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https://daato-my.sharepoint.com/personal/angela_daato_nl/Documents/DATA/Eenbes Basisonderwijs/Aanbesteding 2023-2024/Verzending Tenderned/"/>
    </mc:Choice>
  </mc:AlternateContent>
  <xr:revisionPtr revIDLastSave="189" documentId="13_ncr:1_{9F93D413-DA72-214D-A9AF-D649FCAB648D}" xr6:coauthVersionLast="47" xr6:coauthVersionMax="47" xr10:uidLastSave="{9EE9193B-9BE0-9045-BAB7-9034FFA1308B}"/>
  <workbookProtection workbookAlgorithmName="SHA-512" workbookHashValue="kwbvvydmyJX4IASt+wI7UUAmyoTaPGQ4k+phOIJFfloxZainyTmuVx6aTSNXBOK/JoTAt/wEiq+qdyf8LOi1wA==" workbookSaltValue="jm6FgOiuvq0+yrnPvj+nIg==" workbookSpinCount="100000" lockStructure="1"/>
  <bookViews>
    <workbookView xWindow="0" yWindow="500" windowWidth="27580" windowHeight="15660" xr2:uid="{00000000-000D-0000-FFFF-FFFF00000000}"/>
  </bookViews>
  <sheets>
    <sheet name="1-Contractblad dag" sheetId="1" r:id="rId1"/>
    <sheet name="1-Contractblad locatie" sheetId="2" r:id="rId2"/>
    <sheet name="2-Kengetal" sheetId="3" r:id="rId3"/>
    <sheet name="3-Basis ruimtestaat" sheetId="4" r:id="rId4"/>
    <sheet name="4-Premies en opslagen" sheetId="11" r:id="rId5"/>
    <sheet name="5-Opbouw uurtarief productie" sheetId="12" r:id="rId6"/>
    <sheet name="6-Opbouw uurtarief toezicht" sheetId="13" r:id="rId7"/>
    <sheet name="7-Machine-investeringskosten" sheetId="8" r:id="rId8"/>
    <sheet name="8-Glasbewassing" sheetId="9" r:id="rId9"/>
    <sheet name="9-Additionele kosten" sheetId="10" r:id="rId10"/>
  </sheets>
  <definedNames>
    <definedName name="__1F" hidden="1">#REF!</definedName>
    <definedName name="__2_0_F" hidden="1">#REF!</definedName>
    <definedName name="_1_________F" hidden="1">#REF!</definedName>
    <definedName name="_1F" hidden="1">#REF!</definedName>
    <definedName name="_2_______0_F" hidden="1">#REF!</definedName>
    <definedName name="_2_0_F" hidden="1">#REF!</definedName>
    <definedName name="_2F" hidden="1">#REF!</definedName>
    <definedName name="_3_0_F" hidden="1">#REF!</definedName>
    <definedName name="_3F" hidden="1">#REF!</definedName>
    <definedName name="_4F" hidden="1">#REF!</definedName>
    <definedName name="_5_0_F" hidden="1">#REF!</definedName>
    <definedName name="_8_0_F" hidden="1">#REF!</definedName>
    <definedName name="_Dist_Bin" hidden="1">#REF!</definedName>
    <definedName name="_Dist_Values" hidden="1">#REF!</definedName>
    <definedName name="_Fill" localSheetId="1">#REF!</definedName>
    <definedName name="_Fill" localSheetId="4" hidden="1">#REF!</definedName>
    <definedName name="_Fill" localSheetId="8">#REF!</definedName>
    <definedName name="_Fill" localSheetId="9">#REF!</definedName>
    <definedName name="_Fill">#REF!</definedName>
    <definedName name="_filll" hidden="1">#REF!</definedName>
    <definedName name="_xlnm._FilterDatabase" localSheetId="2" hidden="1">'2-Kengetal'!$A$8:$O$218</definedName>
    <definedName name="_xlnm._FilterDatabase" localSheetId="3" hidden="1">'3-Basis ruimtestaat'!$A$9:$AB$1068</definedName>
    <definedName name="_Key1" localSheetId="1">#REF!</definedName>
    <definedName name="_Key1" localSheetId="4" hidden="1">#REF!</definedName>
    <definedName name="_Key1" localSheetId="8">#REF!</definedName>
    <definedName name="_Key1" localSheetId="9">#REF!</definedName>
    <definedName name="_Key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1_In1" hidden="1">#REF!</definedName>
    <definedName name="_Table1_Out" hidden="1">#REF!</definedName>
    <definedName name="AccessDatabase" hidden="1">"C:\data\excel\BASISWP.mdb"</definedName>
    <definedName name="Additioneel" hidden="1">#REF!</definedName>
    <definedName name="_xlnm.Print_Area" localSheetId="0">'1-Contractblad dag'!$A$2:$G$78</definedName>
    <definedName name="_xlnm.Print_Area" localSheetId="1">'1-Contractblad locatie'!$A$1:$G$73</definedName>
    <definedName name="_xlnm.Print_Area" localSheetId="4">'4-Premies en opslagen'!$A$3:$E$56</definedName>
    <definedName name="_xlnm.Print_Area" localSheetId="5">'5-Opbouw uurtarief productie'!$A$1:$N$54</definedName>
    <definedName name="_xlnm.Print_Area" localSheetId="6">'6-Opbouw uurtarief toezicht'!$A$1:$N$54</definedName>
    <definedName name="_xlnm.Print_Titles" localSheetId="5">'5-Opbouw uurtarief productie'!$A:$C</definedName>
    <definedName name="afroep">#REF!</definedName>
    <definedName name="berichtok">#N/A</definedName>
    <definedName name="berichtoke">#N/A</definedName>
    <definedName name="berichtoke1">#N/A</definedName>
    <definedName name="Berkt">#N/A</definedName>
    <definedName name="code">'2-Kengetal'!$A$10:$A$218</definedName>
    <definedName name="data">#REF!</definedName>
    <definedName name="dffdf" hidden="1">#REF!</definedName>
    <definedName name="einde">#N/A</definedName>
    <definedName name="fghf" hidden="1">#REF!</definedName>
    <definedName name="Fred">#REF!</definedName>
    <definedName name="Gan_R">#N/A</definedName>
    <definedName name="gebouw">#REF!</definedName>
    <definedName name="glas" localSheetId="4">#N/A</definedName>
    <definedName name="glas">'8-Glasbewassing'!$A$14:$AD$75</definedName>
    <definedName name="glassoort">#REF!</definedName>
    <definedName name="Glassoort2">#REF!</definedName>
    <definedName name="gs" hidden="1">#REF!</definedName>
    <definedName name="han" localSheetId="1">#REF!</definedName>
    <definedName name="han" localSheetId="4" hidden="1">#REF!</definedName>
    <definedName name="han" localSheetId="8">#REF!</definedName>
    <definedName name="han" localSheetId="9">#REF!</definedName>
    <definedName name="han">#REF!</definedName>
    <definedName name="hjkjhkj">#REF!</definedName>
    <definedName name="HTML_CodePage" hidden="1">1252</definedName>
    <definedName name="HTML_Control" hidden="1">{"'ma_vr'!$A$1:$AA$42"}</definedName>
    <definedName name="HTML_Control_1" hidden="1">{"'ma_vr'!$A$1:$AA$42"}</definedName>
    <definedName name="HTML_Control_1_1" hidden="1">{"'ma_vr'!$A$1:$AA$42"}</definedName>
    <definedName name="HTML_Control_1_1_1" hidden="1">{"'ma_vr'!$A$1:$AA$42"}</definedName>
    <definedName name="HTML_Control_1_1_1_1" hidden="1">{"'ma_vr'!$A$1:$AA$42"}</definedName>
    <definedName name="HTML_Control_1_1_1_2" hidden="1">{"'ma_vr'!$A$1:$AA$42"}</definedName>
    <definedName name="HTML_Control_1_1_1_3" hidden="1">{"'ma_vr'!$A$1:$AA$42"}</definedName>
    <definedName name="HTML_Control_1_1_1_4" hidden="1">{"'ma_vr'!$A$1:$AA$42"}</definedName>
    <definedName name="HTML_Control_1_1_2" hidden="1">{"'ma_vr'!$A$1:$AA$42"}</definedName>
    <definedName name="HTML_Control_1_1_3" hidden="1">{"'ma_vr'!$A$1:$AA$42"}</definedName>
    <definedName name="HTML_Control_1_1_4" hidden="1">{"'ma_vr'!$A$1:$AA$42"}</definedName>
    <definedName name="HTML_Control_1_2" hidden="1">{"'ma_vr'!$A$1:$AA$42"}</definedName>
    <definedName name="HTML_Control_1_2_1" hidden="1">{"'ma_vr'!$A$1:$AA$42"}</definedName>
    <definedName name="HTML_Control_1_2_1_1" hidden="1">{"'ma_vr'!$A$1:$AA$42"}</definedName>
    <definedName name="HTML_Control_1_2_1_2" hidden="1">{"'ma_vr'!$A$1:$AA$42"}</definedName>
    <definedName name="HTML_Control_1_2_1_3" hidden="1">{"'ma_vr'!$A$1:$AA$42"}</definedName>
    <definedName name="HTML_Control_1_2_1_4" hidden="1">{"'ma_vr'!$A$1:$AA$42"}</definedName>
    <definedName name="HTML_Control_1_2_2" hidden="1">{"'ma_vr'!$A$1:$AA$42"}</definedName>
    <definedName name="HTML_Control_1_2_3" hidden="1">{"'ma_vr'!$A$1:$AA$42"}</definedName>
    <definedName name="HTML_Control_1_2_4" hidden="1">{"'ma_vr'!$A$1:$AA$42"}</definedName>
    <definedName name="HTML_Control_1_3" hidden="1">{"'ma_vr'!$A$1:$AA$42"}</definedName>
    <definedName name="HTML_Control_1_3_1" hidden="1">{"'ma_vr'!$A$1:$AA$42"}</definedName>
    <definedName name="HTML_Control_1_3_1_1" hidden="1">{"'ma_vr'!$A$1:$AA$42"}</definedName>
    <definedName name="HTML_Control_1_3_1_2" hidden="1">{"'ma_vr'!$A$1:$AA$42"}</definedName>
    <definedName name="HTML_Control_1_3_1_3" hidden="1">{"'ma_vr'!$A$1:$AA$42"}</definedName>
    <definedName name="HTML_Control_1_3_1_4" hidden="1">{"'ma_vr'!$A$1:$AA$42"}</definedName>
    <definedName name="HTML_Control_1_3_2" hidden="1">{"'ma_vr'!$A$1:$AA$42"}</definedName>
    <definedName name="HTML_Control_1_3_3" hidden="1">{"'ma_vr'!$A$1:$AA$42"}</definedName>
    <definedName name="HTML_Control_1_3_4" hidden="1">{"'ma_vr'!$A$1:$AA$42"}</definedName>
    <definedName name="HTML_Control_1_4" hidden="1">{"'ma_vr'!$A$1:$AA$42"}</definedName>
    <definedName name="HTML_Control_1_4_1" hidden="1">{"'ma_vr'!$A$1:$AA$42"}</definedName>
    <definedName name="HTML_Control_1_4_1_1" hidden="1">{"'ma_vr'!$A$1:$AA$42"}</definedName>
    <definedName name="HTML_Control_1_4_1_2" hidden="1">{"'ma_vr'!$A$1:$AA$42"}</definedName>
    <definedName name="HTML_Control_1_4_1_3" hidden="1">{"'ma_vr'!$A$1:$AA$42"}</definedName>
    <definedName name="HTML_Control_1_4_1_4" hidden="1">{"'ma_vr'!$A$1:$AA$42"}</definedName>
    <definedName name="HTML_Control_1_4_2" hidden="1">{"'ma_vr'!$A$1:$AA$42"}</definedName>
    <definedName name="HTML_Control_1_4_3" hidden="1">{"'ma_vr'!$A$1:$AA$42"}</definedName>
    <definedName name="HTML_Control_1_4_4" hidden="1">{"'ma_vr'!$A$1:$AA$42"}</definedName>
    <definedName name="HTML_Control_1_5" hidden="1">{"'ma_vr'!$A$1:$AA$42"}</definedName>
    <definedName name="HTML_Control_1_5_1" hidden="1">{"'ma_vr'!$A$1:$AA$42"}</definedName>
    <definedName name="HTML_Control_1_5_1_1" hidden="1">{"'ma_vr'!$A$1:$AA$42"}</definedName>
    <definedName name="HTML_Control_1_5_1_2" hidden="1">{"'ma_vr'!$A$1:$AA$42"}</definedName>
    <definedName name="HTML_Control_1_5_1_3" hidden="1">{"'ma_vr'!$A$1:$AA$42"}</definedName>
    <definedName name="HTML_Control_1_5_1_4" hidden="1">{"'ma_vr'!$A$1:$AA$42"}</definedName>
    <definedName name="HTML_Control_1_5_2" hidden="1">{"'ma_vr'!$A$1:$AA$42"}</definedName>
    <definedName name="HTML_Control_1_5_3" hidden="1">{"'ma_vr'!$A$1:$AA$42"}</definedName>
    <definedName name="HTML_Control_1_5_4" hidden="1">{"'ma_vr'!$A$1:$AA$42"}</definedName>
    <definedName name="HTML_Control_2" hidden="1">{"'ma_vr'!$A$1:$AA$42"}</definedName>
    <definedName name="HTML_Control_2_1" hidden="1">{"'ma_vr'!$A$1:$AA$42"}</definedName>
    <definedName name="HTML_Control_2_1_1" hidden="1">{"'ma_vr'!$A$1:$AA$42"}</definedName>
    <definedName name="HTML_Control_2_1_1_1" hidden="1">{"'ma_vr'!$A$1:$AA$42"}</definedName>
    <definedName name="HTML_Control_2_1_1_2" hidden="1">{"'ma_vr'!$A$1:$AA$42"}</definedName>
    <definedName name="HTML_Control_2_1_1_3" hidden="1">{"'ma_vr'!$A$1:$AA$42"}</definedName>
    <definedName name="HTML_Control_2_1_1_4" hidden="1">{"'ma_vr'!$A$1:$AA$42"}</definedName>
    <definedName name="HTML_Control_2_1_2" hidden="1">{"'ma_vr'!$A$1:$AA$42"}</definedName>
    <definedName name="HTML_Control_2_1_3" hidden="1">{"'ma_vr'!$A$1:$AA$42"}</definedName>
    <definedName name="HTML_Control_2_1_4" hidden="1">{"'ma_vr'!$A$1:$AA$42"}</definedName>
    <definedName name="HTML_Control_2_2" hidden="1">{"'ma_vr'!$A$1:$AA$42"}</definedName>
    <definedName name="HTML_Control_2_2_1" hidden="1">{"'ma_vr'!$A$1:$AA$42"}</definedName>
    <definedName name="HTML_Control_2_2_1_1" hidden="1">{"'ma_vr'!$A$1:$AA$42"}</definedName>
    <definedName name="HTML_Control_2_2_1_2" hidden="1">{"'ma_vr'!$A$1:$AA$42"}</definedName>
    <definedName name="HTML_Control_2_2_1_3" hidden="1">{"'ma_vr'!$A$1:$AA$42"}</definedName>
    <definedName name="HTML_Control_2_2_1_4" hidden="1">{"'ma_vr'!$A$1:$AA$42"}</definedName>
    <definedName name="HTML_Control_2_2_2" hidden="1">{"'ma_vr'!$A$1:$AA$42"}</definedName>
    <definedName name="HTML_Control_2_2_3" hidden="1">{"'ma_vr'!$A$1:$AA$42"}</definedName>
    <definedName name="HTML_Control_2_2_4" hidden="1">{"'ma_vr'!$A$1:$AA$42"}</definedName>
    <definedName name="HTML_Control_2_3" hidden="1">{"'ma_vr'!$A$1:$AA$42"}</definedName>
    <definedName name="HTML_Control_2_3_1" hidden="1">{"'ma_vr'!$A$1:$AA$42"}</definedName>
    <definedName name="HTML_Control_2_3_1_1" hidden="1">{"'ma_vr'!$A$1:$AA$42"}</definedName>
    <definedName name="HTML_Control_2_3_1_2" hidden="1">{"'ma_vr'!$A$1:$AA$42"}</definedName>
    <definedName name="HTML_Control_2_3_1_3" hidden="1">{"'ma_vr'!$A$1:$AA$42"}</definedName>
    <definedName name="HTML_Control_2_3_1_4" hidden="1">{"'ma_vr'!$A$1:$AA$42"}</definedName>
    <definedName name="HTML_Control_2_3_2" hidden="1">{"'ma_vr'!$A$1:$AA$42"}</definedName>
    <definedName name="HTML_Control_2_3_3" hidden="1">{"'ma_vr'!$A$1:$AA$42"}</definedName>
    <definedName name="HTML_Control_2_3_4" hidden="1">{"'ma_vr'!$A$1:$AA$42"}</definedName>
    <definedName name="HTML_Control_2_4" hidden="1">{"'ma_vr'!$A$1:$AA$42"}</definedName>
    <definedName name="HTML_Control_2_4_1" hidden="1">{"'ma_vr'!$A$1:$AA$42"}</definedName>
    <definedName name="HTML_Control_2_4_1_1" hidden="1">{"'ma_vr'!$A$1:$AA$42"}</definedName>
    <definedName name="HTML_Control_2_4_1_2" hidden="1">{"'ma_vr'!$A$1:$AA$42"}</definedName>
    <definedName name="HTML_Control_2_4_1_3" hidden="1">{"'ma_vr'!$A$1:$AA$42"}</definedName>
    <definedName name="HTML_Control_2_4_1_4" hidden="1">{"'ma_vr'!$A$1:$AA$42"}</definedName>
    <definedName name="HTML_Control_2_4_2" hidden="1">{"'ma_vr'!$A$1:$AA$42"}</definedName>
    <definedName name="HTML_Control_2_4_3" hidden="1">{"'ma_vr'!$A$1:$AA$42"}</definedName>
    <definedName name="HTML_Control_2_4_4" hidden="1">{"'ma_vr'!$A$1:$AA$42"}</definedName>
    <definedName name="HTML_Control_2_5" hidden="1">{"'ma_vr'!$A$1:$AA$42"}</definedName>
    <definedName name="HTML_Control_2_5_1" hidden="1">{"'ma_vr'!$A$1:$AA$42"}</definedName>
    <definedName name="HTML_Control_2_5_1_1" hidden="1">{"'ma_vr'!$A$1:$AA$42"}</definedName>
    <definedName name="HTML_Control_2_5_1_2" hidden="1">{"'ma_vr'!$A$1:$AA$42"}</definedName>
    <definedName name="HTML_Control_2_5_1_3" hidden="1">{"'ma_vr'!$A$1:$AA$42"}</definedName>
    <definedName name="HTML_Control_2_5_1_4" hidden="1">{"'ma_vr'!$A$1:$AA$42"}</definedName>
    <definedName name="HTML_Control_2_5_2" hidden="1">{"'ma_vr'!$A$1:$AA$42"}</definedName>
    <definedName name="HTML_Control_2_5_3" hidden="1">{"'ma_vr'!$A$1:$AA$42"}</definedName>
    <definedName name="HTML_Control_2_5_4" hidden="1">{"'ma_vr'!$A$1:$AA$42"}</definedName>
    <definedName name="HTML_Control_3" hidden="1">{"'ma_vr'!$A$1:$AA$42"}</definedName>
    <definedName name="HTML_Control_3_1" hidden="1">{"'ma_vr'!$A$1:$AA$42"}</definedName>
    <definedName name="HTML_Control_3_1_1" hidden="1">{"'ma_vr'!$A$1:$AA$42"}</definedName>
    <definedName name="HTML_Control_3_1_2" hidden="1">{"'ma_vr'!$A$1:$AA$42"}</definedName>
    <definedName name="HTML_Control_3_1_3" hidden="1">{"'ma_vr'!$A$1:$AA$42"}</definedName>
    <definedName name="HTML_Control_3_1_4" hidden="1">{"'ma_vr'!$A$1:$AA$42"}</definedName>
    <definedName name="HTML_Control_3_2" hidden="1">{"'ma_vr'!$A$1:$AA$42"}</definedName>
    <definedName name="HTML_Control_3_3" hidden="1">{"'ma_vr'!$A$1:$AA$42"}</definedName>
    <definedName name="HTML_Control_3_4" hidden="1">{"'ma_vr'!$A$1:$AA$42"}</definedName>
    <definedName name="HTML_Control_4" hidden="1">{"'ma_vr'!$A$1:$AA$42"}</definedName>
    <definedName name="HTML_Control_4_1" hidden="1">{"'ma_vr'!$A$1:$AA$42"}</definedName>
    <definedName name="HTML_Control_4_1_1" hidden="1">{"'ma_vr'!$A$1:$AA$42"}</definedName>
    <definedName name="HTML_Control_4_1_2" hidden="1">{"'ma_vr'!$A$1:$AA$42"}</definedName>
    <definedName name="HTML_Control_4_1_3" hidden="1">{"'ma_vr'!$A$1:$AA$42"}</definedName>
    <definedName name="HTML_Control_4_1_4" hidden="1">{"'ma_vr'!$A$1:$AA$42"}</definedName>
    <definedName name="HTML_Control_4_2" hidden="1">{"'ma_vr'!$A$1:$AA$42"}</definedName>
    <definedName name="HTML_Control_4_3" hidden="1">{"'ma_vr'!$A$1:$AA$42"}</definedName>
    <definedName name="HTML_Control_4_4" hidden="1">{"'ma_vr'!$A$1:$AA$42"}</definedName>
    <definedName name="HTML_Control_5" hidden="1">{"'ma_vr'!$A$1:$AA$42"}</definedName>
    <definedName name="HTML_Control_5_1" hidden="1">{"'ma_vr'!$A$1:$AA$42"}</definedName>
    <definedName name="HTML_Control_5_1_1" hidden="1">{"'ma_vr'!$A$1:$AA$42"}</definedName>
    <definedName name="HTML_Control_5_1_2" hidden="1">{"'ma_vr'!$A$1:$AA$42"}</definedName>
    <definedName name="HTML_Control_5_1_3" hidden="1">{"'ma_vr'!$A$1:$AA$42"}</definedName>
    <definedName name="HTML_Control_5_1_4" hidden="1">{"'ma_vr'!$A$1:$AA$42"}</definedName>
    <definedName name="HTML_Control_5_2" hidden="1">{"'ma_vr'!$A$1:$AA$42"}</definedName>
    <definedName name="HTML_Control_5_3" hidden="1">{"'ma_vr'!$A$1:$AA$42"}</definedName>
    <definedName name="HTML_Control_5_4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KengCode">#REF!</definedName>
    <definedName name="Kengetal" localSheetId="4">#REF!</definedName>
    <definedName name="Kengetal">'2-Kengetal'!$A$9:$M$218</definedName>
    <definedName name="kengetal2">#REF!</definedName>
    <definedName name="Kentalnvb">#REF!</definedName>
    <definedName name="kjh" hidden="1">#REF!</definedName>
    <definedName name="Lijn">#REF!</definedName>
    <definedName name="lll">#REF!</definedName>
    <definedName name="locatie">'8-Glasbewassing'!$A$16:$A$75</definedName>
    <definedName name="mavr">#REF!</definedName>
    <definedName name="Mutatiederdekwartaal" hidden="1">{"'ma_vr'!$A$1:$AA$42"}</definedName>
    <definedName name="Mutatiederdekwartaal_1" hidden="1">{"'ma_vr'!$A$1:$AA$42"}</definedName>
    <definedName name="Mutatiederdekwartaal_1_1" hidden="1">{"'ma_vr'!$A$1:$AA$42"}</definedName>
    <definedName name="Mutatiederdekwartaal_1_1_1" hidden="1">{"'ma_vr'!$A$1:$AA$42"}</definedName>
    <definedName name="Mutatiederdekwartaal_1_1_1_1" hidden="1">{"'ma_vr'!$A$1:$AA$42"}</definedName>
    <definedName name="Mutatiederdekwartaal_1_1_1_2" hidden="1">{"'ma_vr'!$A$1:$AA$42"}</definedName>
    <definedName name="Mutatiederdekwartaal_1_1_1_3" hidden="1">{"'ma_vr'!$A$1:$AA$42"}</definedName>
    <definedName name="Mutatiederdekwartaal_1_1_1_4" hidden="1">{"'ma_vr'!$A$1:$AA$42"}</definedName>
    <definedName name="Mutatiederdekwartaal_1_1_2" hidden="1">{"'ma_vr'!$A$1:$AA$42"}</definedName>
    <definedName name="Mutatiederdekwartaal_1_1_3" hidden="1">{"'ma_vr'!$A$1:$AA$42"}</definedName>
    <definedName name="Mutatiederdekwartaal_1_1_4" hidden="1">{"'ma_vr'!$A$1:$AA$42"}</definedName>
    <definedName name="Mutatiederdekwartaal_1_2" hidden="1">{"'ma_vr'!$A$1:$AA$42"}</definedName>
    <definedName name="Mutatiederdekwartaal_1_2_1" hidden="1">{"'ma_vr'!$A$1:$AA$42"}</definedName>
    <definedName name="Mutatiederdekwartaal_1_2_1_1" hidden="1">{"'ma_vr'!$A$1:$AA$42"}</definedName>
    <definedName name="Mutatiederdekwartaal_1_2_1_2" hidden="1">{"'ma_vr'!$A$1:$AA$42"}</definedName>
    <definedName name="Mutatiederdekwartaal_1_2_1_3" hidden="1">{"'ma_vr'!$A$1:$AA$42"}</definedName>
    <definedName name="Mutatiederdekwartaal_1_2_1_4" hidden="1">{"'ma_vr'!$A$1:$AA$42"}</definedName>
    <definedName name="Mutatiederdekwartaal_1_2_2" hidden="1">{"'ma_vr'!$A$1:$AA$42"}</definedName>
    <definedName name="Mutatiederdekwartaal_1_2_3" hidden="1">{"'ma_vr'!$A$1:$AA$42"}</definedName>
    <definedName name="Mutatiederdekwartaal_1_2_4" hidden="1">{"'ma_vr'!$A$1:$AA$42"}</definedName>
    <definedName name="Mutatiederdekwartaal_1_3" hidden="1">{"'ma_vr'!$A$1:$AA$42"}</definedName>
    <definedName name="Mutatiederdekwartaal_1_3_1" hidden="1">{"'ma_vr'!$A$1:$AA$42"}</definedName>
    <definedName name="Mutatiederdekwartaal_1_3_1_1" hidden="1">{"'ma_vr'!$A$1:$AA$42"}</definedName>
    <definedName name="Mutatiederdekwartaal_1_3_1_2" hidden="1">{"'ma_vr'!$A$1:$AA$42"}</definedName>
    <definedName name="Mutatiederdekwartaal_1_3_1_3" hidden="1">{"'ma_vr'!$A$1:$AA$42"}</definedName>
    <definedName name="Mutatiederdekwartaal_1_3_1_4" hidden="1">{"'ma_vr'!$A$1:$AA$42"}</definedName>
    <definedName name="Mutatiederdekwartaal_1_3_2" hidden="1">{"'ma_vr'!$A$1:$AA$42"}</definedName>
    <definedName name="Mutatiederdekwartaal_1_3_3" hidden="1">{"'ma_vr'!$A$1:$AA$42"}</definedName>
    <definedName name="Mutatiederdekwartaal_1_3_4" hidden="1">{"'ma_vr'!$A$1:$AA$42"}</definedName>
    <definedName name="Mutatiederdekwartaal_1_4" hidden="1">{"'ma_vr'!$A$1:$AA$42"}</definedName>
    <definedName name="Mutatiederdekwartaal_1_4_1" hidden="1">{"'ma_vr'!$A$1:$AA$42"}</definedName>
    <definedName name="Mutatiederdekwartaal_1_4_1_1" hidden="1">{"'ma_vr'!$A$1:$AA$42"}</definedName>
    <definedName name="Mutatiederdekwartaal_1_4_1_2" hidden="1">{"'ma_vr'!$A$1:$AA$42"}</definedName>
    <definedName name="Mutatiederdekwartaal_1_4_1_3" hidden="1">{"'ma_vr'!$A$1:$AA$42"}</definedName>
    <definedName name="Mutatiederdekwartaal_1_4_1_4" hidden="1">{"'ma_vr'!$A$1:$AA$42"}</definedName>
    <definedName name="Mutatiederdekwartaal_1_4_2" hidden="1">{"'ma_vr'!$A$1:$AA$42"}</definedName>
    <definedName name="Mutatiederdekwartaal_1_4_3" hidden="1">{"'ma_vr'!$A$1:$AA$42"}</definedName>
    <definedName name="Mutatiederdekwartaal_1_4_4" hidden="1">{"'ma_vr'!$A$1:$AA$42"}</definedName>
    <definedName name="Mutatiederdekwartaal_1_5" hidden="1">{"'ma_vr'!$A$1:$AA$42"}</definedName>
    <definedName name="Mutatiederdekwartaal_1_5_1" hidden="1">{"'ma_vr'!$A$1:$AA$42"}</definedName>
    <definedName name="Mutatiederdekwartaal_1_5_1_1" hidden="1">{"'ma_vr'!$A$1:$AA$42"}</definedName>
    <definedName name="Mutatiederdekwartaal_1_5_1_2" hidden="1">{"'ma_vr'!$A$1:$AA$42"}</definedName>
    <definedName name="Mutatiederdekwartaal_1_5_1_3" hidden="1">{"'ma_vr'!$A$1:$AA$42"}</definedName>
    <definedName name="Mutatiederdekwartaal_1_5_1_4" hidden="1">{"'ma_vr'!$A$1:$AA$42"}</definedName>
    <definedName name="Mutatiederdekwartaal_1_5_2" hidden="1">{"'ma_vr'!$A$1:$AA$42"}</definedName>
    <definedName name="Mutatiederdekwartaal_1_5_3" hidden="1">{"'ma_vr'!$A$1:$AA$42"}</definedName>
    <definedName name="Mutatiederdekwartaal_1_5_4" hidden="1">{"'ma_vr'!$A$1:$AA$42"}</definedName>
    <definedName name="Mutatiederdekwartaal_2" hidden="1">{"'ma_vr'!$A$1:$AA$42"}</definedName>
    <definedName name="Mutatiederdekwartaal_2_1" hidden="1">{"'ma_vr'!$A$1:$AA$42"}</definedName>
    <definedName name="Mutatiederdekwartaal_2_1_1" hidden="1">{"'ma_vr'!$A$1:$AA$42"}</definedName>
    <definedName name="Mutatiederdekwartaal_2_1_1_1" hidden="1">{"'ma_vr'!$A$1:$AA$42"}</definedName>
    <definedName name="Mutatiederdekwartaal_2_1_1_2" hidden="1">{"'ma_vr'!$A$1:$AA$42"}</definedName>
    <definedName name="Mutatiederdekwartaal_2_1_1_3" hidden="1">{"'ma_vr'!$A$1:$AA$42"}</definedName>
    <definedName name="Mutatiederdekwartaal_2_1_1_4" hidden="1">{"'ma_vr'!$A$1:$AA$42"}</definedName>
    <definedName name="Mutatiederdekwartaal_2_1_2" hidden="1">{"'ma_vr'!$A$1:$AA$42"}</definedName>
    <definedName name="Mutatiederdekwartaal_2_1_3" hidden="1">{"'ma_vr'!$A$1:$AA$42"}</definedName>
    <definedName name="Mutatiederdekwartaal_2_1_4" hidden="1">{"'ma_vr'!$A$1:$AA$42"}</definedName>
    <definedName name="Mutatiederdekwartaal_2_2" hidden="1">{"'ma_vr'!$A$1:$AA$42"}</definedName>
    <definedName name="Mutatiederdekwartaal_2_2_1" hidden="1">{"'ma_vr'!$A$1:$AA$42"}</definedName>
    <definedName name="Mutatiederdekwartaal_2_2_1_1" hidden="1">{"'ma_vr'!$A$1:$AA$42"}</definedName>
    <definedName name="Mutatiederdekwartaal_2_2_1_2" hidden="1">{"'ma_vr'!$A$1:$AA$42"}</definedName>
    <definedName name="Mutatiederdekwartaal_2_2_1_3" hidden="1">{"'ma_vr'!$A$1:$AA$42"}</definedName>
    <definedName name="Mutatiederdekwartaal_2_2_1_4" hidden="1">{"'ma_vr'!$A$1:$AA$42"}</definedName>
    <definedName name="Mutatiederdekwartaal_2_2_2" hidden="1">{"'ma_vr'!$A$1:$AA$42"}</definedName>
    <definedName name="Mutatiederdekwartaal_2_2_3" hidden="1">{"'ma_vr'!$A$1:$AA$42"}</definedName>
    <definedName name="Mutatiederdekwartaal_2_2_4" hidden="1">{"'ma_vr'!$A$1:$AA$42"}</definedName>
    <definedName name="Mutatiederdekwartaal_2_3" hidden="1">{"'ma_vr'!$A$1:$AA$42"}</definedName>
    <definedName name="Mutatiederdekwartaal_2_3_1" hidden="1">{"'ma_vr'!$A$1:$AA$42"}</definedName>
    <definedName name="Mutatiederdekwartaal_2_3_1_1" hidden="1">{"'ma_vr'!$A$1:$AA$42"}</definedName>
    <definedName name="Mutatiederdekwartaal_2_3_1_2" hidden="1">{"'ma_vr'!$A$1:$AA$42"}</definedName>
    <definedName name="Mutatiederdekwartaal_2_3_1_3" hidden="1">{"'ma_vr'!$A$1:$AA$42"}</definedName>
    <definedName name="Mutatiederdekwartaal_2_3_1_4" hidden="1">{"'ma_vr'!$A$1:$AA$42"}</definedName>
    <definedName name="Mutatiederdekwartaal_2_3_2" hidden="1">{"'ma_vr'!$A$1:$AA$42"}</definedName>
    <definedName name="Mutatiederdekwartaal_2_3_3" hidden="1">{"'ma_vr'!$A$1:$AA$42"}</definedName>
    <definedName name="Mutatiederdekwartaal_2_3_4" hidden="1">{"'ma_vr'!$A$1:$AA$42"}</definedName>
    <definedName name="Mutatiederdekwartaal_2_4" hidden="1">{"'ma_vr'!$A$1:$AA$42"}</definedName>
    <definedName name="Mutatiederdekwartaal_2_4_1" hidden="1">{"'ma_vr'!$A$1:$AA$42"}</definedName>
    <definedName name="Mutatiederdekwartaal_2_4_1_1" hidden="1">{"'ma_vr'!$A$1:$AA$42"}</definedName>
    <definedName name="Mutatiederdekwartaal_2_4_1_2" hidden="1">{"'ma_vr'!$A$1:$AA$42"}</definedName>
    <definedName name="Mutatiederdekwartaal_2_4_1_3" hidden="1">{"'ma_vr'!$A$1:$AA$42"}</definedName>
    <definedName name="Mutatiederdekwartaal_2_4_1_4" hidden="1">{"'ma_vr'!$A$1:$AA$42"}</definedName>
    <definedName name="Mutatiederdekwartaal_2_4_2" hidden="1">{"'ma_vr'!$A$1:$AA$42"}</definedName>
    <definedName name="Mutatiederdekwartaal_2_4_3" hidden="1">{"'ma_vr'!$A$1:$AA$42"}</definedName>
    <definedName name="Mutatiederdekwartaal_2_4_4" hidden="1">{"'ma_vr'!$A$1:$AA$42"}</definedName>
    <definedName name="Mutatiederdekwartaal_2_5" hidden="1">{"'ma_vr'!$A$1:$AA$42"}</definedName>
    <definedName name="Mutatiederdekwartaal_2_5_1" hidden="1">{"'ma_vr'!$A$1:$AA$42"}</definedName>
    <definedName name="Mutatiederdekwartaal_2_5_1_1" hidden="1">{"'ma_vr'!$A$1:$AA$42"}</definedName>
    <definedName name="Mutatiederdekwartaal_2_5_1_2" hidden="1">{"'ma_vr'!$A$1:$AA$42"}</definedName>
    <definedName name="Mutatiederdekwartaal_2_5_1_3" hidden="1">{"'ma_vr'!$A$1:$AA$42"}</definedName>
    <definedName name="Mutatiederdekwartaal_2_5_1_4" hidden="1">{"'ma_vr'!$A$1:$AA$42"}</definedName>
    <definedName name="Mutatiederdekwartaal_2_5_2" hidden="1">{"'ma_vr'!$A$1:$AA$42"}</definedName>
    <definedName name="Mutatiederdekwartaal_2_5_3" hidden="1">{"'ma_vr'!$A$1:$AA$42"}</definedName>
    <definedName name="Mutatiederdekwartaal_2_5_4" hidden="1">{"'ma_vr'!$A$1:$AA$42"}</definedName>
    <definedName name="Mutatiederdekwartaal_3" hidden="1">{"'ma_vr'!$A$1:$AA$42"}</definedName>
    <definedName name="Mutatiederdekwartaal_3_1" hidden="1">{"'ma_vr'!$A$1:$AA$42"}</definedName>
    <definedName name="Mutatiederdekwartaal_3_1_1" hidden="1">{"'ma_vr'!$A$1:$AA$42"}</definedName>
    <definedName name="Mutatiederdekwartaal_3_1_2" hidden="1">{"'ma_vr'!$A$1:$AA$42"}</definedName>
    <definedName name="Mutatiederdekwartaal_3_1_3" hidden="1">{"'ma_vr'!$A$1:$AA$42"}</definedName>
    <definedName name="Mutatiederdekwartaal_3_1_4" hidden="1">{"'ma_vr'!$A$1:$AA$42"}</definedName>
    <definedName name="Mutatiederdekwartaal_3_2" hidden="1">{"'ma_vr'!$A$1:$AA$42"}</definedName>
    <definedName name="Mutatiederdekwartaal_3_3" hidden="1">{"'ma_vr'!$A$1:$AA$42"}</definedName>
    <definedName name="Mutatiederdekwartaal_3_4" hidden="1">{"'ma_vr'!$A$1:$AA$42"}</definedName>
    <definedName name="Mutatiederdekwartaal_4" hidden="1">{"'ma_vr'!$A$1:$AA$42"}</definedName>
    <definedName name="Mutatiederdekwartaal_4_1" hidden="1">{"'ma_vr'!$A$1:$AA$42"}</definedName>
    <definedName name="Mutatiederdekwartaal_4_1_1" hidden="1">{"'ma_vr'!$A$1:$AA$42"}</definedName>
    <definedName name="Mutatiederdekwartaal_4_1_2" hidden="1">{"'ma_vr'!$A$1:$AA$42"}</definedName>
    <definedName name="Mutatiederdekwartaal_4_1_3" hidden="1">{"'ma_vr'!$A$1:$AA$42"}</definedName>
    <definedName name="Mutatiederdekwartaal_4_1_4" hidden="1">{"'ma_vr'!$A$1:$AA$42"}</definedName>
    <definedName name="Mutatiederdekwartaal_4_2" hidden="1">{"'ma_vr'!$A$1:$AA$42"}</definedName>
    <definedName name="Mutatiederdekwartaal_4_3" hidden="1">{"'ma_vr'!$A$1:$AA$42"}</definedName>
    <definedName name="Mutatiederdekwartaal_4_4" hidden="1">{"'ma_vr'!$A$1:$AA$42"}</definedName>
    <definedName name="Mutatiederdekwartaal_5" hidden="1">{"'ma_vr'!$A$1:$AA$42"}</definedName>
    <definedName name="Mutatiederdekwartaal_5_1" hidden="1">{"'ma_vr'!$A$1:$AA$42"}</definedName>
    <definedName name="Mutatiederdekwartaal_5_1_1" hidden="1">{"'ma_vr'!$A$1:$AA$42"}</definedName>
    <definedName name="Mutatiederdekwartaal_5_1_2" hidden="1">{"'ma_vr'!$A$1:$AA$42"}</definedName>
    <definedName name="Mutatiederdekwartaal_5_1_3" hidden="1">{"'ma_vr'!$A$1:$AA$42"}</definedName>
    <definedName name="Mutatiederdekwartaal_5_1_4" hidden="1">{"'ma_vr'!$A$1:$AA$42"}</definedName>
    <definedName name="Mutatiederdekwartaal_5_2" hidden="1">{"'ma_vr'!$A$1:$AA$42"}</definedName>
    <definedName name="Mutatiederdekwartaal_5_3" hidden="1">{"'ma_vr'!$A$1:$AA$42"}</definedName>
    <definedName name="Mutatiederdekwartaal_5_4" hidden="1">{"'ma_vr'!$A$1:$AA$42"}</definedName>
    <definedName name="naloop">#REF!</definedName>
    <definedName name="NvB" hidden="1">#REF!</definedName>
    <definedName name="objecten">#REF!</definedName>
    <definedName name="taak">#REF!</definedName>
    <definedName name="toezicht">#REF!</definedName>
    <definedName name="uren_mavr">'3-Basis ruimtestaat'!$L:$L</definedName>
    <definedName name="uren_naloop">'3-Basis ruimtestaat'!$M:$M</definedName>
    <definedName name="uren_naloopzazofe">'3-Basis ruimtestaat'!$O:$O</definedName>
    <definedName name="uren_zazofe" localSheetId="4">#REF!</definedName>
    <definedName name="uren_zazofe">'3-Basis ruimtestaat'!$N:$N</definedName>
    <definedName name="uurt">#REF!</definedName>
    <definedName name="VloerK">#REF!</definedName>
    <definedName name="Vloe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37" roundtripDataSignature="AMtx7mgMA64Z9KqadXjo7VUOb+LR7kir4g=="/>
    </ext>
  </extLst>
</workbook>
</file>

<file path=xl/calcChain.xml><?xml version="1.0" encoding="utf-8"?>
<calcChain xmlns="http://schemas.openxmlformats.org/spreadsheetml/2006/main">
  <c r="E41" i="13" l="1"/>
  <c r="E42" i="1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T579" i="4"/>
  <c r="S579" i="4"/>
  <c r="O579" i="4" s="1"/>
  <c r="R579" i="4"/>
  <c r="N579" i="4" s="1"/>
  <c r="Q579" i="4"/>
  <c r="M579" i="4" s="1"/>
  <c r="K579" i="4"/>
  <c r="Z579" i="4" s="1"/>
  <c r="T538" i="4" l="1"/>
  <c r="S538" i="4"/>
  <c r="O538" i="4" s="1"/>
  <c r="R538" i="4"/>
  <c r="N538" i="4" s="1"/>
  <c r="Q538" i="4"/>
  <c r="M538" i="4" s="1"/>
  <c r="K538" i="4"/>
  <c r="Z538" i="4" s="1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T609" i="4" l="1"/>
  <c r="S609" i="4"/>
  <c r="O609" i="4" s="1"/>
  <c r="R609" i="4"/>
  <c r="N609" i="4" s="1"/>
  <c r="Q609" i="4"/>
  <c r="M609" i="4" s="1"/>
  <c r="K609" i="4"/>
  <c r="Z609" i="4" s="1"/>
  <c r="T600" i="4"/>
  <c r="S600" i="4"/>
  <c r="O600" i="4" s="1"/>
  <c r="R600" i="4"/>
  <c r="N600" i="4" s="1"/>
  <c r="Q600" i="4"/>
  <c r="M600" i="4" s="1"/>
  <c r="K600" i="4"/>
  <c r="Z600" i="4" s="1"/>
  <c r="T533" i="4" l="1"/>
  <c r="S533" i="4"/>
  <c r="O533" i="4" s="1"/>
  <c r="R533" i="4"/>
  <c r="N533" i="4" s="1"/>
  <c r="Q533" i="4"/>
  <c r="M533" i="4" s="1"/>
  <c r="K533" i="4"/>
  <c r="Z533" i="4" s="1"/>
  <c r="T532" i="4"/>
  <c r="S532" i="4"/>
  <c r="O532" i="4" s="1"/>
  <c r="R532" i="4"/>
  <c r="N532" i="4" s="1"/>
  <c r="Q532" i="4"/>
  <c r="M532" i="4" s="1"/>
  <c r="K532" i="4"/>
  <c r="Z532" i="4" s="1"/>
  <c r="T528" i="4"/>
  <c r="S528" i="4"/>
  <c r="O528" i="4" s="1"/>
  <c r="R528" i="4"/>
  <c r="N528" i="4" s="1"/>
  <c r="Q528" i="4"/>
  <c r="M528" i="4" s="1"/>
  <c r="K528" i="4"/>
  <c r="Z528" i="4" s="1"/>
  <c r="T529" i="4"/>
  <c r="S529" i="4"/>
  <c r="O529" i="4" s="1"/>
  <c r="R529" i="4"/>
  <c r="N529" i="4" s="1"/>
  <c r="Q529" i="4"/>
  <c r="M529" i="4" s="1"/>
  <c r="K529" i="4"/>
  <c r="Z529" i="4" s="1"/>
  <c r="T372" i="4" l="1"/>
  <c r="S372" i="4"/>
  <c r="O372" i="4" s="1"/>
  <c r="R372" i="4"/>
  <c r="N372" i="4" s="1"/>
  <c r="Q372" i="4"/>
  <c r="M372" i="4" s="1"/>
  <c r="P372" i="4"/>
  <c r="L372" i="4" s="1"/>
  <c r="K372" i="4"/>
  <c r="Z372" i="4" s="1"/>
  <c r="T371" i="4"/>
  <c r="S371" i="4"/>
  <c r="O371" i="4" s="1"/>
  <c r="R371" i="4"/>
  <c r="N371" i="4" s="1"/>
  <c r="Q371" i="4"/>
  <c r="M371" i="4" s="1"/>
  <c r="K371" i="4"/>
  <c r="Z371" i="4" s="1"/>
  <c r="AA372" i="4" l="1"/>
  <c r="T306" i="4"/>
  <c r="S306" i="4"/>
  <c r="O306" i="4" s="1"/>
  <c r="R306" i="4"/>
  <c r="N306" i="4" s="1"/>
  <c r="Q306" i="4"/>
  <c r="M306" i="4" s="1"/>
  <c r="K306" i="4"/>
  <c r="Z306" i="4" s="1"/>
  <c r="T305" i="4"/>
  <c r="S305" i="4"/>
  <c r="O305" i="4" s="1"/>
  <c r="R305" i="4"/>
  <c r="N305" i="4" s="1"/>
  <c r="Q305" i="4"/>
  <c r="M305" i="4" s="1"/>
  <c r="K305" i="4"/>
  <c r="Z305" i="4" s="1"/>
  <c r="T304" i="4"/>
  <c r="S304" i="4"/>
  <c r="O304" i="4" s="1"/>
  <c r="R304" i="4"/>
  <c r="N304" i="4" s="1"/>
  <c r="Q304" i="4"/>
  <c r="M304" i="4" s="1"/>
  <c r="K304" i="4"/>
  <c r="Z304" i="4" s="1"/>
  <c r="T303" i="4"/>
  <c r="S303" i="4"/>
  <c r="O303" i="4" s="1"/>
  <c r="R303" i="4"/>
  <c r="N303" i="4" s="1"/>
  <c r="Q303" i="4"/>
  <c r="M303" i="4" s="1"/>
  <c r="K303" i="4"/>
  <c r="Z303" i="4" s="1"/>
  <c r="T302" i="4"/>
  <c r="S302" i="4"/>
  <c r="O302" i="4" s="1"/>
  <c r="R302" i="4"/>
  <c r="N302" i="4" s="1"/>
  <c r="Q302" i="4"/>
  <c r="M302" i="4" s="1"/>
  <c r="K302" i="4"/>
  <c r="Z302" i="4" s="1"/>
  <c r="T301" i="4"/>
  <c r="S301" i="4"/>
  <c r="O301" i="4" s="1"/>
  <c r="R301" i="4"/>
  <c r="N301" i="4" s="1"/>
  <c r="Q301" i="4"/>
  <c r="M301" i="4" s="1"/>
  <c r="K301" i="4"/>
  <c r="Z301" i="4" s="1"/>
  <c r="T300" i="4"/>
  <c r="S300" i="4"/>
  <c r="O300" i="4" s="1"/>
  <c r="R300" i="4"/>
  <c r="N300" i="4" s="1"/>
  <c r="Q300" i="4"/>
  <c r="M300" i="4" s="1"/>
  <c r="K300" i="4"/>
  <c r="Z300" i="4" s="1"/>
  <c r="T299" i="4"/>
  <c r="S299" i="4"/>
  <c r="O299" i="4" s="1"/>
  <c r="R299" i="4"/>
  <c r="N299" i="4" s="1"/>
  <c r="Q299" i="4"/>
  <c r="M299" i="4" s="1"/>
  <c r="K299" i="4"/>
  <c r="Z299" i="4" s="1"/>
  <c r="T298" i="4"/>
  <c r="S298" i="4"/>
  <c r="O298" i="4" s="1"/>
  <c r="R298" i="4"/>
  <c r="N298" i="4" s="1"/>
  <c r="Q298" i="4"/>
  <c r="M298" i="4" s="1"/>
  <c r="K298" i="4"/>
  <c r="Z298" i="4" s="1"/>
  <c r="T297" i="4"/>
  <c r="S297" i="4"/>
  <c r="O297" i="4" s="1"/>
  <c r="R297" i="4"/>
  <c r="N297" i="4" s="1"/>
  <c r="Q297" i="4"/>
  <c r="M297" i="4" s="1"/>
  <c r="K297" i="4"/>
  <c r="Z297" i="4" s="1"/>
  <c r="T296" i="4"/>
  <c r="S296" i="4"/>
  <c r="O296" i="4" s="1"/>
  <c r="R296" i="4"/>
  <c r="N296" i="4" s="1"/>
  <c r="Q296" i="4"/>
  <c r="M296" i="4" s="1"/>
  <c r="K296" i="4"/>
  <c r="Z296" i="4" s="1"/>
  <c r="T295" i="4"/>
  <c r="S295" i="4"/>
  <c r="O295" i="4" s="1"/>
  <c r="R295" i="4"/>
  <c r="N295" i="4" s="1"/>
  <c r="Q295" i="4"/>
  <c r="M295" i="4" s="1"/>
  <c r="K295" i="4"/>
  <c r="Z295" i="4" s="1"/>
  <c r="T294" i="4"/>
  <c r="S294" i="4"/>
  <c r="O294" i="4" s="1"/>
  <c r="R294" i="4"/>
  <c r="N294" i="4" s="1"/>
  <c r="Q294" i="4"/>
  <c r="M294" i="4" s="1"/>
  <c r="K294" i="4"/>
  <c r="Z294" i="4" s="1"/>
  <c r="T293" i="4"/>
  <c r="S293" i="4"/>
  <c r="O293" i="4" s="1"/>
  <c r="R293" i="4"/>
  <c r="N293" i="4" s="1"/>
  <c r="Q293" i="4"/>
  <c r="M293" i="4" s="1"/>
  <c r="K293" i="4"/>
  <c r="Z293" i="4" s="1"/>
  <c r="T292" i="4"/>
  <c r="S292" i="4"/>
  <c r="O292" i="4" s="1"/>
  <c r="R292" i="4"/>
  <c r="N292" i="4" s="1"/>
  <c r="Q292" i="4"/>
  <c r="M292" i="4" s="1"/>
  <c r="K292" i="4"/>
  <c r="Z292" i="4" s="1"/>
  <c r="D20" i="8" l="1"/>
  <c r="D40" i="8"/>
  <c r="T416" i="4" l="1"/>
  <c r="S416" i="4"/>
  <c r="O416" i="4" s="1"/>
  <c r="R416" i="4"/>
  <c r="N416" i="4" s="1"/>
  <c r="Q416" i="4"/>
  <c r="M416" i="4" s="1"/>
  <c r="K416" i="4"/>
  <c r="Z416" i="4" s="1"/>
  <c r="T415" i="4"/>
  <c r="S415" i="4"/>
  <c r="O415" i="4" s="1"/>
  <c r="R415" i="4"/>
  <c r="N415" i="4" s="1"/>
  <c r="Q415" i="4"/>
  <c r="M415" i="4" s="1"/>
  <c r="K415" i="4"/>
  <c r="Z415" i="4" s="1"/>
  <c r="T414" i="4"/>
  <c r="S414" i="4"/>
  <c r="O414" i="4" s="1"/>
  <c r="R414" i="4"/>
  <c r="N414" i="4" s="1"/>
  <c r="Q414" i="4"/>
  <c r="M414" i="4" s="1"/>
  <c r="K414" i="4"/>
  <c r="Z414" i="4" s="1"/>
  <c r="T413" i="4"/>
  <c r="S413" i="4"/>
  <c r="O413" i="4" s="1"/>
  <c r="R413" i="4"/>
  <c r="N413" i="4" s="1"/>
  <c r="Q413" i="4"/>
  <c r="M413" i="4" s="1"/>
  <c r="K413" i="4"/>
  <c r="Z413" i="4" s="1"/>
  <c r="T412" i="4"/>
  <c r="S412" i="4"/>
  <c r="O412" i="4" s="1"/>
  <c r="R412" i="4"/>
  <c r="N412" i="4" s="1"/>
  <c r="Q412" i="4"/>
  <c r="M412" i="4" s="1"/>
  <c r="K412" i="4"/>
  <c r="Z412" i="4" s="1"/>
  <c r="T411" i="4"/>
  <c r="S411" i="4"/>
  <c r="O411" i="4" s="1"/>
  <c r="R411" i="4"/>
  <c r="N411" i="4" s="1"/>
  <c r="Q411" i="4"/>
  <c r="M411" i="4" s="1"/>
  <c r="K411" i="4"/>
  <c r="Z411" i="4" s="1"/>
  <c r="T410" i="4"/>
  <c r="S410" i="4"/>
  <c r="O410" i="4" s="1"/>
  <c r="R410" i="4"/>
  <c r="N410" i="4" s="1"/>
  <c r="Q410" i="4"/>
  <c r="M410" i="4" s="1"/>
  <c r="K410" i="4"/>
  <c r="Z410" i="4" s="1"/>
  <c r="T409" i="4"/>
  <c r="S409" i="4"/>
  <c r="O409" i="4" s="1"/>
  <c r="R409" i="4"/>
  <c r="N409" i="4" s="1"/>
  <c r="Q409" i="4"/>
  <c r="M409" i="4" s="1"/>
  <c r="K409" i="4"/>
  <c r="Z409" i="4" s="1"/>
  <c r="T408" i="4"/>
  <c r="S408" i="4"/>
  <c r="O408" i="4" s="1"/>
  <c r="R408" i="4"/>
  <c r="N408" i="4" s="1"/>
  <c r="Q408" i="4"/>
  <c r="M408" i="4" s="1"/>
  <c r="K408" i="4"/>
  <c r="Z408" i="4" s="1"/>
  <c r="T407" i="4"/>
  <c r="S407" i="4"/>
  <c r="O407" i="4" s="1"/>
  <c r="R407" i="4"/>
  <c r="N407" i="4" s="1"/>
  <c r="Q407" i="4"/>
  <c r="M407" i="4" s="1"/>
  <c r="K407" i="4"/>
  <c r="Z407" i="4" s="1"/>
  <c r="T406" i="4"/>
  <c r="S406" i="4"/>
  <c r="O406" i="4" s="1"/>
  <c r="R406" i="4"/>
  <c r="N406" i="4" s="1"/>
  <c r="Q406" i="4"/>
  <c r="M406" i="4" s="1"/>
  <c r="K406" i="4"/>
  <c r="Z406" i="4" s="1"/>
  <c r="T405" i="4"/>
  <c r="S405" i="4"/>
  <c r="O405" i="4" s="1"/>
  <c r="R405" i="4"/>
  <c r="N405" i="4" s="1"/>
  <c r="Q405" i="4"/>
  <c r="M405" i="4" s="1"/>
  <c r="K405" i="4"/>
  <c r="Z405" i="4" s="1"/>
  <c r="T404" i="4"/>
  <c r="S404" i="4"/>
  <c r="O404" i="4" s="1"/>
  <c r="R404" i="4"/>
  <c r="N404" i="4" s="1"/>
  <c r="Q404" i="4"/>
  <c r="M404" i="4" s="1"/>
  <c r="K404" i="4"/>
  <c r="Z404" i="4" s="1"/>
  <c r="T403" i="4"/>
  <c r="S403" i="4"/>
  <c r="O403" i="4" s="1"/>
  <c r="R403" i="4"/>
  <c r="N403" i="4" s="1"/>
  <c r="Q403" i="4"/>
  <c r="M403" i="4" s="1"/>
  <c r="K403" i="4"/>
  <c r="Z403" i="4" s="1"/>
  <c r="T402" i="4"/>
  <c r="S402" i="4"/>
  <c r="O402" i="4" s="1"/>
  <c r="R402" i="4"/>
  <c r="N402" i="4" s="1"/>
  <c r="Q402" i="4"/>
  <c r="M402" i="4" s="1"/>
  <c r="K402" i="4"/>
  <c r="Z402" i="4" s="1"/>
  <c r="T401" i="4"/>
  <c r="S401" i="4"/>
  <c r="O401" i="4" s="1"/>
  <c r="R401" i="4"/>
  <c r="N401" i="4" s="1"/>
  <c r="Q401" i="4"/>
  <c r="M401" i="4" s="1"/>
  <c r="K401" i="4"/>
  <c r="Z401" i="4" s="1"/>
  <c r="T400" i="4"/>
  <c r="S400" i="4"/>
  <c r="O400" i="4" s="1"/>
  <c r="R400" i="4"/>
  <c r="N400" i="4" s="1"/>
  <c r="Q400" i="4"/>
  <c r="M400" i="4" s="1"/>
  <c r="K400" i="4"/>
  <c r="Z400" i="4" s="1"/>
  <c r="T399" i="4"/>
  <c r="S399" i="4"/>
  <c r="O399" i="4" s="1"/>
  <c r="R399" i="4"/>
  <c r="N399" i="4" s="1"/>
  <c r="Q399" i="4"/>
  <c r="M399" i="4" s="1"/>
  <c r="K399" i="4"/>
  <c r="Z399" i="4" s="1"/>
  <c r="K775" i="4" l="1"/>
  <c r="K34" i="4" l="1"/>
  <c r="Z34" i="4" s="1"/>
  <c r="Q34" i="4"/>
  <c r="M34" i="4" s="1"/>
  <c r="R34" i="4"/>
  <c r="N34" i="4" s="1"/>
  <c r="S34" i="4"/>
  <c r="O34" i="4" s="1"/>
  <c r="T34" i="4"/>
  <c r="T110" i="4"/>
  <c r="S110" i="4"/>
  <c r="O110" i="4" s="1"/>
  <c r="R110" i="4"/>
  <c r="N110" i="4" s="1"/>
  <c r="Q110" i="4"/>
  <c r="M110" i="4" s="1"/>
  <c r="K110" i="4"/>
  <c r="Z110" i="4" s="1"/>
  <c r="T109" i="4"/>
  <c r="S109" i="4"/>
  <c r="O109" i="4" s="1"/>
  <c r="R109" i="4"/>
  <c r="N109" i="4" s="1"/>
  <c r="Q109" i="4"/>
  <c r="M109" i="4" s="1"/>
  <c r="K109" i="4"/>
  <c r="Z109" i="4" s="1"/>
  <c r="T97" i="4"/>
  <c r="S97" i="4"/>
  <c r="O97" i="4" s="1"/>
  <c r="R97" i="4"/>
  <c r="N97" i="4" s="1"/>
  <c r="Q97" i="4"/>
  <c r="M97" i="4" s="1"/>
  <c r="K97" i="4"/>
  <c r="Z97" i="4" s="1"/>
  <c r="T95" i="4"/>
  <c r="S95" i="4"/>
  <c r="O95" i="4" s="1"/>
  <c r="R95" i="4"/>
  <c r="N95" i="4" s="1"/>
  <c r="Q95" i="4"/>
  <c r="M95" i="4" s="1"/>
  <c r="K95" i="4"/>
  <c r="Z95" i="4" s="1"/>
  <c r="T94" i="4"/>
  <c r="S94" i="4"/>
  <c r="O94" i="4" s="1"/>
  <c r="R94" i="4"/>
  <c r="N94" i="4" s="1"/>
  <c r="Q94" i="4"/>
  <c r="M94" i="4" s="1"/>
  <c r="K94" i="4"/>
  <c r="Z94" i="4" s="1"/>
  <c r="K96" i="4"/>
  <c r="Z96" i="4" s="1"/>
  <c r="Q96" i="4"/>
  <c r="M96" i="4" s="1"/>
  <c r="R96" i="4"/>
  <c r="N96" i="4" s="1"/>
  <c r="S96" i="4"/>
  <c r="O96" i="4" s="1"/>
  <c r="T96" i="4"/>
  <c r="T83" i="4"/>
  <c r="S83" i="4"/>
  <c r="O83" i="4" s="1"/>
  <c r="R83" i="4"/>
  <c r="N83" i="4" s="1"/>
  <c r="Q83" i="4"/>
  <c r="M83" i="4" s="1"/>
  <c r="K83" i="4"/>
  <c r="Z83" i="4" s="1"/>
  <c r="T629" i="4" l="1"/>
  <c r="S629" i="4"/>
  <c r="O629" i="4" s="1"/>
  <c r="R629" i="4"/>
  <c r="N629" i="4" s="1"/>
  <c r="Q629" i="4"/>
  <c r="M629" i="4" s="1"/>
  <c r="K629" i="4"/>
  <c r="Z629" i="4" s="1"/>
  <c r="T628" i="4"/>
  <c r="S628" i="4"/>
  <c r="O628" i="4" s="1"/>
  <c r="R628" i="4"/>
  <c r="N628" i="4" s="1"/>
  <c r="Q628" i="4"/>
  <c r="M628" i="4" s="1"/>
  <c r="K628" i="4"/>
  <c r="Z628" i="4" s="1"/>
  <c r="T627" i="4"/>
  <c r="S627" i="4"/>
  <c r="O627" i="4" s="1"/>
  <c r="R627" i="4"/>
  <c r="N627" i="4" s="1"/>
  <c r="Q627" i="4"/>
  <c r="M627" i="4" s="1"/>
  <c r="K627" i="4"/>
  <c r="Z627" i="4" s="1"/>
  <c r="T626" i="4"/>
  <c r="S626" i="4"/>
  <c r="O626" i="4" s="1"/>
  <c r="R626" i="4"/>
  <c r="N626" i="4" s="1"/>
  <c r="Q626" i="4"/>
  <c r="M626" i="4" s="1"/>
  <c r="K626" i="4"/>
  <c r="Z626" i="4" s="1"/>
  <c r="T625" i="4"/>
  <c r="S625" i="4"/>
  <c r="O625" i="4" s="1"/>
  <c r="R625" i="4"/>
  <c r="N625" i="4" s="1"/>
  <c r="Q625" i="4"/>
  <c r="M625" i="4" s="1"/>
  <c r="K625" i="4"/>
  <c r="Z625" i="4" s="1"/>
  <c r="K216" i="3"/>
  <c r="K215" i="3"/>
  <c r="E215" i="3"/>
  <c r="E216" i="3" s="1"/>
  <c r="I216" i="3" s="1"/>
  <c r="K214" i="3"/>
  <c r="K213" i="3"/>
  <c r="E213" i="3"/>
  <c r="I213" i="3" s="1"/>
  <c r="K212" i="3"/>
  <c r="K211" i="3"/>
  <c r="K210" i="3"/>
  <c r="K209" i="3"/>
  <c r="E209" i="3"/>
  <c r="I209" i="3" s="1"/>
  <c r="K208" i="3"/>
  <c r="K207" i="3"/>
  <c r="K206" i="3"/>
  <c r="K205" i="3"/>
  <c r="K204" i="3"/>
  <c r="K203" i="3"/>
  <c r="K202" i="3"/>
  <c r="K201" i="3"/>
  <c r="K200" i="3"/>
  <c r="E205" i="3" l="1"/>
  <c r="I205" i="3" s="1"/>
  <c r="E201" i="3"/>
  <c r="I201" i="3" s="1"/>
  <c r="E207" i="3"/>
  <c r="I207" i="3" s="1"/>
  <c r="E203" i="3"/>
  <c r="I203" i="3" s="1"/>
  <c r="E211" i="3"/>
  <c r="I211" i="3" s="1"/>
  <c r="I215" i="3"/>
  <c r="E200" i="3"/>
  <c r="I200" i="3" s="1"/>
  <c r="E202" i="3"/>
  <c r="I202" i="3" s="1"/>
  <c r="E204" i="3"/>
  <c r="I204" i="3" s="1"/>
  <c r="E206" i="3"/>
  <c r="I206" i="3" s="1"/>
  <c r="E208" i="3"/>
  <c r="I208" i="3" s="1"/>
  <c r="E210" i="3"/>
  <c r="P305" i="4" s="1"/>
  <c r="L305" i="4" s="1"/>
  <c r="AA305" i="4" s="1"/>
  <c r="E212" i="3"/>
  <c r="I212" i="3" s="1"/>
  <c r="E214" i="3"/>
  <c r="I214" i="3" s="1"/>
  <c r="I210" i="3" l="1"/>
  <c r="P83" i="4"/>
  <c r="L83" i="4" s="1"/>
  <c r="AA83" i="4" s="1"/>
  <c r="P109" i="4"/>
  <c r="L109" i="4" s="1"/>
  <c r="AA109" i="4" s="1"/>
  <c r="T762" i="4"/>
  <c r="S762" i="4"/>
  <c r="O762" i="4" s="1"/>
  <c r="R762" i="4"/>
  <c r="N762" i="4" s="1"/>
  <c r="Q762" i="4"/>
  <c r="M762" i="4" s="1"/>
  <c r="K762" i="4"/>
  <c r="Z762" i="4" s="1"/>
  <c r="T761" i="4"/>
  <c r="S761" i="4"/>
  <c r="O761" i="4" s="1"/>
  <c r="R761" i="4"/>
  <c r="N761" i="4" s="1"/>
  <c r="Q761" i="4"/>
  <c r="M761" i="4" s="1"/>
  <c r="K761" i="4"/>
  <c r="Z761" i="4" s="1"/>
  <c r="T760" i="4"/>
  <c r="S760" i="4"/>
  <c r="O760" i="4" s="1"/>
  <c r="R760" i="4"/>
  <c r="N760" i="4" s="1"/>
  <c r="Q760" i="4"/>
  <c r="M760" i="4" s="1"/>
  <c r="K760" i="4"/>
  <c r="Z760" i="4" s="1"/>
  <c r="T759" i="4"/>
  <c r="S759" i="4"/>
  <c r="O759" i="4" s="1"/>
  <c r="R759" i="4"/>
  <c r="N759" i="4" s="1"/>
  <c r="Q759" i="4"/>
  <c r="M759" i="4" s="1"/>
  <c r="K759" i="4"/>
  <c r="Z759" i="4" s="1"/>
  <c r="T758" i="4"/>
  <c r="S758" i="4"/>
  <c r="O758" i="4" s="1"/>
  <c r="R758" i="4"/>
  <c r="N758" i="4" s="1"/>
  <c r="Q758" i="4"/>
  <c r="M758" i="4" s="1"/>
  <c r="K758" i="4"/>
  <c r="Z758" i="4" s="1"/>
  <c r="T757" i="4"/>
  <c r="S757" i="4"/>
  <c r="O757" i="4" s="1"/>
  <c r="R757" i="4"/>
  <c r="N757" i="4" s="1"/>
  <c r="Q757" i="4"/>
  <c r="M757" i="4" s="1"/>
  <c r="K757" i="4"/>
  <c r="Z757" i="4" s="1"/>
  <c r="T756" i="4"/>
  <c r="S756" i="4"/>
  <c r="O756" i="4" s="1"/>
  <c r="R756" i="4"/>
  <c r="N756" i="4" s="1"/>
  <c r="Q756" i="4"/>
  <c r="M756" i="4" s="1"/>
  <c r="K756" i="4"/>
  <c r="Z756" i="4" s="1"/>
  <c r="T755" i="4"/>
  <c r="S755" i="4"/>
  <c r="O755" i="4" s="1"/>
  <c r="R755" i="4"/>
  <c r="N755" i="4" s="1"/>
  <c r="Q755" i="4"/>
  <c r="M755" i="4" s="1"/>
  <c r="K755" i="4"/>
  <c r="Z755" i="4" s="1"/>
  <c r="T754" i="4"/>
  <c r="S754" i="4"/>
  <c r="O754" i="4" s="1"/>
  <c r="R754" i="4"/>
  <c r="N754" i="4" s="1"/>
  <c r="Q754" i="4"/>
  <c r="M754" i="4" s="1"/>
  <c r="K754" i="4"/>
  <c r="Z754" i="4" s="1"/>
  <c r="T753" i="4"/>
  <c r="S753" i="4"/>
  <c r="O753" i="4" s="1"/>
  <c r="R753" i="4"/>
  <c r="N753" i="4" s="1"/>
  <c r="Q753" i="4"/>
  <c r="M753" i="4" s="1"/>
  <c r="K753" i="4"/>
  <c r="Z753" i="4" s="1"/>
  <c r="T752" i="4"/>
  <c r="S752" i="4"/>
  <c r="O752" i="4" s="1"/>
  <c r="R752" i="4"/>
  <c r="N752" i="4" s="1"/>
  <c r="Q752" i="4"/>
  <c r="M752" i="4" s="1"/>
  <c r="K752" i="4"/>
  <c r="Z752" i="4" s="1"/>
  <c r="T751" i="4"/>
  <c r="S751" i="4"/>
  <c r="O751" i="4" s="1"/>
  <c r="R751" i="4"/>
  <c r="N751" i="4" s="1"/>
  <c r="Q751" i="4"/>
  <c r="M751" i="4" s="1"/>
  <c r="K751" i="4"/>
  <c r="Z751" i="4" s="1"/>
  <c r="T750" i="4"/>
  <c r="S750" i="4"/>
  <c r="O750" i="4" s="1"/>
  <c r="R750" i="4"/>
  <c r="N750" i="4" s="1"/>
  <c r="Q750" i="4"/>
  <c r="M750" i="4" s="1"/>
  <c r="K750" i="4"/>
  <c r="Z750" i="4" s="1"/>
  <c r="T749" i="4"/>
  <c r="S749" i="4"/>
  <c r="O749" i="4" s="1"/>
  <c r="R749" i="4"/>
  <c r="N749" i="4" s="1"/>
  <c r="Q749" i="4"/>
  <c r="M749" i="4" s="1"/>
  <c r="K749" i="4"/>
  <c r="Z749" i="4" s="1"/>
  <c r="T748" i="4"/>
  <c r="S748" i="4"/>
  <c r="O748" i="4" s="1"/>
  <c r="R748" i="4"/>
  <c r="N748" i="4" s="1"/>
  <c r="Q748" i="4"/>
  <c r="M748" i="4" s="1"/>
  <c r="K748" i="4"/>
  <c r="Z748" i="4" s="1"/>
  <c r="T747" i="4"/>
  <c r="S747" i="4"/>
  <c r="O747" i="4" s="1"/>
  <c r="R747" i="4"/>
  <c r="N747" i="4" s="1"/>
  <c r="Q747" i="4"/>
  <c r="M747" i="4" s="1"/>
  <c r="K747" i="4"/>
  <c r="Z747" i="4" s="1"/>
  <c r="T746" i="4"/>
  <c r="S746" i="4"/>
  <c r="O746" i="4" s="1"/>
  <c r="R746" i="4"/>
  <c r="N746" i="4" s="1"/>
  <c r="Q746" i="4"/>
  <c r="M746" i="4" s="1"/>
  <c r="K746" i="4"/>
  <c r="Z746" i="4" s="1"/>
  <c r="T745" i="4"/>
  <c r="S745" i="4"/>
  <c r="O745" i="4" s="1"/>
  <c r="R745" i="4"/>
  <c r="N745" i="4" s="1"/>
  <c r="Q745" i="4"/>
  <c r="M745" i="4" s="1"/>
  <c r="K745" i="4"/>
  <c r="Z745" i="4" s="1"/>
  <c r="T744" i="4"/>
  <c r="S744" i="4"/>
  <c r="O744" i="4" s="1"/>
  <c r="R744" i="4"/>
  <c r="N744" i="4" s="1"/>
  <c r="Q744" i="4"/>
  <c r="M744" i="4" s="1"/>
  <c r="K744" i="4"/>
  <c r="Z744" i="4" s="1"/>
  <c r="T743" i="4"/>
  <c r="S743" i="4"/>
  <c r="O743" i="4" s="1"/>
  <c r="R743" i="4"/>
  <c r="N743" i="4" s="1"/>
  <c r="Q743" i="4"/>
  <c r="M743" i="4" s="1"/>
  <c r="K743" i="4"/>
  <c r="Z743" i="4" s="1"/>
  <c r="T742" i="4"/>
  <c r="S742" i="4"/>
  <c r="O742" i="4" s="1"/>
  <c r="R742" i="4"/>
  <c r="N742" i="4" s="1"/>
  <c r="Q742" i="4"/>
  <c r="M742" i="4" s="1"/>
  <c r="K742" i="4"/>
  <c r="Z742" i="4" s="1"/>
  <c r="T741" i="4"/>
  <c r="S741" i="4"/>
  <c r="O741" i="4" s="1"/>
  <c r="R741" i="4"/>
  <c r="N741" i="4" s="1"/>
  <c r="Q741" i="4"/>
  <c r="M741" i="4" s="1"/>
  <c r="K741" i="4"/>
  <c r="Z741" i="4" s="1"/>
  <c r="T740" i="4"/>
  <c r="S740" i="4"/>
  <c r="O740" i="4" s="1"/>
  <c r="R740" i="4"/>
  <c r="N740" i="4" s="1"/>
  <c r="Q740" i="4"/>
  <c r="M740" i="4" s="1"/>
  <c r="K740" i="4"/>
  <c r="Z740" i="4" s="1"/>
  <c r="T739" i="4"/>
  <c r="S739" i="4"/>
  <c r="O739" i="4" s="1"/>
  <c r="R739" i="4"/>
  <c r="N739" i="4" s="1"/>
  <c r="Q739" i="4"/>
  <c r="M739" i="4" s="1"/>
  <c r="K739" i="4"/>
  <c r="Z739" i="4" s="1"/>
  <c r="T738" i="4"/>
  <c r="S738" i="4"/>
  <c r="O738" i="4" s="1"/>
  <c r="R738" i="4"/>
  <c r="N738" i="4" s="1"/>
  <c r="Q738" i="4"/>
  <c r="M738" i="4" s="1"/>
  <c r="K738" i="4"/>
  <c r="Z738" i="4" s="1"/>
  <c r="T737" i="4"/>
  <c r="S737" i="4"/>
  <c r="O737" i="4" s="1"/>
  <c r="R737" i="4"/>
  <c r="N737" i="4" s="1"/>
  <c r="Q737" i="4"/>
  <c r="M737" i="4" s="1"/>
  <c r="K737" i="4"/>
  <c r="Z737" i="4" s="1"/>
  <c r="T736" i="4"/>
  <c r="S736" i="4"/>
  <c r="O736" i="4" s="1"/>
  <c r="R736" i="4"/>
  <c r="N736" i="4" s="1"/>
  <c r="Q736" i="4"/>
  <c r="M736" i="4" s="1"/>
  <c r="K736" i="4"/>
  <c r="Z736" i="4" s="1"/>
  <c r="T735" i="4"/>
  <c r="S735" i="4"/>
  <c r="O735" i="4" s="1"/>
  <c r="R735" i="4"/>
  <c r="N735" i="4" s="1"/>
  <c r="Q735" i="4"/>
  <c r="M735" i="4" s="1"/>
  <c r="K735" i="4"/>
  <c r="Z735" i="4" s="1"/>
  <c r="T734" i="4"/>
  <c r="S734" i="4"/>
  <c r="O734" i="4" s="1"/>
  <c r="R734" i="4"/>
  <c r="N734" i="4" s="1"/>
  <c r="Q734" i="4"/>
  <c r="M734" i="4" s="1"/>
  <c r="K734" i="4"/>
  <c r="Z734" i="4" s="1"/>
  <c r="T733" i="4"/>
  <c r="S733" i="4"/>
  <c r="O733" i="4" s="1"/>
  <c r="R733" i="4"/>
  <c r="N733" i="4" s="1"/>
  <c r="Q733" i="4"/>
  <c r="M733" i="4" s="1"/>
  <c r="K733" i="4"/>
  <c r="Z733" i="4" s="1"/>
  <c r="T732" i="4"/>
  <c r="S732" i="4"/>
  <c r="O732" i="4" s="1"/>
  <c r="R732" i="4"/>
  <c r="N732" i="4" s="1"/>
  <c r="Q732" i="4"/>
  <c r="M732" i="4" s="1"/>
  <c r="K732" i="4"/>
  <c r="Z732" i="4" s="1"/>
  <c r="T731" i="4"/>
  <c r="S731" i="4"/>
  <c r="O731" i="4" s="1"/>
  <c r="R731" i="4"/>
  <c r="N731" i="4" s="1"/>
  <c r="Q731" i="4"/>
  <c r="M731" i="4" s="1"/>
  <c r="K731" i="4"/>
  <c r="Z731" i="4" s="1"/>
  <c r="T730" i="4"/>
  <c r="S730" i="4"/>
  <c r="O730" i="4" s="1"/>
  <c r="R730" i="4"/>
  <c r="N730" i="4" s="1"/>
  <c r="Q730" i="4"/>
  <c r="M730" i="4" s="1"/>
  <c r="K730" i="4"/>
  <c r="Z730" i="4" s="1"/>
  <c r="T729" i="4"/>
  <c r="S729" i="4"/>
  <c r="O729" i="4" s="1"/>
  <c r="R729" i="4"/>
  <c r="N729" i="4" s="1"/>
  <c r="Q729" i="4"/>
  <c r="M729" i="4" s="1"/>
  <c r="K729" i="4"/>
  <c r="Z729" i="4" s="1"/>
  <c r="T728" i="4"/>
  <c r="S728" i="4"/>
  <c r="O728" i="4" s="1"/>
  <c r="R728" i="4"/>
  <c r="N728" i="4" s="1"/>
  <c r="Q728" i="4"/>
  <c r="M728" i="4" s="1"/>
  <c r="K728" i="4"/>
  <c r="Z728" i="4" s="1"/>
  <c r="T727" i="4"/>
  <c r="S727" i="4"/>
  <c r="O727" i="4" s="1"/>
  <c r="R727" i="4"/>
  <c r="N727" i="4" s="1"/>
  <c r="Q727" i="4"/>
  <c r="M727" i="4" s="1"/>
  <c r="K727" i="4"/>
  <c r="Z727" i="4" s="1"/>
  <c r="T726" i="4"/>
  <c r="S726" i="4"/>
  <c r="O726" i="4" s="1"/>
  <c r="R726" i="4"/>
  <c r="N726" i="4" s="1"/>
  <c r="Q726" i="4"/>
  <c r="M726" i="4" s="1"/>
  <c r="K726" i="4"/>
  <c r="Z726" i="4" s="1"/>
  <c r="T725" i="4"/>
  <c r="S725" i="4"/>
  <c r="O725" i="4" s="1"/>
  <c r="R725" i="4"/>
  <c r="N725" i="4" s="1"/>
  <c r="Q725" i="4"/>
  <c r="M725" i="4" s="1"/>
  <c r="K725" i="4"/>
  <c r="Z725" i="4" s="1"/>
  <c r="T724" i="4"/>
  <c r="S724" i="4"/>
  <c r="O724" i="4" s="1"/>
  <c r="R724" i="4"/>
  <c r="N724" i="4" s="1"/>
  <c r="Q724" i="4"/>
  <c r="M724" i="4" s="1"/>
  <c r="K724" i="4"/>
  <c r="Z724" i="4" s="1"/>
  <c r="T723" i="4"/>
  <c r="S723" i="4"/>
  <c r="O723" i="4" s="1"/>
  <c r="R723" i="4"/>
  <c r="N723" i="4" s="1"/>
  <c r="Q723" i="4"/>
  <c r="M723" i="4" s="1"/>
  <c r="K723" i="4"/>
  <c r="Z723" i="4" s="1"/>
  <c r="T722" i="4"/>
  <c r="S722" i="4"/>
  <c r="O722" i="4" s="1"/>
  <c r="R722" i="4"/>
  <c r="N722" i="4" s="1"/>
  <c r="Q722" i="4"/>
  <c r="M722" i="4" s="1"/>
  <c r="K722" i="4"/>
  <c r="Z722" i="4" s="1"/>
  <c r="T721" i="4"/>
  <c r="S721" i="4"/>
  <c r="O721" i="4" s="1"/>
  <c r="R721" i="4"/>
  <c r="N721" i="4" s="1"/>
  <c r="Q721" i="4"/>
  <c r="M721" i="4" s="1"/>
  <c r="K721" i="4"/>
  <c r="Z721" i="4" s="1"/>
  <c r="K560" i="4"/>
  <c r="K547" i="4"/>
  <c r="K541" i="4"/>
  <c r="K516" i="4"/>
  <c r="K510" i="4"/>
  <c r="K504" i="4"/>
  <c r="K478" i="4"/>
  <c r="K472" i="4"/>
  <c r="K452" i="4"/>
  <c r="K441" i="4"/>
  <c r="K428" i="4"/>
  <c r="K422" i="4"/>
  <c r="K398" i="4"/>
  <c r="K352" i="4"/>
  <c r="K346" i="4"/>
  <c r="K370" i="4"/>
  <c r="K364" i="4"/>
  <c r="K378" i="4"/>
  <c r="K321" i="4"/>
  <c r="K315" i="4"/>
  <c r="K280" i="4"/>
  <c r="K274" i="4"/>
  <c r="K268" i="4"/>
  <c r="K248" i="4"/>
  <c r="T617" i="4" l="1"/>
  <c r="S617" i="4"/>
  <c r="O617" i="4" s="1"/>
  <c r="R617" i="4"/>
  <c r="N617" i="4" s="1"/>
  <c r="Q617" i="4"/>
  <c r="M617" i="4" s="1"/>
  <c r="K617" i="4"/>
  <c r="Z617" i="4" s="1"/>
  <c r="T616" i="4"/>
  <c r="S616" i="4"/>
  <c r="O616" i="4" s="1"/>
  <c r="R616" i="4"/>
  <c r="N616" i="4" s="1"/>
  <c r="Q616" i="4"/>
  <c r="M616" i="4" s="1"/>
  <c r="K616" i="4"/>
  <c r="Z616" i="4" s="1"/>
  <c r="T615" i="4"/>
  <c r="S615" i="4"/>
  <c r="O615" i="4" s="1"/>
  <c r="R615" i="4"/>
  <c r="N615" i="4" s="1"/>
  <c r="Q615" i="4"/>
  <c r="M615" i="4" s="1"/>
  <c r="K615" i="4"/>
  <c r="Z615" i="4" s="1"/>
  <c r="T614" i="4"/>
  <c r="S614" i="4"/>
  <c r="O614" i="4" s="1"/>
  <c r="R614" i="4"/>
  <c r="N614" i="4" s="1"/>
  <c r="Q614" i="4"/>
  <c r="M614" i="4" s="1"/>
  <c r="K614" i="4"/>
  <c r="Z614" i="4" s="1"/>
  <c r="T613" i="4"/>
  <c r="S613" i="4"/>
  <c r="O613" i="4" s="1"/>
  <c r="R613" i="4"/>
  <c r="N613" i="4" s="1"/>
  <c r="Q613" i="4"/>
  <c r="M613" i="4" s="1"/>
  <c r="K613" i="4"/>
  <c r="Z613" i="4" s="1"/>
  <c r="T612" i="4"/>
  <c r="S612" i="4"/>
  <c r="O612" i="4" s="1"/>
  <c r="R612" i="4"/>
  <c r="N612" i="4" s="1"/>
  <c r="Q612" i="4"/>
  <c r="M612" i="4" s="1"/>
  <c r="K612" i="4"/>
  <c r="Z612" i="4" s="1"/>
  <c r="T611" i="4"/>
  <c r="S611" i="4"/>
  <c r="O611" i="4" s="1"/>
  <c r="R611" i="4"/>
  <c r="N611" i="4" s="1"/>
  <c r="Q611" i="4"/>
  <c r="M611" i="4" s="1"/>
  <c r="K611" i="4"/>
  <c r="Z611" i="4" s="1"/>
  <c r="T610" i="4"/>
  <c r="S610" i="4"/>
  <c r="O610" i="4" s="1"/>
  <c r="R610" i="4"/>
  <c r="N610" i="4" s="1"/>
  <c r="Q610" i="4"/>
  <c r="M610" i="4" s="1"/>
  <c r="K610" i="4"/>
  <c r="Z610" i="4" s="1"/>
  <c r="T608" i="4"/>
  <c r="S608" i="4"/>
  <c r="O608" i="4" s="1"/>
  <c r="R608" i="4"/>
  <c r="N608" i="4" s="1"/>
  <c r="Q608" i="4"/>
  <c r="M608" i="4" s="1"/>
  <c r="P608" i="4"/>
  <c r="L608" i="4" s="1"/>
  <c r="K608" i="4"/>
  <c r="Z608" i="4" s="1"/>
  <c r="T607" i="4"/>
  <c r="S607" i="4"/>
  <c r="O607" i="4" s="1"/>
  <c r="R607" i="4"/>
  <c r="N607" i="4" s="1"/>
  <c r="Q607" i="4"/>
  <c r="M607" i="4" s="1"/>
  <c r="K607" i="4"/>
  <c r="Z607" i="4" s="1"/>
  <c r="T606" i="4"/>
  <c r="S606" i="4"/>
  <c r="O606" i="4" s="1"/>
  <c r="R606" i="4"/>
  <c r="N606" i="4" s="1"/>
  <c r="Q606" i="4"/>
  <c r="M606" i="4" s="1"/>
  <c r="K606" i="4"/>
  <c r="Z606" i="4" s="1"/>
  <c r="T605" i="4"/>
  <c r="S605" i="4"/>
  <c r="O605" i="4" s="1"/>
  <c r="R605" i="4"/>
  <c r="N605" i="4" s="1"/>
  <c r="Q605" i="4"/>
  <c r="M605" i="4" s="1"/>
  <c r="K605" i="4"/>
  <c r="Z605" i="4" s="1"/>
  <c r="T604" i="4"/>
  <c r="S604" i="4"/>
  <c r="O604" i="4" s="1"/>
  <c r="R604" i="4"/>
  <c r="N604" i="4" s="1"/>
  <c r="Q604" i="4"/>
  <c r="M604" i="4" s="1"/>
  <c r="K604" i="4"/>
  <c r="Z604" i="4" s="1"/>
  <c r="T603" i="4"/>
  <c r="S603" i="4"/>
  <c r="O603" i="4" s="1"/>
  <c r="R603" i="4"/>
  <c r="N603" i="4" s="1"/>
  <c r="Q603" i="4"/>
  <c r="M603" i="4" s="1"/>
  <c r="K603" i="4"/>
  <c r="Z603" i="4" s="1"/>
  <c r="T602" i="4"/>
  <c r="S602" i="4"/>
  <c r="O602" i="4" s="1"/>
  <c r="R602" i="4"/>
  <c r="N602" i="4" s="1"/>
  <c r="Q602" i="4"/>
  <c r="M602" i="4" s="1"/>
  <c r="K602" i="4"/>
  <c r="Z602" i="4" s="1"/>
  <c r="T601" i="4"/>
  <c r="S601" i="4"/>
  <c r="O601" i="4" s="1"/>
  <c r="R601" i="4"/>
  <c r="N601" i="4" s="1"/>
  <c r="Q601" i="4"/>
  <c r="M601" i="4" s="1"/>
  <c r="K601" i="4"/>
  <c r="Z601" i="4" s="1"/>
  <c r="T599" i="4"/>
  <c r="S599" i="4"/>
  <c r="O599" i="4" s="1"/>
  <c r="R599" i="4"/>
  <c r="N599" i="4" s="1"/>
  <c r="Q599" i="4"/>
  <c r="M599" i="4" s="1"/>
  <c r="P599" i="4"/>
  <c r="L599" i="4" s="1"/>
  <c r="K599" i="4"/>
  <c r="Z599" i="4" s="1"/>
  <c r="T598" i="4"/>
  <c r="S598" i="4"/>
  <c r="O598" i="4" s="1"/>
  <c r="R598" i="4"/>
  <c r="N598" i="4" s="1"/>
  <c r="Q598" i="4"/>
  <c r="M598" i="4" s="1"/>
  <c r="K598" i="4"/>
  <c r="Z598" i="4" s="1"/>
  <c r="T597" i="4"/>
  <c r="S597" i="4"/>
  <c r="O597" i="4" s="1"/>
  <c r="R597" i="4"/>
  <c r="N597" i="4" s="1"/>
  <c r="Q597" i="4"/>
  <c r="M597" i="4" s="1"/>
  <c r="K597" i="4"/>
  <c r="Z597" i="4" s="1"/>
  <c r="T596" i="4"/>
  <c r="S596" i="4"/>
  <c r="O596" i="4" s="1"/>
  <c r="R596" i="4"/>
  <c r="N596" i="4" s="1"/>
  <c r="Q596" i="4"/>
  <c r="M596" i="4" s="1"/>
  <c r="K596" i="4"/>
  <c r="Z596" i="4" s="1"/>
  <c r="T595" i="4"/>
  <c r="S595" i="4"/>
  <c r="O595" i="4" s="1"/>
  <c r="R595" i="4"/>
  <c r="N595" i="4" s="1"/>
  <c r="Q595" i="4"/>
  <c r="M595" i="4" s="1"/>
  <c r="K595" i="4"/>
  <c r="Z595" i="4" s="1"/>
  <c r="T594" i="4"/>
  <c r="S594" i="4"/>
  <c r="O594" i="4" s="1"/>
  <c r="R594" i="4"/>
  <c r="N594" i="4" s="1"/>
  <c r="Q594" i="4"/>
  <c r="M594" i="4" s="1"/>
  <c r="K594" i="4"/>
  <c r="Z594" i="4" s="1"/>
  <c r="T593" i="4"/>
  <c r="S593" i="4"/>
  <c r="O593" i="4" s="1"/>
  <c r="R593" i="4"/>
  <c r="N593" i="4" s="1"/>
  <c r="Q593" i="4"/>
  <c r="M593" i="4" s="1"/>
  <c r="K593" i="4"/>
  <c r="Z593" i="4" s="1"/>
  <c r="T592" i="4"/>
  <c r="S592" i="4"/>
  <c r="O592" i="4" s="1"/>
  <c r="R592" i="4"/>
  <c r="N592" i="4" s="1"/>
  <c r="Q592" i="4"/>
  <c r="M592" i="4" s="1"/>
  <c r="K592" i="4"/>
  <c r="Z592" i="4" s="1"/>
  <c r="T591" i="4"/>
  <c r="S591" i="4"/>
  <c r="O591" i="4" s="1"/>
  <c r="R591" i="4"/>
  <c r="N591" i="4" s="1"/>
  <c r="Q591" i="4"/>
  <c r="M591" i="4" s="1"/>
  <c r="K591" i="4"/>
  <c r="Z591" i="4" s="1"/>
  <c r="T590" i="4"/>
  <c r="S590" i="4"/>
  <c r="O590" i="4" s="1"/>
  <c r="R590" i="4"/>
  <c r="N590" i="4" s="1"/>
  <c r="Q590" i="4"/>
  <c r="M590" i="4" s="1"/>
  <c r="K590" i="4"/>
  <c r="Z590" i="4" s="1"/>
  <c r="T589" i="4"/>
  <c r="S589" i="4"/>
  <c r="O589" i="4" s="1"/>
  <c r="R589" i="4"/>
  <c r="N589" i="4" s="1"/>
  <c r="Q589" i="4"/>
  <c r="M589" i="4" s="1"/>
  <c r="K589" i="4"/>
  <c r="Z589" i="4" s="1"/>
  <c r="T588" i="4"/>
  <c r="S588" i="4"/>
  <c r="O588" i="4" s="1"/>
  <c r="R588" i="4"/>
  <c r="N588" i="4" s="1"/>
  <c r="Q588" i="4"/>
  <c r="M588" i="4" s="1"/>
  <c r="K588" i="4"/>
  <c r="Z588" i="4" s="1"/>
  <c r="T587" i="4"/>
  <c r="S587" i="4"/>
  <c r="O587" i="4" s="1"/>
  <c r="R587" i="4"/>
  <c r="N587" i="4" s="1"/>
  <c r="Q587" i="4"/>
  <c r="M587" i="4" s="1"/>
  <c r="K587" i="4"/>
  <c r="Z587" i="4" s="1"/>
  <c r="T586" i="4"/>
  <c r="S586" i="4"/>
  <c r="O586" i="4" s="1"/>
  <c r="R586" i="4"/>
  <c r="N586" i="4" s="1"/>
  <c r="Q586" i="4"/>
  <c r="M586" i="4" s="1"/>
  <c r="K586" i="4"/>
  <c r="Z586" i="4" s="1"/>
  <c r="T585" i="4"/>
  <c r="S585" i="4"/>
  <c r="O585" i="4" s="1"/>
  <c r="R585" i="4"/>
  <c r="N585" i="4" s="1"/>
  <c r="Q585" i="4"/>
  <c r="M585" i="4" s="1"/>
  <c r="K585" i="4"/>
  <c r="Z585" i="4" s="1"/>
  <c r="T584" i="4"/>
  <c r="S584" i="4"/>
  <c r="O584" i="4" s="1"/>
  <c r="R584" i="4"/>
  <c r="N584" i="4" s="1"/>
  <c r="Q584" i="4"/>
  <c r="M584" i="4" s="1"/>
  <c r="K584" i="4"/>
  <c r="Z584" i="4" s="1"/>
  <c r="T583" i="4"/>
  <c r="S583" i="4"/>
  <c r="O583" i="4" s="1"/>
  <c r="R583" i="4"/>
  <c r="N583" i="4" s="1"/>
  <c r="Q583" i="4"/>
  <c r="M583" i="4" s="1"/>
  <c r="K583" i="4"/>
  <c r="Z583" i="4" s="1"/>
  <c r="T582" i="4"/>
  <c r="S582" i="4"/>
  <c r="O582" i="4" s="1"/>
  <c r="R582" i="4"/>
  <c r="N582" i="4" s="1"/>
  <c r="Q582" i="4"/>
  <c r="M582" i="4" s="1"/>
  <c r="K582" i="4"/>
  <c r="Z582" i="4" s="1"/>
  <c r="T581" i="4"/>
  <c r="S581" i="4"/>
  <c r="O581" i="4" s="1"/>
  <c r="R581" i="4"/>
  <c r="N581" i="4" s="1"/>
  <c r="Q581" i="4"/>
  <c r="M581" i="4" s="1"/>
  <c r="K581" i="4"/>
  <c r="Z581" i="4" s="1"/>
  <c r="T580" i="4"/>
  <c r="S580" i="4"/>
  <c r="O580" i="4" s="1"/>
  <c r="R580" i="4"/>
  <c r="N580" i="4" s="1"/>
  <c r="Q580" i="4"/>
  <c r="M580" i="4" s="1"/>
  <c r="K580" i="4"/>
  <c r="Z580" i="4" s="1"/>
  <c r="T578" i="4"/>
  <c r="S578" i="4"/>
  <c r="O578" i="4" s="1"/>
  <c r="R578" i="4"/>
  <c r="N578" i="4" s="1"/>
  <c r="Q578" i="4"/>
  <c r="M578" i="4" s="1"/>
  <c r="K578" i="4"/>
  <c r="Z578" i="4" s="1"/>
  <c r="T577" i="4"/>
  <c r="S577" i="4"/>
  <c r="O577" i="4" s="1"/>
  <c r="R577" i="4"/>
  <c r="N577" i="4" s="1"/>
  <c r="Q577" i="4"/>
  <c r="M577" i="4" s="1"/>
  <c r="K577" i="4"/>
  <c r="Z577" i="4" s="1"/>
  <c r="T576" i="4"/>
  <c r="S576" i="4"/>
  <c r="O576" i="4" s="1"/>
  <c r="R576" i="4"/>
  <c r="N576" i="4" s="1"/>
  <c r="Q576" i="4"/>
  <c r="M576" i="4" s="1"/>
  <c r="K576" i="4"/>
  <c r="Z576" i="4" s="1"/>
  <c r="T575" i="4"/>
  <c r="S575" i="4"/>
  <c r="O575" i="4" s="1"/>
  <c r="R575" i="4"/>
  <c r="N575" i="4" s="1"/>
  <c r="Q575" i="4"/>
  <c r="M575" i="4" s="1"/>
  <c r="K575" i="4"/>
  <c r="Z575" i="4" s="1"/>
  <c r="T574" i="4"/>
  <c r="S574" i="4"/>
  <c r="O574" i="4" s="1"/>
  <c r="R574" i="4"/>
  <c r="N574" i="4" s="1"/>
  <c r="Q574" i="4"/>
  <c r="M574" i="4" s="1"/>
  <c r="K574" i="4"/>
  <c r="Z574" i="4" s="1"/>
  <c r="T573" i="4"/>
  <c r="S573" i="4"/>
  <c r="O573" i="4" s="1"/>
  <c r="R573" i="4"/>
  <c r="N573" i="4" s="1"/>
  <c r="Q573" i="4"/>
  <c r="M573" i="4" s="1"/>
  <c r="K573" i="4"/>
  <c r="Z573" i="4" s="1"/>
  <c r="T572" i="4"/>
  <c r="S572" i="4"/>
  <c r="O572" i="4" s="1"/>
  <c r="R572" i="4"/>
  <c r="N572" i="4" s="1"/>
  <c r="Q572" i="4"/>
  <c r="M572" i="4" s="1"/>
  <c r="K572" i="4"/>
  <c r="Z572" i="4" s="1"/>
  <c r="T571" i="4"/>
  <c r="S571" i="4"/>
  <c r="O571" i="4" s="1"/>
  <c r="R571" i="4"/>
  <c r="N571" i="4" s="1"/>
  <c r="Q571" i="4"/>
  <c r="M571" i="4" s="1"/>
  <c r="K571" i="4"/>
  <c r="Z571" i="4" s="1"/>
  <c r="T570" i="4"/>
  <c r="S570" i="4"/>
  <c r="O570" i="4" s="1"/>
  <c r="R570" i="4"/>
  <c r="N570" i="4" s="1"/>
  <c r="Q570" i="4"/>
  <c r="M570" i="4" s="1"/>
  <c r="K570" i="4"/>
  <c r="Z570" i="4" s="1"/>
  <c r="T569" i="4"/>
  <c r="S569" i="4"/>
  <c r="O569" i="4" s="1"/>
  <c r="R569" i="4"/>
  <c r="N569" i="4" s="1"/>
  <c r="Q569" i="4"/>
  <c r="M569" i="4" s="1"/>
  <c r="K569" i="4"/>
  <c r="Z569" i="4" s="1"/>
  <c r="T568" i="4"/>
  <c r="S568" i="4"/>
  <c r="O568" i="4" s="1"/>
  <c r="R568" i="4"/>
  <c r="N568" i="4" s="1"/>
  <c r="Q568" i="4"/>
  <c r="M568" i="4" s="1"/>
  <c r="K568" i="4"/>
  <c r="Z568" i="4" s="1"/>
  <c r="T567" i="4"/>
  <c r="S567" i="4"/>
  <c r="O567" i="4" s="1"/>
  <c r="R567" i="4"/>
  <c r="N567" i="4" s="1"/>
  <c r="Q567" i="4"/>
  <c r="M567" i="4" s="1"/>
  <c r="K567" i="4"/>
  <c r="Z567" i="4" s="1"/>
  <c r="T566" i="4"/>
  <c r="S566" i="4"/>
  <c r="O566" i="4" s="1"/>
  <c r="R566" i="4"/>
  <c r="N566" i="4" s="1"/>
  <c r="Q566" i="4"/>
  <c r="M566" i="4" s="1"/>
  <c r="K566" i="4"/>
  <c r="Z566" i="4" s="1"/>
  <c r="T565" i="4"/>
  <c r="S565" i="4"/>
  <c r="O565" i="4" s="1"/>
  <c r="R565" i="4"/>
  <c r="N565" i="4" s="1"/>
  <c r="Q565" i="4"/>
  <c r="M565" i="4" s="1"/>
  <c r="K565" i="4"/>
  <c r="Z565" i="4" s="1"/>
  <c r="T564" i="4"/>
  <c r="S564" i="4"/>
  <c r="O564" i="4" s="1"/>
  <c r="R564" i="4"/>
  <c r="N564" i="4" s="1"/>
  <c r="Q564" i="4"/>
  <c r="M564" i="4" s="1"/>
  <c r="K564" i="4"/>
  <c r="Z564" i="4" s="1"/>
  <c r="T563" i="4"/>
  <c r="S563" i="4"/>
  <c r="O563" i="4" s="1"/>
  <c r="R563" i="4"/>
  <c r="N563" i="4" s="1"/>
  <c r="Q563" i="4"/>
  <c r="M563" i="4" s="1"/>
  <c r="K563" i="4"/>
  <c r="Z563" i="4" s="1"/>
  <c r="T562" i="4"/>
  <c r="S562" i="4"/>
  <c r="O562" i="4" s="1"/>
  <c r="R562" i="4"/>
  <c r="N562" i="4" s="1"/>
  <c r="Q562" i="4"/>
  <c r="M562" i="4" s="1"/>
  <c r="K562" i="4"/>
  <c r="Z562" i="4" s="1"/>
  <c r="T561" i="4"/>
  <c r="S561" i="4"/>
  <c r="O561" i="4" s="1"/>
  <c r="R561" i="4"/>
  <c r="N561" i="4" s="1"/>
  <c r="Q561" i="4"/>
  <c r="M561" i="4" s="1"/>
  <c r="K561" i="4"/>
  <c r="Z561" i="4" s="1"/>
  <c r="T560" i="4"/>
  <c r="S560" i="4"/>
  <c r="O560" i="4" s="1"/>
  <c r="R560" i="4"/>
  <c r="N560" i="4" s="1"/>
  <c r="Q560" i="4"/>
  <c r="M560" i="4" s="1"/>
  <c r="Z560" i="4"/>
  <c r="T559" i="4"/>
  <c r="S559" i="4"/>
  <c r="O559" i="4" s="1"/>
  <c r="R559" i="4"/>
  <c r="N559" i="4" s="1"/>
  <c r="Q559" i="4"/>
  <c r="M559" i="4" s="1"/>
  <c r="K559" i="4"/>
  <c r="Z559" i="4" s="1"/>
  <c r="T558" i="4"/>
  <c r="S558" i="4"/>
  <c r="O558" i="4" s="1"/>
  <c r="R558" i="4"/>
  <c r="N558" i="4" s="1"/>
  <c r="Q558" i="4"/>
  <c r="M558" i="4" s="1"/>
  <c r="K558" i="4"/>
  <c r="Z558" i="4" s="1"/>
  <c r="T557" i="4"/>
  <c r="S557" i="4"/>
  <c r="O557" i="4" s="1"/>
  <c r="R557" i="4"/>
  <c r="N557" i="4" s="1"/>
  <c r="Q557" i="4"/>
  <c r="M557" i="4" s="1"/>
  <c r="K557" i="4"/>
  <c r="Z557" i="4" s="1"/>
  <c r="T556" i="4"/>
  <c r="S556" i="4"/>
  <c r="O556" i="4" s="1"/>
  <c r="R556" i="4"/>
  <c r="N556" i="4" s="1"/>
  <c r="Q556" i="4"/>
  <c r="M556" i="4" s="1"/>
  <c r="K556" i="4"/>
  <c r="Z556" i="4" s="1"/>
  <c r="T555" i="4"/>
  <c r="S555" i="4"/>
  <c r="O555" i="4" s="1"/>
  <c r="R555" i="4"/>
  <c r="N555" i="4" s="1"/>
  <c r="Q555" i="4"/>
  <c r="M555" i="4" s="1"/>
  <c r="K555" i="4"/>
  <c r="Z555" i="4" s="1"/>
  <c r="T554" i="4"/>
  <c r="S554" i="4"/>
  <c r="O554" i="4" s="1"/>
  <c r="R554" i="4"/>
  <c r="N554" i="4" s="1"/>
  <c r="Q554" i="4"/>
  <c r="M554" i="4" s="1"/>
  <c r="K554" i="4"/>
  <c r="Z554" i="4" s="1"/>
  <c r="T553" i="4"/>
  <c r="S553" i="4"/>
  <c r="O553" i="4" s="1"/>
  <c r="R553" i="4"/>
  <c r="N553" i="4" s="1"/>
  <c r="Q553" i="4"/>
  <c r="M553" i="4" s="1"/>
  <c r="K553" i="4"/>
  <c r="Z553" i="4" s="1"/>
  <c r="T552" i="4"/>
  <c r="S552" i="4"/>
  <c r="O552" i="4" s="1"/>
  <c r="R552" i="4"/>
  <c r="N552" i="4" s="1"/>
  <c r="Q552" i="4"/>
  <c r="M552" i="4" s="1"/>
  <c r="K552" i="4"/>
  <c r="Z552" i="4" s="1"/>
  <c r="T551" i="4"/>
  <c r="S551" i="4"/>
  <c r="O551" i="4" s="1"/>
  <c r="R551" i="4"/>
  <c r="N551" i="4" s="1"/>
  <c r="Q551" i="4"/>
  <c r="M551" i="4" s="1"/>
  <c r="K551" i="4"/>
  <c r="Z551" i="4" s="1"/>
  <c r="T550" i="4"/>
  <c r="S550" i="4"/>
  <c r="O550" i="4" s="1"/>
  <c r="R550" i="4"/>
  <c r="N550" i="4" s="1"/>
  <c r="Q550" i="4"/>
  <c r="M550" i="4" s="1"/>
  <c r="K550" i="4"/>
  <c r="Z550" i="4" s="1"/>
  <c r="T549" i="4"/>
  <c r="S549" i="4"/>
  <c r="O549" i="4" s="1"/>
  <c r="R549" i="4"/>
  <c r="N549" i="4" s="1"/>
  <c r="Q549" i="4"/>
  <c r="M549" i="4" s="1"/>
  <c r="K549" i="4"/>
  <c r="Z549" i="4" s="1"/>
  <c r="T548" i="4"/>
  <c r="S548" i="4"/>
  <c r="O548" i="4" s="1"/>
  <c r="R548" i="4"/>
  <c r="N548" i="4" s="1"/>
  <c r="Q548" i="4"/>
  <c r="M548" i="4" s="1"/>
  <c r="K548" i="4"/>
  <c r="Z548" i="4" s="1"/>
  <c r="T547" i="4"/>
  <c r="S547" i="4"/>
  <c r="O547" i="4" s="1"/>
  <c r="R547" i="4"/>
  <c r="N547" i="4" s="1"/>
  <c r="Q547" i="4"/>
  <c r="M547" i="4" s="1"/>
  <c r="Z547" i="4"/>
  <c r="T546" i="4"/>
  <c r="S546" i="4"/>
  <c r="O546" i="4" s="1"/>
  <c r="R546" i="4"/>
  <c r="N546" i="4" s="1"/>
  <c r="Q546" i="4"/>
  <c r="M546" i="4" s="1"/>
  <c r="K546" i="4"/>
  <c r="Z546" i="4" s="1"/>
  <c r="T545" i="4"/>
  <c r="S545" i="4"/>
  <c r="O545" i="4" s="1"/>
  <c r="R545" i="4"/>
  <c r="N545" i="4" s="1"/>
  <c r="Q545" i="4"/>
  <c r="M545" i="4" s="1"/>
  <c r="K545" i="4"/>
  <c r="Z545" i="4" s="1"/>
  <c r="T544" i="4"/>
  <c r="S544" i="4"/>
  <c r="O544" i="4" s="1"/>
  <c r="R544" i="4"/>
  <c r="N544" i="4" s="1"/>
  <c r="Q544" i="4"/>
  <c r="M544" i="4" s="1"/>
  <c r="K544" i="4"/>
  <c r="Z544" i="4" s="1"/>
  <c r="T543" i="4"/>
  <c r="S543" i="4"/>
  <c r="O543" i="4" s="1"/>
  <c r="R543" i="4"/>
  <c r="N543" i="4" s="1"/>
  <c r="Q543" i="4"/>
  <c r="M543" i="4" s="1"/>
  <c r="K543" i="4"/>
  <c r="Z543" i="4" s="1"/>
  <c r="T542" i="4"/>
  <c r="S542" i="4"/>
  <c r="O542" i="4" s="1"/>
  <c r="R542" i="4"/>
  <c r="N542" i="4" s="1"/>
  <c r="Q542" i="4"/>
  <c r="M542" i="4" s="1"/>
  <c r="K542" i="4"/>
  <c r="Z542" i="4" s="1"/>
  <c r="T541" i="4"/>
  <c r="S541" i="4"/>
  <c r="O541" i="4" s="1"/>
  <c r="R541" i="4"/>
  <c r="N541" i="4" s="1"/>
  <c r="Q541" i="4"/>
  <c r="M541" i="4" s="1"/>
  <c r="Z541" i="4"/>
  <c r="T540" i="4"/>
  <c r="S540" i="4"/>
  <c r="O540" i="4" s="1"/>
  <c r="R540" i="4"/>
  <c r="N540" i="4" s="1"/>
  <c r="Q540" i="4"/>
  <c r="M540" i="4" s="1"/>
  <c r="K540" i="4"/>
  <c r="Z540" i="4" s="1"/>
  <c r="T539" i="4"/>
  <c r="S539" i="4"/>
  <c r="O539" i="4" s="1"/>
  <c r="R539" i="4"/>
  <c r="N539" i="4" s="1"/>
  <c r="Q539" i="4"/>
  <c r="M539" i="4" s="1"/>
  <c r="K539" i="4"/>
  <c r="Z539" i="4" s="1"/>
  <c r="T537" i="4"/>
  <c r="S537" i="4"/>
  <c r="O537" i="4" s="1"/>
  <c r="R537" i="4"/>
  <c r="N537" i="4" s="1"/>
  <c r="Q537" i="4"/>
  <c r="M537" i="4" s="1"/>
  <c r="K537" i="4"/>
  <c r="Z537" i="4" s="1"/>
  <c r="T536" i="4"/>
  <c r="S536" i="4"/>
  <c r="O536" i="4" s="1"/>
  <c r="R536" i="4"/>
  <c r="N536" i="4" s="1"/>
  <c r="Q536" i="4"/>
  <c r="M536" i="4" s="1"/>
  <c r="K536" i="4"/>
  <c r="Z536" i="4" s="1"/>
  <c r="T535" i="4"/>
  <c r="S535" i="4"/>
  <c r="O535" i="4" s="1"/>
  <c r="R535" i="4"/>
  <c r="N535" i="4" s="1"/>
  <c r="Q535" i="4"/>
  <c r="M535" i="4" s="1"/>
  <c r="K535" i="4"/>
  <c r="Z535" i="4" s="1"/>
  <c r="T534" i="4"/>
  <c r="S534" i="4"/>
  <c r="O534" i="4" s="1"/>
  <c r="R534" i="4"/>
  <c r="N534" i="4" s="1"/>
  <c r="Q534" i="4"/>
  <c r="M534" i="4" s="1"/>
  <c r="K534" i="4"/>
  <c r="Z534" i="4" s="1"/>
  <c r="T531" i="4"/>
  <c r="S531" i="4"/>
  <c r="O531" i="4" s="1"/>
  <c r="R531" i="4"/>
  <c r="N531" i="4" s="1"/>
  <c r="Q531" i="4"/>
  <c r="M531" i="4" s="1"/>
  <c r="K531" i="4"/>
  <c r="Z531" i="4" s="1"/>
  <c r="T530" i="4"/>
  <c r="S530" i="4"/>
  <c r="O530" i="4" s="1"/>
  <c r="R530" i="4"/>
  <c r="N530" i="4" s="1"/>
  <c r="Q530" i="4"/>
  <c r="M530" i="4" s="1"/>
  <c r="K530" i="4"/>
  <c r="Z530" i="4" s="1"/>
  <c r="T527" i="4"/>
  <c r="S527" i="4"/>
  <c r="O527" i="4" s="1"/>
  <c r="R527" i="4"/>
  <c r="N527" i="4" s="1"/>
  <c r="Q527" i="4"/>
  <c r="M527" i="4" s="1"/>
  <c r="K527" i="4"/>
  <c r="Z527" i="4" s="1"/>
  <c r="T526" i="4"/>
  <c r="S526" i="4"/>
  <c r="O526" i="4" s="1"/>
  <c r="R526" i="4"/>
  <c r="N526" i="4" s="1"/>
  <c r="Q526" i="4"/>
  <c r="M526" i="4" s="1"/>
  <c r="K526" i="4"/>
  <c r="Z526" i="4" s="1"/>
  <c r="T525" i="4"/>
  <c r="S525" i="4"/>
  <c r="O525" i="4" s="1"/>
  <c r="R525" i="4"/>
  <c r="N525" i="4" s="1"/>
  <c r="Q525" i="4"/>
  <c r="M525" i="4" s="1"/>
  <c r="K525" i="4"/>
  <c r="Z525" i="4" s="1"/>
  <c r="T524" i="4"/>
  <c r="S524" i="4"/>
  <c r="O524" i="4" s="1"/>
  <c r="R524" i="4"/>
  <c r="N524" i="4" s="1"/>
  <c r="Q524" i="4"/>
  <c r="M524" i="4" s="1"/>
  <c r="K524" i="4"/>
  <c r="Z524" i="4" s="1"/>
  <c r="T523" i="4"/>
  <c r="S523" i="4"/>
  <c r="O523" i="4" s="1"/>
  <c r="R523" i="4"/>
  <c r="N523" i="4" s="1"/>
  <c r="Q523" i="4"/>
  <c r="M523" i="4" s="1"/>
  <c r="K523" i="4"/>
  <c r="Z523" i="4" s="1"/>
  <c r="T522" i="4"/>
  <c r="S522" i="4"/>
  <c r="O522" i="4" s="1"/>
  <c r="R522" i="4"/>
  <c r="N522" i="4" s="1"/>
  <c r="Q522" i="4"/>
  <c r="M522" i="4" s="1"/>
  <c r="K522" i="4"/>
  <c r="Z522" i="4" s="1"/>
  <c r="T521" i="4"/>
  <c r="S521" i="4"/>
  <c r="O521" i="4" s="1"/>
  <c r="R521" i="4"/>
  <c r="N521" i="4" s="1"/>
  <c r="Q521" i="4"/>
  <c r="M521" i="4" s="1"/>
  <c r="K521" i="4"/>
  <c r="Z521" i="4" s="1"/>
  <c r="T520" i="4"/>
  <c r="S520" i="4"/>
  <c r="O520" i="4" s="1"/>
  <c r="R520" i="4"/>
  <c r="N520" i="4" s="1"/>
  <c r="Q520" i="4"/>
  <c r="M520" i="4" s="1"/>
  <c r="K520" i="4"/>
  <c r="Z520" i="4" s="1"/>
  <c r="T519" i="4"/>
  <c r="S519" i="4"/>
  <c r="O519" i="4" s="1"/>
  <c r="R519" i="4"/>
  <c r="N519" i="4" s="1"/>
  <c r="Q519" i="4"/>
  <c r="M519" i="4" s="1"/>
  <c r="K519" i="4"/>
  <c r="Z519" i="4" s="1"/>
  <c r="T518" i="4"/>
  <c r="S518" i="4"/>
  <c r="O518" i="4" s="1"/>
  <c r="R518" i="4"/>
  <c r="N518" i="4" s="1"/>
  <c r="Q518" i="4"/>
  <c r="M518" i="4" s="1"/>
  <c r="K518" i="4"/>
  <c r="Z518" i="4" s="1"/>
  <c r="T517" i="4"/>
  <c r="S517" i="4"/>
  <c r="O517" i="4" s="1"/>
  <c r="R517" i="4"/>
  <c r="N517" i="4" s="1"/>
  <c r="Q517" i="4"/>
  <c r="M517" i="4" s="1"/>
  <c r="K517" i="4"/>
  <c r="Z517" i="4" s="1"/>
  <c r="T516" i="4"/>
  <c r="S516" i="4"/>
  <c r="O516" i="4" s="1"/>
  <c r="R516" i="4"/>
  <c r="N516" i="4" s="1"/>
  <c r="Q516" i="4"/>
  <c r="M516" i="4" s="1"/>
  <c r="Z516" i="4"/>
  <c r="T515" i="4"/>
  <c r="S515" i="4"/>
  <c r="O515" i="4" s="1"/>
  <c r="R515" i="4"/>
  <c r="N515" i="4" s="1"/>
  <c r="Q515" i="4"/>
  <c r="M515" i="4" s="1"/>
  <c r="K515" i="4"/>
  <c r="Z515" i="4" s="1"/>
  <c r="T514" i="4"/>
  <c r="S514" i="4"/>
  <c r="O514" i="4" s="1"/>
  <c r="R514" i="4"/>
  <c r="N514" i="4" s="1"/>
  <c r="Q514" i="4"/>
  <c r="M514" i="4" s="1"/>
  <c r="K514" i="4"/>
  <c r="Z514" i="4" s="1"/>
  <c r="T513" i="4"/>
  <c r="S513" i="4"/>
  <c r="O513" i="4" s="1"/>
  <c r="R513" i="4"/>
  <c r="N513" i="4" s="1"/>
  <c r="Q513" i="4"/>
  <c r="M513" i="4" s="1"/>
  <c r="K513" i="4"/>
  <c r="Z513" i="4" s="1"/>
  <c r="T512" i="4"/>
  <c r="S512" i="4"/>
  <c r="O512" i="4" s="1"/>
  <c r="R512" i="4"/>
  <c r="N512" i="4" s="1"/>
  <c r="Q512" i="4"/>
  <c r="M512" i="4" s="1"/>
  <c r="K512" i="4"/>
  <c r="Z512" i="4" s="1"/>
  <c r="T511" i="4"/>
  <c r="S511" i="4"/>
  <c r="O511" i="4" s="1"/>
  <c r="R511" i="4"/>
  <c r="N511" i="4" s="1"/>
  <c r="Q511" i="4"/>
  <c r="M511" i="4" s="1"/>
  <c r="K511" i="4"/>
  <c r="Z511" i="4" s="1"/>
  <c r="T510" i="4"/>
  <c r="S510" i="4"/>
  <c r="O510" i="4" s="1"/>
  <c r="R510" i="4"/>
  <c r="N510" i="4" s="1"/>
  <c r="Q510" i="4"/>
  <c r="M510" i="4" s="1"/>
  <c r="Z510" i="4"/>
  <c r="T509" i="4"/>
  <c r="S509" i="4"/>
  <c r="O509" i="4" s="1"/>
  <c r="R509" i="4"/>
  <c r="N509" i="4" s="1"/>
  <c r="Q509" i="4"/>
  <c r="M509" i="4" s="1"/>
  <c r="K509" i="4"/>
  <c r="Z509" i="4" s="1"/>
  <c r="T508" i="4"/>
  <c r="S508" i="4"/>
  <c r="O508" i="4" s="1"/>
  <c r="R508" i="4"/>
  <c r="N508" i="4" s="1"/>
  <c r="Q508" i="4"/>
  <c r="M508" i="4" s="1"/>
  <c r="K508" i="4"/>
  <c r="Z508" i="4" s="1"/>
  <c r="T507" i="4"/>
  <c r="S507" i="4"/>
  <c r="O507" i="4" s="1"/>
  <c r="R507" i="4"/>
  <c r="N507" i="4" s="1"/>
  <c r="Q507" i="4"/>
  <c r="M507" i="4" s="1"/>
  <c r="K507" i="4"/>
  <c r="Z507" i="4" s="1"/>
  <c r="T506" i="4"/>
  <c r="S506" i="4"/>
  <c r="O506" i="4" s="1"/>
  <c r="R506" i="4"/>
  <c r="N506" i="4" s="1"/>
  <c r="Q506" i="4"/>
  <c r="M506" i="4" s="1"/>
  <c r="K506" i="4"/>
  <c r="Z506" i="4" s="1"/>
  <c r="T505" i="4"/>
  <c r="S505" i="4"/>
  <c r="O505" i="4" s="1"/>
  <c r="R505" i="4"/>
  <c r="N505" i="4" s="1"/>
  <c r="Q505" i="4"/>
  <c r="M505" i="4" s="1"/>
  <c r="K505" i="4"/>
  <c r="Z505" i="4" s="1"/>
  <c r="T504" i="4"/>
  <c r="S504" i="4"/>
  <c r="O504" i="4" s="1"/>
  <c r="R504" i="4"/>
  <c r="N504" i="4" s="1"/>
  <c r="Q504" i="4"/>
  <c r="M504" i="4" s="1"/>
  <c r="Z504" i="4"/>
  <c r="T503" i="4"/>
  <c r="S503" i="4"/>
  <c r="O503" i="4" s="1"/>
  <c r="R503" i="4"/>
  <c r="N503" i="4" s="1"/>
  <c r="Q503" i="4"/>
  <c r="M503" i="4" s="1"/>
  <c r="K503" i="4"/>
  <c r="Z503" i="4" s="1"/>
  <c r="T502" i="4"/>
  <c r="S502" i="4"/>
  <c r="O502" i="4" s="1"/>
  <c r="R502" i="4"/>
  <c r="N502" i="4" s="1"/>
  <c r="Q502" i="4"/>
  <c r="M502" i="4" s="1"/>
  <c r="K502" i="4"/>
  <c r="Z502" i="4" s="1"/>
  <c r="T501" i="4"/>
  <c r="S501" i="4"/>
  <c r="O501" i="4" s="1"/>
  <c r="R501" i="4"/>
  <c r="N501" i="4" s="1"/>
  <c r="Q501" i="4"/>
  <c r="M501" i="4" s="1"/>
  <c r="K501" i="4"/>
  <c r="Z501" i="4" s="1"/>
  <c r="T500" i="4"/>
  <c r="S500" i="4"/>
  <c r="O500" i="4" s="1"/>
  <c r="R500" i="4"/>
  <c r="N500" i="4" s="1"/>
  <c r="Q500" i="4"/>
  <c r="M500" i="4" s="1"/>
  <c r="K500" i="4"/>
  <c r="Z500" i="4" s="1"/>
  <c r="T499" i="4"/>
  <c r="S499" i="4"/>
  <c r="O499" i="4" s="1"/>
  <c r="R499" i="4"/>
  <c r="N499" i="4" s="1"/>
  <c r="Q499" i="4"/>
  <c r="M499" i="4" s="1"/>
  <c r="K499" i="4"/>
  <c r="Z499" i="4" s="1"/>
  <c r="T498" i="4"/>
  <c r="S498" i="4"/>
  <c r="O498" i="4" s="1"/>
  <c r="R498" i="4"/>
  <c r="N498" i="4" s="1"/>
  <c r="Q498" i="4"/>
  <c r="M498" i="4" s="1"/>
  <c r="K498" i="4"/>
  <c r="Z498" i="4" s="1"/>
  <c r="T497" i="4"/>
  <c r="S497" i="4"/>
  <c r="O497" i="4" s="1"/>
  <c r="R497" i="4"/>
  <c r="N497" i="4" s="1"/>
  <c r="Q497" i="4"/>
  <c r="M497" i="4" s="1"/>
  <c r="K497" i="4"/>
  <c r="Z497" i="4" s="1"/>
  <c r="T496" i="4"/>
  <c r="S496" i="4"/>
  <c r="O496" i="4" s="1"/>
  <c r="R496" i="4"/>
  <c r="N496" i="4" s="1"/>
  <c r="Q496" i="4"/>
  <c r="M496" i="4" s="1"/>
  <c r="K496" i="4"/>
  <c r="Z496" i="4" s="1"/>
  <c r="T495" i="4"/>
  <c r="S495" i="4"/>
  <c r="O495" i="4" s="1"/>
  <c r="R495" i="4"/>
  <c r="N495" i="4" s="1"/>
  <c r="Q495" i="4"/>
  <c r="M495" i="4" s="1"/>
  <c r="K495" i="4"/>
  <c r="Z495" i="4" s="1"/>
  <c r="T494" i="4"/>
  <c r="S494" i="4"/>
  <c r="O494" i="4" s="1"/>
  <c r="R494" i="4"/>
  <c r="N494" i="4" s="1"/>
  <c r="Q494" i="4"/>
  <c r="M494" i="4" s="1"/>
  <c r="K494" i="4"/>
  <c r="Z494" i="4" s="1"/>
  <c r="T493" i="4"/>
  <c r="S493" i="4"/>
  <c r="O493" i="4" s="1"/>
  <c r="R493" i="4"/>
  <c r="N493" i="4" s="1"/>
  <c r="Q493" i="4"/>
  <c r="M493" i="4" s="1"/>
  <c r="K493" i="4"/>
  <c r="Z493" i="4" s="1"/>
  <c r="T492" i="4"/>
  <c r="S492" i="4"/>
  <c r="O492" i="4" s="1"/>
  <c r="R492" i="4"/>
  <c r="N492" i="4" s="1"/>
  <c r="Q492" i="4"/>
  <c r="M492" i="4" s="1"/>
  <c r="K492" i="4"/>
  <c r="Z492" i="4" s="1"/>
  <c r="T491" i="4"/>
  <c r="S491" i="4"/>
  <c r="O491" i="4" s="1"/>
  <c r="R491" i="4"/>
  <c r="N491" i="4" s="1"/>
  <c r="Q491" i="4"/>
  <c r="M491" i="4" s="1"/>
  <c r="K491" i="4"/>
  <c r="Z491" i="4" s="1"/>
  <c r="T490" i="4"/>
  <c r="S490" i="4"/>
  <c r="O490" i="4" s="1"/>
  <c r="R490" i="4"/>
  <c r="N490" i="4" s="1"/>
  <c r="Q490" i="4"/>
  <c r="M490" i="4" s="1"/>
  <c r="K490" i="4"/>
  <c r="Z490" i="4" s="1"/>
  <c r="T489" i="4"/>
  <c r="S489" i="4"/>
  <c r="O489" i="4" s="1"/>
  <c r="R489" i="4"/>
  <c r="N489" i="4" s="1"/>
  <c r="Q489" i="4"/>
  <c r="M489" i="4" s="1"/>
  <c r="K489" i="4"/>
  <c r="Z489" i="4" s="1"/>
  <c r="T488" i="4"/>
  <c r="S488" i="4"/>
  <c r="O488" i="4" s="1"/>
  <c r="R488" i="4"/>
  <c r="N488" i="4" s="1"/>
  <c r="Q488" i="4"/>
  <c r="M488" i="4" s="1"/>
  <c r="K488" i="4"/>
  <c r="Z488" i="4" s="1"/>
  <c r="T487" i="4"/>
  <c r="S487" i="4"/>
  <c r="O487" i="4" s="1"/>
  <c r="R487" i="4"/>
  <c r="N487" i="4" s="1"/>
  <c r="Q487" i="4"/>
  <c r="M487" i="4" s="1"/>
  <c r="K487" i="4"/>
  <c r="Z487" i="4" s="1"/>
  <c r="T486" i="4"/>
  <c r="S486" i="4"/>
  <c r="O486" i="4" s="1"/>
  <c r="R486" i="4"/>
  <c r="N486" i="4" s="1"/>
  <c r="Q486" i="4"/>
  <c r="M486" i="4" s="1"/>
  <c r="K486" i="4"/>
  <c r="Z486" i="4" s="1"/>
  <c r="T485" i="4"/>
  <c r="S485" i="4"/>
  <c r="O485" i="4" s="1"/>
  <c r="R485" i="4"/>
  <c r="N485" i="4" s="1"/>
  <c r="Q485" i="4"/>
  <c r="M485" i="4" s="1"/>
  <c r="K485" i="4"/>
  <c r="Z485" i="4" s="1"/>
  <c r="T484" i="4"/>
  <c r="S484" i="4"/>
  <c r="O484" i="4" s="1"/>
  <c r="R484" i="4"/>
  <c r="N484" i="4" s="1"/>
  <c r="Q484" i="4"/>
  <c r="M484" i="4" s="1"/>
  <c r="K484" i="4"/>
  <c r="Z484" i="4" s="1"/>
  <c r="T483" i="4"/>
  <c r="S483" i="4"/>
  <c r="O483" i="4" s="1"/>
  <c r="R483" i="4"/>
  <c r="N483" i="4" s="1"/>
  <c r="Q483" i="4"/>
  <c r="M483" i="4" s="1"/>
  <c r="K483" i="4"/>
  <c r="Z483" i="4" s="1"/>
  <c r="T482" i="4"/>
  <c r="S482" i="4"/>
  <c r="O482" i="4" s="1"/>
  <c r="R482" i="4"/>
  <c r="N482" i="4" s="1"/>
  <c r="Q482" i="4"/>
  <c r="M482" i="4" s="1"/>
  <c r="K482" i="4"/>
  <c r="Z482" i="4" s="1"/>
  <c r="T481" i="4"/>
  <c r="S481" i="4"/>
  <c r="O481" i="4" s="1"/>
  <c r="R481" i="4"/>
  <c r="N481" i="4" s="1"/>
  <c r="Q481" i="4"/>
  <c r="M481" i="4" s="1"/>
  <c r="K481" i="4"/>
  <c r="Z481" i="4" s="1"/>
  <c r="T480" i="4"/>
  <c r="S480" i="4"/>
  <c r="O480" i="4" s="1"/>
  <c r="R480" i="4"/>
  <c r="N480" i="4" s="1"/>
  <c r="Q480" i="4"/>
  <c r="M480" i="4" s="1"/>
  <c r="K480" i="4"/>
  <c r="Z480" i="4" s="1"/>
  <c r="T479" i="4"/>
  <c r="S479" i="4"/>
  <c r="O479" i="4" s="1"/>
  <c r="R479" i="4"/>
  <c r="N479" i="4" s="1"/>
  <c r="Q479" i="4"/>
  <c r="M479" i="4" s="1"/>
  <c r="K479" i="4"/>
  <c r="Z479" i="4" s="1"/>
  <c r="T478" i="4"/>
  <c r="S478" i="4"/>
  <c r="O478" i="4" s="1"/>
  <c r="R478" i="4"/>
  <c r="N478" i="4" s="1"/>
  <c r="Q478" i="4"/>
  <c r="M478" i="4" s="1"/>
  <c r="Z478" i="4"/>
  <c r="T477" i="4"/>
  <c r="S477" i="4"/>
  <c r="O477" i="4" s="1"/>
  <c r="R477" i="4"/>
  <c r="N477" i="4" s="1"/>
  <c r="Q477" i="4"/>
  <c r="M477" i="4" s="1"/>
  <c r="K477" i="4"/>
  <c r="Z477" i="4" s="1"/>
  <c r="T476" i="4"/>
  <c r="S476" i="4"/>
  <c r="O476" i="4" s="1"/>
  <c r="R476" i="4"/>
  <c r="N476" i="4" s="1"/>
  <c r="Q476" i="4"/>
  <c r="M476" i="4" s="1"/>
  <c r="K476" i="4"/>
  <c r="Z476" i="4" s="1"/>
  <c r="T475" i="4"/>
  <c r="S475" i="4"/>
  <c r="O475" i="4" s="1"/>
  <c r="R475" i="4"/>
  <c r="N475" i="4" s="1"/>
  <c r="Q475" i="4"/>
  <c r="M475" i="4" s="1"/>
  <c r="K475" i="4"/>
  <c r="Z475" i="4" s="1"/>
  <c r="T474" i="4"/>
  <c r="S474" i="4"/>
  <c r="O474" i="4" s="1"/>
  <c r="R474" i="4"/>
  <c r="N474" i="4" s="1"/>
  <c r="Q474" i="4"/>
  <c r="M474" i="4" s="1"/>
  <c r="K474" i="4"/>
  <c r="Z474" i="4" s="1"/>
  <c r="T473" i="4"/>
  <c r="S473" i="4"/>
  <c r="O473" i="4" s="1"/>
  <c r="R473" i="4"/>
  <c r="N473" i="4" s="1"/>
  <c r="Q473" i="4"/>
  <c r="M473" i="4" s="1"/>
  <c r="K473" i="4"/>
  <c r="Z473" i="4" s="1"/>
  <c r="T472" i="4"/>
  <c r="S472" i="4"/>
  <c r="O472" i="4" s="1"/>
  <c r="R472" i="4"/>
  <c r="N472" i="4" s="1"/>
  <c r="Q472" i="4"/>
  <c r="M472" i="4" s="1"/>
  <c r="Z472" i="4"/>
  <c r="T471" i="4"/>
  <c r="S471" i="4"/>
  <c r="O471" i="4" s="1"/>
  <c r="R471" i="4"/>
  <c r="N471" i="4" s="1"/>
  <c r="Q471" i="4"/>
  <c r="M471" i="4" s="1"/>
  <c r="K471" i="4"/>
  <c r="Z471" i="4" s="1"/>
  <c r="T470" i="4"/>
  <c r="S470" i="4"/>
  <c r="O470" i="4" s="1"/>
  <c r="R470" i="4"/>
  <c r="N470" i="4" s="1"/>
  <c r="Q470" i="4"/>
  <c r="M470" i="4" s="1"/>
  <c r="K470" i="4"/>
  <c r="Z470" i="4" s="1"/>
  <c r="T469" i="4"/>
  <c r="S469" i="4"/>
  <c r="O469" i="4" s="1"/>
  <c r="R469" i="4"/>
  <c r="N469" i="4" s="1"/>
  <c r="Q469" i="4"/>
  <c r="M469" i="4" s="1"/>
  <c r="K469" i="4"/>
  <c r="Z469" i="4" s="1"/>
  <c r="T468" i="4"/>
  <c r="S468" i="4"/>
  <c r="O468" i="4" s="1"/>
  <c r="R468" i="4"/>
  <c r="N468" i="4" s="1"/>
  <c r="Q468" i="4"/>
  <c r="M468" i="4" s="1"/>
  <c r="K468" i="4"/>
  <c r="Z468" i="4" s="1"/>
  <c r="T467" i="4"/>
  <c r="S467" i="4"/>
  <c r="O467" i="4" s="1"/>
  <c r="R467" i="4"/>
  <c r="N467" i="4" s="1"/>
  <c r="Q467" i="4"/>
  <c r="M467" i="4" s="1"/>
  <c r="K467" i="4"/>
  <c r="Z467" i="4" s="1"/>
  <c r="T466" i="4"/>
  <c r="S466" i="4"/>
  <c r="O466" i="4" s="1"/>
  <c r="R466" i="4"/>
  <c r="N466" i="4" s="1"/>
  <c r="Q466" i="4"/>
  <c r="M466" i="4" s="1"/>
  <c r="K466" i="4"/>
  <c r="Z466" i="4" s="1"/>
  <c r="T465" i="4"/>
  <c r="S465" i="4"/>
  <c r="O465" i="4" s="1"/>
  <c r="R465" i="4"/>
  <c r="N465" i="4" s="1"/>
  <c r="Q465" i="4"/>
  <c r="M465" i="4" s="1"/>
  <c r="K465" i="4"/>
  <c r="Z465" i="4" s="1"/>
  <c r="T464" i="4"/>
  <c r="S464" i="4"/>
  <c r="O464" i="4" s="1"/>
  <c r="R464" i="4"/>
  <c r="N464" i="4" s="1"/>
  <c r="Q464" i="4"/>
  <c r="M464" i="4" s="1"/>
  <c r="K464" i="4"/>
  <c r="Z464" i="4" s="1"/>
  <c r="T463" i="4"/>
  <c r="S463" i="4"/>
  <c r="O463" i="4" s="1"/>
  <c r="R463" i="4"/>
  <c r="N463" i="4" s="1"/>
  <c r="Q463" i="4"/>
  <c r="M463" i="4" s="1"/>
  <c r="K463" i="4"/>
  <c r="Z463" i="4" s="1"/>
  <c r="T462" i="4"/>
  <c r="S462" i="4"/>
  <c r="O462" i="4" s="1"/>
  <c r="R462" i="4"/>
  <c r="N462" i="4" s="1"/>
  <c r="Q462" i="4"/>
  <c r="M462" i="4" s="1"/>
  <c r="K462" i="4"/>
  <c r="Z462" i="4" s="1"/>
  <c r="T461" i="4"/>
  <c r="S461" i="4"/>
  <c r="O461" i="4" s="1"/>
  <c r="R461" i="4"/>
  <c r="N461" i="4" s="1"/>
  <c r="Q461" i="4"/>
  <c r="M461" i="4" s="1"/>
  <c r="K461" i="4"/>
  <c r="Z461" i="4" s="1"/>
  <c r="T460" i="4"/>
  <c r="S460" i="4"/>
  <c r="O460" i="4" s="1"/>
  <c r="R460" i="4"/>
  <c r="N460" i="4" s="1"/>
  <c r="Q460" i="4"/>
  <c r="M460" i="4" s="1"/>
  <c r="K460" i="4"/>
  <c r="Z460" i="4" s="1"/>
  <c r="T459" i="4"/>
  <c r="S459" i="4"/>
  <c r="O459" i="4" s="1"/>
  <c r="R459" i="4"/>
  <c r="N459" i="4" s="1"/>
  <c r="Q459" i="4"/>
  <c r="M459" i="4" s="1"/>
  <c r="K459" i="4"/>
  <c r="Z459" i="4" s="1"/>
  <c r="T458" i="4"/>
  <c r="S458" i="4"/>
  <c r="O458" i="4" s="1"/>
  <c r="R458" i="4"/>
  <c r="N458" i="4" s="1"/>
  <c r="Q458" i="4"/>
  <c r="M458" i="4" s="1"/>
  <c r="K458" i="4"/>
  <c r="Z458" i="4" s="1"/>
  <c r="T457" i="4"/>
  <c r="S457" i="4"/>
  <c r="O457" i="4" s="1"/>
  <c r="R457" i="4"/>
  <c r="N457" i="4" s="1"/>
  <c r="Q457" i="4"/>
  <c r="M457" i="4" s="1"/>
  <c r="K457" i="4"/>
  <c r="Z457" i="4" s="1"/>
  <c r="T456" i="4"/>
  <c r="S456" i="4"/>
  <c r="O456" i="4" s="1"/>
  <c r="R456" i="4"/>
  <c r="N456" i="4" s="1"/>
  <c r="Q456" i="4"/>
  <c r="M456" i="4" s="1"/>
  <c r="K456" i="4"/>
  <c r="Z456" i="4" s="1"/>
  <c r="T455" i="4"/>
  <c r="S455" i="4"/>
  <c r="O455" i="4" s="1"/>
  <c r="R455" i="4"/>
  <c r="N455" i="4" s="1"/>
  <c r="Q455" i="4"/>
  <c r="M455" i="4" s="1"/>
  <c r="K455" i="4"/>
  <c r="Z455" i="4" s="1"/>
  <c r="T454" i="4"/>
  <c r="S454" i="4"/>
  <c r="O454" i="4" s="1"/>
  <c r="R454" i="4"/>
  <c r="N454" i="4" s="1"/>
  <c r="Q454" i="4"/>
  <c r="M454" i="4" s="1"/>
  <c r="K454" i="4"/>
  <c r="Z454" i="4" s="1"/>
  <c r="T453" i="4"/>
  <c r="S453" i="4"/>
  <c r="O453" i="4" s="1"/>
  <c r="R453" i="4"/>
  <c r="N453" i="4" s="1"/>
  <c r="Q453" i="4"/>
  <c r="M453" i="4" s="1"/>
  <c r="K453" i="4"/>
  <c r="Z453" i="4" s="1"/>
  <c r="T452" i="4"/>
  <c r="S452" i="4"/>
  <c r="O452" i="4" s="1"/>
  <c r="R452" i="4"/>
  <c r="N452" i="4" s="1"/>
  <c r="Q452" i="4"/>
  <c r="M452" i="4" s="1"/>
  <c r="Z452" i="4"/>
  <c r="T451" i="4"/>
  <c r="S451" i="4"/>
  <c r="O451" i="4" s="1"/>
  <c r="R451" i="4"/>
  <c r="N451" i="4" s="1"/>
  <c r="Q451" i="4"/>
  <c r="M451" i="4" s="1"/>
  <c r="K451" i="4"/>
  <c r="Z451" i="4" s="1"/>
  <c r="T450" i="4"/>
  <c r="S450" i="4"/>
  <c r="O450" i="4" s="1"/>
  <c r="R450" i="4"/>
  <c r="N450" i="4" s="1"/>
  <c r="Q450" i="4"/>
  <c r="M450" i="4" s="1"/>
  <c r="K450" i="4"/>
  <c r="Z450" i="4" s="1"/>
  <c r="T449" i="4"/>
  <c r="S449" i="4"/>
  <c r="O449" i="4" s="1"/>
  <c r="R449" i="4"/>
  <c r="N449" i="4" s="1"/>
  <c r="Q449" i="4"/>
  <c r="M449" i="4" s="1"/>
  <c r="K449" i="4"/>
  <c r="Z449" i="4" s="1"/>
  <c r="T448" i="4"/>
  <c r="S448" i="4"/>
  <c r="O448" i="4" s="1"/>
  <c r="R448" i="4"/>
  <c r="N448" i="4" s="1"/>
  <c r="Q448" i="4"/>
  <c r="M448" i="4" s="1"/>
  <c r="K448" i="4"/>
  <c r="Z448" i="4" s="1"/>
  <c r="T447" i="4"/>
  <c r="S447" i="4"/>
  <c r="O447" i="4" s="1"/>
  <c r="R447" i="4"/>
  <c r="N447" i="4" s="1"/>
  <c r="Q447" i="4"/>
  <c r="M447" i="4" s="1"/>
  <c r="K447" i="4"/>
  <c r="Z447" i="4" s="1"/>
  <c r="T446" i="4"/>
  <c r="S446" i="4"/>
  <c r="O446" i="4" s="1"/>
  <c r="R446" i="4"/>
  <c r="N446" i="4" s="1"/>
  <c r="Q446" i="4"/>
  <c r="M446" i="4" s="1"/>
  <c r="K446" i="4"/>
  <c r="Z446" i="4" s="1"/>
  <c r="T445" i="4"/>
  <c r="S445" i="4"/>
  <c r="O445" i="4" s="1"/>
  <c r="R445" i="4"/>
  <c r="N445" i="4" s="1"/>
  <c r="Q445" i="4"/>
  <c r="M445" i="4" s="1"/>
  <c r="K445" i="4"/>
  <c r="Z445" i="4" s="1"/>
  <c r="T444" i="4"/>
  <c r="S444" i="4"/>
  <c r="O444" i="4" s="1"/>
  <c r="R444" i="4"/>
  <c r="N444" i="4" s="1"/>
  <c r="Q444" i="4"/>
  <c r="M444" i="4" s="1"/>
  <c r="K444" i="4"/>
  <c r="Z444" i="4" s="1"/>
  <c r="T443" i="4"/>
  <c r="S443" i="4"/>
  <c r="O443" i="4" s="1"/>
  <c r="R443" i="4"/>
  <c r="N443" i="4" s="1"/>
  <c r="Q443" i="4"/>
  <c r="M443" i="4" s="1"/>
  <c r="K443" i="4"/>
  <c r="Z443" i="4" s="1"/>
  <c r="T442" i="4"/>
  <c r="S442" i="4"/>
  <c r="O442" i="4" s="1"/>
  <c r="R442" i="4"/>
  <c r="N442" i="4" s="1"/>
  <c r="Q442" i="4"/>
  <c r="M442" i="4" s="1"/>
  <c r="K442" i="4"/>
  <c r="Z442" i="4" s="1"/>
  <c r="K224" i="4"/>
  <c r="AA599" i="4" l="1"/>
  <c r="AA608" i="4"/>
  <c r="T719" i="4" l="1"/>
  <c r="S719" i="4"/>
  <c r="O719" i="4" s="1"/>
  <c r="R719" i="4"/>
  <c r="N719" i="4" s="1"/>
  <c r="Q719" i="4"/>
  <c r="M719" i="4" s="1"/>
  <c r="K719" i="4"/>
  <c r="Z719" i="4" s="1"/>
  <c r="T718" i="4"/>
  <c r="S718" i="4"/>
  <c r="O718" i="4" s="1"/>
  <c r="R718" i="4"/>
  <c r="N718" i="4" s="1"/>
  <c r="Q718" i="4"/>
  <c r="M718" i="4" s="1"/>
  <c r="K718" i="4"/>
  <c r="Z718" i="4" s="1"/>
  <c r="T717" i="4"/>
  <c r="S717" i="4"/>
  <c r="O717" i="4" s="1"/>
  <c r="R717" i="4"/>
  <c r="N717" i="4" s="1"/>
  <c r="Q717" i="4"/>
  <c r="M717" i="4" s="1"/>
  <c r="K717" i="4"/>
  <c r="Z717" i="4" s="1"/>
  <c r="T716" i="4"/>
  <c r="S716" i="4"/>
  <c r="O716" i="4" s="1"/>
  <c r="R716" i="4"/>
  <c r="N716" i="4" s="1"/>
  <c r="Q716" i="4"/>
  <c r="M716" i="4" s="1"/>
  <c r="K716" i="4"/>
  <c r="Z716" i="4" s="1"/>
  <c r="T715" i="4"/>
  <c r="S715" i="4"/>
  <c r="O715" i="4" s="1"/>
  <c r="R715" i="4"/>
  <c r="N715" i="4" s="1"/>
  <c r="Q715" i="4"/>
  <c r="M715" i="4" s="1"/>
  <c r="K715" i="4"/>
  <c r="Z715" i="4" s="1"/>
  <c r="T714" i="4"/>
  <c r="S714" i="4"/>
  <c r="O714" i="4" s="1"/>
  <c r="R714" i="4"/>
  <c r="N714" i="4" s="1"/>
  <c r="Q714" i="4"/>
  <c r="M714" i="4" s="1"/>
  <c r="K714" i="4"/>
  <c r="Z714" i="4" s="1"/>
  <c r="T713" i="4"/>
  <c r="S713" i="4"/>
  <c r="O713" i="4" s="1"/>
  <c r="R713" i="4"/>
  <c r="N713" i="4" s="1"/>
  <c r="Q713" i="4"/>
  <c r="M713" i="4" s="1"/>
  <c r="K713" i="4"/>
  <c r="Z713" i="4" s="1"/>
  <c r="T712" i="4"/>
  <c r="S712" i="4"/>
  <c r="O712" i="4" s="1"/>
  <c r="R712" i="4"/>
  <c r="N712" i="4" s="1"/>
  <c r="Q712" i="4"/>
  <c r="M712" i="4" s="1"/>
  <c r="K712" i="4"/>
  <c r="Z712" i="4" s="1"/>
  <c r="T711" i="4"/>
  <c r="S711" i="4"/>
  <c r="O711" i="4" s="1"/>
  <c r="R711" i="4"/>
  <c r="N711" i="4" s="1"/>
  <c r="Q711" i="4"/>
  <c r="M711" i="4" s="1"/>
  <c r="K711" i="4"/>
  <c r="Z711" i="4" s="1"/>
  <c r="T710" i="4"/>
  <c r="S710" i="4"/>
  <c r="O710" i="4" s="1"/>
  <c r="R710" i="4"/>
  <c r="N710" i="4" s="1"/>
  <c r="Q710" i="4"/>
  <c r="M710" i="4" s="1"/>
  <c r="K710" i="4"/>
  <c r="Z710" i="4" s="1"/>
  <c r="T709" i="4"/>
  <c r="S709" i="4"/>
  <c r="O709" i="4" s="1"/>
  <c r="R709" i="4"/>
  <c r="N709" i="4" s="1"/>
  <c r="Q709" i="4"/>
  <c r="M709" i="4" s="1"/>
  <c r="K709" i="4"/>
  <c r="Z709" i="4" s="1"/>
  <c r="T708" i="4"/>
  <c r="S708" i="4"/>
  <c r="O708" i="4" s="1"/>
  <c r="R708" i="4"/>
  <c r="N708" i="4" s="1"/>
  <c r="Q708" i="4"/>
  <c r="M708" i="4" s="1"/>
  <c r="K708" i="4"/>
  <c r="Z708" i="4" s="1"/>
  <c r="T707" i="4"/>
  <c r="S707" i="4"/>
  <c r="O707" i="4" s="1"/>
  <c r="R707" i="4"/>
  <c r="N707" i="4" s="1"/>
  <c r="Q707" i="4"/>
  <c r="M707" i="4" s="1"/>
  <c r="K707" i="4"/>
  <c r="Z707" i="4" s="1"/>
  <c r="T706" i="4"/>
  <c r="S706" i="4"/>
  <c r="O706" i="4" s="1"/>
  <c r="R706" i="4"/>
  <c r="N706" i="4" s="1"/>
  <c r="Q706" i="4"/>
  <c r="M706" i="4" s="1"/>
  <c r="K706" i="4"/>
  <c r="Z706" i="4" s="1"/>
  <c r="T705" i="4"/>
  <c r="S705" i="4"/>
  <c r="O705" i="4" s="1"/>
  <c r="R705" i="4"/>
  <c r="N705" i="4" s="1"/>
  <c r="Q705" i="4"/>
  <c r="M705" i="4" s="1"/>
  <c r="K705" i="4"/>
  <c r="Z705" i="4" s="1"/>
  <c r="T704" i="4"/>
  <c r="S704" i="4"/>
  <c r="O704" i="4" s="1"/>
  <c r="R704" i="4"/>
  <c r="N704" i="4" s="1"/>
  <c r="Q704" i="4"/>
  <c r="M704" i="4" s="1"/>
  <c r="K704" i="4"/>
  <c r="Z704" i="4" s="1"/>
  <c r="T703" i="4"/>
  <c r="S703" i="4"/>
  <c r="O703" i="4" s="1"/>
  <c r="R703" i="4"/>
  <c r="N703" i="4" s="1"/>
  <c r="Q703" i="4"/>
  <c r="M703" i="4" s="1"/>
  <c r="K703" i="4"/>
  <c r="Z703" i="4" s="1"/>
  <c r="T702" i="4"/>
  <c r="S702" i="4"/>
  <c r="O702" i="4" s="1"/>
  <c r="R702" i="4"/>
  <c r="N702" i="4" s="1"/>
  <c r="Q702" i="4"/>
  <c r="M702" i="4" s="1"/>
  <c r="K702" i="4"/>
  <c r="Z702" i="4" s="1"/>
  <c r="T701" i="4"/>
  <c r="S701" i="4"/>
  <c r="O701" i="4" s="1"/>
  <c r="R701" i="4"/>
  <c r="N701" i="4" s="1"/>
  <c r="Q701" i="4"/>
  <c r="M701" i="4" s="1"/>
  <c r="K701" i="4"/>
  <c r="Z701" i="4" s="1"/>
  <c r="T700" i="4"/>
  <c r="S700" i="4"/>
  <c r="O700" i="4" s="1"/>
  <c r="R700" i="4"/>
  <c r="N700" i="4" s="1"/>
  <c r="Q700" i="4"/>
  <c r="M700" i="4" s="1"/>
  <c r="K700" i="4"/>
  <c r="Z700" i="4" s="1"/>
  <c r="T699" i="4"/>
  <c r="S699" i="4"/>
  <c r="O699" i="4" s="1"/>
  <c r="R699" i="4"/>
  <c r="N699" i="4" s="1"/>
  <c r="Q699" i="4"/>
  <c r="M699" i="4" s="1"/>
  <c r="K699" i="4"/>
  <c r="Z699" i="4" s="1"/>
  <c r="T698" i="4"/>
  <c r="S698" i="4"/>
  <c r="O698" i="4" s="1"/>
  <c r="R698" i="4"/>
  <c r="N698" i="4" s="1"/>
  <c r="Q698" i="4"/>
  <c r="M698" i="4" s="1"/>
  <c r="K698" i="4"/>
  <c r="Z698" i="4" s="1"/>
  <c r="T697" i="4"/>
  <c r="S697" i="4"/>
  <c r="O697" i="4" s="1"/>
  <c r="R697" i="4"/>
  <c r="N697" i="4" s="1"/>
  <c r="Q697" i="4"/>
  <c r="M697" i="4" s="1"/>
  <c r="K697" i="4"/>
  <c r="Z697" i="4" s="1"/>
  <c r="T696" i="4"/>
  <c r="S696" i="4"/>
  <c r="O696" i="4" s="1"/>
  <c r="R696" i="4"/>
  <c r="N696" i="4" s="1"/>
  <c r="Q696" i="4"/>
  <c r="M696" i="4" s="1"/>
  <c r="K696" i="4"/>
  <c r="Z696" i="4" s="1"/>
  <c r="T695" i="4"/>
  <c r="S695" i="4"/>
  <c r="O695" i="4" s="1"/>
  <c r="R695" i="4"/>
  <c r="N695" i="4" s="1"/>
  <c r="Q695" i="4"/>
  <c r="M695" i="4" s="1"/>
  <c r="K695" i="4"/>
  <c r="Z695" i="4" s="1"/>
  <c r="T694" i="4"/>
  <c r="S694" i="4"/>
  <c r="O694" i="4" s="1"/>
  <c r="R694" i="4"/>
  <c r="N694" i="4" s="1"/>
  <c r="Q694" i="4"/>
  <c r="M694" i="4" s="1"/>
  <c r="K694" i="4"/>
  <c r="Z694" i="4" s="1"/>
  <c r="T693" i="4"/>
  <c r="S693" i="4"/>
  <c r="O693" i="4" s="1"/>
  <c r="R693" i="4"/>
  <c r="N693" i="4" s="1"/>
  <c r="Q693" i="4"/>
  <c r="M693" i="4" s="1"/>
  <c r="K693" i="4"/>
  <c r="Z693" i="4" s="1"/>
  <c r="T692" i="4"/>
  <c r="S692" i="4"/>
  <c r="O692" i="4" s="1"/>
  <c r="R692" i="4"/>
  <c r="N692" i="4" s="1"/>
  <c r="Q692" i="4"/>
  <c r="M692" i="4" s="1"/>
  <c r="K692" i="4"/>
  <c r="Z692" i="4" s="1"/>
  <c r="T691" i="4"/>
  <c r="S691" i="4"/>
  <c r="O691" i="4" s="1"/>
  <c r="R691" i="4"/>
  <c r="N691" i="4" s="1"/>
  <c r="Q691" i="4"/>
  <c r="M691" i="4" s="1"/>
  <c r="K691" i="4"/>
  <c r="Z691" i="4" s="1"/>
  <c r="T690" i="4"/>
  <c r="S690" i="4"/>
  <c r="O690" i="4" s="1"/>
  <c r="R690" i="4"/>
  <c r="N690" i="4" s="1"/>
  <c r="Q690" i="4"/>
  <c r="M690" i="4" s="1"/>
  <c r="K690" i="4"/>
  <c r="Z690" i="4" s="1"/>
  <c r="T689" i="4"/>
  <c r="S689" i="4"/>
  <c r="O689" i="4" s="1"/>
  <c r="R689" i="4"/>
  <c r="N689" i="4" s="1"/>
  <c r="Q689" i="4"/>
  <c r="M689" i="4" s="1"/>
  <c r="K689" i="4"/>
  <c r="Z689" i="4" s="1"/>
  <c r="T688" i="4"/>
  <c r="S688" i="4"/>
  <c r="O688" i="4" s="1"/>
  <c r="R688" i="4"/>
  <c r="N688" i="4" s="1"/>
  <c r="Q688" i="4"/>
  <c r="M688" i="4" s="1"/>
  <c r="K688" i="4"/>
  <c r="Z688" i="4" s="1"/>
  <c r="T687" i="4"/>
  <c r="S687" i="4"/>
  <c r="O687" i="4" s="1"/>
  <c r="R687" i="4"/>
  <c r="N687" i="4" s="1"/>
  <c r="Q687" i="4"/>
  <c r="M687" i="4" s="1"/>
  <c r="K687" i="4"/>
  <c r="Z687" i="4" s="1"/>
  <c r="T686" i="4"/>
  <c r="S686" i="4"/>
  <c r="O686" i="4" s="1"/>
  <c r="R686" i="4"/>
  <c r="N686" i="4" s="1"/>
  <c r="Q686" i="4"/>
  <c r="M686" i="4" s="1"/>
  <c r="K686" i="4"/>
  <c r="Z686" i="4" s="1"/>
  <c r="T685" i="4"/>
  <c r="S685" i="4"/>
  <c r="O685" i="4" s="1"/>
  <c r="R685" i="4"/>
  <c r="N685" i="4" s="1"/>
  <c r="Q685" i="4"/>
  <c r="M685" i="4" s="1"/>
  <c r="K685" i="4"/>
  <c r="Z685" i="4" s="1"/>
  <c r="T684" i="4"/>
  <c r="S684" i="4"/>
  <c r="O684" i="4" s="1"/>
  <c r="R684" i="4"/>
  <c r="N684" i="4" s="1"/>
  <c r="Q684" i="4"/>
  <c r="M684" i="4" s="1"/>
  <c r="K684" i="4"/>
  <c r="Z684" i="4" s="1"/>
  <c r="T683" i="4"/>
  <c r="S683" i="4"/>
  <c r="O683" i="4" s="1"/>
  <c r="R683" i="4"/>
  <c r="N683" i="4" s="1"/>
  <c r="Q683" i="4"/>
  <c r="M683" i="4" s="1"/>
  <c r="K683" i="4"/>
  <c r="Z683" i="4" s="1"/>
  <c r="T682" i="4"/>
  <c r="S682" i="4"/>
  <c r="O682" i="4" s="1"/>
  <c r="R682" i="4"/>
  <c r="N682" i="4" s="1"/>
  <c r="Q682" i="4"/>
  <c r="M682" i="4" s="1"/>
  <c r="K682" i="4"/>
  <c r="Z682" i="4" s="1"/>
  <c r="T681" i="4"/>
  <c r="S681" i="4"/>
  <c r="O681" i="4" s="1"/>
  <c r="R681" i="4"/>
  <c r="N681" i="4" s="1"/>
  <c r="Q681" i="4"/>
  <c r="M681" i="4" s="1"/>
  <c r="K681" i="4"/>
  <c r="Z681" i="4" s="1"/>
  <c r="T680" i="4"/>
  <c r="S680" i="4"/>
  <c r="O680" i="4" s="1"/>
  <c r="R680" i="4"/>
  <c r="N680" i="4" s="1"/>
  <c r="Q680" i="4"/>
  <c r="M680" i="4" s="1"/>
  <c r="K680" i="4"/>
  <c r="Z680" i="4" s="1"/>
  <c r="T679" i="4"/>
  <c r="S679" i="4"/>
  <c r="O679" i="4" s="1"/>
  <c r="R679" i="4"/>
  <c r="N679" i="4" s="1"/>
  <c r="Q679" i="4"/>
  <c r="M679" i="4" s="1"/>
  <c r="K679" i="4"/>
  <c r="Z679" i="4" s="1"/>
  <c r="T678" i="4"/>
  <c r="S678" i="4"/>
  <c r="O678" i="4" s="1"/>
  <c r="R678" i="4"/>
  <c r="N678" i="4" s="1"/>
  <c r="Q678" i="4"/>
  <c r="M678" i="4" s="1"/>
  <c r="K678" i="4"/>
  <c r="Z678" i="4" s="1"/>
  <c r="T677" i="4"/>
  <c r="S677" i="4"/>
  <c r="O677" i="4" s="1"/>
  <c r="R677" i="4"/>
  <c r="N677" i="4" s="1"/>
  <c r="Q677" i="4"/>
  <c r="M677" i="4" s="1"/>
  <c r="K677" i="4"/>
  <c r="Z677" i="4" s="1"/>
  <c r="T676" i="4"/>
  <c r="S676" i="4"/>
  <c r="O676" i="4" s="1"/>
  <c r="R676" i="4"/>
  <c r="N676" i="4" s="1"/>
  <c r="Q676" i="4"/>
  <c r="M676" i="4" s="1"/>
  <c r="K676" i="4"/>
  <c r="Z676" i="4" s="1"/>
  <c r="T675" i="4"/>
  <c r="S675" i="4"/>
  <c r="O675" i="4" s="1"/>
  <c r="R675" i="4"/>
  <c r="N675" i="4" s="1"/>
  <c r="Q675" i="4"/>
  <c r="M675" i="4" s="1"/>
  <c r="K675" i="4"/>
  <c r="Z675" i="4" s="1"/>
  <c r="T674" i="4"/>
  <c r="S674" i="4"/>
  <c r="O674" i="4" s="1"/>
  <c r="R674" i="4"/>
  <c r="N674" i="4" s="1"/>
  <c r="Q674" i="4"/>
  <c r="M674" i="4" s="1"/>
  <c r="K674" i="4"/>
  <c r="Z674" i="4" s="1"/>
  <c r="T673" i="4"/>
  <c r="S673" i="4"/>
  <c r="O673" i="4" s="1"/>
  <c r="R673" i="4"/>
  <c r="N673" i="4" s="1"/>
  <c r="Q673" i="4"/>
  <c r="M673" i="4" s="1"/>
  <c r="K673" i="4"/>
  <c r="Z673" i="4" s="1"/>
  <c r="T672" i="4"/>
  <c r="S672" i="4"/>
  <c r="O672" i="4" s="1"/>
  <c r="R672" i="4"/>
  <c r="N672" i="4" s="1"/>
  <c r="Q672" i="4"/>
  <c r="M672" i="4" s="1"/>
  <c r="P672" i="4"/>
  <c r="L672" i="4" s="1"/>
  <c r="K672" i="4"/>
  <c r="Z672" i="4" s="1"/>
  <c r="T671" i="4"/>
  <c r="S671" i="4"/>
  <c r="O671" i="4" s="1"/>
  <c r="R671" i="4"/>
  <c r="N671" i="4" s="1"/>
  <c r="Q671" i="4"/>
  <c r="M671" i="4" s="1"/>
  <c r="P671" i="4"/>
  <c r="L671" i="4" s="1"/>
  <c r="K671" i="4"/>
  <c r="Z671" i="4" s="1"/>
  <c r="T670" i="4"/>
  <c r="S670" i="4"/>
  <c r="O670" i="4" s="1"/>
  <c r="R670" i="4"/>
  <c r="N670" i="4" s="1"/>
  <c r="Q670" i="4"/>
  <c r="M670" i="4" s="1"/>
  <c r="K670" i="4"/>
  <c r="Z670" i="4" s="1"/>
  <c r="T669" i="4"/>
  <c r="S669" i="4"/>
  <c r="O669" i="4" s="1"/>
  <c r="R669" i="4"/>
  <c r="N669" i="4" s="1"/>
  <c r="Q669" i="4"/>
  <c r="M669" i="4" s="1"/>
  <c r="K669" i="4"/>
  <c r="Z669" i="4" s="1"/>
  <c r="T668" i="4"/>
  <c r="S668" i="4"/>
  <c r="O668" i="4" s="1"/>
  <c r="R668" i="4"/>
  <c r="N668" i="4" s="1"/>
  <c r="Q668" i="4"/>
  <c r="M668" i="4" s="1"/>
  <c r="K668" i="4"/>
  <c r="Z668" i="4" s="1"/>
  <c r="T667" i="4"/>
  <c r="S667" i="4"/>
  <c r="O667" i="4" s="1"/>
  <c r="R667" i="4"/>
  <c r="N667" i="4" s="1"/>
  <c r="Q667" i="4"/>
  <c r="M667" i="4" s="1"/>
  <c r="K667" i="4"/>
  <c r="Z667" i="4" s="1"/>
  <c r="T666" i="4"/>
  <c r="S666" i="4"/>
  <c r="O666" i="4" s="1"/>
  <c r="R666" i="4"/>
  <c r="N666" i="4" s="1"/>
  <c r="Q666" i="4"/>
  <c r="M666" i="4" s="1"/>
  <c r="K666" i="4"/>
  <c r="Z666" i="4" s="1"/>
  <c r="T665" i="4"/>
  <c r="S665" i="4"/>
  <c r="O665" i="4" s="1"/>
  <c r="R665" i="4"/>
  <c r="N665" i="4" s="1"/>
  <c r="Q665" i="4"/>
  <c r="M665" i="4" s="1"/>
  <c r="K665" i="4"/>
  <c r="Z665" i="4" s="1"/>
  <c r="T664" i="4"/>
  <c r="S664" i="4"/>
  <c r="O664" i="4" s="1"/>
  <c r="R664" i="4"/>
  <c r="N664" i="4" s="1"/>
  <c r="Q664" i="4"/>
  <c r="M664" i="4" s="1"/>
  <c r="K664" i="4"/>
  <c r="Z664" i="4" s="1"/>
  <c r="T663" i="4"/>
  <c r="S663" i="4"/>
  <c r="O663" i="4" s="1"/>
  <c r="R663" i="4"/>
  <c r="N663" i="4" s="1"/>
  <c r="Q663" i="4"/>
  <c r="M663" i="4" s="1"/>
  <c r="K663" i="4"/>
  <c r="Z663" i="4" s="1"/>
  <c r="T662" i="4"/>
  <c r="S662" i="4"/>
  <c r="O662" i="4" s="1"/>
  <c r="R662" i="4"/>
  <c r="N662" i="4" s="1"/>
  <c r="Q662" i="4"/>
  <c r="M662" i="4" s="1"/>
  <c r="K662" i="4"/>
  <c r="Z662" i="4" s="1"/>
  <c r="T661" i="4"/>
  <c r="S661" i="4"/>
  <c r="O661" i="4" s="1"/>
  <c r="R661" i="4"/>
  <c r="N661" i="4" s="1"/>
  <c r="Q661" i="4"/>
  <c r="M661" i="4" s="1"/>
  <c r="K661" i="4"/>
  <c r="Z661" i="4" s="1"/>
  <c r="T660" i="4"/>
  <c r="S660" i="4"/>
  <c r="O660" i="4" s="1"/>
  <c r="R660" i="4"/>
  <c r="N660" i="4" s="1"/>
  <c r="Q660" i="4"/>
  <c r="M660" i="4" s="1"/>
  <c r="K660" i="4"/>
  <c r="Z660" i="4" s="1"/>
  <c r="T659" i="4"/>
  <c r="S659" i="4"/>
  <c r="O659" i="4" s="1"/>
  <c r="R659" i="4"/>
  <c r="N659" i="4" s="1"/>
  <c r="Q659" i="4"/>
  <c r="M659" i="4" s="1"/>
  <c r="K659" i="4"/>
  <c r="Z659" i="4" s="1"/>
  <c r="T658" i="4"/>
  <c r="S658" i="4"/>
  <c r="O658" i="4" s="1"/>
  <c r="R658" i="4"/>
  <c r="N658" i="4" s="1"/>
  <c r="Q658" i="4"/>
  <c r="M658" i="4" s="1"/>
  <c r="K658" i="4"/>
  <c r="Z658" i="4" s="1"/>
  <c r="T657" i="4"/>
  <c r="S657" i="4"/>
  <c r="O657" i="4" s="1"/>
  <c r="R657" i="4"/>
  <c r="N657" i="4" s="1"/>
  <c r="Q657" i="4"/>
  <c r="M657" i="4" s="1"/>
  <c r="K657" i="4"/>
  <c r="Z657" i="4" s="1"/>
  <c r="T656" i="4"/>
  <c r="S656" i="4"/>
  <c r="O656" i="4" s="1"/>
  <c r="R656" i="4"/>
  <c r="N656" i="4" s="1"/>
  <c r="Q656" i="4"/>
  <c r="M656" i="4" s="1"/>
  <c r="K656" i="4"/>
  <c r="Z656" i="4" s="1"/>
  <c r="T655" i="4"/>
  <c r="S655" i="4"/>
  <c r="O655" i="4" s="1"/>
  <c r="R655" i="4"/>
  <c r="N655" i="4" s="1"/>
  <c r="Q655" i="4"/>
  <c r="M655" i="4" s="1"/>
  <c r="K655" i="4"/>
  <c r="Z655" i="4" s="1"/>
  <c r="T654" i="4"/>
  <c r="S654" i="4"/>
  <c r="O654" i="4" s="1"/>
  <c r="R654" i="4"/>
  <c r="N654" i="4" s="1"/>
  <c r="Q654" i="4"/>
  <c r="M654" i="4" s="1"/>
  <c r="K654" i="4"/>
  <c r="Z654" i="4" s="1"/>
  <c r="T653" i="4"/>
  <c r="S653" i="4"/>
  <c r="O653" i="4" s="1"/>
  <c r="R653" i="4"/>
  <c r="N653" i="4" s="1"/>
  <c r="Q653" i="4"/>
  <c r="M653" i="4" s="1"/>
  <c r="K653" i="4"/>
  <c r="Z653" i="4" s="1"/>
  <c r="T652" i="4"/>
  <c r="S652" i="4"/>
  <c r="O652" i="4" s="1"/>
  <c r="R652" i="4"/>
  <c r="N652" i="4" s="1"/>
  <c r="Q652" i="4"/>
  <c r="M652" i="4" s="1"/>
  <c r="K652" i="4"/>
  <c r="Z652" i="4" s="1"/>
  <c r="T651" i="4"/>
  <c r="S651" i="4"/>
  <c r="O651" i="4" s="1"/>
  <c r="R651" i="4"/>
  <c r="N651" i="4" s="1"/>
  <c r="Q651" i="4"/>
  <c r="M651" i="4" s="1"/>
  <c r="K651" i="4"/>
  <c r="Z651" i="4" s="1"/>
  <c r="T650" i="4"/>
  <c r="S650" i="4"/>
  <c r="O650" i="4" s="1"/>
  <c r="R650" i="4"/>
  <c r="N650" i="4" s="1"/>
  <c r="Q650" i="4"/>
  <c r="M650" i="4" s="1"/>
  <c r="K650" i="4"/>
  <c r="Z650" i="4" s="1"/>
  <c r="T649" i="4"/>
  <c r="S649" i="4"/>
  <c r="O649" i="4" s="1"/>
  <c r="R649" i="4"/>
  <c r="N649" i="4" s="1"/>
  <c r="Q649" i="4"/>
  <c r="M649" i="4" s="1"/>
  <c r="K649" i="4"/>
  <c r="Z649" i="4" s="1"/>
  <c r="T648" i="4"/>
  <c r="S648" i="4"/>
  <c r="O648" i="4" s="1"/>
  <c r="R648" i="4"/>
  <c r="N648" i="4" s="1"/>
  <c r="Q648" i="4"/>
  <c r="M648" i="4" s="1"/>
  <c r="K648" i="4"/>
  <c r="Z648" i="4" s="1"/>
  <c r="T647" i="4"/>
  <c r="S647" i="4"/>
  <c r="O647" i="4" s="1"/>
  <c r="R647" i="4"/>
  <c r="N647" i="4" s="1"/>
  <c r="Q647" i="4"/>
  <c r="M647" i="4" s="1"/>
  <c r="K647" i="4"/>
  <c r="Z647" i="4" s="1"/>
  <c r="T646" i="4"/>
  <c r="S646" i="4"/>
  <c r="O646" i="4" s="1"/>
  <c r="R646" i="4"/>
  <c r="N646" i="4" s="1"/>
  <c r="Q646" i="4"/>
  <c r="M646" i="4" s="1"/>
  <c r="K646" i="4"/>
  <c r="Z646" i="4" s="1"/>
  <c r="T645" i="4"/>
  <c r="S645" i="4"/>
  <c r="O645" i="4" s="1"/>
  <c r="R645" i="4"/>
  <c r="N645" i="4" s="1"/>
  <c r="Q645" i="4"/>
  <c r="M645" i="4" s="1"/>
  <c r="K645" i="4"/>
  <c r="Z645" i="4" s="1"/>
  <c r="T644" i="4"/>
  <c r="S644" i="4"/>
  <c r="O644" i="4" s="1"/>
  <c r="R644" i="4"/>
  <c r="N644" i="4" s="1"/>
  <c r="Q644" i="4"/>
  <c r="M644" i="4" s="1"/>
  <c r="K644" i="4"/>
  <c r="Z644" i="4" s="1"/>
  <c r="T643" i="4"/>
  <c r="S643" i="4"/>
  <c r="O643" i="4" s="1"/>
  <c r="R643" i="4"/>
  <c r="N643" i="4" s="1"/>
  <c r="Q643" i="4"/>
  <c r="M643" i="4" s="1"/>
  <c r="K643" i="4"/>
  <c r="Z643" i="4" s="1"/>
  <c r="T642" i="4"/>
  <c r="S642" i="4"/>
  <c r="O642" i="4" s="1"/>
  <c r="R642" i="4"/>
  <c r="N642" i="4" s="1"/>
  <c r="Q642" i="4"/>
  <c r="M642" i="4" s="1"/>
  <c r="K642" i="4"/>
  <c r="Z642" i="4" s="1"/>
  <c r="T641" i="4"/>
  <c r="S641" i="4"/>
  <c r="O641" i="4" s="1"/>
  <c r="R641" i="4"/>
  <c r="N641" i="4" s="1"/>
  <c r="Q641" i="4"/>
  <c r="M641" i="4" s="1"/>
  <c r="P641" i="4"/>
  <c r="L641" i="4" s="1"/>
  <c r="K641" i="4"/>
  <c r="Z641" i="4" s="1"/>
  <c r="T640" i="4"/>
  <c r="S640" i="4"/>
  <c r="O640" i="4" s="1"/>
  <c r="R640" i="4"/>
  <c r="N640" i="4" s="1"/>
  <c r="Q640" i="4"/>
  <c r="M640" i="4" s="1"/>
  <c r="K640" i="4"/>
  <c r="Z640" i="4" s="1"/>
  <c r="T639" i="4"/>
  <c r="S639" i="4"/>
  <c r="O639" i="4" s="1"/>
  <c r="R639" i="4"/>
  <c r="N639" i="4" s="1"/>
  <c r="Q639" i="4"/>
  <c r="M639" i="4" s="1"/>
  <c r="K639" i="4"/>
  <c r="Z639" i="4" s="1"/>
  <c r="T638" i="4"/>
  <c r="S638" i="4"/>
  <c r="O638" i="4" s="1"/>
  <c r="R638" i="4"/>
  <c r="N638" i="4" s="1"/>
  <c r="Q638" i="4"/>
  <c r="M638" i="4" s="1"/>
  <c r="K638" i="4"/>
  <c r="Z638" i="4" s="1"/>
  <c r="T637" i="4"/>
  <c r="S637" i="4"/>
  <c r="O637" i="4" s="1"/>
  <c r="R637" i="4"/>
  <c r="N637" i="4" s="1"/>
  <c r="Q637" i="4"/>
  <c r="M637" i="4" s="1"/>
  <c r="K637" i="4"/>
  <c r="Z637" i="4" s="1"/>
  <c r="T636" i="4"/>
  <c r="S636" i="4"/>
  <c r="O636" i="4" s="1"/>
  <c r="R636" i="4"/>
  <c r="N636" i="4" s="1"/>
  <c r="Q636" i="4"/>
  <c r="M636" i="4" s="1"/>
  <c r="K636" i="4"/>
  <c r="Z636" i="4" s="1"/>
  <c r="T635" i="4"/>
  <c r="S635" i="4"/>
  <c r="O635" i="4" s="1"/>
  <c r="R635" i="4"/>
  <c r="N635" i="4" s="1"/>
  <c r="Q635" i="4"/>
  <c r="M635" i="4" s="1"/>
  <c r="K635" i="4"/>
  <c r="Z635" i="4" s="1"/>
  <c r="T634" i="4"/>
  <c r="S634" i="4"/>
  <c r="O634" i="4" s="1"/>
  <c r="R634" i="4"/>
  <c r="N634" i="4" s="1"/>
  <c r="Q634" i="4"/>
  <c r="M634" i="4" s="1"/>
  <c r="K634" i="4"/>
  <c r="Z634" i="4" s="1"/>
  <c r="T633" i="4"/>
  <c r="S633" i="4"/>
  <c r="O633" i="4" s="1"/>
  <c r="R633" i="4"/>
  <c r="N633" i="4" s="1"/>
  <c r="Q633" i="4"/>
  <c r="M633" i="4" s="1"/>
  <c r="K633" i="4"/>
  <c r="Z633" i="4" s="1"/>
  <c r="T632" i="4"/>
  <c r="S632" i="4"/>
  <c r="O632" i="4" s="1"/>
  <c r="R632" i="4"/>
  <c r="N632" i="4" s="1"/>
  <c r="Q632" i="4"/>
  <c r="M632" i="4" s="1"/>
  <c r="K632" i="4"/>
  <c r="Z632" i="4" s="1"/>
  <c r="T631" i="4"/>
  <c r="S631" i="4"/>
  <c r="O631" i="4" s="1"/>
  <c r="R631" i="4"/>
  <c r="N631" i="4" s="1"/>
  <c r="Q631" i="4"/>
  <c r="M631" i="4" s="1"/>
  <c r="K631" i="4"/>
  <c r="Z631" i="4" s="1"/>
  <c r="T630" i="4"/>
  <c r="S630" i="4"/>
  <c r="O630" i="4" s="1"/>
  <c r="R630" i="4"/>
  <c r="N630" i="4" s="1"/>
  <c r="Q630" i="4"/>
  <c r="M630" i="4" s="1"/>
  <c r="K630" i="4"/>
  <c r="Z630" i="4" s="1"/>
  <c r="T624" i="4"/>
  <c r="S624" i="4"/>
  <c r="O624" i="4" s="1"/>
  <c r="R624" i="4"/>
  <c r="N624" i="4" s="1"/>
  <c r="Q624" i="4"/>
  <c r="M624" i="4" s="1"/>
  <c r="K624" i="4"/>
  <c r="Z624" i="4" s="1"/>
  <c r="T623" i="4"/>
  <c r="S623" i="4"/>
  <c r="O623" i="4" s="1"/>
  <c r="R623" i="4"/>
  <c r="N623" i="4" s="1"/>
  <c r="Q623" i="4"/>
  <c r="M623" i="4" s="1"/>
  <c r="K623" i="4"/>
  <c r="Z623" i="4" s="1"/>
  <c r="T622" i="4"/>
  <c r="S622" i="4"/>
  <c r="O622" i="4" s="1"/>
  <c r="R622" i="4"/>
  <c r="N622" i="4" s="1"/>
  <c r="Q622" i="4"/>
  <c r="M622" i="4" s="1"/>
  <c r="K622" i="4"/>
  <c r="Z622" i="4" s="1"/>
  <c r="T621" i="4"/>
  <c r="S621" i="4"/>
  <c r="O621" i="4" s="1"/>
  <c r="R621" i="4"/>
  <c r="N621" i="4" s="1"/>
  <c r="Q621" i="4"/>
  <c r="M621" i="4" s="1"/>
  <c r="P621" i="4"/>
  <c r="L621" i="4" s="1"/>
  <c r="K621" i="4"/>
  <c r="Z621" i="4" s="1"/>
  <c r="T620" i="4"/>
  <c r="S620" i="4"/>
  <c r="O620" i="4" s="1"/>
  <c r="R620" i="4"/>
  <c r="N620" i="4" s="1"/>
  <c r="Q620" i="4"/>
  <c r="M620" i="4" s="1"/>
  <c r="K620" i="4"/>
  <c r="Z620" i="4" s="1"/>
  <c r="T619" i="4"/>
  <c r="S619" i="4"/>
  <c r="O619" i="4" s="1"/>
  <c r="R619" i="4"/>
  <c r="N619" i="4" s="1"/>
  <c r="Q619" i="4"/>
  <c r="M619" i="4" s="1"/>
  <c r="K619" i="4"/>
  <c r="Z619" i="4" s="1"/>
  <c r="T618" i="4"/>
  <c r="S618" i="4"/>
  <c r="O618" i="4" s="1"/>
  <c r="R618" i="4"/>
  <c r="N618" i="4" s="1"/>
  <c r="Q618" i="4"/>
  <c r="M618" i="4" s="1"/>
  <c r="K618" i="4"/>
  <c r="Z618" i="4" s="1"/>
  <c r="T441" i="4"/>
  <c r="S441" i="4"/>
  <c r="O441" i="4" s="1"/>
  <c r="R441" i="4"/>
  <c r="N441" i="4" s="1"/>
  <c r="Q441" i="4"/>
  <c r="M441" i="4" s="1"/>
  <c r="P441" i="4"/>
  <c r="L441" i="4" s="1"/>
  <c r="Z441" i="4"/>
  <c r="T440" i="4"/>
  <c r="S440" i="4"/>
  <c r="O440" i="4" s="1"/>
  <c r="R440" i="4"/>
  <c r="N440" i="4" s="1"/>
  <c r="Q440" i="4"/>
  <c r="M440" i="4" s="1"/>
  <c r="K440" i="4"/>
  <c r="Z440" i="4" s="1"/>
  <c r="T439" i="4"/>
  <c r="S439" i="4"/>
  <c r="O439" i="4" s="1"/>
  <c r="R439" i="4"/>
  <c r="N439" i="4" s="1"/>
  <c r="Q439" i="4"/>
  <c r="M439" i="4" s="1"/>
  <c r="K439" i="4"/>
  <c r="Z439" i="4" s="1"/>
  <c r="T438" i="4"/>
  <c r="S438" i="4"/>
  <c r="O438" i="4" s="1"/>
  <c r="R438" i="4"/>
  <c r="N438" i="4" s="1"/>
  <c r="Q438" i="4"/>
  <c r="M438" i="4" s="1"/>
  <c r="K438" i="4"/>
  <c r="Z438" i="4" s="1"/>
  <c r="T437" i="4"/>
  <c r="S437" i="4"/>
  <c r="O437" i="4" s="1"/>
  <c r="R437" i="4"/>
  <c r="N437" i="4" s="1"/>
  <c r="Q437" i="4"/>
  <c r="M437" i="4" s="1"/>
  <c r="K437" i="4"/>
  <c r="Z437" i="4" s="1"/>
  <c r="T436" i="4"/>
  <c r="S436" i="4"/>
  <c r="O436" i="4" s="1"/>
  <c r="R436" i="4"/>
  <c r="N436" i="4" s="1"/>
  <c r="Q436" i="4"/>
  <c r="M436" i="4" s="1"/>
  <c r="K436" i="4"/>
  <c r="Z436" i="4" s="1"/>
  <c r="T435" i="4"/>
  <c r="S435" i="4"/>
  <c r="O435" i="4" s="1"/>
  <c r="R435" i="4"/>
  <c r="N435" i="4" s="1"/>
  <c r="Q435" i="4"/>
  <c r="M435" i="4" s="1"/>
  <c r="K435" i="4"/>
  <c r="Z435" i="4" s="1"/>
  <c r="T434" i="4"/>
  <c r="S434" i="4"/>
  <c r="O434" i="4" s="1"/>
  <c r="R434" i="4"/>
  <c r="N434" i="4" s="1"/>
  <c r="Q434" i="4"/>
  <c r="M434" i="4" s="1"/>
  <c r="K434" i="4"/>
  <c r="Z434" i="4" s="1"/>
  <c r="T433" i="4"/>
  <c r="S433" i="4"/>
  <c r="O433" i="4" s="1"/>
  <c r="R433" i="4"/>
  <c r="N433" i="4" s="1"/>
  <c r="Q433" i="4"/>
  <c r="M433" i="4" s="1"/>
  <c r="K433" i="4"/>
  <c r="Z433" i="4" s="1"/>
  <c r="T432" i="4"/>
  <c r="S432" i="4"/>
  <c r="O432" i="4" s="1"/>
  <c r="R432" i="4"/>
  <c r="N432" i="4" s="1"/>
  <c r="Q432" i="4"/>
  <c r="M432" i="4" s="1"/>
  <c r="K432" i="4"/>
  <c r="Z432" i="4" s="1"/>
  <c r="T431" i="4"/>
  <c r="S431" i="4"/>
  <c r="O431" i="4" s="1"/>
  <c r="R431" i="4"/>
  <c r="N431" i="4" s="1"/>
  <c r="Q431" i="4"/>
  <c r="M431" i="4" s="1"/>
  <c r="K431" i="4"/>
  <c r="Z431" i="4" s="1"/>
  <c r="T430" i="4"/>
  <c r="S430" i="4"/>
  <c r="O430" i="4" s="1"/>
  <c r="R430" i="4"/>
  <c r="N430" i="4" s="1"/>
  <c r="Q430" i="4"/>
  <c r="M430" i="4" s="1"/>
  <c r="K430" i="4"/>
  <c r="Z430" i="4" s="1"/>
  <c r="T429" i="4"/>
  <c r="S429" i="4"/>
  <c r="O429" i="4" s="1"/>
  <c r="R429" i="4"/>
  <c r="N429" i="4" s="1"/>
  <c r="Q429" i="4"/>
  <c r="M429" i="4" s="1"/>
  <c r="K429" i="4"/>
  <c r="Z429" i="4" s="1"/>
  <c r="T428" i="4"/>
  <c r="S428" i="4"/>
  <c r="O428" i="4" s="1"/>
  <c r="R428" i="4"/>
  <c r="N428" i="4" s="1"/>
  <c r="Q428" i="4"/>
  <c r="M428" i="4" s="1"/>
  <c r="Z428" i="4"/>
  <c r="T427" i="4"/>
  <c r="S427" i="4"/>
  <c r="O427" i="4" s="1"/>
  <c r="R427" i="4"/>
  <c r="N427" i="4" s="1"/>
  <c r="Q427" i="4"/>
  <c r="M427" i="4" s="1"/>
  <c r="K427" i="4"/>
  <c r="Z427" i="4" s="1"/>
  <c r="T426" i="4"/>
  <c r="S426" i="4"/>
  <c r="O426" i="4" s="1"/>
  <c r="R426" i="4"/>
  <c r="N426" i="4" s="1"/>
  <c r="Q426" i="4"/>
  <c r="M426" i="4" s="1"/>
  <c r="K426" i="4"/>
  <c r="Z426" i="4" s="1"/>
  <c r="T425" i="4"/>
  <c r="S425" i="4"/>
  <c r="O425" i="4" s="1"/>
  <c r="R425" i="4"/>
  <c r="N425" i="4" s="1"/>
  <c r="Q425" i="4"/>
  <c r="M425" i="4" s="1"/>
  <c r="K425" i="4"/>
  <c r="Z425" i="4" s="1"/>
  <c r="T424" i="4"/>
  <c r="S424" i="4"/>
  <c r="O424" i="4" s="1"/>
  <c r="R424" i="4"/>
  <c r="N424" i="4" s="1"/>
  <c r="Q424" i="4"/>
  <c r="M424" i="4" s="1"/>
  <c r="K424" i="4"/>
  <c r="Z424" i="4" s="1"/>
  <c r="T423" i="4"/>
  <c r="S423" i="4"/>
  <c r="O423" i="4" s="1"/>
  <c r="R423" i="4"/>
  <c r="N423" i="4" s="1"/>
  <c r="Q423" i="4"/>
  <c r="M423" i="4" s="1"/>
  <c r="K423" i="4"/>
  <c r="Z423" i="4" s="1"/>
  <c r="T422" i="4"/>
  <c r="S422" i="4"/>
  <c r="O422" i="4" s="1"/>
  <c r="R422" i="4"/>
  <c r="N422" i="4" s="1"/>
  <c r="Q422" i="4"/>
  <c r="M422" i="4" s="1"/>
  <c r="Z422" i="4"/>
  <c r="T421" i="4"/>
  <c r="S421" i="4"/>
  <c r="O421" i="4" s="1"/>
  <c r="R421" i="4"/>
  <c r="N421" i="4" s="1"/>
  <c r="Q421" i="4"/>
  <c r="M421" i="4" s="1"/>
  <c r="K421" i="4"/>
  <c r="Z421" i="4" s="1"/>
  <c r="T420" i="4"/>
  <c r="S420" i="4"/>
  <c r="O420" i="4" s="1"/>
  <c r="R420" i="4"/>
  <c r="N420" i="4" s="1"/>
  <c r="Q420" i="4"/>
  <c r="M420" i="4" s="1"/>
  <c r="K420" i="4"/>
  <c r="Z420" i="4" s="1"/>
  <c r="T419" i="4"/>
  <c r="S419" i="4"/>
  <c r="O419" i="4" s="1"/>
  <c r="R419" i="4"/>
  <c r="N419" i="4" s="1"/>
  <c r="Q419" i="4"/>
  <c r="M419" i="4" s="1"/>
  <c r="K419" i="4"/>
  <c r="Z419" i="4" s="1"/>
  <c r="T418" i="4"/>
  <c r="S418" i="4"/>
  <c r="O418" i="4" s="1"/>
  <c r="R418" i="4"/>
  <c r="N418" i="4" s="1"/>
  <c r="Q418" i="4"/>
  <c r="M418" i="4" s="1"/>
  <c r="K418" i="4"/>
  <c r="Z418" i="4" s="1"/>
  <c r="T417" i="4"/>
  <c r="S417" i="4"/>
  <c r="O417" i="4" s="1"/>
  <c r="R417" i="4"/>
  <c r="N417" i="4" s="1"/>
  <c r="Q417" i="4"/>
  <c r="M417" i="4" s="1"/>
  <c r="K417" i="4"/>
  <c r="Z417" i="4" s="1"/>
  <c r="T398" i="4"/>
  <c r="S398" i="4"/>
  <c r="O398" i="4" s="1"/>
  <c r="R398" i="4"/>
  <c r="N398" i="4" s="1"/>
  <c r="Q398" i="4"/>
  <c r="M398" i="4" s="1"/>
  <c r="Z398" i="4"/>
  <c r="T397" i="4"/>
  <c r="S397" i="4"/>
  <c r="O397" i="4" s="1"/>
  <c r="R397" i="4"/>
  <c r="N397" i="4" s="1"/>
  <c r="Q397" i="4"/>
  <c r="M397" i="4" s="1"/>
  <c r="K397" i="4"/>
  <c r="Z397" i="4" s="1"/>
  <c r="T396" i="4"/>
  <c r="S396" i="4"/>
  <c r="O396" i="4" s="1"/>
  <c r="R396" i="4"/>
  <c r="N396" i="4" s="1"/>
  <c r="Q396" i="4"/>
  <c r="M396" i="4" s="1"/>
  <c r="K396" i="4"/>
  <c r="Z396" i="4" s="1"/>
  <c r="T395" i="4"/>
  <c r="S395" i="4"/>
  <c r="O395" i="4" s="1"/>
  <c r="R395" i="4"/>
  <c r="N395" i="4" s="1"/>
  <c r="Q395" i="4"/>
  <c r="M395" i="4" s="1"/>
  <c r="K395" i="4"/>
  <c r="Z395" i="4" s="1"/>
  <c r="T394" i="4"/>
  <c r="S394" i="4"/>
  <c r="O394" i="4" s="1"/>
  <c r="R394" i="4"/>
  <c r="N394" i="4" s="1"/>
  <c r="Q394" i="4"/>
  <c r="M394" i="4" s="1"/>
  <c r="K394" i="4"/>
  <c r="Z394" i="4" s="1"/>
  <c r="T393" i="4"/>
  <c r="S393" i="4"/>
  <c r="O393" i="4" s="1"/>
  <c r="R393" i="4"/>
  <c r="N393" i="4" s="1"/>
  <c r="Q393" i="4"/>
  <c r="M393" i="4" s="1"/>
  <c r="K393" i="4"/>
  <c r="Z393" i="4" s="1"/>
  <c r="T392" i="4"/>
  <c r="S392" i="4"/>
  <c r="O392" i="4" s="1"/>
  <c r="R392" i="4"/>
  <c r="N392" i="4" s="1"/>
  <c r="Q392" i="4"/>
  <c r="M392" i="4" s="1"/>
  <c r="K392" i="4"/>
  <c r="Z392" i="4" s="1"/>
  <c r="T391" i="4"/>
  <c r="S391" i="4"/>
  <c r="O391" i="4" s="1"/>
  <c r="R391" i="4"/>
  <c r="N391" i="4" s="1"/>
  <c r="Q391" i="4"/>
  <c r="M391" i="4" s="1"/>
  <c r="K391" i="4"/>
  <c r="Z391" i="4" s="1"/>
  <c r="T390" i="4"/>
  <c r="S390" i="4"/>
  <c r="O390" i="4" s="1"/>
  <c r="R390" i="4"/>
  <c r="N390" i="4" s="1"/>
  <c r="Q390" i="4"/>
  <c r="M390" i="4" s="1"/>
  <c r="K390" i="4"/>
  <c r="Z390" i="4" s="1"/>
  <c r="T389" i="4"/>
  <c r="S389" i="4"/>
  <c r="O389" i="4" s="1"/>
  <c r="R389" i="4"/>
  <c r="N389" i="4" s="1"/>
  <c r="Q389" i="4"/>
  <c r="M389" i="4" s="1"/>
  <c r="K389" i="4"/>
  <c r="Z389" i="4" s="1"/>
  <c r="T388" i="4"/>
  <c r="S388" i="4"/>
  <c r="O388" i="4" s="1"/>
  <c r="R388" i="4"/>
  <c r="N388" i="4" s="1"/>
  <c r="Q388" i="4"/>
  <c r="M388" i="4" s="1"/>
  <c r="K388" i="4"/>
  <c r="Z388" i="4" s="1"/>
  <c r="T387" i="4"/>
  <c r="S387" i="4"/>
  <c r="O387" i="4" s="1"/>
  <c r="R387" i="4"/>
  <c r="N387" i="4" s="1"/>
  <c r="Q387" i="4"/>
  <c r="M387" i="4" s="1"/>
  <c r="K387" i="4"/>
  <c r="Z387" i="4" s="1"/>
  <c r="T386" i="4"/>
  <c r="S386" i="4"/>
  <c r="O386" i="4" s="1"/>
  <c r="R386" i="4"/>
  <c r="N386" i="4" s="1"/>
  <c r="Q386" i="4"/>
  <c r="M386" i="4" s="1"/>
  <c r="K386" i="4"/>
  <c r="Z386" i="4" s="1"/>
  <c r="T385" i="4"/>
  <c r="S385" i="4"/>
  <c r="O385" i="4" s="1"/>
  <c r="R385" i="4"/>
  <c r="N385" i="4" s="1"/>
  <c r="Q385" i="4"/>
  <c r="M385" i="4" s="1"/>
  <c r="K385" i="4"/>
  <c r="Z385" i="4" s="1"/>
  <c r="T384" i="4"/>
  <c r="S384" i="4"/>
  <c r="O384" i="4" s="1"/>
  <c r="R384" i="4"/>
  <c r="N384" i="4" s="1"/>
  <c r="Q384" i="4"/>
  <c r="M384" i="4" s="1"/>
  <c r="K384" i="4"/>
  <c r="Z384" i="4" s="1"/>
  <c r="T383" i="4"/>
  <c r="S383" i="4"/>
  <c r="O383" i="4" s="1"/>
  <c r="R383" i="4"/>
  <c r="N383" i="4" s="1"/>
  <c r="Q383" i="4"/>
  <c r="M383" i="4" s="1"/>
  <c r="K383" i="4"/>
  <c r="Z383" i="4" s="1"/>
  <c r="T382" i="4"/>
  <c r="S382" i="4"/>
  <c r="O382" i="4" s="1"/>
  <c r="R382" i="4"/>
  <c r="N382" i="4" s="1"/>
  <c r="Q382" i="4"/>
  <c r="M382" i="4" s="1"/>
  <c r="K382" i="4"/>
  <c r="Z382" i="4" s="1"/>
  <c r="T381" i="4"/>
  <c r="S381" i="4"/>
  <c r="O381" i="4" s="1"/>
  <c r="R381" i="4"/>
  <c r="N381" i="4" s="1"/>
  <c r="Q381" i="4"/>
  <c r="M381" i="4" s="1"/>
  <c r="K381" i="4"/>
  <c r="Z381" i="4" s="1"/>
  <c r="T380" i="4"/>
  <c r="S380" i="4"/>
  <c r="O380" i="4" s="1"/>
  <c r="R380" i="4"/>
  <c r="N380" i="4" s="1"/>
  <c r="Q380" i="4"/>
  <c r="M380" i="4" s="1"/>
  <c r="K380" i="4"/>
  <c r="Z380" i="4" s="1"/>
  <c r="T379" i="4"/>
  <c r="S379" i="4"/>
  <c r="O379" i="4" s="1"/>
  <c r="R379" i="4"/>
  <c r="N379" i="4" s="1"/>
  <c r="Q379" i="4"/>
  <c r="M379" i="4" s="1"/>
  <c r="K379" i="4"/>
  <c r="Z379" i="4" s="1"/>
  <c r="T378" i="4"/>
  <c r="S378" i="4"/>
  <c r="O378" i="4" s="1"/>
  <c r="R378" i="4"/>
  <c r="N378" i="4" s="1"/>
  <c r="Q378" i="4"/>
  <c r="M378" i="4" s="1"/>
  <c r="Z378" i="4"/>
  <c r="T377" i="4"/>
  <c r="S377" i="4"/>
  <c r="O377" i="4" s="1"/>
  <c r="R377" i="4"/>
  <c r="N377" i="4" s="1"/>
  <c r="Q377" i="4"/>
  <c r="M377" i="4" s="1"/>
  <c r="K377" i="4"/>
  <c r="Z377" i="4" s="1"/>
  <c r="T376" i="4"/>
  <c r="S376" i="4"/>
  <c r="O376" i="4" s="1"/>
  <c r="R376" i="4"/>
  <c r="N376" i="4" s="1"/>
  <c r="Q376" i="4"/>
  <c r="M376" i="4" s="1"/>
  <c r="K376" i="4"/>
  <c r="Z376" i="4" s="1"/>
  <c r="T375" i="4"/>
  <c r="S375" i="4"/>
  <c r="O375" i="4" s="1"/>
  <c r="R375" i="4"/>
  <c r="N375" i="4" s="1"/>
  <c r="Q375" i="4"/>
  <c r="M375" i="4" s="1"/>
  <c r="K375" i="4"/>
  <c r="Z375" i="4" s="1"/>
  <c r="T374" i="4"/>
  <c r="S374" i="4"/>
  <c r="O374" i="4" s="1"/>
  <c r="R374" i="4"/>
  <c r="N374" i="4" s="1"/>
  <c r="Q374" i="4"/>
  <c r="M374" i="4" s="1"/>
  <c r="K374" i="4"/>
  <c r="Z374" i="4" s="1"/>
  <c r="T373" i="4"/>
  <c r="S373" i="4"/>
  <c r="O373" i="4" s="1"/>
  <c r="R373" i="4"/>
  <c r="N373" i="4" s="1"/>
  <c r="Q373" i="4"/>
  <c r="M373" i="4" s="1"/>
  <c r="K373" i="4"/>
  <c r="Z373" i="4" s="1"/>
  <c r="T370" i="4"/>
  <c r="S370" i="4"/>
  <c r="O370" i="4" s="1"/>
  <c r="R370" i="4"/>
  <c r="N370" i="4" s="1"/>
  <c r="Q370" i="4"/>
  <c r="M370" i="4" s="1"/>
  <c r="Z370" i="4"/>
  <c r="T369" i="4"/>
  <c r="S369" i="4"/>
  <c r="O369" i="4" s="1"/>
  <c r="R369" i="4"/>
  <c r="N369" i="4" s="1"/>
  <c r="Q369" i="4"/>
  <c r="M369" i="4" s="1"/>
  <c r="K369" i="4"/>
  <c r="Z369" i="4" s="1"/>
  <c r="T368" i="4"/>
  <c r="S368" i="4"/>
  <c r="O368" i="4" s="1"/>
  <c r="R368" i="4"/>
  <c r="N368" i="4" s="1"/>
  <c r="Q368" i="4"/>
  <c r="M368" i="4" s="1"/>
  <c r="K368" i="4"/>
  <c r="Z368" i="4" s="1"/>
  <c r="T367" i="4"/>
  <c r="S367" i="4"/>
  <c r="O367" i="4" s="1"/>
  <c r="R367" i="4"/>
  <c r="N367" i="4" s="1"/>
  <c r="Q367" i="4"/>
  <c r="M367" i="4" s="1"/>
  <c r="K367" i="4"/>
  <c r="Z367" i="4" s="1"/>
  <c r="T366" i="4"/>
  <c r="S366" i="4"/>
  <c r="O366" i="4" s="1"/>
  <c r="R366" i="4"/>
  <c r="N366" i="4" s="1"/>
  <c r="Q366" i="4"/>
  <c r="M366" i="4" s="1"/>
  <c r="K366" i="4"/>
  <c r="Z366" i="4" s="1"/>
  <c r="T365" i="4"/>
  <c r="S365" i="4"/>
  <c r="O365" i="4" s="1"/>
  <c r="R365" i="4"/>
  <c r="N365" i="4" s="1"/>
  <c r="Q365" i="4"/>
  <c r="M365" i="4" s="1"/>
  <c r="K365" i="4"/>
  <c r="Z365" i="4" s="1"/>
  <c r="T364" i="4"/>
  <c r="S364" i="4"/>
  <c r="O364" i="4" s="1"/>
  <c r="R364" i="4"/>
  <c r="N364" i="4" s="1"/>
  <c r="Q364" i="4"/>
  <c r="M364" i="4" s="1"/>
  <c r="Z364" i="4"/>
  <c r="T363" i="4"/>
  <c r="S363" i="4"/>
  <c r="O363" i="4" s="1"/>
  <c r="R363" i="4"/>
  <c r="N363" i="4" s="1"/>
  <c r="Q363" i="4"/>
  <c r="M363" i="4" s="1"/>
  <c r="K363" i="4"/>
  <c r="Z363" i="4" s="1"/>
  <c r="T362" i="4"/>
  <c r="S362" i="4"/>
  <c r="O362" i="4" s="1"/>
  <c r="R362" i="4"/>
  <c r="N362" i="4" s="1"/>
  <c r="Q362" i="4"/>
  <c r="M362" i="4" s="1"/>
  <c r="K362" i="4"/>
  <c r="Z362" i="4" s="1"/>
  <c r="T361" i="4"/>
  <c r="S361" i="4"/>
  <c r="O361" i="4" s="1"/>
  <c r="R361" i="4"/>
  <c r="N361" i="4" s="1"/>
  <c r="Q361" i="4"/>
  <c r="M361" i="4" s="1"/>
  <c r="K361" i="4"/>
  <c r="Z361" i="4" s="1"/>
  <c r="T360" i="4"/>
  <c r="S360" i="4"/>
  <c r="O360" i="4" s="1"/>
  <c r="R360" i="4"/>
  <c r="N360" i="4" s="1"/>
  <c r="Q360" i="4"/>
  <c r="M360" i="4" s="1"/>
  <c r="K360" i="4"/>
  <c r="Z360" i="4" s="1"/>
  <c r="T359" i="4"/>
  <c r="S359" i="4"/>
  <c r="O359" i="4" s="1"/>
  <c r="R359" i="4"/>
  <c r="N359" i="4" s="1"/>
  <c r="Q359" i="4"/>
  <c r="M359" i="4" s="1"/>
  <c r="K359" i="4"/>
  <c r="Z359" i="4" s="1"/>
  <c r="T358" i="4"/>
  <c r="S358" i="4"/>
  <c r="O358" i="4" s="1"/>
  <c r="R358" i="4"/>
  <c r="N358" i="4" s="1"/>
  <c r="Q358" i="4"/>
  <c r="M358" i="4" s="1"/>
  <c r="K358" i="4"/>
  <c r="Z358" i="4" s="1"/>
  <c r="T357" i="4"/>
  <c r="S357" i="4"/>
  <c r="O357" i="4" s="1"/>
  <c r="R357" i="4"/>
  <c r="N357" i="4" s="1"/>
  <c r="Q357" i="4"/>
  <c r="M357" i="4" s="1"/>
  <c r="K357" i="4"/>
  <c r="Z357" i="4" s="1"/>
  <c r="T356" i="4"/>
  <c r="S356" i="4"/>
  <c r="O356" i="4" s="1"/>
  <c r="R356" i="4"/>
  <c r="N356" i="4" s="1"/>
  <c r="Q356" i="4"/>
  <c r="M356" i="4" s="1"/>
  <c r="K356" i="4"/>
  <c r="Z356" i="4" s="1"/>
  <c r="T355" i="4"/>
  <c r="S355" i="4"/>
  <c r="O355" i="4" s="1"/>
  <c r="R355" i="4"/>
  <c r="N355" i="4" s="1"/>
  <c r="Q355" i="4"/>
  <c r="M355" i="4" s="1"/>
  <c r="K355" i="4"/>
  <c r="Z355" i="4" s="1"/>
  <c r="T354" i="4"/>
  <c r="S354" i="4"/>
  <c r="O354" i="4" s="1"/>
  <c r="R354" i="4"/>
  <c r="N354" i="4" s="1"/>
  <c r="Q354" i="4"/>
  <c r="M354" i="4" s="1"/>
  <c r="K354" i="4"/>
  <c r="Z354" i="4" s="1"/>
  <c r="T353" i="4"/>
  <c r="S353" i="4"/>
  <c r="O353" i="4" s="1"/>
  <c r="R353" i="4"/>
  <c r="N353" i="4" s="1"/>
  <c r="Q353" i="4"/>
  <c r="M353" i="4" s="1"/>
  <c r="K353" i="4"/>
  <c r="Z353" i="4" s="1"/>
  <c r="T720" i="4"/>
  <c r="S720" i="4"/>
  <c r="O720" i="4" s="1"/>
  <c r="R720" i="4"/>
  <c r="N720" i="4" s="1"/>
  <c r="Q720" i="4"/>
  <c r="M720" i="4" s="1"/>
  <c r="K720" i="4"/>
  <c r="Z720" i="4" s="1"/>
  <c r="T352" i="4"/>
  <c r="S352" i="4"/>
  <c r="O352" i="4" s="1"/>
  <c r="R352" i="4"/>
  <c r="N352" i="4" s="1"/>
  <c r="Q352" i="4"/>
  <c r="M352" i="4" s="1"/>
  <c r="Z352" i="4"/>
  <c r="T351" i="4"/>
  <c r="S351" i="4"/>
  <c r="O351" i="4" s="1"/>
  <c r="R351" i="4"/>
  <c r="N351" i="4" s="1"/>
  <c r="Q351" i="4"/>
  <c r="M351" i="4" s="1"/>
  <c r="K351" i="4"/>
  <c r="Z351" i="4" s="1"/>
  <c r="T350" i="4"/>
  <c r="S350" i="4"/>
  <c r="O350" i="4" s="1"/>
  <c r="R350" i="4"/>
  <c r="N350" i="4" s="1"/>
  <c r="Q350" i="4"/>
  <c r="M350" i="4" s="1"/>
  <c r="K350" i="4"/>
  <c r="Z350" i="4" s="1"/>
  <c r="T349" i="4"/>
  <c r="S349" i="4"/>
  <c r="O349" i="4" s="1"/>
  <c r="R349" i="4"/>
  <c r="N349" i="4" s="1"/>
  <c r="Q349" i="4"/>
  <c r="M349" i="4" s="1"/>
  <c r="K349" i="4"/>
  <c r="Z349" i="4" s="1"/>
  <c r="T348" i="4"/>
  <c r="S348" i="4"/>
  <c r="O348" i="4" s="1"/>
  <c r="R348" i="4"/>
  <c r="N348" i="4" s="1"/>
  <c r="Q348" i="4"/>
  <c r="M348" i="4" s="1"/>
  <c r="K348" i="4"/>
  <c r="Z348" i="4" s="1"/>
  <c r="T347" i="4"/>
  <c r="S347" i="4"/>
  <c r="O347" i="4" s="1"/>
  <c r="R347" i="4"/>
  <c r="N347" i="4" s="1"/>
  <c r="Q347" i="4"/>
  <c r="M347" i="4" s="1"/>
  <c r="K347" i="4"/>
  <c r="Z347" i="4" s="1"/>
  <c r="T346" i="4"/>
  <c r="S346" i="4"/>
  <c r="O346" i="4" s="1"/>
  <c r="R346" i="4"/>
  <c r="N346" i="4" s="1"/>
  <c r="Q346" i="4"/>
  <c r="M346" i="4" s="1"/>
  <c r="Z346" i="4"/>
  <c r="T345" i="4"/>
  <c r="S345" i="4"/>
  <c r="O345" i="4" s="1"/>
  <c r="R345" i="4"/>
  <c r="N345" i="4" s="1"/>
  <c r="Q345" i="4"/>
  <c r="M345" i="4" s="1"/>
  <c r="K345" i="4"/>
  <c r="Z345" i="4" s="1"/>
  <c r="T344" i="4"/>
  <c r="S344" i="4"/>
  <c r="O344" i="4" s="1"/>
  <c r="R344" i="4"/>
  <c r="N344" i="4" s="1"/>
  <c r="Q344" i="4"/>
  <c r="M344" i="4" s="1"/>
  <c r="K344" i="4"/>
  <c r="Z344" i="4" s="1"/>
  <c r="T343" i="4"/>
  <c r="S343" i="4"/>
  <c r="O343" i="4" s="1"/>
  <c r="R343" i="4"/>
  <c r="N343" i="4" s="1"/>
  <c r="Q343" i="4"/>
  <c r="M343" i="4" s="1"/>
  <c r="K343" i="4"/>
  <c r="Z343" i="4" s="1"/>
  <c r="T342" i="4"/>
  <c r="S342" i="4"/>
  <c r="O342" i="4" s="1"/>
  <c r="R342" i="4"/>
  <c r="N342" i="4" s="1"/>
  <c r="Q342" i="4"/>
  <c r="M342" i="4" s="1"/>
  <c r="K342" i="4"/>
  <c r="Z342" i="4" s="1"/>
  <c r="T341" i="4"/>
  <c r="S341" i="4"/>
  <c r="O341" i="4" s="1"/>
  <c r="R341" i="4"/>
  <c r="N341" i="4" s="1"/>
  <c r="Q341" i="4"/>
  <c r="M341" i="4" s="1"/>
  <c r="K341" i="4"/>
  <c r="Z341" i="4" s="1"/>
  <c r="T340" i="4"/>
  <c r="S340" i="4"/>
  <c r="O340" i="4" s="1"/>
  <c r="R340" i="4"/>
  <c r="N340" i="4" s="1"/>
  <c r="Q340" i="4"/>
  <c r="M340" i="4" s="1"/>
  <c r="K340" i="4"/>
  <c r="Z340" i="4" s="1"/>
  <c r="T339" i="4"/>
  <c r="S339" i="4"/>
  <c r="O339" i="4" s="1"/>
  <c r="R339" i="4"/>
  <c r="N339" i="4" s="1"/>
  <c r="Q339" i="4"/>
  <c r="M339" i="4" s="1"/>
  <c r="K339" i="4"/>
  <c r="Z339" i="4" s="1"/>
  <c r="T338" i="4"/>
  <c r="S338" i="4"/>
  <c r="O338" i="4" s="1"/>
  <c r="R338" i="4"/>
  <c r="N338" i="4" s="1"/>
  <c r="Q338" i="4"/>
  <c r="M338" i="4" s="1"/>
  <c r="K338" i="4"/>
  <c r="Z338" i="4" s="1"/>
  <c r="T337" i="4"/>
  <c r="S337" i="4"/>
  <c r="O337" i="4" s="1"/>
  <c r="R337" i="4"/>
  <c r="N337" i="4" s="1"/>
  <c r="Q337" i="4"/>
  <c r="M337" i="4" s="1"/>
  <c r="K337" i="4"/>
  <c r="Z337" i="4" s="1"/>
  <c r="T336" i="4"/>
  <c r="S336" i="4"/>
  <c r="O336" i="4" s="1"/>
  <c r="R336" i="4"/>
  <c r="N336" i="4" s="1"/>
  <c r="Q336" i="4"/>
  <c r="M336" i="4" s="1"/>
  <c r="K336" i="4"/>
  <c r="Z336" i="4" s="1"/>
  <c r="T335" i="4"/>
  <c r="S335" i="4"/>
  <c r="O335" i="4" s="1"/>
  <c r="R335" i="4"/>
  <c r="N335" i="4" s="1"/>
  <c r="Q335" i="4"/>
  <c r="M335" i="4" s="1"/>
  <c r="K335" i="4"/>
  <c r="Z335" i="4" s="1"/>
  <c r="T334" i="4"/>
  <c r="S334" i="4"/>
  <c r="O334" i="4" s="1"/>
  <c r="R334" i="4"/>
  <c r="N334" i="4" s="1"/>
  <c r="Q334" i="4"/>
  <c r="M334" i="4" s="1"/>
  <c r="K334" i="4"/>
  <c r="Z334" i="4" s="1"/>
  <c r="T333" i="4"/>
  <c r="S333" i="4"/>
  <c r="O333" i="4" s="1"/>
  <c r="R333" i="4"/>
  <c r="N333" i="4" s="1"/>
  <c r="Q333" i="4"/>
  <c r="M333" i="4" s="1"/>
  <c r="K333" i="4"/>
  <c r="Z333" i="4" s="1"/>
  <c r="T332" i="4"/>
  <c r="S332" i="4"/>
  <c r="O332" i="4" s="1"/>
  <c r="R332" i="4"/>
  <c r="N332" i="4" s="1"/>
  <c r="Q332" i="4"/>
  <c r="M332" i="4" s="1"/>
  <c r="K332" i="4"/>
  <c r="Z332" i="4" s="1"/>
  <c r="T331" i="4"/>
  <c r="S331" i="4"/>
  <c r="O331" i="4" s="1"/>
  <c r="R331" i="4"/>
  <c r="N331" i="4" s="1"/>
  <c r="Q331" i="4"/>
  <c r="M331" i="4" s="1"/>
  <c r="K331" i="4"/>
  <c r="Z331" i="4" s="1"/>
  <c r="T330" i="4"/>
  <c r="S330" i="4"/>
  <c r="O330" i="4" s="1"/>
  <c r="R330" i="4"/>
  <c r="N330" i="4" s="1"/>
  <c r="Q330" i="4"/>
  <c r="M330" i="4" s="1"/>
  <c r="K330" i="4"/>
  <c r="Z330" i="4" s="1"/>
  <c r="T329" i="4"/>
  <c r="S329" i="4"/>
  <c r="O329" i="4" s="1"/>
  <c r="R329" i="4"/>
  <c r="N329" i="4" s="1"/>
  <c r="Q329" i="4"/>
  <c r="M329" i="4" s="1"/>
  <c r="K329" i="4"/>
  <c r="Z329" i="4" s="1"/>
  <c r="T328" i="4"/>
  <c r="S328" i="4"/>
  <c r="O328" i="4" s="1"/>
  <c r="R328" i="4"/>
  <c r="N328" i="4" s="1"/>
  <c r="Q328" i="4"/>
  <c r="M328" i="4" s="1"/>
  <c r="K328" i="4"/>
  <c r="Z328" i="4" s="1"/>
  <c r="T327" i="4"/>
  <c r="S327" i="4"/>
  <c r="O327" i="4" s="1"/>
  <c r="R327" i="4"/>
  <c r="N327" i="4" s="1"/>
  <c r="Q327" i="4"/>
  <c r="M327" i="4" s="1"/>
  <c r="K327" i="4"/>
  <c r="Z327" i="4" s="1"/>
  <c r="T326" i="4"/>
  <c r="S326" i="4"/>
  <c r="O326" i="4" s="1"/>
  <c r="R326" i="4"/>
  <c r="N326" i="4" s="1"/>
  <c r="Q326" i="4"/>
  <c r="M326" i="4" s="1"/>
  <c r="K326" i="4"/>
  <c r="Z326" i="4" s="1"/>
  <c r="T325" i="4"/>
  <c r="S325" i="4"/>
  <c r="O325" i="4" s="1"/>
  <c r="R325" i="4"/>
  <c r="N325" i="4" s="1"/>
  <c r="Q325" i="4"/>
  <c r="M325" i="4" s="1"/>
  <c r="K325" i="4"/>
  <c r="Z325" i="4" s="1"/>
  <c r="T324" i="4"/>
  <c r="S324" i="4"/>
  <c r="O324" i="4" s="1"/>
  <c r="R324" i="4"/>
  <c r="N324" i="4" s="1"/>
  <c r="Q324" i="4"/>
  <c r="M324" i="4" s="1"/>
  <c r="K324" i="4"/>
  <c r="Z324" i="4" s="1"/>
  <c r="T323" i="4"/>
  <c r="S323" i="4"/>
  <c r="O323" i="4" s="1"/>
  <c r="R323" i="4"/>
  <c r="N323" i="4" s="1"/>
  <c r="Q323" i="4"/>
  <c r="M323" i="4" s="1"/>
  <c r="K323" i="4"/>
  <c r="Z323" i="4" s="1"/>
  <c r="T322" i="4"/>
  <c r="S322" i="4"/>
  <c r="O322" i="4" s="1"/>
  <c r="R322" i="4"/>
  <c r="N322" i="4" s="1"/>
  <c r="Q322" i="4"/>
  <c r="M322" i="4" s="1"/>
  <c r="K322" i="4"/>
  <c r="Z322" i="4" s="1"/>
  <c r="T321" i="4"/>
  <c r="S321" i="4"/>
  <c r="O321" i="4" s="1"/>
  <c r="R321" i="4"/>
  <c r="N321" i="4" s="1"/>
  <c r="Q321" i="4"/>
  <c r="M321" i="4" s="1"/>
  <c r="Z321" i="4"/>
  <c r="T320" i="4"/>
  <c r="S320" i="4"/>
  <c r="O320" i="4" s="1"/>
  <c r="R320" i="4"/>
  <c r="N320" i="4" s="1"/>
  <c r="Q320" i="4"/>
  <c r="M320" i="4" s="1"/>
  <c r="K320" i="4"/>
  <c r="Z320" i="4" s="1"/>
  <c r="T319" i="4"/>
  <c r="S319" i="4"/>
  <c r="O319" i="4" s="1"/>
  <c r="R319" i="4"/>
  <c r="N319" i="4" s="1"/>
  <c r="Q319" i="4"/>
  <c r="M319" i="4" s="1"/>
  <c r="K319" i="4"/>
  <c r="Z319" i="4" s="1"/>
  <c r="T318" i="4"/>
  <c r="S318" i="4"/>
  <c r="O318" i="4" s="1"/>
  <c r="R318" i="4"/>
  <c r="N318" i="4" s="1"/>
  <c r="Q318" i="4"/>
  <c r="M318" i="4" s="1"/>
  <c r="K318" i="4"/>
  <c r="Z318" i="4" s="1"/>
  <c r="T317" i="4"/>
  <c r="S317" i="4"/>
  <c r="O317" i="4" s="1"/>
  <c r="R317" i="4"/>
  <c r="N317" i="4" s="1"/>
  <c r="Q317" i="4"/>
  <c r="M317" i="4" s="1"/>
  <c r="K317" i="4"/>
  <c r="Z317" i="4" s="1"/>
  <c r="T316" i="4"/>
  <c r="S316" i="4"/>
  <c r="O316" i="4" s="1"/>
  <c r="R316" i="4"/>
  <c r="N316" i="4" s="1"/>
  <c r="Q316" i="4"/>
  <c r="M316" i="4" s="1"/>
  <c r="K316" i="4"/>
  <c r="Z316" i="4" s="1"/>
  <c r="T315" i="4"/>
  <c r="S315" i="4"/>
  <c r="O315" i="4" s="1"/>
  <c r="R315" i="4"/>
  <c r="N315" i="4" s="1"/>
  <c r="Q315" i="4"/>
  <c r="M315" i="4" s="1"/>
  <c r="Z315" i="4"/>
  <c r="T314" i="4"/>
  <c r="S314" i="4"/>
  <c r="O314" i="4" s="1"/>
  <c r="R314" i="4"/>
  <c r="N314" i="4" s="1"/>
  <c r="Q314" i="4"/>
  <c r="M314" i="4" s="1"/>
  <c r="K314" i="4"/>
  <c r="Z314" i="4" s="1"/>
  <c r="T313" i="4"/>
  <c r="S313" i="4"/>
  <c r="O313" i="4" s="1"/>
  <c r="R313" i="4"/>
  <c r="N313" i="4" s="1"/>
  <c r="Q313" i="4"/>
  <c r="M313" i="4" s="1"/>
  <c r="K313" i="4"/>
  <c r="Z313" i="4" s="1"/>
  <c r="T312" i="4"/>
  <c r="S312" i="4"/>
  <c r="O312" i="4" s="1"/>
  <c r="R312" i="4"/>
  <c r="N312" i="4" s="1"/>
  <c r="Q312" i="4"/>
  <c r="M312" i="4" s="1"/>
  <c r="K312" i="4"/>
  <c r="Z312" i="4" s="1"/>
  <c r="T311" i="4"/>
  <c r="S311" i="4"/>
  <c r="O311" i="4" s="1"/>
  <c r="R311" i="4"/>
  <c r="N311" i="4" s="1"/>
  <c r="Q311" i="4"/>
  <c r="M311" i="4" s="1"/>
  <c r="K311" i="4"/>
  <c r="Z311" i="4" s="1"/>
  <c r="T310" i="4"/>
  <c r="S310" i="4"/>
  <c r="O310" i="4" s="1"/>
  <c r="R310" i="4"/>
  <c r="N310" i="4" s="1"/>
  <c r="Q310" i="4"/>
  <c r="M310" i="4" s="1"/>
  <c r="K310" i="4"/>
  <c r="Z310" i="4" s="1"/>
  <c r="T309" i="4"/>
  <c r="S309" i="4"/>
  <c r="O309" i="4" s="1"/>
  <c r="R309" i="4"/>
  <c r="N309" i="4" s="1"/>
  <c r="Q309" i="4"/>
  <c r="M309" i="4" s="1"/>
  <c r="K309" i="4"/>
  <c r="Z309" i="4" s="1"/>
  <c r="T308" i="4"/>
  <c r="S308" i="4"/>
  <c r="O308" i="4" s="1"/>
  <c r="R308" i="4"/>
  <c r="N308" i="4" s="1"/>
  <c r="Q308" i="4"/>
  <c r="M308" i="4" s="1"/>
  <c r="K308" i="4"/>
  <c r="Z308" i="4" s="1"/>
  <c r="T307" i="4"/>
  <c r="S307" i="4"/>
  <c r="O307" i="4" s="1"/>
  <c r="R307" i="4"/>
  <c r="N307" i="4" s="1"/>
  <c r="Q307" i="4"/>
  <c r="M307" i="4" s="1"/>
  <c r="K307" i="4"/>
  <c r="Z307" i="4" s="1"/>
  <c r="T291" i="4"/>
  <c r="S291" i="4"/>
  <c r="O291" i="4" s="1"/>
  <c r="R291" i="4"/>
  <c r="N291" i="4" s="1"/>
  <c r="Q291" i="4"/>
  <c r="M291" i="4" s="1"/>
  <c r="K291" i="4"/>
  <c r="Z291" i="4" s="1"/>
  <c r="T290" i="4"/>
  <c r="S290" i="4"/>
  <c r="O290" i="4" s="1"/>
  <c r="R290" i="4"/>
  <c r="N290" i="4" s="1"/>
  <c r="Q290" i="4"/>
  <c r="M290" i="4" s="1"/>
  <c r="K290" i="4"/>
  <c r="Z290" i="4" s="1"/>
  <c r="T289" i="4"/>
  <c r="S289" i="4"/>
  <c r="O289" i="4" s="1"/>
  <c r="R289" i="4"/>
  <c r="N289" i="4" s="1"/>
  <c r="Q289" i="4"/>
  <c r="M289" i="4" s="1"/>
  <c r="K289" i="4"/>
  <c r="Z289" i="4" s="1"/>
  <c r="T288" i="4"/>
  <c r="S288" i="4"/>
  <c r="O288" i="4" s="1"/>
  <c r="R288" i="4"/>
  <c r="N288" i="4" s="1"/>
  <c r="Q288" i="4"/>
  <c r="M288" i="4" s="1"/>
  <c r="K288" i="4"/>
  <c r="Z288" i="4" s="1"/>
  <c r="T287" i="4"/>
  <c r="S287" i="4"/>
  <c r="O287" i="4" s="1"/>
  <c r="R287" i="4"/>
  <c r="N287" i="4" s="1"/>
  <c r="Q287" i="4"/>
  <c r="M287" i="4" s="1"/>
  <c r="K287" i="4"/>
  <c r="Z287" i="4" s="1"/>
  <c r="T286" i="4"/>
  <c r="S286" i="4"/>
  <c r="O286" i="4" s="1"/>
  <c r="R286" i="4"/>
  <c r="N286" i="4" s="1"/>
  <c r="Q286" i="4"/>
  <c r="M286" i="4" s="1"/>
  <c r="K286" i="4"/>
  <c r="Z286" i="4" s="1"/>
  <c r="T285" i="4"/>
  <c r="S285" i="4"/>
  <c r="O285" i="4" s="1"/>
  <c r="R285" i="4"/>
  <c r="N285" i="4" s="1"/>
  <c r="Q285" i="4"/>
  <c r="M285" i="4" s="1"/>
  <c r="K285" i="4"/>
  <c r="Z285" i="4" s="1"/>
  <c r="T284" i="4"/>
  <c r="S284" i="4"/>
  <c r="O284" i="4" s="1"/>
  <c r="R284" i="4"/>
  <c r="N284" i="4" s="1"/>
  <c r="Q284" i="4"/>
  <c r="M284" i="4" s="1"/>
  <c r="K284" i="4"/>
  <c r="Z284" i="4" s="1"/>
  <c r="T283" i="4"/>
  <c r="S283" i="4"/>
  <c r="O283" i="4" s="1"/>
  <c r="R283" i="4"/>
  <c r="N283" i="4" s="1"/>
  <c r="Q283" i="4"/>
  <c r="M283" i="4" s="1"/>
  <c r="K283" i="4"/>
  <c r="Z283" i="4" s="1"/>
  <c r="T282" i="4"/>
  <c r="S282" i="4"/>
  <c r="O282" i="4" s="1"/>
  <c r="R282" i="4"/>
  <c r="N282" i="4" s="1"/>
  <c r="Q282" i="4"/>
  <c r="M282" i="4" s="1"/>
  <c r="K282" i="4"/>
  <c r="Z282" i="4" s="1"/>
  <c r="T281" i="4"/>
  <c r="S281" i="4"/>
  <c r="O281" i="4" s="1"/>
  <c r="R281" i="4"/>
  <c r="N281" i="4" s="1"/>
  <c r="Q281" i="4"/>
  <c r="M281" i="4" s="1"/>
  <c r="K281" i="4"/>
  <c r="Z281" i="4" s="1"/>
  <c r="T280" i="4"/>
  <c r="S280" i="4"/>
  <c r="O280" i="4" s="1"/>
  <c r="R280" i="4"/>
  <c r="N280" i="4" s="1"/>
  <c r="Q280" i="4"/>
  <c r="M280" i="4" s="1"/>
  <c r="Z280" i="4"/>
  <c r="T279" i="4"/>
  <c r="S279" i="4"/>
  <c r="O279" i="4" s="1"/>
  <c r="R279" i="4"/>
  <c r="N279" i="4" s="1"/>
  <c r="Q279" i="4"/>
  <c r="M279" i="4" s="1"/>
  <c r="K279" i="4"/>
  <c r="Z279" i="4" s="1"/>
  <c r="T278" i="4"/>
  <c r="S278" i="4"/>
  <c r="O278" i="4" s="1"/>
  <c r="R278" i="4"/>
  <c r="N278" i="4" s="1"/>
  <c r="Q278" i="4"/>
  <c r="M278" i="4" s="1"/>
  <c r="K278" i="4"/>
  <c r="Z278" i="4" s="1"/>
  <c r="T277" i="4"/>
  <c r="S277" i="4"/>
  <c r="O277" i="4" s="1"/>
  <c r="R277" i="4"/>
  <c r="N277" i="4" s="1"/>
  <c r="Q277" i="4"/>
  <c r="M277" i="4" s="1"/>
  <c r="K277" i="4"/>
  <c r="Z277" i="4" s="1"/>
  <c r="T276" i="4"/>
  <c r="S276" i="4"/>
  <c r="O276" i="4" s="1"/>
  <c r="R276" i="4"/>
  <c r="N276" i="4" s="1"/>
  <c r="Q276" i="4"/>
  <c r="M276" i="4" s="1"/>
  <c r="K276" i="4"/>
  <c r="Z276" i="4" s="1"/>
  <c r="T275" i="4"/>
  <c r="S275" i="4"/>
  <c r="O275" i="4" s="1"/>
  <c r="R275" i="4"/>
  <c r="N275" i="4" s="1"/>
  <c r="Q275" i="4"/>
  <c r="M275" i="4" s="1"/>
  <c r="K275" i="4"/>
  <c r="Z275" i="4" s="1"/>
  <c r="T274" i="4"/>
  <c r="S274" i="4"/>
  <c r="O274" i="4" s="1"/>
  <c r="R274" i="4"/>
  <c r="N274" i="4" s="1"/>
  <c r="Q274" i="4"/>
  <c r="M274" i="4" s="1"/>
  <c r="Z274" i="4"/>
  <c r="T273" i="4"/>
  <c r="S273" i="4"/>
  <c r="O273" i="4" s="1"/>
  <c r="R273" i="4"/>
  <c r="N273" i="4" s="1"/>
  <c r="Q273" i="4"/>
  <c r="M273" i="4" s="1"/>
  <c r="K273" i="4"/>
  <c r="Z273" i="4" s="1"/>
  <c r="T272" i="4"/>
  <c r="S272" i="4"/>
  <c r="O272" i="4" s="1"/>
  <c r="R272" i="4"/>
  <c r="N272" i="4" s="1"/>
  <c r="Q272" i="4"/>
  <c r="M272" i="4" s="1"/>
  <c r="K272" i="4"/>
  <c r="Z272" i="4" s="1"/>
  <c r="T271" i="4"/>
  <c r="S271" i="4"/>
  <c r="O271" i="4" s="1"/>
  <c r="R271" i="4"/>
  <c r="N271" i="4" s="1"/>
  <c r="Q271" i="4"/>
  <c r="M271" i="4" s="1"/>
  <c r="K271" i="4"/>
  <c r="Z271" i="4" s="1"/>
  <c r="T270" i="4"/>
  <c r="S270" i="4"/>
  <c r="O270" i="4" s="1"/>
  <c r="R270" i="4"/>
  <c r="N270" i="4" s="1"/>
  <c r="Q270" i="4"/>
  <c r="M270" i="4" s="1"/>
  <c r="K270" i="4"/>
  <c r="Z270" i="4" s="1"/>
  <c r="T269" i="4"/>
  <c r="S269" i="4"/>
  <c r="O269" i="4" s="1"/>
  <c r="R269" i="4"/>
  <c r="N269" i="4" s="1"/>
  <c r="Q269" i="4"/>
  <c r="M269" i="4" s="1"/>
  <c r="K269" i="4"/>
  <c r="Z269" i="4" s="1"/>
  <c r="T268" i="4"/>
  <c r="S268" i="4"/>
  <c r="O268" i="4" s="1"/>
  <c r="R268" i="4"/>
  <c r="N268" i="4" s="1"/>
  <c r="Q268" i="4"/>
  <c r="M268" i="4" s="1"/>
  <c r="Z268" i="4"/>
  <c r="T267" i="4"/>
  <c r="S267" i="4"/>
  <c r="O267" i="4" s="1"/>
  <c r="R267" i="4"/>
  <c r="N267" i="4" s="1"/>
  <c r="Q267" i="4"/>
  <c r="M267" i="4" s="1"/>
  <c r="K267" i="4"/>
  <c r="Z267" i="4" s="1"/>
  <c r="T266" i="4"/>
  <c r="S266" i="4"/>
  <c r="O266" i="4" s="1"/>
  <c r="R266" i="4"/>
  <c r="N266" i="4" s="1"/>
  <c r="Q266" i="4"/>
  <c r="M266" i="4" s="1"/>
  <c r="K266" i="4"/>
  <c r="Z266" i="4" s="1"/>
  <c r="T265" i="4"/>
  <c r="S265" i="4"/>
  <c r="O265" i="4" s="1"/>
  <c r="R265" i="4"/>
  <c r="N265" i="4" s="1"/>
  <c r="Q265" i="4"/>
  <c r="M265" i="4" s="1"/>
  <c r="K265" i="4"/>
  <c r="Z265" i="4" s="1"/>
  <c r="T264" i="4"/>
  <c r="S264" i="4"/>
  <c r="O264" i="4" s="1"/>
  <c r="R264" i="4"/>
  <c r="N264" i="4" s="1"/>
  <c r="Q264" i="4"/>
  <c r="M264" i="4" s="1"/>
  <c r="K264" i="4"/>
  <c r="Z264" i="4" s="1"/>
  <c r="T263" i="4"/>
  <c r="S263" i="4"/>
  <c r="O263" i="4" s="1"/>
  <c r="R263" i="4"/>
  <c r="N263" i="4" s="1"/>
  <c r="Q263" i="4"/>
  <c r="M263" i="4" s="1"/>
  <c r="K263" i="4"/>
  <c r="Z263" i="4" s="1"/>
  <c r="T262" i="4"/>
  <c r="S262" i="4"/>
  <c r="O262" i="4" s="1"/>
  <c r="R262" i="4"/>
  <c r="N262" i="4" s="1"/>
  <c r="Q262" i="4"/>
  <c r="M262" i="4" s="1"/>
  <c r="K262" i="4"/>
  <c r="Z262" i="4" s="1"/>
  <c r="T261" i="4"/>
  <c r="S261" i="4"/>
  <c r="O261" i="4" s="1"/>
  <c r="R261" i="4"/>
  <c r="N261" i="4" s="1"/>
  <c r="Q261" i="4"/>
  <c r="M261" i="4" s="1"/>
  <c r="K261" i="4"/>
  <c r="Z261" i="4" s="1"/>
  <c r="T260" i="4"/>
  <c r="S260" i="4"/>
  <c r="O260" i="4" s="1"/>
  <c r="R260" i="4"/>
  <c r="N260" i="4" s="1"/>
  <c r="Q260" i="4"/>
  <c r="M260" i="4" s="1"/>
  <c r="K260" i="4"/>
  <c r="Z260" i="4" s="1"/>
  <c r="T259" i="4"/>
  <c r="S259" i="4"/>
  <c r="O259" i="4" s="1"/>
  <c r="R259" i="4"/>
  <c r="N259" i="4" s="1"/>
  <c r="Q259" i="4"/>
  <c r="M259" i="4" s="1"/>
  <c r="K259" i="4"/>
  <c r="Z259" i="4" s="1"/>
  <c r="T258" i="4"/>
  <c r="S258" i="4"/>
  <c r="O258" i="4" s="1"/>
  <c r="R258" i="4"/>
  <c r="N258" i="4" s="1"/>
  <c r="Q258" i="4"/>
  <c r="M258" i="4" s="1"/>
  <c r="K258" i="4"/>
  <c r="Z258" i="4" s="1"/>
  <c r="T257" i="4"/>
  <c r="S257" i="4"/>
  <c r="O257" i="4" s="1"/>
  <c r="R257" i="4"/>
  <c r="N257" i="4" s="1"/>
  <c r="Q257" i="4"/>
  <c r="M257" i="4" s="1"/>
  <c r="K257" i="4"/>
  <c r="Z257" i="4" s="1"/>
  <c r="T256" i="4"/>
  <c r="S256" i="4"/>
  <c r="O256" i="4" s="1"/>
  <c r="R256" i="4"/>
  <c r="N256" i="4" s="1"/>
  <c r="Q256" i="4"/>
  <c r="M256" i="4" s="1"/>
  <c r="K256" i="4"/>
  <c r="Z256" i="4" s="1"/>
  <c r="K151" i="4"/>
  <c r="K145" i="4"/>
  <c r="AA672" i="4" l="1"/>
  <c r="AA671" i="4"/>
  <c r="AA641" i="4"/>
  <c r="AA441" i="4"/>
  <c r="AA621" i="4"/>
  <c r="K135" i="4" l="1"/>
  <c r="K129" i="4"/>
  <c r="T162" i="4"/>
  <c r="S162" i="4"/>
  <c r="O162" i="4" s="1"/>
  <c r="R162" i="4"/>
  <c r="N162" i="4" s="1"/>
  <c r="Q162" i="4"/>
  <c r="M162" i="4" s="1"/>
  <c r="K162" i="4"/>
  <c r="Z162" i="4" s="1"/>
  <c r="T161" i="4"/>
  <c r="S161" i="4"/>
  <c r="O161" i="4" s="1"/>
  <c r="R161" i="4"/>
  <c r="N161" i="4" s="1"/>
  <c r="Q161" i="4"/>
  <c r="M161" i="4" s="1"/>
  <c r="K161" i="4"/>
  <c r="Z161" i="4" s="1"/>
  <c r="T160" i="4"/>
  <c r="S160" i="4"/>
  <c r="O160" i="4" s="1"/>
  <c r="R160" i="4"/>
  <c r="N160" i="4" s="1"/>
  <c r="Q160" i="4"/>
  <c r="M160" i="4" s="1"/>
  <c r="K160" i="4"/>
  <c r="Z160" i="4" s="1"/>
  <c r="T159" i="4"/>
  <c r="S159" i="4"/>
  <c r="O159" i="4" s="1"/>
  <c r="R159" i="4"/>
  <c r="N159" i="4" s="1"/>
  <c r="Q159" i="4"/>
  <c r="M159" i="4" s="1"/>
  <c r="K159" i="4"/>
  <c r="Z159" i="4" s="1"/>
  <c r="T158" i="4"/>
  <c r="S158" i="4"/>
  <c r="O158" i="4" s="1"/>
  <c r="R158" i="4"/>
  <c r="N158" i="4" s="1"/>
  <c r="Q158" i="4"/>
  <c r="M158" i="4" s="1"/>
  <c r="K158" i="4"/>
  <c r="Z158" i="4" s="1"/>
  <c r="T157" i="4"/>
  <c r="S157" i="4"/>
  <c r="O157" i="4" s="1"/>
  <c r="R157" i="4"/>
  <c r="N157" i="4" s="1"/>
  <c r="Q157" i="4"/>
  <c r="M157" i="4" s="1"/>
  <c r="K157" i="4"/>
  <c r="Z157" i="4" s="1"/>
  <c r="T156" i="4"/>
  <c r="S156" i="4"/>
  <c r="O156" i="4" s="1"/>
  <c r="R156" i="4"/>
  <c r="N156" i="4" s="1"/>
  <c r="Q156" i="4"/>
  <c r="M156" i="4" s="1"/>
  <c r="K156" i="4"/>
  <c r="Z156" i="4" s="1"/>
  <c r="T155" i="4"/>
  <c r="S155" i="4"/>
  <c r="O155" i="4" s="1"/>
  <c r="R155" i="4"/>
  <c r="N155" i="4" s="1"/>
  <c r="Q155" i="4"/>
  <c r="M155" i="4" s="1"/>
  <c r="K155" i="4"/>
  <c r="Z155" i="4" s="1"/>
  <c r="T154" i="4"/>
  <c r="S154" i="4"/>
  <c r="O154" i="4" s="1"/>
  <c r="R154" i="4"/>
  <c r="N154" i="4" s="1"/>
  <c r="Q154" i="4"/>
  <c r="M154" i="4" s="1"/>
  <c r="K154" i="4"/>
  <c r="Z154" i="4" s="1"/>
  <c r="T153" i="4"/>
  <c r="S153" i="4"/>
  <c r="O153" i="4" s="1"/>
  <c r="R153" i="4"/>
  <c r="N153" i="4" s="1"/>
  <c r="Q153" i="4"/>
  <c r="M153" i="4" s="1"/>
  <c r="K153" i="4"/>
  <c r="Z153" i="4" s="1"/>
  <c r="T152" i="4"/>
  <c r="S152" i="4"/>
  <c r="O152" i="4" s="1"/>
  <c r="R152" i="4"/>
  <c r="N152" i="4" s="1"/>
  <c r="Q152" i="4"/>
  <c r="M152" i="4" s="1"/>
  <c r="K152" i="4"/>
  <c r="Z152" i="4" s="1"/>
  <c r="T151" i="4"/>
  <c r="S151" i="4"/>
  <c r="O151" i="4" s="1"/>
  <c r="R151" i="4"/>
  <c r="N151" i="4" s="1"/>
  <c r="Q151" i="4"/>
  <c r="M151" i="4" s="1"/>
  <c r="Z151" i="4"/>
  <c r="T150" i="4"/>
  <c r="S150" i="4"/>
  <c r="O150" i="4" s="1"/>
  <c r="R150" i="4"/>
  <c r="N150" i="4" s="1"/>
  <c r="Q150" i="4"/>
  <c r="M150" i="4" s="1"/>
  <c r="K150" i="4"/>
  <c r="Z150" i="4" s="1"/>
  <c r="T149" i="4"/>
  <c r="S149" i="4"/>
  <c r="O149" i="4" s="1"/>
  <c r="R149" i="4"/>
  <c r="N149" i="4" s="1"/>
  <c r="Q149" i="4"/>
  <c r="M149" i="4" s="1"/>
  <c r="K149" i="4"/>
  <c r="Z149" i="4" s="1"/>
  <c r="T148" i="4"/>
  <c r="S148" i="4"/>
  <c r="O148" i="4" s="1"/>
  <c r="R148" i="4"/>
  <c r="N148" i="4" s="1"/>
  <c r="Q148" i="4"/>
  <c r="M148" i="4" s="1"/>
  <c r="K148" i="4"/>
  <c r="Z148" i="4" s="1"/>
  <c r="T147" i="4"/>
  <c r="S147" i="4"/>
  <c r="O147" i="4" s="1"/>
  <c r="R147" i="4"/>
  <c r="N147" i="4" s="1"/>
  <c r="Q147" i="4"/>
  <c r="M147" i="4" s="1"/>
  <c r="K147" i="4"/>
  <c r="Z147" i="4" s="1"/>
  <c r="T146" i="4"/>
  <c r="S146" i="4"/>
  <c r="O146" i="4" s="1"/>
  <c r="R146" i="4"/>
  <c r="N146" i="4" s="1"/>
  <c r="Q146" i="4"/>
  <c r="M146" i="4" s="1"/>
  <c r="K146" i="4"/>
  <c r="Z146" i="4" s="1"/>
  <c r="T145" i="4"/>
  <c r="S145" i="4"/>
  <c r="O145" i="4" s="1"/>
  <c r="R145" i="4"/>
  <c r="N145" i="4" s="1"/>
  <c r="Q145" i="4"/>
  <c r="M145" i="4" s="1"/>
  <c r="Z145" i="4"/>
  <c r="T144" i="4"/>
  <c r="S144" i="4"/>
  <c r="O144" i="4" s="1"/>
  <c r="R144" i="4"/>
  <c r="N144" i="4" s="1"/>
  <c r="Q144" i="4"/>
  <c r="M144" i="4" s="1"/>
  <c r="K144" i="4"/>
  <c r="Z144" i="4" s="1"/>
  <c r="T143" i="4"/>
  <c r="S143" i="4"/>
  <c r="O143" i="4" s="1"/>
  <c r="R143" i="4"/>
  <c r="N143" i="4" s="1"/>
  <c r="Q143" i="4"/>
  <c r="M143" i="4" s="1"/>
  <c r="K143" i="4"/>
  <c r="Z143" i="4" s="1"/>
  <c r="T142" i="4"/>
  <c r="S142" i="4"/>
  <c r="O142" i="4" s="1"/>
  <c r="R142" i="4"/>
  <c r="N142" i="4" s="1"/>
  <c r="Q142" i="4"/>
  <c r="M142" i="4" s="1"/>
  <c r="K142" i="4"/>
  <c r="Z142" i="4" s="1"/>
  <c r="T141" i="4"/>
  <c r="S141" i="4"/>
  <c r="O141" i="4" s="1"/>
  <c r="R141" i="4"/>
  <c r="N141" i="4" s="1"/>
  <c r="Q141" i="4"/>
  <c r="M141" i="4" s="1"/>
  <c r="K141" i="4"/>
  <c r="Z141" i="4" s="1"/>
  <c r="T140" i="4"/>
  <c r="S140" i="4"/>
  <c r="O140" i="4" s="1"/>
  <c r="R140" i="4"/>
  <c r="N140" i="4" s="1"/>
  <c r="Q140" i="4"/>
  <c r="M140" i="4" s="1"/>
  <c r="K140" i="4"/>
  <c r="Z140" i="4" s="1"/>
  <c r="T139" i="4"/>
  <c r="S139" i="4"/>
  <c r="O139" i="4" s="1"/>
  <c r="R139" i="4"/>
  <c r="N139" i="4" s="1"/>
  <c r="Q139" i="4"/>
  <c r="M139" i="4" s="1"/>
  <c r="K139" i="4"/>
  <c r="Z139" i="4" s="1"/>
  <c r="T138" i="4"/>
  <c r="S138" i="4"/>
  <c r="O138" i="4" s="1"/>
  <c r="R138" i="4"/>
  <c r="N138" i="4" s="1"/>
  <c r="Q138" i="4"/>
  <c r="M138" i="4" s="1"/>
  <c r="K138" i="4"/>
  <c r="Z138" i="4" s="1"/>
  <c r="K103" i="4" l="1"/>
  <c r="K93" i="4"/>
  <c r="T255" i="4"/>
  <c r="S255" i="4"/>
  <c r="O255" i="4" s="1"/>
  <c r="R255" i="4"/>
  <c r="N255" i="4" s="1"/>
  <c r="Q255" i="4"/>
  <c r="M255" i="4" s="1"/>
  <c r="K255" i="4"/>
  <c r="Z255" i="4" s="1"/>
  <c r="T254" i="4"/>
  <c r="S254" i="4"/>
  <c r="O254" i="4" s="1"/>
  <c r="R254" i="4"/>
  <c r="N254" i="4" s="1"/>
  <c r="Q254" i="4"/>
  <c r="M254" i="4" s="1"/>
  <c r="K254" i="4"/>
  <c r="Z254" i="4" s="1"/>
  <c r="T253" i="4"/>
  <c r="S253" i="4"/>
  <c r="O253" i="4" s="1"/>
  <c r="R253" i="4"/>
  <c r="N253" i="4" s="1"/>
  <c r="Q253" i="4"/>
  <c r="M253" i="4" s="1"/>
  <c r="K253" i="4"/>
  <c r="Z253" i="4" s="1"/>
  <c r="T252" i="4"/>
  <c r="S252" i="4"/>
  <c r="O252" i="4" s="1"/>
  <c r="R252" i="4"/>
  <c r="N252" i="4" s="1"/>
  <c r="Q252" i="4"/>
  <c r="M252" i="4" s="1"/>
  <c r="K252" i="4"/>
  <c r="Z252" i="4" s="1"/>
  <c r="T251" i="4"/>
  <c r="S251" i="4"/>
  <c r="O251" i="4" s="1"/>
  <c r="R251" i="4"/>
  <c r="N251" i="4" s="1"/>
  <c r="Q251" i="4"/>
  <c r="M251" i="4" s="1"/>
  <c r="K251" i="4"/>
  <c r="Z251" i="4" s="1"/>
  <c r="T250" i="4"/>
  <c r="S250" i="4"/>
  <c r="O250" i="4" s="1"/>
  <c r="R250" i="4"/>
  <c r="N250" i="4" s="1"/>
  <c r="Q250" i="4"/>
  <c r="M250" i="4" s="1"/>
  <c r="K250" i="4"/>
  <c r="Z250" i="4" s="1"/>
  <c r="T249" i="4"/>
  <c r="S249" i="4"/>
  <c r="O249" i="4" s="1"/>
  <c r="R249" i="4"/>
  <c r="N249" i="4" s="1"/>
  <c r="Q249" i="4"/>
  <c r="M249" i="4" s="1"/>
  <c r="K249" i="4"/>
  <c r="Z249" i="4" s="1"/>
  <c r="T248" i="4"/>
  <c r="S248" i="4"/>
  <c r="O248" i="4" s="1"/>
  <c r="R248" i="4"/>
  <c r="N248" i="4" s="1"/>
  <c r="Q248" i="4"/>
  <c r="M248" i="4" s="1"/>
  <c r="Z248" i="4"/>
  <c r="T247" i="4"/>
  <c r="S247" i="4"/>
  <c r="O247" i="4" s="1"/>
  <c r="R247" i="4"/>
  <c r="N247" i="4" s="1"/>
  <c r="Q247" i="4"/>
  <c r="M247" i="4" s="1"/>
  <c r="K247" i="4"/>
  <c r="Z247" i="4" s="1"/>
  <c r="T246" i="4"/>
  <c r="S246" i="4"/>
  <c r="O246" i="4" s="1"/>
  <c r="R246" i="4"/>
  <c r="N246" i="4" s="1"/>
  <c r="Q246" i="4"/>
  <c r="M246" i="4" s="1"/>
  <c r="K246" i="4"/>
  <c r="Z246" i="4" s="1"/>
  <c r="T245" i="4"/>
  <c r="S245" i="4"/>
  <c r="O245" i="4" s="1"/>
  <c r="R245" i="4"/>
  <c r="N245" i="4" s="1"/>
  <c r="Q245" i="4"/>
  <c r="M245" i="4" s="1"/>
  <c r="K245" i="4"/>
  <c r="Z245" i="4" s="1"/>
  <c r="T244" i="4"/>
  <c r="S244" i="4"/>
  <c r="O244" i="4" s="1"/>
  <c r="R244" i="4"/>
  <c r="N244" i="4" s="1"/>
  <c r="Q244" i="4"/>
  <c r="M244" i="4" s="1"/>
  <c r="K244" i="4"/>
  <c r="Z244" i="4" s="1"/>
  <c r="T243" i="4"/>
  <c r="S243" i="4"/>
  <c r="O243" i="4" s="1"/>
  <c r="R243" i="4"/>
  <c r="N243" i="4" s="1"/>
  <c r="Q243" i="4"/>
  <c r="M243" i="4" s="1"/>
  <c r="K243" i="4"/>
  <c r="Z243" i="4" s="1"/>
  <c r="T242" i="4"/>
  <c r="S242" i="4"/>
  <c r="O242" i="4" s="1"/>
  <c r="R242" i="4"/>
  <c r="N242" i="4" s="1"/>
  <c r="Q242" i="4"/>
  <c r="M242" i="4" s="1"/>
  <c r="K242" i="4"/>
  <c r="Z242" i="4" s="1"/>
  <c r="T241" i="4"/>
  <c r="S241" i="4"/>
  <c r="O241" i="4" s="1"/>
  <c r="R241" i="4"/>
  <c r="N241" i="4" s="1"/>
  <c r="Q241" i="4"/>
  <c r="M241" i="4" s="1"/>
  <c r="K241" i="4"/>
  <c r="Z241" i="4" s="1"/>
  <c r="T240" i="4"/>
  <c r="S240" i="4"/>
  <c r="O240" i="4" s="1"/>
  <c r="R240" i="4"/>
  <c r="N240" i="4" s="1"/>
  <c r="Q240" i="4"/>
  <c r="M240" i="4" s="1"/>
  <c r="K240" i="4"/>
  <c r="Z240" i="4" s="1"/>
  <c r="T239" i="4"/>
  <c r="S239" i="4"/>
  <c r="O239" i="4" s="1"/>
  <c r="R239" i="4"/>
  <c r="N239" i="4" s="1"/>
  <c r="Q239" i="4"/>
  <c r="M239" i="4" s="1"/>
  <c r="K239" i="4"/>
  <c r="Z239" i="4" s="1"/>
  <c r="T238" i="4"/>
  <c r="S238" i="4"/>
  <c r="O238" i="4" s="1"/>
  <c r="R238" i="4"/>
  <c r="N238" i="4" s="1"/>
  <c r="Q238" i="4"/>
  <c r="M238" i="4" s="1"/>
  <c r="K238" i="4"/>
  <c r="Z238" i="4" s="1"/>
  <c r="T237" i="4"/>
  <c r="S237" i="4"/>
  <c r="O237" i="4" s="1"/>
  <c r="R237" i="4"/>
  <c r="N237" i="4" s="1"/>
  <c r="Q237" i="4"/>
  <c r="M237" i="4" s="1"/>
  <c r="K237" i="4"/>
  <c r="Z237" i="4" s="1"/>
  <c r="T236" i="4"/>
  <c r="S236" i="4"/>
  <c r="O236" i="4" s="1"/>
  <c r="R236" i="4"/>
  <c r="N236" i="4" s="1"/>
  <c r="Q236" i="4"/>
  <c r="M236" i="4" s="1"/>
  <c r="K236" i="4"/>
  <c r="Z236" i="4" s="1"/>
  <c r="T235" i="4"/>
  <c r="S235" i="4"/>
  <c r="O235" i="4" s="1"/>
  <c r="R235" i="4"/>
  <c r="N235" i="4" s="1"/>
  <c r="Q235" i="4"/>
  <c r="M235" i="4" s="1"/>
  <c r="K235" i="4"/>
  <c r="Z235" i="4" s="1"/>
  <c r="T234" i="4"/>
  <c r="S234" i="4"/>
  <c r="O234" i="4" s="1"/>
  <c r="R234" i="4"/>
  <c r="N234" i="4" s="1"/>
  <c r="Q234" i="4"/>
  <c r="M234" i="4" s="1"/>
  <c r="K234" i="4"/>
  <c r="Z234" i="4" s="1"/>
  <c r="T233" i="4"/>
  <c r="S233" i="4"/>
  <c r="O233" i="4" s="1"/>
  <c r="R233" i="4"/>
  <c r="N233" i="4" s="1"/>
  <c r="Q233" i="4"/>
  <c r="M233" i="4" s="1"/>
  <c r="K233" i="4"/>
  <c r="Z233" i="4" s="1"/>
  <c r="T232" i="4"/>
  <c r="S232" i="4"/>
  <c r="O232" i="4" s="1"/>
  <c r="R232" i="4"/>
  <c r="N232" i="4" s="1"/>
  <c r="Q232" i="4"/>
  <c r="M232" i="4" s="1"/>
  <c r="K232" i="4"/>
  <c r="Z232" i="4" s="1"/>
  <c r="T231" i="4"/>
  <c r="S231" i="4"/>
  <c r="O231" i="4" s="1"/>
  <c r="R231" i="4"/>
  <c r="N231" i="4" s="1"/>
  <c r="Q231" i="4"/>
  <c r="M231" i="4" s="1"/>
  <c r="K231" i="4"/>
  <c r="Z231" i="4" s="1"/>
  <c r="T230" i="4"/>
  <c r="S230" i="4"/>
  <c r="O230" i="4" s="1"/>
  <c r="R230" i="4"/>
  <c r="N230" i="4" s="1"/>
  <c r="Q230" i="4"/>
  <c r="M230" i="4" s="1"/>
  <c r="K230" i="4"/>
  <c r="Z230" i="4" s="1"/>
  <c r="T229" i="4"/>
  <c r="S229" i="4"/>
  <c r="O229" i="4" s="1"/>
  <c r="R229" i="4"/>
  <c r="N229" i="4" s="1"/>
  <c r="Q229" i="4"/>
  <c r="M229" i="4" s="1"/>
  <c r="K229" i="4"/>
  <c r="Z229" i="4" s="1"/>
  <c r="T228" i="4"/>
  <c r="S228" i="4"/>
  <c r="O228" i="4" s="1"/>
  <c r="R228" i="4"/>
  <c r="N228" i="4" s="1"/>
  <c r="Q228" i="4"/>
  <c r="M228" i="4" s="1"/>
  <c r="K228" i="4"/>
  <c r="Z228" i="4" s="1"/>
  <c r="T227" i="4"/>
  <c r="S227" i="4"/>
  <c r="O227" i="4" s="1"/>
  <c r="R227" i="4"/>
  <c r="N227" i="4" s="1"/>
  <c r="Q227" i="4"/>
  <c r="M227" i="4" s="1"/>
  <c r="K227" i="4"/>
  <c r="Z227" i="4" s="1"/>
  <c r="T226" i="4"/>
  <c r="S226" i="4"/>
  <c r="O226" i="4" s="1"/>
  <c r="R226" i="4"/>
  <c r="N226" i="4" s="1"/>
  <c r="Q226" i="4"/>
  <c r="M226" i="4" s="1"/>
  <c r="K226" i="4"/>
  <c r="Z226" i="4" s="1"/>
  <c r="T225" i="4"/>
  <c r="S225" i="4"/>
  <c r="O225" i="4" s="1"/>
  <c r="R225" i="4"/>
  <c r="N225" i="4" s="1"/>
  <c r="Q225" i="4"/>
  <c r="M225" i="4" s="1"/>
  <c r="K225" i="4"/>
  <c r="Z225" i="4" s="1"/>
  <c r="T224" i="4"/>
  <c r="S224" i="4"/>
  <c r="O224" i="4" s="1"/>
  <c r="R224" i="4"/>
  <c r="N224" i="4" s="1"/>
  <c r="Q224" i="4"/>
  <c r="M224" i="4" s="1"/>
  <c r="Z224" i="4"/>
  <c r="T223" i="4"/>
  <c r="S223" i="4"/>
  <c r="O223" i="4" s="1"/>
  <c r="R223" i="4"/>
  <c r="N223" i="4" s="1"/>
  <c r="Q223" i="4"/>
  <c r="M223" i="4" s="1"/>
  <c r="K223" i="4"/>
  <c r="Z223" i="4" s="1"/>
  <c r="T222" i="4"/>
  <c r="S222" i="4"/>
  <c r="O222" i="4" s="1"/>
  <c r="R222" i="4"/>
  <c r="N222" i="4" s="1"/>
  <c r="Q222" i="4"/>
  <c r="M222" i="4" s="1"/>
  <c r="K222" i="4"/>
  <c r="Z222" i="4" s="1"/>
  <c r="T221" i="4"/>
  <c r="S221" i="4"/>
  <c r="O221" i="4" s="1"/>
  <c r="R221" i="4"/>
  <c r="N221" i="4" s="1"/>
  <c r="Q221" i="4"/>
  <c r="M221" i="4" s="1"/>
  <c r="K221" i="4"/>
  <c r="Z221" i="4" s="1"/>
  <c r="T220" i="4"/>
  <c r="S220" i="4"/>
  <c r="O220" i="4" s="1"/>
  <c r="R220" i="4"/>
  <c r="N220" i="4" s="1"/>
  <c r="Q220" i="4"/>
  <c r="M220" i="4" s="1"/>
  <c r="K220" i="4"/>
  <c r="Z220" i="4" s="1"/>
  <c r="T219" i="4"/>
  <c r="S219" i="4"/>
  <c r="O219" i="4" s="1"/>
  <c r="R219" i="4"/>
  <c r="N219" i="4" s="1"/>
  <c r="Q219" i="4"/>
  <c r="M219" i="4" s="1"/>
  <c r="K219" i="4"/>
  <c r="Z219" i="4" s="1"/>
  <c r="T218" i="4"/>
  <c r="S218" i="4"/>
  <c r="O218" i="4" s="1"/>
  <c r="R218" i="4"/>
  <c r="N218" i="4" s="1"/>
  <c r="Q218" i="4"/>
  <c r="M218" i="4" s="1"/>
  <c r="K218" i="4"/>
  <c r="Z218" i="4" s="1"/>
  <c r="T217" i="4"/>
  <c r="S217" i="4"/>
  <c r="O217" i="4" s="1"/>
  <c r="R217" i="4"/>
  <c r="N217" i="4" s="1"/>
  <c r="Q217" i="4"/>
  <c r="M217" i="4" s="1"/>
  <c r="K217" i="4"/>
  <c r="Z217" i="4" s="1"/>
  <c r="T216" i="4"/>
  <c r="S216" i="4"/>
  <c r="O216" i="4" s="1"/>
  <c r="R216" i="4"/>
  <c r="N216" i="4" s="1"/>
  <c r="Q216" i="4"/>
  <c r="M216" i="4" s="1"/>
  <c r="K216" i="4"/>
  <c r="Z216" i="4" s="1"/>
  <c r="T215" i="4"/>
  <c r="S215" i="4"/>
  <c r="O215" i="4" s="1"/>
  <c r="R215" i="4"/>
  <c r="N215" i="4" s="1"/>
  <c r="Q215" i="4"/>
  <c r="M215" i="4" s="1"/>
  <c r="K215" i="4"/>
  <c r="Z215" i="4" s="1"/>
  <c r="T214" i="4"/>
  <c r="S214" i="4"/>
  <c r="O214" i="4" s="1"/>
  <c r="R214" i="4"/>
  <c r="N214" i="4" s="1"/>
  <c r="Q214" i="4"/>
  <c r="M214" i="4" s="1"/>
  <c r="K214" i="4"/>
  <c r="Z214" i="4" s="1"/>
  <c r="T213" i="4"/>
  <c r="S213" i="4"/>
  <c r="O213" i="4" s="1"/>
  <c r="R213" i="4"/>
  <c r="N213" i="4" s="1"/>
  <c r="Q213" i="4"/>
  <c r="M213" i="4" s="1"/>
  <c r="K213" i="4"/>
  <c r="Z213" i="4" s="1"/>
  <c r="T212" i="4"/>
  <c r="S212" i="4"/>
  <c r="O212" i="4" s="1"/>
  <c r="R212" i="4"/>
  <c r="N212" i="4" s="1"/>
  <c r="Q212" i="4"/>
  <c r="M212" i="4" s="1"/>
  <c r="K212" i="4"/>
  <c r="Z212" i="4" s="1"/>
  <c r="T211" i="4"/>
  <c r="S211" i="4"/>
  <c r="O211" i="4" s="1"/>
  <c r="R211" i="4"/>
  <c r="N211" i="4" s="1"/>
  <c r="Q211" i="4"/>
  <c r="M211" i="4" s="1"/>
  <c r="K211" i="4"/>
  <c r="Z211" i="4" s="1"/>
  <c r="T210" i="4"/>
  <c r="S210" i="4"/>
  <c r="O210" i="4" s="1"/>
  <c r="R210" i="4"/>
  <c r="N210" i="4" s="1"/>
  <c r="Q210" i="4"/>
  <c r="M210" i="4" s="1"/>
  <c r="K210" i="4"/>
  <c r="Z210" i="4" s="1"/>
  <c r="T209" i="4"/>
  <c r="S209" i="4"/>
  <c r="O209" i="4" s="1"/>
  <c r="R209" i="4"/>
  <c r="N209" i="4" s="1"/>
  <c r="Q209" i="4"/>
  <c r="M209" i="4" s="1"/>
  <c r="K209" i="4"/>
  <c r="Z209" i="4" s="1"/>
  <c r="T208" i="4"/>
  <c r="S208" i="4"/>
  <c r="O208" i="4" s="1"/>
  <c r="R208" i="4"/>
  <c r="N208" i="4" s="1"/>
  <c r="Q208" i="4"/>
  <c r="M208" i="4" s="1"/>
  <c r="K208" i="4"/>
  <c r="Z208" i="4" s="1"/>
  <c r="T207" i="4"/>
  <c r="S207" i="4"/>
  <c r="O207" i="4" s="1"/>
  <c r="R207" i="4"/>
  <c r="N207" i="4" s="1"/>
  <c r="Q207" i="4"/>
  <c r="M207" i="4" s="1"/>
  <c r="K207" i="4"/>
  <c r="Z207" i="4" s="1"/>
  <c r="T206" i="4"/>
  <c r="S206" i="4"/>
  <c r="O206" i="4" s="1"/>
  <c r="R206" i="4"/>
  <c r="N206" i="4" s="1"/>
  <c r="Q206" i="4"/>
  <c r="M206" i="4" s="1"/>
  <c r="K206" i="4"/>
  <c r="Z206" i="4" s="1"/>
  <c r="T205" i="4"/>
  <c r="S205" i="4"/>
  <c r="O205" i="4" s="1"/>
  <c r="R205" i="4"/>
  <c r="N205" i="4" s="1"/>
  <c r="Q205" i="4"/>
  <c r="M205" i="4" s="1"/>
  <c r="K205" i="4"/>
  <c r="Z205" i="4" s="1"/>
  <c r="T204" i="4"/>
  <c r="S204" i="4"/>
  <c r="O204" i="4" s="1"/>
  <c r="R204" i="4"/>
  <c r="N204" i="4" s="1"/>
  <c r="Q204" i="4"/>
  <c r="M204" i="4" s="1"/>
  <c r="K204" i="4"/>
  <c r="Z204" i="4" s="1"/>
  <c r="T203" i="4"/>
  <c r="S203" i="4"/>
  <c r="O203" i="4" s="1"/>
  <c r="R203" i="4"/>
  <c r="N203" i="4" s="1"/>
  <c r="Q203" i="4"/>
  <c r="M203" i="4" s="1"/>
  <c r="K203" i="4"/>
  <c r="Z203" i="4" s="1"/>
  <c r="T202" i="4"/>
  <c r="S202" i="4"/>
  <c r="O202" i="4" s="1"/>
  <c r="R202" i="4"/>
  <c r="N202" i="4" s="1"/>
  <c r="Q202" i="4"/>
  <c r="M202" i="4" s="1"/>
  <c r="K202" i="4"/>
  <c r="Z202" i="4" s="1"/>
  <c r="T201" i="4"/>
  <c r="S201" i="4"/>
  <c r="O201" i="4" s="1"/>
  <c r="R201" i="4"/>
  <c r="N201" i="4" s="1"/>
  <c r="Q201" i="4"/>
  <c r="M201" i="4" s="1"/>
  <c r="K201" i="4"/>
  <c r="Z201" i="4" s="1"/>
  <c r="T200" i="4"/>
  <c r="S200" i="4"/>
  <c r="O200" i="4" s="1"/>
  <c r="R200" i="4"/>
  <c r="N200" i="4" s="1"/>
  <c r="Q200" i="4"/>
  <c r="M200" i="4" s="1"/>
  <c r="K200" i="4"/>
  <c r="Z200" i="4" s="1"/>
  <c r="T199" i="4"/>
  <c r="S199" i="4"/>
  <c r="O199" i="4" s="1"/>
  <c r="R199" i="4"/>
  <c r="N199" i="4" s="1"/>
  <c r="Q199" i="4"/>
  <c r="M199" i="4" s="1"/>
  <c r="K199" i="4"/>
  <c r="Z199" i="4" s="1"/>
  <c r="T198" i="4"/>
  <c r="S198" i="4"/>
  <c r="O198" i="4" s="1"/>
  <c r="R198" i="4"/>
  <c r="N198" i="4" s="1"/>
  <c r="Q198" i="4"/>
  <c r="M198" i="4" s="1"/>
  <c r="K198" i="4"/>
  <c r="Z198" i="4" s="1"/>
  <c r="T197" i="4"/>
  <c r="S197" i="4"/>
  <c r="O197" i="4" s="1"/>
  <c r="R197" i="4"/>
  <c r="N197" i="4" s="1"/>
  <c r="Q197" i="4"/>
  <c r="M197" i="4" s="1"/>
  <c r="K197" i="4"/>
  <c r="Z197" i="4" s="1"/>
  <c r="T196" i="4"/>
  <c r="S196" i="4"/>
  <c r="O196" i="4" s="1"/>
  <c r="R196" i="4"/>
  <c r="N196" i="4" s="1"/>
  <c r="Q196" i="4"/>
  <c r="M196" i="4" s="1"/>
  <c r="K196" i="4"/>
  <c r="Z196" i="4" s="1"/>
  <c r="T195" i="4"/>
  <c r="S195" i="4"/>
  <c r="O195" i="4" s="1"/>
  <c r="R195" i="4"/>
  <c r="N195" i="4" s="1"/>
  <c r="Q195" i="4"/>
  <c r="M195" i="4" s="1"/>
  <c r="K195" i="4"/>
  <c r="Z195" i="4" s="1"/>
  <c r="T194" i="4"/>
  <c r="S194" i="4"/>
  <c r="O194" i="4" s="1"/>
  <c r="R194" i="4"/>
  <c r="N194" i="4" s="1"/>
  <c r="Q194" i="4"/>
  <c r="M194" i="4" s="1"/>
  <c r="K194" i="4"/>
  <c r="Z194" i="4" s="1"/>
  <c r="T193" i="4"/>
  <c r="S193" i="4"/>
  <c r="O193" i="4" s="1"/>
  <c r="R193" i="4"/>
  <c r="N193" i="4" s="1"/>
  <c r="Q193" i="4"/>
  <c r="M193" i="4" s="1"/>
  <c r="K193" i="4"/>
  <c r="Z193" i="4" s="1"/>
  <c r="T192" i="4"/>
  <c r="S192" i="4"/>
  <c r="O192" i="4" s="1"/>
  <c r="R192" i="4"/>
  <c r="N192" i="4" s="1"/>
  <c r="Q192" i="4"/>
  <c r="M192" i="4" s="1"/>
  <c r="K192" i="4"/>
  <c r="Z192" i="4" s="1"/>
  <c r="T191" i="4"/>
  <c r="S191" i="4"/>
  <c r="O191" i="4" s="1"/>
  <c r="R191" i="4"/>
  <c r="N191" i="4" s="1"/>
  <c r="Q191" i="4"/>
  <c r="M191" i="4" s="1"/>
  <c r="K191" i="4"/>
  <c r="Z191" i="4" s="1"/>
  <c r="T190" i="4"/>
  <c r="S190" i="4"/>
  <c r="O190" i="4" s="1"/>
  <c r="R190" i="4"/>
  <c r="N190" i="4" s="1"/>
  <c r="Q190" i="4"/>
  <c r="M190" i="4" s="1"/>
  <c r="K190" i="4"/>
  <c r="Z190" i="4" s="1"/>
  <c r="T189" i="4"/>
  <c r="S189" i="4"/>
  <c r="O189" i="4" s="1"/>
  <c r="R189" i="4"/>
  <c r="N189" i="4" s="1"/>
  <c r="Q189" i="4"/>
  <c r="M189" i="4" s="1"/>
  <c r="K189" i="4"/>
  <c r="Z189" i="4" s="1"/>
  <c r="T188" i="4"/>
  <c r="S188" i="4"/>
  <c r="O188" i="4" s="1"/>
  <c r="R188" i="4"/>
  <c r="N188" i="4" s="1"/>
  <c r="Q188" i="4"/>
  <c r="M188" i="4" s="1"/>
  <c r="K188" i="4"/>
  <c r="Z188" i="4" s="1"/>
  <c r="T187" i="4"/>
  <c r="S187" i="4"/>
  <c r="O187" i="4" s="1"/>
  <c r="R187" i="4"/>
  <c r="N187" i="4" s="1"/>
  <c r="Q187" i="4"/>
  <c r="M187" i="4" s="1"/>
  <c r="K187" i="4"/>
  <c r="Z187" i="4" s="1"/>
  <c r="T186" i="4"/>
  <c r="S186" i="4"/>
  <c r="O186" i="4" s="1"/>
  <c r="R186" i="4"/>
  <c r="N186" i="4" s="1"/>
  <c r="Q186" i="4"/>
  <c r="M186" i="4" s="1"/>
  <c r="P186" i="4"/>
  <c r="L186" i="4" s="1"/>
  <c r="K186" i="4"/>
  <c r="Z186" i="4" s="1"/>
  <c r="T185" i="4"/>
  <c r="S185" i="4"/>
  <c r="O185" i="4" s="1"/>
  <c r="R185" i="4"/>
  <c r="N185" i="4" s="1"/>
  <c r="Q185" i="4"/>
  <c r="M185" i="4" s="1"/>
  <c r="P185" i="4"/>
  <c r="L185" i="4" s="1"/>
  <c r="K185" i="4"/>
  <c r="Z185" i="4" s="1"/>
  <c r="T184" i="4"/>
  <c r="S184" i="4"/>
  <c r="O184" i="4" s="1"/>
  <c r="R184" i="4"/>
  <c r="N184" i="4" s="1"/>
  <c r="Q184" i="4"/>
  <c r="M184" i="4" s="1"/>
  <c r="P184" i="4"/>
  <c r="L184" i="4" s="1"/>
  <c r="K184" i="4"/>
  <c r="Z184" i="4" s="1"/>
  <c r="T183" i="4"/>
  <c r="S183" i="4"/>
  <c r="O183" i="4" s="1"/>
  <c r="R183" i="4"/>
  <c r="N183" i="4" s="1"/>
  <c r="Q183" i="4"/>
  <c r="M183" i="4" s="1"/>
  <c r="K183" i="4"/>
  <c r="Z183" i="4" s="1"/>
  <c r="T182" i="4"/>
  <c r="S182" i="4"/>
  <c r="O182" i="4" s="1"/>
  <c r="R182" i="4"/>
  <c r="N182" i="4" s="1"/>
  <c r="Q182" i="4"/>
  <c r="M182" i="4" s="1"/>
  <c r="K182" i="4"/>
  <c r="Z182" i="4" s="1"/>
  <c r="T181" i="4"/>
  <c r="S181" i="4"/>
  <c r="O181" i="4" s="1"/>
  <c r="R181" i="4"/>
  <c r="N181" i="4" s="1"/>
  <c r="Q181" i="4"/>
  <c r="M181" i="4" s="1"/>
  <c r="K181" i="4"/>
  <c r="Z181" i="4" s="1"/>
  <c r="T180" i="4"/>
  <c r="S180" i="4"/>
  <c r="O180" i="4" s="1"/>
  <c r="R180" i="4"/>
  <c r="N180" i="4" s="1"/>
  <c r="Q180" i="4"/>
  <c r="M180" i="4" s="1"/>
  <c r="K180" i="4"/>
  <c r="Z180" i="4" s="1"/>
  <c r="T179" i="4"/>
  <c r="S179" i="4"/>
  <c r="O179" i="4" s="1"/>
  <c r="R179" i="4"/>
  <c r="N179" i="4" s="1"/>
  <c r="Q179" i="4"/>
  <c r="M179" i="4" s="1"/>
  <c r="K179" i="4"/>
  <c r="Z179" i="4" s="1"/>
  <c r="T178" i="4"/>
  <c r="S178" i="4"/>
  <c r="O178" i="4" s="1"/>
  <c r="R178" i="4"/>
  <c r="N178" i="4" s="1"/>
  <c r="Q178" i="4"/>
  <c r="M178" i="4" s="1"/>
  <c r="K178" i="4"/>
  <c r="Z178" i="4" s="1"/>
  <c r="AA186" i="4" l="1"/>
  <c r="AA184" i="4"/>
  <c r="AA185" i="4"/>
  <c r="K60" i="4"/>
  <c r="K72" i="4"/>
  <c r="Z72" i="4" s="1"/>
  <c r="K66" i="4"/>
  <c r="K40" i="4"/>
  <c r="T176" i="4"/>
  <c r="S176" i="4"/>
  <c r="O176" i="4" s="1"/>
  <c r="R176" i="4"/>
  <c r="N176" i="4" s="1"/>
  <c r="Q176" i="4"/>
  <c r="M176" i="4" s="1"/>
  <c r="K176" i="4"/>
  <c r="Z176" i="4" s="1"/>
  <c r="T175" i="4"/>
  <c r="S175" i="4"/>
  <c r="O175" i="4" s="1"/>
  <c r="R175" i="4"/>
  <c r="N175" i="4" s="1"/>
  <c r="Q175" i="4"/>
  <c r="M175" i="4" s="1"/>
  <c r="K175" i="4"/>
  <c r="Z175" i="4" s="1"/>
  <c r="T174" i="4"/>
  <c r="S174" i="4"/>
  <c r="O174" i="4" s="1"/>
  <c r="R174" i="4"/>
  <c r="N174" i="4" s="1"/>
  <c r="Q174" i="4"/>
  <c r="M174" i="4" s="1"/>
  <c r="K174" i="4"/>
  <c r="Z174" i="4" s="1"/>
  <c r="T173" i="4"/>
  <c r="S173" i="4"/>
  <c r="O173" i="4" s="1"/>
  <c r="R173" i="4"/>
  <c r="N173" i="4" s="1"/>
  <c r="Q173" i="4"/>
  <c r="M173" i="4" s="1"/>
  <c r="K173" i="4"/>
  <c r="Z173" i="4" s="1"/>
  <c r="T172" i="4"/>
  <c r="S172" i="4"/>
  <c r="O172" i="4" s="1"/>
  <c r="R172" i="4"/>
  <c r="N172" i="4" s="1"/>
  <c r="Q172" i="4"/>
  <c r="M172" i="4" s="1"/>
  <c r="K172" i="4"/>
  <c r="Z172" i="4" s="1"/>
  <c r="T171" i="4"/>
  <c r="S171" i="4"/>
  <c r="O171" i="4" s="1"/>
  <c r="R171" i="4"/>
  <c r="N171" i="4" s="1"/>
  <c r="Q171" i="4"/>
  <c r="M171" i="4" s="1"/>
  <c r="K171" i="4"/>
  <c r="Z171" i="4" s="1"/>
  <c r="T170" i="4"/>
  <c r="S170" i="4"/>
  <c r="O170" i="4" s="1"/>
  <c r="R170" i="4"/>
  <c r="N170" i="4" s="1"/>
  <c r="Q170" i="4"/>
  <c r="M170" i="4" s="1"/>
  <c r="K170" i="4"/>
  <c r="Z170" i="4" s="1"/>
  <c r="T169" i="4"/>
  <c r="S169" i="4"/>
  <c r="O169" i="4" s="1"/>
  <c r="R169" i="4"/>
  <c r="N169" i="4" s="1"/>
  <c r="Q169" i="4"/>
  <c r="M169" i="4" s="1"/>
  <c r="K169" i="4"/>
  <c r="Z169" i="4" s="1"/>
  <c r="T168" i="4"/>
  <c r="S168" i="4"/>
  <c r="O168" i="4" s="1"/>
  <c r="R168" i="4"/>
  <c r="N168" i="4" s="1"/>
  <c r="Q168" i="4"/>
  <c r="M168" i="4" s="1"/>
  <c r="K168" i="4"/>
  <c r="Z168" i="4" s="1"/>
  <c r="T167" i="4"/>
  <c r="S167" i="4"/>
  <c r="O167" i="4" s="1"/>
  <c r="R167" i="4"/>
  <c r="N167" i="4" s="1"/>
  <c r="Q167" i="4"/>
  <c r="M167" i="4" s="1"/>
  <c r="K167" i="4"/>
  <c r="Z167" i="4" s="1"/>
  <c r="T166" i="4"/>
  <c r="S166" i="4"/>
  <c r="O166" i="4" s="1"/>
  <c r="R166" i="4"/>
  <c r="N166" i="4" s="1"/>
  <c r="Q166" i="4"/>
  <c r="M166" i="4" s="1"/>
  <c r="K166" i="4"/>
  <c r="Z166" i="4" s="1"/>
  <c r="T165" i="4"/>
  <c r="S165" i="4"/>
  <c r="O165" i="4" s="1"/>
  <c r="R165" i="4"/>
  <c r="N165" i="4" s="1"/>
  <c r="Q165" i="4"/>
  <c r="M165" i="4" s="1"/>
  <c r="P165" i="4"/>
  <c r="L165" i="4" s="1"/>
  <c r="K165" i="4"/>
  <c r="Z165" i="4" s="1"/>
  <c r="T164" i="4"/>
  <c r="S164" i="4"/>
  <c r="O164" i="4" s="1"/>
  <c r="R164" i="4"/>
  <c r="N164" i="4" s="1"/>
  <c r="Q164" i="4"/>
  <c r="M164" i="4" s="1"/>
  <c r="K164" i="4"/>
  <c r="Z164" i="4" s="1"/>
  <c r="T163" i="4"/>
  <c r="S163" i="4"/>
  <c r="O163" i="4" s="1"/>
  <c r="R163" i="4"/>
  <c r="N163" i="4" s="1"/>
  <c r="Q163" i="4"/>
  <c r="M163" i="4" s="1"/>
  <c r="K163" i="4"/>
  <c r="Z163" i="4" s="1"/>
  <c r="T137" i="4"/>
  <c r="S137" i="4"/>
  <c r="O137" i="4" s="1"/>
  <c r="R137" i="4"/>
  <c r="N137" i="4" s="1"/>
  <c r="Q137" i="4"/>
  <c r="M137" i="4" s="1"/>
  <c r="K137" i="4"/>
  <c r="Z137" i="4" s="1"/>
  <c r="T136" i="4"/>
  <c r="S136" i="4"/>
  <c r="O136" i="4" s="1"/>
  <c r="R136" i="4"/>
  <c r="N136" i="4" s="1"/>
  <c r="Q136" i="4"/>
  <c r="M136" i="4" s="1"/>
  <c r="K136" i="4"/>
  <c r="Z136" i="4" s="1"/>
  <c r="T135" i="4"/>
  <c r="S135" i="4"/>
  <c r="O135" i="4" s="1"/>
  <c r="R135" i="4"/>
  <c r="N135" i="4" s="1"/>
  <c r="Q135" i="4"/>
  <c r="M135" i="4" s="1"/>
  <c r="Z135" i="4"/>
  <c r="T134" i="4"/>
  <c r="S134" i="4"/>
  <c r="O134" i="4" s="1"/>
  <c r="R134" i="4"/>
  <c r="N134" i="4" s="1"/>
  <c r="Q134" i="4"/>
  <c r="M134" i="4" s="1"/>
  <c r="K134" i="4"/>
  <c r="Z134" i="4" s="1"/>
  <c r="T133" i="4"/>
  <c r="S133" i="4"/>
  <c r="O133" i="4" s="1"/>
  <c r="R133" i="4"/>
  <c r="N133" i="4" s="1"/>
  <c r="Q133" i="4"/>
  <c r="M133" i="4" s="1"/>
  <c r="K133" i="4"/>
  <c r="Z133" i="4" s="1"/>
  <c r="T132" i="4"/>
  <c r="S132" i="4"/>
  <c r="O132" i="4" s="1"/>
  <c r="R132" i="4"/>
  <c r="N132" i="4" s="1"/>
  <c r="Q132" i="4"/>
  <c r="M132" i="4" s="1"/>
  <c r="K132" i="4"/>
  <c r="Z132" i="4" s="1"/>
  <c r="T131" i="4"/>
  <c r="S131" i="4"/>
  <c r="O131" i="4" s="1"/>
  <c r="R131" i="4"/>
  <c r="N131" i="4" s="1"/>
  <c r="Q131" i="4"/>
  <c r="M131" i="4" s="1"/>
  <c r="K131" i="4"/>
  <c r="Z131" i="4" s="1"/>
  <c r="T130" i="4"/>
  <c r="S130" i="4"/>
  <c r="O130" i="4" s="1"/>
  <c r="R130" i="4"/>
  <c r="N130" i="4" s="1"/>
  <c r="Q130" i="4"/>
  <c r="M130" i="4" s="1"/>
  <c r="K130" i="4"/>
  <c r="Z130" i="4" s="1"/>
  <c r="T129" i="4"/>
  <c r="S129" i="4"/>
  <c r="O129" i="4" s="1"/>
  <c r="R129" i="4"/>
  <c r="N129" i="4" s="1"/>
  <c r="Q129" i="4"/>
  <c r="M129" i="4" s="1"/>
  <c r="Z129" i="4"/>
  <c r="T128" i="4"/>
  <c r="S128" i="4"/>
  <c r="O128" i="4" s="1"/>
  <c r="R128" i="4"/>
  <c r="N128" i="4" s="1"/>
  <c r="Q128" i="4"/>
  <c r="M128" i="4" s="1"/>
  <c r="K128" i="4"/>
  <c r="Z128" i="4" s="1"/>
  <c r="T127" i="4"/>
  <c r="S127" i="4"/>
  <c r="O127" i="4" s="1"/>
  <c r="R127" i="4"/>
  <c r="N127" i="4" s="1"/>
  <c r="Q127" i="4"/>
  <c r="M127" i="4" s="1"/>
  <c r="K127" i="4"/>
  <c r="Z127" i="4" s="1"/>
  <c r="T126" i="4"/>
  <c r="S126" i="4"/>
  <c r="O126" i="4" s="1"/>
  <c r="R126" i="4"/>
  <c r="N126" i="4" s="1"/>
  <c r="Q126" i="4"/>
  <c r="M126" i="4" s="1"/>
  <c r="K126" i="4"/>
  <c r="Z126" i="4" s="1"/>
  <c r="T125" i="4"/>
  <c r="S125" i="4"/>
  <c r="O125" i="4" s="1"/>
  <c r="R125" i="4"/>
  <c r="N125" i="4" s="1"/>
  <c r="Q125" i="4"/>
  <c r="M125" i="4" s="1"/>
  <c r="K125" i="4"/>
  <c r="Z125" i="4" s="1"/>
  <c r="T124" i="4"/>
  <c r="S124" i="4"/>
  <c r="O124" i="4" s="1"/>
  <c r="R124" i="4"/>
  <c r="N124" i="4" s="1"/>
  <c r="Q124" i="4"/>
  <c r="M124" i="4" s="1"/>
  <c r="K124" i="4"/>
  <c r="Z124" i="4" s="1"/>
  <c r="T123" i="4"/>
  <c r="S123" i="4"/>
  <c r="O123" i="4" s="1"/>
  <c r="R123" i="4"/>
  <c r="N123" i="4" s="1"/>
  <c r="Q123" i="4"/>
  <c r="M123" i="4" s="1"/>
  <c r="K123" i="4"/>
  <c r="Z123" i="4" s="1"/>
  <c r="T122" i="4"/>
  <c r="S122" i="4"/>
  <c r="O122" i="4" s="1"/>
  <c r="R122" i="4"/>
  <c r="N122" i="4" s="1"/>
  <c r="Q122" i="4"/>
  <c r="M122" i="4" s="1"/>
  <c r="K122" i="4"/>
  <c r="Z122" i="4" s="1"/>
  <c r="T121" i="4"/>
  <c r="S121" i="4"/>
  <c r="O121" i="4" s="1"/>
  <c r="R121" i="4"/>
  <c r="N121" i="4" s="1"/>
  <c r="Q121" i="4"/>
  <c r="M121" i="4" s="1"/>
  <c r="K121" i="4"/>
  <c r="Z121" i="4" s="1"/>
  <c r="T120" i="4"/>
  <c r="S120" i="4"/>
  <c r="O120" i="4" s="1"/>
  <c r="R120" i="4"/>
  <c r="N120" i="4" s="1"/>
  <c r="Q120" i="4"/>
  <c r="M120" i="4" s="1"/>
  <c r="K120" i="4"/>
  <c r="Z120" i="4" s="1"/>
  <c r="T119" i="4"/>
  <c r="S119" i="4"/>
  <c r="O119" i="4" s="1"/>
  <c r="R119" i="4"/>
  <c r="N119" i="4" s="1"/>
  <c r="Q119" i="4"/>
  <c r="M119" i="4" s="1"/>
  <c r="K119" i="4"/>
  <c r="Z119" i="4" s="1"/>
  <c r="T118" i="4"/>
  <c r="S118" i="4"/>
  <c r="O118" i="4" s="1"/>
  <c r="R118" i="4"/>
  <c r="N118" i="4" s="1"/>
  <c r="Q118" i="4"/>
  <c r="M118" i="4" s="1"/>
  <c r="K118" i="4"/>
  <c r="Z118" i="4" s="1"/>
  <c r="T117" i="4"/>
  <c r="S117" i="4"/>
  <c r="O117" i="4" s="1"/>
  <c r="R117" i="4"/>
  <c r="N117" i="4" s="1"/>
  <c r="Q117" i="4"/>
  <c r="M117" i="4" s="1"/>
  <c r="K117" i="4"/>
  <c r="Z117" i="4" s="1"/>
  <c r="T116" i="4"/>
  <c r="S116" i="4"/>
  <c r="O116" i="4" s="1"/>
  <c r="R116" i="4"/>
  <c r="N116" i="4" s="1"/>
  <c r="Q116" i="4"/>
  <c r="M116" i="4" s="1"/>
  <c r="K116" i="4"/>
  <c r="Z116" i="4" s="1"/>
  <c r="T115" i="4"/>
  <c r="S115" i="4"/>
  <c r="O115" i="4" s="1"/>
  <c r="R115" i="4"/>
  <c r="N115" i="4" s="1"/>
  <c r="Q115" i="4"/>
  <c r="M115" i="4" s="1"/>
  <c r="K115" i="4"/>
  <c r="Z115" i="4" s="1"/>
  <c r="T114" i="4"/>
  <c r="S114" i="4"/>
  <c r="O114" i="4" s="1"/>
  <c r="R114" i="4"/>
  <c r="N114" i="4" s="1"/>
  <c r="Q114" i="4"/>
  <c r="M114" i="4" s="1"/>
  <c r="K114" i="4"/>
  <c r="Z114" i="4" s="1"/>
  <c r="T113" i="4"/>
  <c r="S113" i="4"/>
  <c r="O113" i="4" s="1"/>
  <c r="R113" i="4"/>
  <c r="N113" i="4" s="1"/>
  <c r="Q113" i="4"/>
  <c r="M113" i="4" s="1"/>
  <c r="K113" i="4"/>
  <c r="Z113" i="4" s="1"/>
  <c r="T112" i="4"/>
  <c r="S112" i="4"/>
  <c r="O112" i="4" s="1"/>
  <c r="R112" i="4"/>
  <c r="N112" i="4" s="1"/>
  <c r="Q112" i="4"/>
  <c r="M112" i="4" s="1"/>
  <c r="K112" i="4"/>
  <c r="Z112" i="4" s="1"/>
  <c r="T111" i="4"/>
  <c r="S111" i="4"/>
  <c r="O111" i="4" s="1"/>
  <c r="R111" i="4"/>
  <c r="N111" i="4" s="1"/>
  <c r="Q111" i="4"/>
  <c r="M111" i="4" s="1"/>
  <c r="K111" i="4"/>
  <c r="Z111" i="4" s="1"/>
  <c r="T108" i="4"/>
  <c r="S108" i="4"/>
  <c r="O108" i="4" s="1"/>
  <c r="R108" i="4"/>
  <c r="N108" i="4" s="1"/>
  <c r="Q108" i="4"/>
  <c r="M108" i="4" s="1"/>
  <c r="K108" i="4"/>
  <c r="Z108" i="4" s="1"/>
  <c r="T107" i="4"/>
  <c r="S107" i="4"/>
  <c r="O107" i="4" s="1"/>
  <c r="R107" i="4"/>
  <c r="N107" i="4" s="1"/>
  <c r="Q107" i="4"/>
  <c r="M107" i="4" s="1"/>
  <c r="K107" i="4"/>
  <c r="Z107" i="4" s="1"/>
  <c r="T106" i="4"/>
  <c r="S106" i="4"/>
  <c r="O106" i="4" s="1"/>
  <c r="R106" i="4"/>
  <c r="N106" i="4" s="1"/>
  <c r="Q106" i="4"/>
  <c r="M106" i="4" s="1"/>
  <c r="K106" i="4"/>
  <c r="Z106" i="4" s="1"/>
  <c r="T105" i="4"/>
  <c r="S105" i="4"/>
  <c r="O105" i="4" s="1"/>
  <c r="R105" i="4"/>
  <c r="N105" i="4" s="1"/>
  <c r="Q105" i="4"/>
  <c r="M105" i="4" s="1"/>
  <c r="K105" i="4"/>
  <c r="Z105" i="4" s="1"/>
  <c r="T104" i="4"/>
  <c r="S104" i="4"/>
  <c r="O104" i="4" s="1"/>
  <c r="R104" i="4"/>
  <c r="N104" i="4" s="1"/>
  <c r="Q104" i="4"/>
  <c r="M104" i="4" s="1"/>
  <c r="K104" i="4"/>
  <c r="Z104" i="4" s="1"/>
  <c r="T103" i="4"/>
  <c r="S103" i="4"/>
  <c r="O103" i="4" s="1"/>
  <c r="R103" i="4"/>
  <c r="N103" i="4" s="1"/>
  <c r="Q103" i="4"/>
  <c r="M103" i="4" s="1"/>
  <c r="Z103" i="4"/>
  <c r="T102" i="4"/>
  <c r="S102" i="4"/>
  <c r="O102" i="4" s="1"/>
  <c r="R102" i="4"/>
  <c r="N102" i="4" s="1"/>
  <c r="Q102" i="4"/>
  <c r="M102" i="4" s="1"/>
  <c r="K102" i="4"/>
  <c r="Z102" i="4" s="1"/>
  <c r="T101" i="4"/>
  <c r="S101" i="4"/>
  <c r="O101" i="4" s="1"/>
  <c r="R101" i="4"/>
  <c r="N101" i="4" s="1"/>
  <c r="Q101" i="4"/>
  <c r="M101" i="4" s="1"/>
  <c r="K101" i="4"/>
  <c r="Z101" i="4" s="1"/>
  <c r="T100" i="4"/>
  <c r="S100" i="4"/>
  <c r="O100" i="4" s="1"/>
  <c r="R100" i="4"/>
  <c r="N100" i="4" s="1"/>
  <c r="Q100" i="4"/>
  <c r="M100" i="4" s="1"/>
  <c r="K100" i="4"/>
  <c r="Z100" i="4" s="1"/>
  <c r="T99" i="4"/>
  <c r="S99" i="4"/>
  <c r="O99" i="4" s="1"/>
  <c r="R99" i="4"/>
  <c r="N99" i="4" s="1"/>
  <c r="Q99" i="4"/>
  <c r="M99" i="4" s="1"/>
  <c r="K99" i="4"/>
  <c r="Z99" i="4" s="1"/>
  <c r="T98" i="4"/>
  <c r="S98" i="4"/>
  <c r="O98" i="4" s="1"/>
  <c r="R98" i="4"/>
  <c r="N98" i="4" s="1"/>
  <c r="Q98" i="4"/>
  <c r="M98" i="4" s="1"/>
  <c r="K98" i="4"/>
  <c r="Z98" i="4" s="1"/>
  <c r="T93" i="4"/>
  <c r="S93" i="4"/>
  <c r="O93" i="4" s="1"/>
  <c r="R93" i="4"/>
  <c r="N93" i="4" s="1"/>
  <c r="Q93" i="4"/>
  <c r="M93" i="4" s="1"/>
  <c r="Z93" i="4"/>
  <c r="T92" i="4"/>
  <c r="S92" i="4"/>
  <c r="O92" i="4" s="1"/>
  <c r="R92" i="4"/>
  <c r="N92" i="4" s="1"/>
  <c r="Q92" i="4"/>
  <c r="M92" i="4" s="1"/>
  <c r="K92" i="4"/>
  <c r="Z92" i="4" s="1"/>
  <c r="T91" i="4"/>
  <c r="S91" i="4"/>
  <c r="O91" i="4" s="1"/>
  <c r="R91" i="4"/>
  <c r="N91" i="4" s="1"/>
  <c r="Q91" i="4"/>
  <c r="M91" i="4" s="1"/>
  <c r="K91" i="4"/>
  <c r="Z91" i="4" s="1"/>
  <c r="T90" i="4"/>
  <c r="S90" i="4"/>
  <c r="O90" i="4" s="1"/>
  <c r="R90" i="4"/>
  <c r="N90" i="4" s="1"/>
  <c r="Q90" i="4"/>
  <c r="M90" i="4" s="1"/>
  <c r="K90" i="4"/>
  <c r="Z90" i="4" s="1"/>
  <c r="T89" i="4"/>
  <c r="S89" i="4"/>
  <c r="O89" i="4" s="1"/>
  <c r="R89" i="4"/>
  <c r="N89" i="4" s="1"/>
  <c r="Q89" i="4"/>
  <c r="M89" i="4" s="1"/>
  <c r="K89" i="4"/>
  <c r="Z89" i="4" s="1"/>
  <c r="T88" i="4"/>
  <c r="S88" i="4"/>
  <c r="O88" i="4" s="1"/>
  <c r="R88" i="4"/>
  <c r="N88" i="4" s="1"/>
  <c r="Q88" i="4"/>
  <c r="M88" i="4" s="1"/>
  <c r="K88" i="4"/>
  <c r="Z88" i="4" s="1"/>
  <c r="T87" i="4"/>
  <c r="S87" i="4"/>
  <c r="O87" i="4" s="1"/>
  <c r="R87" i="4"/>
  <c r="N87" i="4" s="1"/>
  <c r="Q87" i="4"/>
  <c r="M87" i="4" s="1"/>
  <c r="K87" i="4"/>
  <c r="Z87" i="4" s="1"/>
  <c r="T86" i="4"/>
  <c r="S86" i="4"/>
  <c r="O86" i="4" s="1"/>
  <c r="R86" i="4"/>
  <c r="N86" i="4" s="1"/>
  <c r="Q86" i="4"/>
  <c r="M86" i="4" s="1"/>
  <c r="K86" i="4"/>
  <c r="Z86" i="4" s="1"/>
  <c r="T85" i="4"/>
  <c r="S85" i="4"/>
  <c r="O85" i="4" s="1"/>
  <c r="R85" i="4"/>
  <c r="N85" i="4" s="1"/>
  <c r="Q85" i="4"/>
  <c r="M85" i="4" s="1"/>
  <c r="K85" i="4"/>
  <c r="Z85" i="4" s="1"/>
  <c r="T84" i="4"/>
  <c r="S84" i="4"/>
  <c r="O84" i="4" s="1"/>
  <c r="R84" i="4"/>
  <c r="N84" i="4" s="1"/>
  <c r="Q84" i="4"/>
  <c r="M84" i="4" s="1"/>
  <c r="K84" i="4"/>
  <c r="Z84" i="4" s="1"/>
  <c r="T82" i="4"/>
  <c r="S82" i="4"/>
  <c r="O82" i="4" s="1"/>
  <c r="R82" i="4"/>
  <c r="N82" i="4" s="1"/>
  <c r="Q82" i="4"/>
  <c r="M82" i="4" s="1"/>
  <c r="K82" i="4"/>
  <c r="Z82" i="4" s="1"/>
  <c r="T81" i="4"/>
  <c r="S81" i="4"/>
  <c r="O81" i="4" s="1"/>
  <c r="R81" i="4"/>
  <c r="N81" i="4" s="1"/>
  <c r="Q81" i="4"/>
  <c r="M81" i="4" s="1"/>
  <c r="K81" i="4"/>
  <c r="Z81" i="4" s="1"/>
  <c r="T80" i="4"/>
  <c r="S80" i="4"/>
  <c r="O80" i="4" s="1"/>
  <c r="R80" i="4"/>
  <c r="N80" i="4" s="1"/>
  <c r="Q80" i="4"/>
  <c r="M80" i="4" s="1"/>
  <c r="K80" i="4"/>
  <c r="Z80" i="4" s="1"/>
  <c r="T79" i="4"/>
  <c r="S79" i="4"/>
  <c r="O79" i="4" s="1"/>
  <c r="R79" i="4"/>
  <c r="N79" i="4" s="1"/>
  <c r="Q79" i="4"/>
  <c r="M79" i="4" s="1"/>
  <c r="K79" i="4"/>
  <c r="Z79" i="4" s="1"/>
  <c r="T78" i="4"/>
  <c r="S78" i="4"/>
  <c r="O78" i="4" s="1"/>
  <c r="R78" i="4"/>
  <c r="N78" i="4" s="1"/>
  <c r="Q78" i="4"/>
  <c r="M78" i="4" s="1"/>
  <c r="K78" i="4"/>
  <c r="Z78" i="4" s="1"/>
  <c r="T77" i="4"/>
  <c r="S77" i="4"/>
  <c r="O77" i="4" s="1"/>
  <c r="R77" i="4"/>
  <c r="N77" i="4" s="1"/>
  <c r="Q77" i="4"/>
  <c r="M77" i="4" s="1"/>
  <c r="K77" i="4"/>
  <c r="Z77" i="4" s="1"/>
  <c r="T76" i="4"/>
  <c r="S76" i="4"/>
  <c r="O76" i="4" s="1"/>
  <c r="R76" i="4"/>
  <c r="N76" i="4" s="1"/>
  <c r="Q76" i="4"/>
  <c r="M76" i="4" s="1"/>
  <c r="K76" i="4"/>
  <c r="Z76" i="4" s="1"/>
  <c r="T75" i="4"/>
  <c r="S75" i="4"/>
  <c r="O75" i="4" s="1"/>
  <c r="R75" i="4"/>
  <c r="N75" i="4" s="1"/>
  <c r="Q75" i="4"/>
  <c r="M75" i="4" s="1"/>
  <c r="K75" i="4"/>
  <c r="Z75" i="4" s="1"/>
  <c r="T74" i="4"/>
  <c r="S74" i="4"/>
  <c r="O74" i="4" s="1"/>
  <c r="R74" i="4"/>
  <c r="N74" i="4" s="1"/>
  <c r="Q74" i="4"/>
  <c r="M74" i="4" s="1"/>
  <c r="K74" i="4"/>
  <c r="Z74" i="4" s="1"/>
  <c r="T73" i="4"/>
  <c r="S73" i="4"/>
  <c r="O73" i="4" s="1"/>
  <c r="R73" i="4"/>
  <c r="N73" i="4" s="1"/>
  <c r="Q73" i="4"/>
  <c r="M73" i="4" s="1"/>
  <c r="K73" i="4"/>
  <c r="Z73" i="4" s="1"/>
  <c r="T72" i="4"/>
  <c r="S72" i="4"/>
  <c r="O72" i="4" s="1"/>
  <c r="R72" i="4"/>
  <c r="N72" i="4" s="1"/>
  <c r="Q72" i="4"/>
  <c r="M72" i="4" s="1"/>
  <c r="T71" i="4"/>
  <c r="S71" i="4"/>
  <c r="O71" i="4" s="1"/>
  <c r="R71" i="4"/>
  <c r="N71" i="4" s="1"/>
  <c r="Q71" i="4"/>
  <c r="M71" i="4" s="1"/>
  <c r="K71" i="4"/>
  <c r="Z71" i="4" s="1"/>
  <c r="T70" i="4"/>
  <c r="S70" i="4"/>
  <c r="O70" i="4" s="1"/>
  <c r="R70" i="4"/>
  <c r="N70" i="4" s="1"/>
  <c r="Q70" i="4"/>
  <c r="M70" i="4" s="1"/>
  <c r="K70" i="4"/>
  <c r="Z70" i="4" s="1"/>
  <c r="T69" i="4"/>
  <c r="S69" i="4"/>
  <c r="O69" i="4" s="1"/>
  <c r="R69" i="4"/>
  <c r="N69" i="4" s="1"/>
  <c r="Q69" i="4"/>
  <c r="M69" i="4" s="1"/>
  <c r="K69" i="4"/>
  <c r="Z69" i="4" s="1"/>
  <c r="T68" i="4"/>
  <c r="S68" i="4"/>
  <c r="O68" i="4" s="1"/>
  <c r="R68" i="4"/>
  <c r="N68" i="4" s="1"/>
  <c r="Q68" i="4"/>
  <c r="M68" i="4" s="1"/>
  <c r="K68" i="4"/>
  <c r="Z68" i="4" s="1"/>
  <c r="T67" i="4"/>
  <c r="S67" i="4"/>
  <c r="O67" i="4" s="1"/>
  <c r="R67" i="4"/>
  <c r="N67" i="4" s="1"/>
  <c r="Q67" i="4"/>
  <c r="M67" i="4" s="1"/>
  <c r="K67" i="4"/>
  <c r="Z67" i="4" s="1"/>
  <c r="K31" i="4"/>
  <c r="T1050" i="4"/>
  <c r="S1050" i="4"/>
  <c r="O1050" i="4" s="1"/>
  <c r="R1050" i="4"/>
  <c r="N1050" i="4" s="1"/>
  <c r="Q1050" i="4"/>
  <c r="M1050" i="4" s="1"/>
  <c r="P1050" i="4"/>
  <c r="L1050" i="4" s="1"/>
  <c r="K1050" i="4"/>
  <c r="Z1050" i="4" s="1"/>
  <c r="T1049" i="4"/>
  <c r="S1049" i="4"/>
  <c r="O1049" i="4" s="1"/>
  <c r="R1049" i="4"/>
  <c r="N1049" i="4" s="1"/>
  <c r="Q1049" i="4"/>
  <c r="M1049" i="4" s="1"/>
  <c r="P1049" i="4"/>
  <c r="L1049" i="4" s="1"/>
  <c r="K1049" i="4"/>
  <c r="Z1049" i="4" s="1"/>
  <c r="T1048" i="4"/>
  <c r="S1048" i="4"/>
  <c r="O1048" i="4" s="1"/>
  <c r="R1048" i="4"/>
  <c r="N1048" i="4" s="1"/>
  <c r="Q1048" i="4"/>
  <c r="M1048" i="4" s="1"/>
  <c r="P1048" i="4"/>
  <c r="L1048" i="4" s="1"/>
  <c r="K1048" i="4"/>
  <c r="Z1048" i="4" s="1"/>
  <c r="T1047" i="4"/>
  <c r="S1047" i="4"/>
  <c r="O1047" i="4" s="1"/>
  <c r="R1047" i="4"/>
  <c r="N1047" i="4" s="1"/>
  <c r="Q1047" i="4"/>
  <c r="M1047" i="4" s="1"/>
  <c r="P1047" i="4"/>
  <c r="L1047" i="4" s="1"/>
  <c r="K1047" i="4"/>
  <c r="Z1047" i="4" s="1"/>
  <c r="T1046" i="4"/>
  <c r="S1046" i="4"/>
  <c r="O1046" i="4" s="1"/>
  <c r="R1046" i="4"/>
  <c r="N1046" i="4" s="1"/>
  <c r="Q1046" i="4"/>
  <c r="M1046" i="4" s="1"/>
  <c r="P1046" i="4"/>
  <c r="L1046" i="4" s="1"/>
  <c r="K1046" i="4"/>
  <c r="Z1046" i="4" s="1"/>
  <c r="T1045" i="4"/>
  <c r="S1045" i="4"/>
  <c r="O1045" i="4" s="1"/>
  <c r="R1045" i="4"/>
  <c r="N1045" i="4" s="1"/>
  <c r="Q1045" i="4"/>
  <c r="M1045" i="4" s="1"/>
  <c r="P1045" i="4"/>
  <c r="L1045" i="4" s="1"/>
  <c r="K1045" i="4"/>
  <c r="Z1045" i="4" s="1"/>
  <c r="T1044" i="4"/>
  <c r="S1044" i="4"/>
  <c r="O1044" i="4" s="1"/>
  <c r="R1044" i="4"/>
  <c r="N1044" i="4" s="1"/>
  <c r="Q1044" i="4"/>
  <c r="M1044" i="4" s="1"/>
  <c r="P1044" i="4"/>
  <c r="L1044" i="4" s="1"/>
  <c r="K1044" i="4"/>
  <c r="Z1044" i="4" s="1"/>
  <c r="T1043" i="4"/>
  <c r="S1043" i="4"/>
  <c r="O1043" i="4" s="1"/>
  <c r="R1043" i="4"/>
  <c r="N1043" i="4" s="1"/>
  <c r="Q1043" i="4"/>
  <c r="M1043" i="4" s="1"/>
  <c r="P1043" i="4"/>
  <c r="L1043" i="4" s="1"/>
  <c r="K1043" i="4"/>
  <c r="Z1043" i="4" s="1"/>
  <c r="T1042" i="4"/>
  <c r="S1042" i="4"/>
  <c r="O1042" i="4" s="1"/>
  <c r="R1042" i="4"/>
  <c r="N1042" i="4" s="1"/>
  <c r="Q1042" i="4"/>
  <c r="M1042" i="4" s="1"/>
  <c r="P1042" i="4"/>
  <c r="L1042" i="4" s="1"/>
  <c r="K1042" i="4"/>
  <c r="Z1042" i="4" s="1"/>
  <c r="T1041" i="4"/>
  <c r="S1041" i="4"/>
  <c r="O1041" i="4" s="1"/>
  <c r="R1041" i="4"/>
  <c r="N1041" i="4" s="1"/>
  <c r="Q1041" i="4"/>
  <c r="M1041" i="4" s="1"/>
  <c r="P1041" i="4"/>
  <c r="L1041" i="4" s="1"/>
  <c r="K1041" i="4"/>
  <c r="Z1041" i="4" s="1"/>
  <c r="T1040" i="4"/>
  <c r="S1040" i="4"/>
  <c r="O1040" i="4" s="1"/>
  <c r="R1040" i="4"/>
  <c r="N1040" i="4" s="1"/>
  <c r="Q1040" i="4"/>
  <c r="M1040" i="4" s="1"/>
  <c r="P1040" i="4"/>
  <c r="L1040" i="4" s="1"/>
  <c r="K1040" i="4"/>
  <c r="Z1040" i="4" s="1"/>
  <c r="T1039" i="4"/>
  <c r="S1039" i="4"/>
  <c r="O1039" i="4" s="1"/>
  <c r="R1039" i="4"/>
  <c r="N1039" i="4" s="1"/>
  <c r="Q1039" i="4"/>
  <c r="M1039" i="4" s="1"/>
  <c r="P1039" i="4"/>
  <c r="L1039" i="4" s="1"/>
  <c r="K1039" i="4"/>
  <c r="Z1039" i="4" s="1"/>
  <c r="T1038" i="4"/>
  <c r="S1038" i="4"/>
  <c r="O1038" i="4" s="1"/>
  <c r="R1038" i="4"/>
  <c r="N1038" i="4" s="1"/>
  <c r="Q1038" i="4"/>
  <c r="M1038" i="4" s="1"/>
  <c r="P1038" i="4"/>
  <c r="L1038" i="4" s="1"/>
  <c r="K1038" i="4"/>
  <c r="Z1038" i="4" s="1"/>
  <c r="T1037" i="4"/>
  <c r="S1037" i="4"/>
  <c r="O1037" i="4" s="1"/>
  <c r="R1037" i="4"/>
  <c r="N1037" i="4" s="1"/>
  <c r="Q1037" i="4"/>
  <c r="M1037" i="4" s="1"/>
  <c r="P1037" i="4"/>
  <c r="L1037" i="4" s="1"/>
  <c r="K1037" i="4"/>
  <c r="Z1037" i="4" s="1"/>
  <c r="T1036" i="4"/>
  <c r="S1036" i="4"/>
  <c r="O1036" i="4" s="1"/>
  <c r="R1036" i="4"/>
  <c r="N1036" i="4" s="1"/>
  <c r="Q1036" i="4"/>
  <c r="M1036" i="4" s="1"/>
  <c r="P1036" i="4"/>
  <c r="L1036" i="4" s="1"/>
  <c r="K1036" i="4"/>
  <c r="Z1036" i="4" s="1"/>
  <c r="T1035" i="4"/>
  <c r="S1035" i="4"/>
  <c r="O1035" i="4" s="1"/>
  <c r="R1035" i="4"/>
  <c r="N1035" i="4" s="1"/>
  <c r="Q1035" i="4"/>
  <c r="M1035" i="4" s="1"/>
  <c r="P1035" i="4"/>
  <c r="L1035" i="4" s="1"/>
  <c r="K1035" i="4"/>
  <c r="Z1035" i="4" s="1"/>
  <c r="T1034" i="4"/>
  <c r="S1034" i="4"/>
  <c r="O1034" i="4" s="1"/>
  <c r="R1034" i="4"/>
  <c r="N1034" i="4" s="1"/>
  <c r="Q1034" i="4"/>
  <c r="M1034" i="4" s="1"/>
  <c r="P1034" i="4"/>
  <c r="L1034" i="4" s="1"/>
  <c r="K1034" i="4"/>
  <c r="Z1034" i="4" s="1"/>
  <c r="T1033" i="4"/>
  <c r="S1033" i="4"/>
  <c r="O1033" i="4" s="1"/>
  <c r="R1033" i="4"/>
  <c r="N1033" i="4" s="1"/>
  <c r="Q1033" i="4"/>
  <c r="M1033" i="4" s="1"/>
  <c r="P1033" i="4"/>
  <c r="L1033" i="4" s="1"/>
  <c r="K1033" i="4"/>
  <c r="Z1033" i="4" s="1"/>
  <c r="T1032" i="4"/>
  <c r="S1032" i="4"/>
  <c r="O1032" i="4" s="1"/>
  <c r="R1032" i="4"/>
  <c r="N1032" i="4" s="1"/>
  <c r="Q1032" i="4"/>
  <c r="M1032" i="4" s="1"/>
  <c r="P1032" i="4"/>
  <c r="L1032" i="4" s="1"/>
  <c r="K1032" i="4"/>
  <c r="Z1032" i="4" s="1"/>
  <c r="T1031" i="4"/>
  <c r="S1031" i="4"/>
  <c r="O1031" i="4" s="1"/>
  <c r="R1031" i="4"/>
  <c r="N1031" i="4" s="1"/>
  <c r="Q1031" i="4"/>
  <c r="M1031" i="4" s="1"/>
  <c r="P1031" i="4"/>
  <c r="L1031" i="4" s="1"/>
  <c r="K1031" i="4"/>
  <c r="Z1031" i="4" s="1"/>
  <c r="T1030" i="4"/>
  <c r="S1030" i="4"/>
  <c r="O1030" i="4" s="1"/>
  <c r="R1030" i="4"/>
  <c r="N1030" i="4" s="1"/>
  <c r="Q1030" i="4"/>
  <c r="M1030" i="4" s="1"/>
  <c r="P1030" i="4"/>
  <c r="L1030" i="4" s="1"/>
  <c r="K1030" i="4"/>
  <c r="Z1030" i="4" s="1"/>
  <c r="T1029" i="4"/>
  <c r="S1029" i="4"/>
  <c r="O1029" i="4" s="1"/>
  <c r="R1029" i="4"/>
  <c r="N1029" i="4" s="1"/>
  <c r="Q1029" i="4"/>
  <c r="M1029" i="4" s="1"/>
  <c r="P1029" i="4"/>
  <c r="L1029" i="4" s="1"/>
  <c r="K1029" i="4"/>
  <c r="Z1029" i="4" s="1"/>
  <c r="T1028" i="4"/>
  <c r="S1028" i="4"/>
  <c r="O1028" i="4" s="1"/>
  <c r="R1028" i="4"/>
  <c r="N1028" i="4" s="1"/>
  <c r="Q1028" i="4"/>
  <c r="M1028" i="4" s="1"/>
  <c r="P1028" i="4"/>
  <c r="L1028" i="4" s="1"/>
  <c r="K1028" i="4"/>
  <c r="Z1028" i="4" s="1"/>
  <c r="T1027" i="4"/>
  <c r="S1027" i="4"/>
  <c r="O1027" i="4" s="1"/>
  <c r="R1027" i="4"/>
  <c r="N1027" i="4" s="1"/>
  <c r="Q1027" i="4"/>
  <c r="M1027" i="4" s="1"/>
  <c r="P1027" i="4"/>
  <c r="L1027" i="4" s="1"/>
  <c r="K1027" i="4"/>
  <c r="Z1027" i="4" s="1"/>
  <c r="T1026" i="4"/>
  <c r="S1026" i="4"/>
  <c r="O1026" i="4" s="1"/>
  <c r="R1026" i="4"/>
  <c r="N1026" i="4" s="1"/>
  <c r="Q1026" i="4"/>
  <c r="M1026" i="4" s="1"/>
  <c r="P1026" i="4"/>
  <c r="L1026" i="4" s="1"/>
  <c r="K1026" i="4"/>
  <c r="Z1026" i="4" s="1"/>
  <c r="T1025" i="4"/>
  <c r="S1025" i="4"/>
  <c r="O1025" i="4" s="1"/>
  <c r="R1025" i="4"/>
  <c r="N1025" i="4" s="1"/>
  <c r="Q1025" i="4"/>
  <c r="M1025" i="4" s="1"/>
  <c r="P1025" i="4"/>
  <c r="L1025" i="4" s="1"/>
  <c r="K1025" i="4"/>
  <c r="Z1025" i="4" s="1"/>
  <c r="T1024" i="4"/>
  <c r="S1024" i="4"/>
  <c r="O1024" i="4" s="1"/>
  <c r="R1024" i="4"/>
  <c r="N1024" i="4" s="1"/>
  <c r="Q1024" i="4"/>
  <c r="M1024" i="4" s="1"/>
  <c r="P1024" i="4"/>
  <c r="L1024" i="4" s="1"/>
  <c r="K1024" i="4"/>
  <c r="Z1024" i="4" s="1"/>
  <c r="T1023" i="4"/>
  <c r="S1023" i="4"/>
  <c r="O1023" i="4" s="1"/>
  <c r="R1023" i="4"/>
  <c r="N1023" i="4" s="1"/>
  <c r="Q1023" i="4"/>
  <c r="M1023" i="4" s="1"/>
  <c r="P1023" i="4"/>
  <c r="L1023" i="4" s="1"/>
  <c r="K1023" i="4"/>
  <c r="Z1023" i="4" s="1"/>
  <c r="T1022" i="4"/>
  <c r="S1022" i="4"/>
  <c r="O1022" i="4" s="1"/>
  <c r="R1022" i="4"/>
  <c r="N1022" i="4" s="1"/>
  <c r="Q1022" i="4"/>
  <c r="M1022" i="4" s="1"/>
  <c r="P1022" i="4"/>
  <c r="L1022" i="4" s="1"/>
  <c r="K1022" i="4"/>
  <c r="Z1022" i="4" s="1"/>
  <c r="T1021" i="4"/>
  <c r="S1021" i="4"/>
  <c r="O1021" i="4" s="1"/>
  <c r="R1021" i="4"/>
  <c r="N1021" i="4" s="1"/>
  <c r="Q1021" i="4"/>
  <c r="M1021" i="4" s="1"/>
  <c r="P1021" i="4"/>
  <c r="L1021" i="4" s="1"/>
  <c r="K1021" i="4"/>
  <c r="Z1021" i="4" s="1"/>
  <c r="T1020" i="4"/>
  <c r="S1020" i="4"/>
  <c r="O1020" i="4" s="1"/>
  <c r="R1020" i="4"/>
  <c r="N1020" i="4" s="1"/>
  <c r="Q1020" i="4"/>
  <c r="M1020" i="4" s="1"/>
  <c r="P1020" i="4"/>
  <c r="L1020" i="4" s="1"/>
  <c r="K1020" i="4"/>
  <c r="Z1020" i="4" s="1"/>
  <c r="T1019" i="4"/>
  <c r="S1019" i="4"/>
  <c r="O1019" i="4" s="1"/>
  <c r="R1019" i="4"/>
  <c r="N1019" i="4" s="1"/>
  <c r="Q1019" i="4"/>
  <c r="M1019" i="4" s="1"/>
  <c r="P1019" i="4"/>
  <c r="L1019" i="4" s="1"/>
  <c r="K1019" i="4"/>
  <c r="Z1019" i="4" s="1"/>
  <c r="T1018" i="4"/>
  <c r="S1018" i="4"/>
  <c r="O1018" i="4" s="1"/>
  <c r="R1018" i="4"/>
  <c r="N1018" i="4" s="1"/>
  <c r="Q1018" i="4"/>
  <c r="M1018" i="4" s="1"/>
  <c r="P1018" i="4"/>
  <c r="L1018" i="4" s="1"/>
  <c r="K1018" i="4"/>
  <c r="Z1018" i="4" s="1"/>
  <c r="T1017" i="4"/>
  <c r="S1017" i="4"/>
  <c r="O1017" i="4" s="1"/>
  <c r="R1017" i="4"/>
  <c r="N1017" i="4" s="1"/>
  <c r="Q1017" i="4"/>
  <c r="M1017" i="4" s="1"/>
  <c r="P1017" i="4"/>
  <c r="L1017" i="4" s="1"/>
  <c r="K1017" i="4"/>
  <c r="Z1017" i="4" s="1"/>
  <c r="T1016" i="4"/>
  <c r="S1016" i="4"/>
  <c r="O1016" i="4" s="1"/>
  <c r="R1016" i="4"/>
  <c r="N1016" i="4" s="1"/>
  <c r="Q1016" i="4"/>
  <c r="M1016" i="4" s="1"/>
  <c r="P1016" i="4"/>
  <c r="L1016" i="4" s="1"/>
  <c r="K1016" i="4"/>
  <c r="Z1016" i="4" s="1"/>
  <c r="T1015" i="4"/>
  <c r="S1015" i="4"/>
  <c r="O1015" i="4" s="1"/>
  <c r="R1015" i="4"/>
  <c r="N1015" i="4" s="1"/>
  <c r="Q1015" i="4"/>
  <c r="M1015" i="4" s="1"/>
  <c r="P1015" i="4"/>
  <c r="L1015" i="4" s="1"/>
  <c r="K1015" i="4"/>
  <c r="Z1015" i="4" s="1"/>
  <c r="T1014" i="4"/>
  <c r="S1014" i="4"/>
  <c r="O1014" i="4" s="1"/>
  <c r="R1014" i="4"/>
  <c r="N1014" i="4" s="1"/>
  <c r="Q1014" i="4"/>
  <c r="M1014" i="4" s="1"/>
  <c r="P1014" i="4"/>
  <c r="L1014" i="4" s="1"/>
  <c r="K1014" i="4"/>
  <c r="Z1014" i="4" s="1"/>
  <c r="T1013" i="4"/>
  <c r="S1013" i="4"/>
  <c r="O1013" i="4" s="1"/>
  <c r="R1013" i="4"/>
  <c r="N1013" i="4" s="1"/>
  <c r="Q1013" i="4"/>
  <c r="M1013" i="4" s="1"/>
  <c r="P1013" i="4"/>
  <c r="L1013" i="4" s="1"/>
  <c r="K1013" i="4"/>
  <c r="Z1013" i="4" s="1"/>
  <c r="T1012" i="4"/>
  <c r="S1012" i="4"/>
  <c r="O1012" i="4" s="1"/>
  <c r="R1012" i="4"/>
  <c r="N1012" i="4" s="1"/>
  <c r="Q1012" i="4"/>
  <c r="M1012" i="4" s="1"/>
  <c r="P1012" i="4"/>
  <c r="L1012" i="4" s="1"/>
  <c r="K1012" i="4"/>
  <c r="Z1012" i="4" s="1"/>
  <c r="T1011" i="4"/>
  <c r="S1011" i="4"/>
  <c r="O1011" i="4" s="1"/>
  <c r="R1011" i="4"/>
  <c r="N1011" i="4" s="1"/>
  <c r="Q1011" i="4"/>
  <c r="M1011" i="4" s="1"/>
  <c r="P1011" i="4"/>
  <c r="L1011" i="4" s="1"/>
  <c r="K1011" i="4"/>
  <c r="Z1011" i="4" s="1"/>
  <c r="T1010" i="4"/>
  <c r="S1010" i="4"/>
  <c r="O1010" i="4" s="1"/>
  <c r="R1010" i="4"/>
  <c r="N1010" i="4" s="1"/>
  <c r="Q1010" i="4"/>
  <c r="M1010" i="4" s="1"/>
  <c r="P1010" i="4"/>
  <c r="L1010" i="4" s="1"/>
  <c r="K1010" i="4"/>
  <c r="Z1010" i="4" s="1"/>
  <c r="T1009" i="4"/>
  <c r="S1009" i="4"/>
  <c r="O1009" i="4" s="1"/>
  <c r="R1009" i="4"/>
  <c r="N1009" i="4" s="1"/>
  <c r="Q1009" i="4"/>
  <c r="M1009" i="4" s="1"/>
  <c r="P1009" i="4"/>
  <c r="L1009" i="4" s="1"/>
  <c r="K1009" i="4"/>
  <c r="Z1009" i="4" s="1"/>
  <c r="T1008" i="4"/>
  <c r="S1008" i="4"/>
  <c r="O1008" i="4" s="1"/>
  <c r="R1008" i="4"/>
  <c r="N1008" i="4" s="1"/>
  <c r="Q1008" i="4"/>
  <c r="M1008" i="4" s="1"/>
  <c r="P1008" i="4"/>
  <c r="L1008" i="4" s="1"/>
  <c r="K1008" i="4"/>
  <c r="Z1008" i="4" s="1"/>
  <c r="T1007" i="4"/>
  <c r="S1007" i="4"/>
  <c r="O1007" i="4" s="1"/>
  <c r="R1007" i="4"/>
  <c r="N1007" i="4" s="1"/>
  <c r="Q1007" i="4"/>
  <c r="M1007" i="4" s="1"/>
  <c r="P1007" i="4"/>
  <c r="L1007" i="4" s="1"/>
  <c r="K1007" i="4"/>
  <c r="Z1007" i="4" s="1"/>
  <c r="T1006" i="4"/>
  <c r="S1006" i="4"/>
  <c r="O1006" i="4" s="1"/>
  <c r="R1006" i="4"/>
  <c r="N1006" i="4" s="1"/>
  <c r="Q1006" i="4"/>
  <c r="M1006" i="4" s="1"/>
  <c r="P1006" i="4"/>
  <c r="L1006" i="4" s="1"/>
  <c r="K1006" i="4"/>
  <c r="Z1006" i="4" s="1"/>
  <c r="T1005" i="4"/>
  <c r="S1005" i="4"/>
  <c r="O1005" i="4" s="1"/>
  <c r="R1005" i="4"/>
  <c r="N1005" i="4" s="1"/>
  <c r="Q1005" i="4"/>
  <c r="M1005" i="4" s="1"/>
  <c r="P1005" i="4"/>
  <c r="L1005" i="4" s="1"/>
  <c r="K1005" i="4"/>
  <c r="Z1005" i="4" s="1"/>
  <c r="T1004" i="4"/>
  <c r="S1004" i="4"/>
  <c r="O1004" i="4" s="1"/>
  <c r="R1004" i="4"/>
  <c r="N1004" i="4" s="1"/>
  <c r="Q1004" i="4"/>
  <c r="M1004" i="4" s="1"/>
  <c r="P1004" i="4"/>
  <c r="L1004" i="4" s="1"/>
  <c r="K1004" i="4"/>
  <c r="Z1004" i="4" s="1"/>
  <c r="T1003" i="4"/>
  <c r="S1003" i="4"/>
  <c r="O1003" i="4" s="1"/>
  <c r="R1003" i="4"/>
  <c r="N1003" i="4" s="1"/>
  <c r="Q1003" i="4"/>
  <c r="M1003" i="4" s="1"/>
  <c r="P1003" i="4"/>
  <c r="L1003" i="4" s="1"/>
  <c r="K1003" i="4"/>
  <c r="Z1003" i="4" s="1"/>
  <c r="T1002" i="4"/>
  <c r="S1002" i="4"/>
  <c r="O1002" i="4" s="1"/>
  <c r="R1002" i="4"/>
  <c r="N1002" i="4" s="1"/>
  <c r="Q1002" i="4"/>
  <c r="M1002" i="4" s="1"/>
  <c r="P1002" i="4"/>
  <c r="L1002" i="4" s="1"/>
  <c r="K1002" i="4"/>
  <c r="Z1002" i="4" s="1"/>
  <c r="T1001" i="4"/>
  <c r="S1001" i="4"/>
  <c r="O1001" i="4" s="1"/>
  <c r="R1001" i="4"/>
  <c r="N1001" i="4" s="1"/>
  <c r="Q1001" i="4"/>
  <c r="M1001" i="4" s="1"/>
  <c r="P1001" i="4"/>
  <c r="L1001" i="4" s="1"/>
  <c r="K1001" i="4"/>
  <c r="Z1001" i="4" s="1"/>
  <c r="T1000" i="4"/>
  <c r="S1000" i="4"/>
  <c r="O1000" i="4" s="1"/>
  <c r="R1000" i="4"/>
  <c r="N1000" i="4" s="1"/>
  <c r="Q1000" i="4"/>
  <c r="M1000" i="4" s="1"/>
  <c r="P1000" i="4"/>
  <c r="L1000" i="4" s="1"/>
  <c r="K1000" i="4"/>
  <c r="Z1000" i="4" s="1"/>
  <c r="T999" i="4"/>
  <c r="S999" i="4"/>
  <c r="O999" i="4" s="1"/>
  <c r="R999" i="4"/>
  <c r="N999" i="4" s="1"/>
  <c r="Q999" i="4"/>
  <c r="M999" i="4" s="1"/>
  <c r="P999" i="4"/>
  <c r="L999" i="4" s="1"/>
  <c r="K999" i="4"/>
  <c r="Z999" i="4" s="1"/>
  <c r="T998" i="4"/>
  <c r="S998" i="4"/>
  <c r="O998" i="4" s="1"/>
  <c r="R998" i="4"/>
  <c r="N998" i="4" s="1"/>
  <c r="Q998" i="4"/>
  <c r="M998" i="4" s="1"/>
  <c r="P998" i="4"/>
  <c r="L998" i="4" s="1"/>
  <c r="K998" i="4"/>
  <c r="Z998" i="4" s="1"/>
  <c r="T997" i="4"/>
  <c r="S997" i="4"/>
  <c r="O997" i="4" s="1"/>
  <c r="R997" i="4"/>
  <c r="N997" i="4" s="1"/>
  <c r="Q997" i="4"/>
  <c r="M997" i="4" s="1"/>
  <c r="P997" i="4"/>
  <c r="L997" i="4" s="1"/>
  <c r="K997" i="4"/>
  <c r="Z997" i="4" s="1"/>
  <c r="T996" i="4"/>
  <c r="S996" i="4"/>
  <c r="O996" i="4" s="1"/>
  <c r="R996" i="4"/>
  <c r="N996" i="4" s="1"/>
  <c r="Q996" i="4"/>
  <c r="M996" i="4" s="1"/>
  <c r="P996" i="4"/>
  <c r="L996" i="4" s="1"/>
  <c r="K996" i="4"/>
  <c r="Z996" i="4" s="1"/>
  <c r="T995" i="4"/>
  <c r="S995" i="4"/>
  <c r="O995" i="4" s="1"/>
  <c r="R995" i="4"/>
  <c r="N995" i="4" s="1"/>
  <c r="Q995" i="4"/>
  <c r="M995" i="4" s="1"/>
  <c r="P995" i="4"/>
  <c r="L995" i="4" s="1"/>
  <c r="K995" i="4"/>
  <c r="Z995" i="4" s="1"/>
  <c r="T994" i="4"/>
  <c r="S994" i="4"/>
  <c r="O994" i="4" s="1"/>
  <c r="R994" i="4"/>
  <c r="N994" i="4" s="1"/>
  <c r="Q994" i="4"/>
  <c r="M994" i="4" s="1"/>
  <c r="P994" i="4"/>
  <c r="L994" i="4" s="1"/>
  <c r="K994" i="4"/>
  <c r="Z994" i="4" s="1"/>
  <c r="T993" i="4"/>
  <c r="S993" i="4"/>
  <c r="O993" i="4" s="1"/>
  <c r="R993" i="4"/>
  <c r="N993" i="4" s="1"/>
  <c r="Q993" i="4"/>
  <c r="M993" i="4" s="1"/>
  <c r="P993" i="4"/>
  <c r="L993" i="4" s="1"/>
  <c r="K993" i="4"/>
  <c r="Z993" i="4" s="1"/>
  <c r="T992" i="4"/>
  <c r="S992" i="4"/>
  <c r="O992" i="4" s="1"/>
  <c r="R992" i="4"/>
  <c r="N992" i="4" s="1"/>
  <c r="Q992" i="4"/>
  <c r="M992" i="4" s="1"/>
  <c r="P992" i="4"/>
  <c r="L992" i="4" s="1"/>
  <c r="K992" i="4"/>
  <c r="Z992" i="4" s="1"/>
  <c r="T991" i="4"/>
  <c r="S991" i="4"/>
  <c r="O991" i="4" s="1"/>
  <c r="R991" i="4"/>
  <c r="N991" i="4" s="1"/>
  <c r="Q991" i="4"/>
  <c r="M991" i="4" s="1"/>
  <c r="P991" i="4"/>
  <c r="L991" i="4" s="1"/>
  <c r="K991" i="4"/>
  <c r="Z991" i="4" s="1"/>
  <c r="T990" i="4"/>
  <c r="S990" i="4"/>
  <c r="O990" i="4" s="1"/>
  <c r="R990" i="4"/>
  <c r="N990" i="4" s="1"/>
  <c r="Q990" i="4"/>
  <c r="M990" i="4" s="1"/>
  <c r="P990" i="4"/>
  <c r="L990" i="4" s="1"/>
  <c r="K990" i="4"/>
  <c r="Z990" i="4" s="1"/>
  <c r="T989" i="4"/>
  <c r="S989" i="4"/>
  <c r="O989" i="4" s="1"/>
  <c r="R989" i="4"/>
  <c r="N989" i="4" s="1"/>
  <c r="Q989" i="4"/>
  <c r="M989" i="4" s="1"/>
  <c r="P989" i="4"/>
  <c r="L989" i="4" s="1"/>
  <c r="K989" i="4"/>
  <c r="Z989" i="4" s="1"/>
  <c r="T988" i="4"/>
  <c r="S988" i="4"/>
  <c r="O988" i="4" s="1"/>
  <c r="R988" i="4"/>
  <c r="N988" i="4" s="1"/>
  <c r="Q988" i="4"/>
  <c r="M988" i="4" s="1"/>
  <c r="P988" i="4"/>
  <c r="L988" i="4" s="1"/>
  <c r="K988" i="4"/>
  <c r="Z988" i="4" s="1"/>
  <c r="T987" i="4"/>
  <c r="S987" i="4"/>
  <c r="O987" i="4" s="1"/>
  <c r="R987" i="4"/>
  <c r="N987" i="4" s="1"/>
  <c r="Q987" i="4"/>
  <c r="M987" i="4" s="1"/>
  <c r="P987" i="4"/>
  <c r="L987" i="4" s="1"/>
  <c r="K987" i="4"/>
  <c r="Z987" i="4" s="1"/>
  <c r="T986" i="4"/>
  <c r="S986" i="4"/>
  <c r="O986" i="4" s="1"/>
  <c r="R986" i="4"/>
  <c r="N986" i="4" s="1"/>
  <c r="Q986" i="4"/>
  <c r="M986" i="4" s="1"/>
  <c r="P986" i="4"/>
  <c r="L986" i="4" s="1"/>
  <c r="K986" i="4"/>
  <c r="Z986" i="4" s="1"/>
  <c r="T985" i="4"/>
  <c r="S985" i="4"/>
  <c r="O985" i="4" s="1"/>
  <c r="R985" i="4"/>
  <c r="N985" i="4" s="1"/>
  <c r="Q985" i="4"/>
  <c r="M985" i="4" s="1"/>
  <c r="P985" i="4"/>
  <c r="L985" i="4" s="1"/>
  <c r="K985" i="4"/>
  <c r="Z985" i="4" s="1"/>
  <c r="T984" i="4"/>
  <c r="S984" i="4"/>
  <c r="O984" i="4" s="1"/>
  <c r="R984" i="4"/>
  <c r="N984" i="4" s="1"/>
  <c r="Q984" i="4"/>
  <c r="M984" i="4" s="1"/>
  <c r="P984" i="4"/>
  <c r="L984" i="4" s="1"/>
  <c r="K984" i="4"/>
  <c r="Z984" i="4" s="1"/>
  <c r="T983" i="4"/>
  <c r="S983" i="4"/>
  <c r="O983" i="4" s="1"/>
  <c r="R983" i="4"/>
  <c r="N983" i="4" s="1"/>
  <c r="Q983" i="4"/>
  <c r="M983" i="4" s="1"/>
  <c r="P983" i="4"/>
  <c r="L983" i="4" s="1"/>
  <c r="K983" i="4"/>
  <c r="Z983" i="4" s="1"/>
  <c r="T982" i="4"/>
  <c r="S982" i="4"/>
  <c r="O982" i="4" s="1"/>
  <c r="R982" i="4"/>
  <c r="N982" i="4" s="1"/>
  <c r="Q982" i="4"/>
  <c r="M982" i="4" s="1"/>
  <c r="P982" i="4"/>
  <c r="L982" i="4" s="1"/>
  <c r="K982" i="4"/>
  <c r="Z982" i="4" s="1"/>
  <c r="T981" i="4"/>
  <c r="S981" i="4"/>
  <c r="O981" i="4" s="1"/>
  <c r="R981" i="4"/>
  <c r="N981" i="4" s="1"/>
  <c r="Q981" i="4"/>
  <c r="M981" i="4" s="1"/>
  <c r="P981" i="4"/>
  <c r="L981" i="4" s="1"/>
  <c r="K981" i="4"/>
  <c r="Z981" i="4" s="1"/>
  <c r="T980" i="4"/>
  <c r="S980" i="4"/>
  <c r="O980" i="4" s="1"/>
  <c r="R980" i="4"/>
  <c r="N980" i="4" s="1"/>
  <c r="Q980" i="4"/>
  <c r="M980" i="4" s="1"/>
  <c r="P980" i="4"/>
  <c r="L980" i="4" s="1"/>
  <c r="K980" i="4"/>
  <c r="Z980" i="4" s="1"/>
  <c r="T979" i="4"/>
  <c r="S979" i="4"/>
  <c r="O979" i="4" s="1"/>
  <c r="R979" i="4"/>
  <c r="N979" i="4" s="1"/>
  <c r="Q979" i="4"/>
  <c r="M979" i="4" s="1"/>
  <c r="P979" i="4"/>
  <c r="L979" i="4" s="1"/>
  <c r="K979" i="4"/>
  <c r="Z979" i="4" s="1"/>
  <c r="T978" i="4"/>
  <c r="S978" i="4"/>
  <c r="O978" i="4" s="1"/>
  <c r="R978" i="4"/>
  <c r="N978" i="4" s="1"/>
  <c r="Q978" i="4"/>
  <c r="M978" i="4" s="1"/>
  <c r="P978" i="4"/>
  <c r="L978" i="4" s="1"/>
  <c r="K978" i="4"/>
  <c r="Z978" i="4" s="1"/>
  <c r="T915" i="4"/>
  <c r="S915" i="4"/>
  <c r="O915" i="4" s="1"/>
  <c r="R915" i="4"/>
  <c r="N915" i="4" s="1"/>
  <c r="Q915" i="4"/>
  <c r="M915" i="4" s="1"/>
  <c r="K915" i="4"/>
  <c r="Z915" i="4" s="1"/>
  <c r="T914" i="4"/>
  <c r="S914" i="4"/>
  <c r="O914" i="4" s="1"/>
  <c r="R914" i="4"/>
  <c r="N914" i="4" s="1"/>
  <c r="Q914" i="4"/>
  <c r="M914" i="4" s="1"/>
  <c r="K914" i="4"/>
  <c r="Z914" i="4" s="1"/>
  <c r="T913" i="4"/>
  <c r="S913" i="4"/>
  <c r="O913" i="4" s="1"/>
  <c r="R913" i="4"/>
  <c r="N913" i="4" s="1"/>
  <c r="Q913" i="4"/>
  <c r="M913" i="4" s="1"/>
  <c r="P913" i="4"/>
  <c r="L913" i="4" s="1"/>
  <c r="K913" i="4"/>
  <c r="Z913" i="4" s="1"/>
  <c r="T912" i="4"/>
  <c r="S912" i="4"/>
  <c r="O912" i="4" s="1"/>
  <c r="R912" i="4"/>
  <c r="N912" i="4" s="1"/>
  <c r="Q912" i="4"/>
  <c r="M912" i="4" s="1"/>
  <c r="P912" i="4"/>
  <c r="L912" i="4" s="1"/>
  <c r="K912" i="4"/>
  <c r="Z912" i="4" s="1"/>
  <c r="T911" i="4"/>
  <c r="S911" i="4"/>
  <c r="O911" i="4" s="1"/>
  <c r="R911" i="4"/>
  <c r="N911" i="4" s="1"/>
  <c r="Q911" i="4"/>
  <c r="M911" i="4" s="1"/>
  <c r="K911" i="4"/>
  <c r="Z911" i="4" s="1"/>
  <c r="T910" i="4"/>
  <c r="S910" i="4"/>
  <c r="O910" i="4" s="1"/>
  <c r="R910" i="4"/>
  <c r="N910" i="4" s="1"/>
  <c r="Q910" i="4"/>
  <c r="M910" i="4" s="1"/>
  <c r="K910" i="4"/>
  <c r="Z910" i="4" s="1"/>
  <c r="T909" i="4"/>
  <c r="S909" i="4"/>
  <c r="O909" i="4" s="1"/>
  <c r="R909" i="4"/>
  <c r="N909" i="4" s="1"/>
  <c r="Q909" i="4"/>
  <c r="M909" i="4" s="1"/>
  <c r="K909" i="4"/>
  <c r="Z909" i="4" s="1"/>
  <c r="T908" i="4"/>
  <c r="S908" i="4"/>
  <c r="O908" i="4" s="1"/>
  <c r="R908" i="4"/>
  <c r="N908" i="4" s="1"/>
  <c r="Q908" i="4"/>
  <c r="M908" i="4" s="1"/>
  <c r="K908" i="4"/>
  <c r="Z908" i="4" s="1"/>
  <c r="T907" i="4"/>
  <c r="S907" i="4"/>
  <c r="O907" i="4" s="1"/>
  <c r="R907" i="4"/>
  <c r="N907" i="4" s="1"/>
  <c r="Q907" i="4"/>
  <c r="M907" i="4" s="1"/>
  <c r="K907" i="4"/>
  <c r="Z907" i="4" s="1"/>
  <c r="T906" i="4"/>
  <c r="S906" i="4"/>
  <c r="O906" i="4" s="1"/>
  <c r="R906" i="4"/>
  <c r="N906" i="4" s="1"/>
  <c r="Q906" i="4"/>
  <c r="M906" i="4" s="1"/>
  <c r="K906" i="4"/>
  <c r="Z906" i="4" s="1"/>
  <c r="T905" i="4"/>
  <c r="S905" i="4"/>
  <c r="O905" i="4" s="1"/>
  <c r="R905" i="4"/>
  <c r="N905" i="4" s="1"/>
  <c r="Q905" i="4"/>
  <c r="M905" i="4" s="1"/>
  <c r="K905" i="4"/>
  <c r="Z905" i="4" s="1"/>
  <c r="T904" i="4"/>
  <c r="S904" i="4"/>
  <c r="O904" i="4" s="1"/>
  <c r="R904" i="4"/>
  <c r="N904" i="4" s="1"/>
  <c r="Q904" i="4"/>
  <c r="M904" i="4" s="1"/>
  <c r="K904" i="4"/>
  <c r="Z904" i="4" s="1"/>
  <c r="T903" i="4"/>
  <c r="S903" i="4"/>
  <c r="O903" i="4" s="1"/>
  <c r="R903" i="4"/>
  <c r="N903" i="4" s="1"/>
  <c r="Q903" i="4"/>
  <c r="M903" i="4" s="1"/>
  <c r="K903" i="4"/>
  <c r="Z903" i="4" s="1"/>
  <c r="T902" i="4"/>
  <c r="S902" i="4"/>
  <c r="O902" i="4" s="1"/>
  <c r="R902" i="4"/>
  <c r="N902" i="4" s="1"/>
  <c r="Q902" i="4"/>
  <c r="M902" i="4" s="1"/>
  <c r="K902" i="4"/>
  <c r="Z902" i="4" s="1"/>
  <c r="T901" i="4"/>
  <c r="S901" i="4"/>
  <c r="O901" i="4" s="1"/>
  <c r="R901" i="4"/>
  <c r="N901" i="4" s="1"/>
  <c r="Q901" i="4"/>
  <c r="M901" i="4" s="1"/>
  <c r="K901" i="4"/>
  <c r="Z901" i="4" s="1"/>
  <c r="T900" i="4"/>
  <c r="S900" i="4"/>
  <c r="O900" i="4" s="1"/>
  <c r="R900" i="4"/>
  <c r="N900" i="4" s="1"/>
  <c r="Q900" i="4"/>
  <c r="M900" i="4" s="1"/>
  <c r="K900" i="4"/>
  <c r="Z900" i="4" s="1"/>
  <c r="T899" i="4"/>
  <c r="S899" i="4"/>
  <c r="O899" i="4" s="1"/>
  <c r="R899" i="4"/>
  <c r="N899" i="4" s="1"/>
  <c r="Q899" i="4"/>
  <c r="M899" i="4" s="1"/>
  <c r="K899" i="4"/>
  <c r="Z899" i="4" s="1"/>
  <c r="T898" i="4"/>
  <c r="S898" i="4"/>
  <c r="O898" i="4" s="1"/>
  <c r="R898" i="4"/>
  <c r="N898" i="4" s="1"/>
  <c r="Q898" i="4"/>
  <c r="M898" i="4" s="1"/>
  <c r="K898" i="4"/>
  <c r="Z898" i="4" s="1"/>
  <c r="T897" i="4"/>
  <c r="S897" i="4"/>
  <c r="O897" i="4" s="1"/>
  <c r="R897" i="4"/>
  <c r="N897" i="4" s="1"/>
  <c r="Q897" i="4"/>
  <c r="M897" i="4" s="1"/>
  <c r="K897" i="4"/>
  <c r="Z897" i="4" s="1"/>
  <c r="T896" i="4"/>
  <c r="S896" i="4"/>
  <c r="O896" i="4" s="1"/>
  <c r="R896" i="4"/>
  <c r="N896" i="4" s="1"/>
  <c r="Q896" i="4"/>
  <c r="M896" i="4" s="1"/>
  <c r="K896" i="4"/>
  <c r="Z896" i="4" s="1"/>
  <c r="T895" i="4"/>
  <c r="S895" i="4"/>
  <c r="O895" i="4" s="1"/>
  <c r="R895" i="4"/>
  <c r="N895" i="4" s="1"/>
  <c r="Q895" i="4"/>
  <c r="M895" i="4" s="1"/>
  <c r="K895" i="4"/>
  <c r="Z895" i="4" s="1"/>
  <c r="T894" i="4"/>
  <c r="S894" i="4"/>
  <c r="O894" i="4" s="1"/>
  <c r="R894" i="4"/>
  <c r="N894" i="4" s="1"/>
  <c r="Q894" i="4"/>
  <c r="M894" i="4" s="1"/>
  <c r="K894" i="4"/>
  <c r="Z894" i="4" s="1"/>
  <c r="T893" i="4"/>
  <c r="S893" i="4"/>
  <c r="O893" i="4" s="1"/>
  <c r="R893" i="4"/>
  <c r="N893" i="4" s="1"/>
  <c r="Q893" i="4"/>
  <c r="M893" i="4" s="1"/>
  <c r="K893" i="4"/>
  <c r="Z893" i="4" s="1"/>
  <c r="T892" i="4"/>
  <c r="S892" i="4"/>
  <c r="O892" i="4" s="1"/>
  <c r="R892" i="4"/>
  <c r="N892" i="4" s="1"/>
  <c r="Q892" i="4"/>
  <c r="M892" i="4" s="1"/>
  <c r="K892" i="4"/>
  <c r="Z892" i="4" s="1"/>
  <c r="T891" i="4"/>
  <c r="S891" i="4"/>
  <c r="O891" i="4" s="1"/>
  <c r="R891" i="4"/>
  <c r="N891" i="4" s="1"/>
  <c r="Q891" i="4"/>
  <c r="M891" i="4" s="1"/>
  <c r="K891" i="4"/>
  <c r="Z891" i="4" s="1"/>
  <c r="T890" i="4"/>
  <c r="S890" i="4"/>
  <c r="O890" i="4" s="1"/>
  <c r="R890" i="4"/>
  <c r="N890" i="4" s="1"/>
  <c r="Q890" i="4"/>
  <c r="M890" i="4" s="1"/>
  <c r="K890" i="4"/>
  <c r="Z890" i="4" s="1"/>
  <c r="T889" i="4"/>
  <c r="S889" i="4"/>
  <c r="O889" i="4" s="1"/>
  <c r="R889" i="4"/>
  <c r="N889" i="4" s="1"/>
  <c r="Q889" i="4"/>
  <c r="M889" i="4" s="1"/>
  <c r="K889" i="4"/>
  <c r="Z889" i="4" s="1"/>
  <c r="T888" i="4"/>
  <c r="S888" i="4"/>
  <c r="O888" i="4" s="1"/>
  <c r="R888" i="4"/>
  <c r="N888" i="4" s="1"/>
  <c r="Q888" i="4"/>
  <c r="M888" i="4" s="1"/>
  <c r="K888" i="4"/>
  <c r="Z888" i="4" s="1"/>
  <c r="T887" i="4"/>
  <c r="S887" i="4"/>
  <c r="O887" i="4" s="1"/>
  <c r="R887" i="4"/>
  <c r="N887" i="4" s="1"/>
  <c r="Q887" i="4"/>
  <c r="M887" i="4" s="1"/>
  <c r="K887" i="4"/>
  <c r="Z887" i="4" s="1"/>
  <c r="T886" i="4"/>
  <c r="S886" i="4"/>
  <c r="O886" i="4" s="1"/>
  <c r="R886" i="4"/>
  <c r="N886" i="4" s="1"/>
  <c r="Q886" i="4"/>
  <c r="M886" i="4" s="1"/>
  <c r="K886" i="4"/>
  <c r="Z886" i="4" s="1"/>
  <c r="T885" i="4"/>
  <c r="S885" i="4"/>
  <c r="O885" i="4" s="1"/>
  <c r="R885" i="4"/>
  <c r="N885" i="4" s="1"/>
  <c r="Q885" i="4"/>
  <c r="M885" i="4" s="1"/>
  <c r="K885" i="4"/>
  <c r="Z885" i="4" s="1"/>
  <c r="T884" i="4"/>
  <c r="S884" i="4"/>
  <c r="O884" i="4" s="1"/>
  <c r="R884" i="4"/>
  <c r="N884" i="4" s="1"/>
  <c r="Q884" i="4"/>
  <c r="M884" i="4" s="1"/>
  <c r="K884" i="4"/>
  <c r="Z884" i="4" s="1"/>
  <c r="T883" i="4"/>
  <c r="S883" i="4"/>
  <c r="O883" i="4" s="1"/>
  <c r="R883" i="4"/>
  <c r="N883" i="4" s="1"/>
  <c r="Q883" i="4"/>
  <c r="M883" i="4" s="1"/>
  <c r="K883" i="4"/>
  <c r="Z883" i="4" s="1"/>
  <c r="T882" i="4"/>
  <c r="S882" i="4"/>
  <c r="O882" i="4" s="1"/>
  <c r="R882" i="4"/>
  <c r="N882" i="4" s="1"/>
  <c r="Q882" i="4"/>
  <c r="M882" i="4" s="1"/>
  <c r="K882" i="4"/>
  <c r="Z882" i="4" s="1"/>
  <c r="T881" i="4"/>
  <c r="S881" i="4"/>
  <c r="O881" i="4" s="1"/>
  <c r="R881" i="4"/>
  <c r="N881" i="4" s="1"/>
  <c r="Q881" i="4"/>
  <c r="M881" i="4" s="1"/>
  <c r="K881" i="4"/>
  <c r="Z881" i="4" s="1"/>
  <c r="T880" i="4"/>
  <c r="S880" i="4"/>
  <c r="O880" i="4" s="1"/>
  <c r="R880" i="4"/>
  <c r="N880" i="4" s="1"/>
  <c r="Q880" i="4"/>
  <c r="M880" i="4" s="1"/>
  <c r="K880" i="4"/>
  <c r="Z880" i="4" s="1"/>
  <c r="T879" i="4"/>
  <c r="S879" i="4"/>
  <c r="O879" i="4" s="1"/>
  <c r="R879" i="4"/>
  <c r="N879" i="4" s="1"/>
  <c r="Q879" i="4"/>
  <c r="M879" i="4" s="1"/>
  <c r="K879" i="4"/>
  <c r="Z879" i="4" s="1"/>
  <c r="T878" i="4"/>
  <c r="S878" i="4"/>
  <c r="O878" i="4" s="1"/>
  <c r="R878" i="4"/>
  <c r="N878" i="4" s="1"/>
  <c r="Q878" i="4"/>
  <c r="M878" i="4" s="1"/>
  <c r="K878" i="4"/>
  <c r="Z878" i="4" s="1"/>
  <c r="T877" i="4"/>
  <c r="S877" i="4"/>
  <c r="O877" i="4" s="1"/>
  <c r="R877" i="4"/>
  <c r="N877" i="4" s="1"/>
  <c r="Q877" i="4"/>
  <c r="M877" i="4" s="1"/>
  <c r="K877" i="4"/>
  <c r="Z877" i="4" s="1"/>
  <c r="T876" i="4"/>
  <c r="S876" i="4"/>
  <c r="O876" i="4" s="1"/>
  <c r="R876" i="4"/>
  <c r="N876" i="4" s="1"/>
  <c r="Q876" i="4"/>
  <c r="M876" i="4" s="1"/>
  <c r="K876" i="4"/>
  <c r="Z876" i="4" s="1"/>
  <c r="T875" i="4"/>
  <c r="S875" i="4"/>
  <c r="O875" i="4" s="1"/>
  <c r="R875" i="4"/>
  <c r="N875" i="4" s="1"/>
  <c r="Q875" i="4"/>
  <c r="M875" i="4" s="1"/>
  <c r="K875" i="4"/>
  <c r="Z875" i="4" s="1"/>
  <c r="T874" i="4"/>
  <c r="S874" i="4"/>
  <c r="O874" i="4" s="1"/>
  <c r="R874" i="4"/>
  <c r="N874" i="4" s="1"/>
  <c r="Q874" i="4"/>
  <c r="M874" i="4" s="1"/>
  <c r="K874" i="4"/>
  <c r="Z874" i="4" s="1"/>
  <c r="T873" i="4"/>
  <c r="S873" i="4"/>
  <c r="O873" i="4" s="1"/>
  <c r="R873" i="4"/>
  <c r="N873" i="4" s="1"/>
  <c r="Q873" i="4"/>
  <c r="M873" i="4" s="1"/>
  <c r="K873" i="4"/>
  <c r="Z873" i="4" s="1"/>
  <c r="T872" i="4"/>
  <c r="S872" i="4"/>
  <c r="O872" i="4" s="1"/>
  <c r="R872" i="4"/>
  <c r="N872" i="4" s="1"/>
  <c r="Q872" i="4"/>
  <c r="M872" i="4" s="1"/>
  <c r="K872" i="4"/>
  <c r="Z872" i="4" s="1"/>
  <c r="T871" i="4"/>
  <c r="S871" i="4"/>
  <c r="O871" i="4" s="1"/>
  <c r="R871" i="4"/>
  <c r="N871" i="4" s="1"/>
  <c r="Q871" i="4"/>
  <c r="M871" i="4" s="1"/>
  <c r="K871" i="4"/>
  <c r="Z871" i="4" s="1"/>
  <c r="T870" i="4"/>
  <c r="S870" i="4"/>
  <c r="O870" i="4" s="1"/>
  <c r="R870" i="4"/>
  <c r="N870" i="4" s="1"/>
  <c r="Q870" i="4"/>
  <c r="M870" i="4" s="1"/>
  <c r="K870" i="4"/>
  <c r="Z870" i="4" s="1"/>
  <c r="T869" i="4"/>
  <c r="S869" i="4"/>
  <c r="O869" i="4" s="1"/>
  <c r="R869" i="4"/>
  <c r="N869" i="4" s="1"/>
  <c r="Q869" i="4"/>
  <c r="M869" i="4" s="1"/>
  <c r="K869" i="4"/>
  <c r="Z869" i="4" s="1"/>
  <c r="T868" i="4"/>
  <c r="S868" i="4"/>
  <c r="O868" i="4" s="1"/>
  <c r="R868" i="4"/>
  <c r="N868" i="4" s="1"/>
  <c r="Q868" i="4"/>
  <c r="M868" i="4" s="1"/>
  <c r="K868" i="4"/>
  <c r="Z868" i="4" s="1"/>
  <c r="T867" i="4"/>
  <c r="S867" i="4"/>
  <c r="O867" i="4" s="1"/>
  <c r="R867" i="4"/>
  <c r="N867" i="4" s="1"/>
  <c r="Q867" i="4"/>
  <c r="M867" i="4" s="1"/>
  <c r="K867" i="4"/>
  <c r="Z867" i="4" s="1"/>
  <c r="T866" i="4"/>
  <c r="S866" i="4"/>
  <c r="O866" i="4" s="1"/>
  <c r="R866" i="4"/>
  <c r="N866" i="4" s="1"/>
  <c r="Q866" i="4"/>
  <c r="M866" i="4" s="1"/>
  <c r="K866" i="4"/>
  <c r="Z866" i="4" s="1"/>
  <c r="T865" i="4"/>
  <c r="S865" i="4"/>
  <c r="O865" i="4" s="1"/>
  <c r="R865" i="4"/>
  <c r="N865" i="4" s="1"/>
  <c r="Q865" i="4"/>
  <c r="M865" i="4" s="1"/>
  <c r="K865" i="4"/>
  <c r="Z865" i="4" s="1"/>
  <c r="T864" i="4"/>
  <c r="S864" i="4"/>
  <c r="O864" i="4" s="1"/>
  <c r="R864" i="4"/>
  <c r="N864" i="4" s="1"/>
  <c r="Q864" i="4"/>
  <c r="M864" i="4" s="1"/>
  <c r="K864" i="4"/>
  <c r="Z864" i="4" s="1"/>
  <c r="T863" i="4"/>
  <c r="S863" i="4"/>
  <c r="O863" i="4" s="1"/>
  <c r="R863" i="4"/>
  <c r="N863" i="4" s="1"/>
  <c r="Q863" i="4"/>
  <c r="M863" i="4" s="1"/>
  <c r="K863" i="4"/>
  <c r="Z863" i="4" s="1"/>
  <c r="T862" i="4"/>
  <c r="S862" i="4"/>
  <c r="O862" i="4" s="1"/>
  <c r="R862" i="4"/>
  <c r="N862" i="4" s="1"/>
  <c r="Q862" i="4"/>
  <c r="M862" i="4" s="1"/>
  <c r="K862" i="4"/>
  <c r="Z862" i="4" s="1"/>
  <c r="T861" i="4"/>
  <c r="S861" i="4"/>
  <c r="O861" i="4" s="1"/>
  <c r="R861" i="4"/>
  <c r="N861" i="4" s="1"/>
  <c r="Q861" i="4"/>
  <c r="M861" i="4" s="1"/>
  <c r="K861" i="4"/>
  <c r="Z861" i="4" s="1"/>
  <c r="T860" i="4"/>
  <c r="S860" i="4"/>
  <c r="O860" i="4" s="1"/>
  <c r="R860" i="4"/>
  <c r="N860" i="4" s="1"/>
  <c r="Q860" i="4"/>
  <c r="M860" i="4" s="1"/>
  <c r="K860" i="4"/>
  <c r="Z860" i="4" s="1"/>
  <c r="T859" i="4"/>
  <c r="S859" i="4"/>
  <c r="O859" i="4" s="1"/>
  <c r="R859" i="4"/>
  <c r="N859" i="4" s="1"/>
  <c r="Q859" i="4"/>
  <c r="M859" i="4" s="1"/>
  <c r="K859" i="4"/>
  <c r="Z859" i="4" s="1"/>
  <c r="T858" i="4"/>
  <c r="S858" i="4"/>
  <c r="O858" i="4" s="1"/>
  <c r="R858" i="4"/>
  <c r="N858" i="4" s="1"/>
  <c r="Q858" i="4"/>
  <c r="M858" i="4" s="1"/>
  <c r="K858" i="4"/>
  <c r="Z858" i="4" s="1"/>
  <c r="T857" i="4"/>
  <c r="S857" i="4"/>
  <c r="O857" i="4" s="1"/>
  <c r="R857" i="4"/>
  <c r="N857" i="4" s="1"/>
  <c r="Q857" i="4"/>
  <c r="M857" i="4" s="1"/>
  <c r="K857" i="4"/>
  <c r="Z857" i="4" s="1"/>
  <c r="T856" i="4"/>
  <c r="S856" i="4"/>
  <c r="O856" i="4" s="1"/>
  <c r="R856" i="4"/>
  <c r="N856" i="4" s="1"/>
  <c r="Q856" i="4"/>
  <c r="M856" i="4" s="1"/>
  <c r="K856" i="4"/>
  <c r="Z856" i="4" s="1"/>
  <c r="T855" i="4"/>
  <c r="S855" i="4"/>
  <c r="O855" i="4" s="1"/>
  <c r="R855" i="4"/>
  <c r="N855" i="4" s="1"/>
  <c r="Q855" i="4"/>
  <c r="M855" i="4" s="1"/>
  <c r="K855" i="4"/>
  <c r="Z855" i="4" s="1"/>
  <c r="T854" i="4"/>
  <c r="S854" i="4"/>
  <c r="O854" i="4" s="1"/>
  <c r="R854" i="4"/>
  <c r="N854" i="4" s="1"/>
  <c r="Q854" i="4"/>
  <c r="M854" i="4" s="1"/>
  <c r="K854" i="4"/>
  <c r="Z854" i="4" s="1"/>
  <c r="T853" i="4"/>
  <c r="S853" i="4"/>
  <c r="O853" i="4" s="1"/>
  <c r="R853" i="4"/>
  <c r="N853" i="4" s="1"/>
  <c r="Q853" i="4"/>
  <c r="M853" i="4" s="1"/>
  <c r="K853" i="4"/>
  <c r="Z853" i="4" s="1"/>
  <c r="T852" i="4"/>
  <c r="S852" i="4"/>
  <c r="O852" i="4" s="1"/>
  <c r="R852" i="4"/>
  <c r="N852" i="4" s="1"/>
  <c r="Q852" i="4"/>
  <c r="M852" i="4" s="1"/>
  <c r="K852" i="4"/>
  <c r="Z852" i="4" s="1"/>
  <c r="T851" i="4"/>
  <c r="S851" i="4"/>
  <c r="O851" i="4" s="1"/>
  <c r="R851" i="4"/>
  <c r="N851" i="4" s="1"/>
  <c r="Q851" i="4"/>
  <c r="M851" i="4" s="1"/>
  <c r="K851" i="4"/>
  <c r="Z851" i="4" s="1"/>
  <c r="T850" i="4"/>
  <c r="S850" i="4"/>
  <c r="O850" i="4" s="1"/>
  <c r="R850" i="4"/>
  <c r="N850" i="4" s="1"/>
  <c r="Q850" i="4"/>
  <c r="M850" i="4" s="1"/>
  <c r="K850" i="4"/>
  <c r="Z850" i="4" s="1"/>
  <c r="T849" i="4"/>
  <c r="S849" i="4"/>
  <c r="O849" i="4" s="1"/>
  <c r="R849" i="4"/>
  <c r="N849" i="4" s="1"/>
  <c r="Q849" i="4"/>
  <c r="M849" i="4" s="1"/>
  <c r="K849" i="4"/>
  <c r="Z849" i="4" s="1"/>
  <c r="T848" i="4"/>
  <c r="S848" i="4"/>
  <c r="O848" i="4" s="1"/>
  <c r="R848" i="4"/>
  <c r="N848" i="4" s="1"/>
  <c r="Q848" i="4"/>
  <c r="M848" i="4" s="1"/>
  <c r="K848" i="4"/>
  <c r="Z848" i="4" s="1"/>
  <c r="T847" i="4"/>
  <c r="S847" i="4"/>
  <c r="O847" i="4" s="1"/>
  <c r="R847" i="4"/>
  <c r="N847" i="4" s="1"/>
  <c r="Q847" i="4"/>
  <c r="M847" i="4" s="1"/>
  <c r="K847" i="4"/>
  <c r="Z847" i="4" s="1"/>
  <c r="T846" i="4"/>
  <c r="S846" i="4"/>
  <c r="O846" i="4" s="1"/>
  <c r="R846" i="4"/>
  <c r="N846" i="4" s="1"/>
  <c r="Q846" i="4"/>
  <c r="M846" i="4" s="1"/>
  <c r="K846" i="4"/>
  <c r="Z846" i="4" s="1"/>
  <c r="T845" i="4"/>
  <c r="S845" i="4"/>
  <c r="O845" i="4" s="1"/>
  <c r="R845" i="4"/>
  <c r="N845" i="4" s="1"/>
  <c r="Q845" i="4"/>
  <c r="M845" i="4" s="1"/>
  <c r="K845" i="4"/>
  <c r="Z845" i="4" s="1"/>
  <c r="T844" i="4"/>
  <c r="S844" i="4"/>
  <c r="O844" i="4" s="1"/>
  <c r="R844" i="4"/>
  <c r="N844" i="4" s="1"/>
  <c r="Q844" i="4"/>
  <c r="M844" i="4" s="1"/>
  <c r="K844" i="4"/>
  <c r="Z844" i="4" s="1"/>
  <c r="T843" i="4"/>
  <c r="S843" i="4"/>
  <c r="O843" i="4" s="1"/>
  <c r="R843" i="4"/>
  <c r="N843" i="4" s="1"/>
  <c r="Q843" i="4"/>
  <c r="M843" i="4" s="1"/>
  <c r="K843" i="4"/>
  <c r="Z843" i="4" s="1"/>
  <c r="T842" i="4"/>
  <c r="S842" i="4"/>
  <c r="O842" i="4" s="1"/>
  <c r="R842" i="4"/>
  <c r="N842" i="4" s="1"/>
  <c r="Q842" i="4"/>
  <c r="M842" i="4" s="1"/>
  <c r="K842" i="4"/>
  <c r="Z842" i="4" s="1"/>
  <c r="T841" i="4"/>
  <c r="S841" i="4"/>
  <c r="O841" i="4" s="1"/>
  <c r="R841" i="4"/>
  <c r="N841" i="4" s="1"/>
  <c r="Q841" i="4"/>
  <c r="M841" i="4" s="1"/>
  <c r="K841" i="4"/>
  <c r="Z841" i="4" s="1"/>
  <c r="T840" i="4"/>
  <c r="S840" i="4"/>
  <c r="O840" i="4" s="1"/>
  <c r="R840" i="4"/>
  <c r="N840" i="4" s="1"/>
  <c r="Q840" i="4"/>
  <c r="M840" i="4" s="1"/>
  <c r="K840" i="4"/>
  <c r="Z840" i="4" s="1"/>
  <c r="T839" i="4"/>
  <c r="S839" i="4"/>
  <c r="O839" i="4" s="1"/>
  <c r="R839" i="4"/>
  <c r="N839" i="4" s="1"/>
  <c r="Q839" i="4"/>
  <c r="M839" i="4" s="1"/>
  <c r="K839" i="4"/>
  <c r="Z839" i="4" s="1"/>
  <c r="T838" i="4"/>
  <c r="S838" i="4"/>
  <c r="O838" i="4" s="1"/>
  <c r="R838" i="4"/>
  <c r="N838" i="4" s="1"/>
  <c r="Q838" i="4"/>
  <c r="M838" i="4" s="1"/>
  <c r="K838" i="4"/>
  <c r="Z838" i="4" s="1"/>
  <c r="T837" i="4"/>
  <c r="S837" i="4"/>
  <c r="O837" i="4" s="1"/>
  <c r="R837" i="4"/>
  <c r="N837" i="4" s="1"/>
  <c r="Q837" i="4"/>
  <c r="M837" i="4" s="1"/>
  <c r="K837" i="4"/>
  <c r="Z837" i="4" s="1"/>
  <c r="T836" i="4"/>
  <c r="S836" i="4"/>
  <c r="O836" i="4" s="1"/>
  <c r="R836" i="4"/>
  <c r="N836" i="4" s="1"/>
  <c r="Q836" i="4"/>
  <c r="M836" i="4" s="1"/>
  <c r="K836" i="4"/>
  <c r="Z836" i="4" s="1"/>
  <c r="T835" i="4"/>
  <c r="S835" i="4"/>
  <c r="O835" i="4" s="1"/>
  <c r="R835" i="4"/>
  <c r="N835" i="4" s="1"/>
  <c r="Q835" i="4"/>
  <c r="M835" i="4" s="1"/>
  <c r="K835" i="4"/>
  <c r="Z835" i="4" s="1"/>
  <c r="T834" i="4"/>
  <c r="S834" i="4"/>
  <c r="O834" i="4" s="1"/>
  <c r="R834" i="4"/>
  <c r="N834" i="4" s="1"/>
  <c r="Q834" i="4"/>
  <c r="M834" i="4" s="1"/>
  <c r="K834" i="4"/>
  <c r="Z834" i="4" s="1"/>
  <c r="T833" i="4"/>
  <c r="S833" i="4"/>
  <c r="O833" i="4" s="1"/>
  <c r="R833" i="4"/>
  <c r="N833" i="4" s="1"/>
  <c r="Q833" i="4"/>
  <c r="M833" i="4" s="1"/>
  <c r="K833" i="4"/>
  <c r="Z833" i="4" s="1"/>
  <c r="T832" i="4"/>
  <c r="S832" i="4"/>
  <c r="O832" i="4" s="1"/>
  <c r="R832" i="4"/>
  <c r="N832" i="4" s="1"/>
  <c r="Q832" i="4"/>
  <c r="M832" i="4" s="1"/>
  <c r="K832" i="4"/>
  <c r="Z832" i="4" s="1"/>
  <c r="T831" i="4"/>
  <c r="S831" i="4"/>
  <c r="O831" i="4" s="1"/>
  <c r="R831" i="4"/>
  <c r="N831" i="4" s="1"/>
  <c r="Q831" i="4"/>
  <c r="M831" i="4" s="1"/>
  <c r="K831" i="4"/>
  <c r="Z831" i="4" s="1"/>
  <c r="T830" i="4"/>
  <c r="S830" i="4"/>
  <c r="O830" i="4" s="1"/>
  <c r="R830" i="4"/>
  <c r="N830" i="4" s="1"/>
  <c r="Q830" i="4"/>
  <c r="M830" i="4" s="1"/>
  <c r="K830" i="4"/>
  <c r="Z830" i="4" s="1"/>
  <c r="T829" i="4"/>
  <c r="S829" i="4"/>
  <c r="O829" i="4" s="1"/>
  <c r="R829" i="4"/>
  <c r="N829" i="4" s="1"/>
  <c r="Q829" i="4"/>
  <c r="M829" i="4" s="1"/>
  <c r="K829" i="4"/>
  <c r="Z829" i="4" s="1"/>
  <c r="T828" i="4"/>
  <c r="S828" i="4"/>
  <c r="O828" i="4" s="1"/>
  <c r="R828" i="4"/>
  <c r="N828" i="4" s="1"/>
  <c r="Q828" i="4"/>
  <c r="M828" i="4" s="1"/>
  <c r="K828" i="4"/>
  <c r="Z828" i="4" s="1"/>
  <c r="T827" i="4"/>
  <c r="S827" i="4"/>
  <c r="O827" i="4" s="1"/>
  <c r="R827" i="4"/>
  <c r="N827" i="4" s="1"/>
  <c r="Q827" i="4"/>
  <c r="M827" i="4" s="1"/>
  <c r="K827" i="4"/>
  <c r="Z827" i="4" s="1"/>
  <c r="T826" i="4"/>
  <c r="S826" i="4"/>
  <c r="O826" i="4" s="1"/>
  <c r="R826" i="4"/>
  <c r="N826" i="4" s="1"/>
  <c r="Q826" i="4"/>
  <c r="M826" i="4" s="1"/>
  <c r="K826" i="4"/>
  <c r="Z826" i="4" s="1"/>
  <c r="T825" i="4"/>
  <c r="S825" i="4"/>
  <c r="O825" i="4" s="1"/>
  <c r="R825" i="4"/>
  <c r="N825" i="4" s="1"/>
  <c r="Q825" i="4"/>
  <c r="M825" i="4" s="1"/>
  <c r="K825" i="4"/>
  <c r="Z825" i="4" s="1"/>
  <c r="T824" i="4"/>
  <c r="S824" i="4"/>
  <c r="O824" i="4" s="1"/>
  <c r="R824" i="4"/>
  <c r="N824" i="4" s="1"/>
  <c r="Q824" i="4"/>
  <c r="M824" i="4" s="1"/>
  <c r="K824" i="4"/>
  <c r="Z824" i="4" s="1"/>
  <c r="T823" i="4"/>
  <c r="S823" i="4"/>
  <c r="O823" i="4" s="1"/>
  <c r="R823" i="4"/>
  <c r="N823" i="4" s="1"/>
  <c r="Q823" i="4"/>
  <c r="M823" i="4" s="1"/>
  <c r="K823" i="4"/>
  <c r="Z823" i="4" s="1"/>
  <c r="T822" i="4"/>
  <c r="S822" i="4"/>
  <c r="O822" i="4" s="1"/>
  <c r="R822" i="4"/>
  <c r="N822" i="4" s="1"/>
  <c r="Q822" i="4"/>
  <c r="M822" i="4" s="1"/>
  <c r="K822" i="4"/>
  <c r="Z822" i="4" s="1"/>
  <c r="T821" i="4"/>
  <c r="S821" i="4"/>
  <c r="O821" i="4" s="1"/>
  <c r="R821" i="4"/>
  <c r="N821" i="4" s="1"/>
  <c r="Q821" i="4"/>
  <c r="M821" i="4" s="1"/>
  <c r="K821" i="4"/>
  <c r="Z821" i="4" s="1"/>
  <c r="T820" i="4"/>
  <c r="S820" i="4"/>
  <c r="O820" i="4" s="1"/>
  <c r="R820" i="4"/>
  <c r="N820" i="4" s="1"/>
  <c r="Q820" i="4"/>
  <c r="M820" i="4" s="1"/>
  <c r="K820" i="4"/>
  <c r="Z820" i="4" s="1"/>
  <c r="T819" i="4"/>
  <c r="S819" i="4"/>
  <c r="O819" i="4" s="1"/>
  <c r="R819" i="4"/>
  <c r="N819" i="4" s="1"/>
  <c r="Q819" i="4"/>
  <c r="M819" i="4" s="1"/>
  <c r="K819" i="4"/>
  <c r="Z819" i="4" s="1"/>
  <c r="T818" i="4"/>
  <c r="S818" i="4"/>
  <c r="O818" i="4" s="1"/>
  <c r="R818" i="4"/>
  <c r="N818" i="4" s="1"/>
  <c r="Q818" i="4"/>
  <c r="M818" i="4" s="1"/>
  <c r="K818" i="4"/>
  <c r="Z818" i="4" s="1"/>
  <c r="T817" i="4"/>
  <c r="S817" i="4"/>
  <c r="O817" i="4" s="1"/>
  <c r="R817" i="4"/>
  <c r="N817" i="4" s="1"/>
  <c r="Q817" i="4"/>
  <c r="M817" i="4" s="1"/>
  <c r="K817" i="4"/>
  <c r="Z817" i="4" s="1"/>
  <c r="T816" i="4"/>
  <c r="S816" i="4"/>
  <c r="O816" i="4" s="1"/>
  <c r="R816" i="4"/>
  <c r="N816" i="4" s="1"/>
  <c r="Q816" i="4"/>
  <c r="M816" i="4" s="1"/>
  <c r="K816" i="4"/>
  <c r="Z816" i="4" s="1"/>
  <c r="T815" i="4"/>
  <c r="S815" i="4"/>
  <c r="O815" i="4" s="1"/>
  <c r="R815" i="4"/>
  <c r="N815" i="4" s="1"/>
  <c r="Q815" i="4"/>
  <c r="M815" i="4" s="1"/>
  <c r="K815" i="4"/>
  <c r="Z815" i="4" s="1"/>
  <c r="T814" i="4"/>
  <c r="S814" i="4"/>
  <c r="O814" i="4" s="1"/>
  <c r="R814" i="4"/>
  <c r="N814" i="4" s="1"/>
  <c r="Q814" i="4"/>
  <c r="M814" i="4" s="1"/>
  <c r="K814" i="4"/>
  <c r="Z814" i="4" s="1"/>
  <c r="T813" i="4"/>
  <c r="S813" i="4"/>
  <c r="O813" i="4" s="1"/>
  <c r="R813" i="4"/>
  <c r="N813" i="4" s="1"/>
  <c r="Q813" i="4"/>
  <c r="M813" i="4" s="1"/>
  <c r="K813" i="4"/>
  <c r="Z813" i="4" s="1"/>
  <c r="T812" i="4"/>
  <c r="S812" i="4"/>
  <c r="O812" i="4" s="1"/>
  <c r="R812" i="4"/>
  <c r="N812" i="4" s="1"/>
  <c r="Q812" i="4"/>
  <c r="M812" i="4" s="1"/>
  <c r="K812" i="4"/>
  <c r="Z812" i="4" s="1"/>
  <c r="T811" i="4"/>
  <c r="S811" i="4"/>
  <c r="O811" i="4" s="1"/>
  <c r="R811" i="4"/>
  <c r="N811" i="4" s="1"/>
  <c r="Q811" i="4"/>
  <c r="M811" i="4" s="1"/>
  <c r="K811" i="4"/>
  <c r="Z811" i="4" s="1"/>
  <c r="T810" i="4"/>
  <c r="S810" i="4"/>
  <c r="O810" i="4" s="1"/>
  <c r="R810" i="4"/>
  <c r="N810" i="4" s="1"/>
  <c r="Q810" i="4"/>
  <c r="M810" i="4" s="1"/>
  <c r="K810" i="4"/>
  <c r="Z810" i="4" s="1"/>
  <c r="T809" i="4"/>
  <c r="S809" i="4"/>
  <c r="O809" i="4" s="1"/>
  <c r="R809" i="4"/>
  <c r="N809" i="4" s="1"/>
  <c r="Q809" i="4"/>
  <c r="M809" i="4" s="1"/>
  <c r="K809" i="4"/>
  <c r="Z809" i="4" s="1"/>
  <c r="T808" i="4"/>
  <c r="S808" i="4"/>
  <c r="O808" i="4" s="1"/>
  <c r="R808" i="4"/>
  <c r="N808" i="4" s="1"/>
  <c r="Q808" i="4"/>
  <c r="M808" i="4" s="1"/>
  <c r="K808" i="4"/>
  <c r="Z808" i="4" s="1"/>
  <c r="T803" i="4"/>
  <c r="S803" i="4"/>
  <c r="O803" i="4" s="1"/>
  <c r="R803" i="4"/>
  <c r="N803" i="4" s="1"/>
  <c r="Q803" i="4"/>
  <c r="M803" i="4" s="1"/>
  <c r="K803" i="4"/>
  <c r="Z803" i="4" s="1"/>
  <c r="T802" i="4"/>
  <c r="S802" i="4"/>
  <c r="O802" i="4" s="1"/>
  <c r="R802" i="4"/>
  <c r="N802" i="4" s="1"/>
  <c r="Q802" i="4"/>
  <c r="M802" i="4" s="1"/>
  <c r="K802" i="4"/>
  <c r="Z802" i="4" s="1"/>
  <c r="E134" i="3"/>
  <c r="I14" i="12"/>
  <c r="J14" i="12"/>
  <c r="K14" i="12"/>
  <c r="L14" i="12"/>
  <c r="M14" i="12"/>
  <c r="N14" i="12"/>
  <c r="I15" i="12"/>
  <c r="J15" i="12"/>
  <c r="K15" i="12"/>
  <c r="L15" i="12"/>
  <c r="M15" i="12"/>
  <c r="N15" i="12"/>
  <c r="I18" i="12"/>
  <c r="J18" i="12"/>
  <c r="K18" i="12"/>
  <c r="L18" i="12"/>
  <c r="M18" i="12"/>
  <c r="N18" i="12"/>
  <c r="I19" i="12"/>
  <c r="J19" i="12"/>
  <c r="K19" i="12"/>
  <c r="L19" i="12"/>
  <c r="M19" i="12"/>
  <c r="N19" i="12"/>
  <c r="I20" i="12"/>
  <c r="J20" i="12"/>
  <c r="K20" i="12"/>
  <c r="L20" i="12"/>
  <c r="M20" i="12"/>
  <c r="N20" i="12"/>
  <c r="I21" i="12"/>
  <c r="J21" i="12"/>
  <c r="K21" i="12"/>
  <c r="L21" i="12"/>
  <c r="M21" i="12"/>
  <c r="N21" i="12"/>
  <c r="J13" i="12"/>
  <c r="K13" i="12"/>
  <c r="L13" i="12"/>
  <c r="M13" i="12"/>
  <c r="N13" i="12"/>
  <c r="I13" i="12"/>
  <c r="E119" i="3" l="1"/>
  <c r="P627" i="4"/>
  <c r="L627" i="4" s="1"/>
  <c r="AA627" i="4" s="1"/>
  <c r="P629" i="4"/>
  <c r="L629" i="4" s="1"/>
  <c r="AA629" i="4" s="1"/>
  <c r="AA165" i="4"/>
  <c r="AA913" i="4"/>
  <c r="AA1006" i="4"/>
  <c r="AA1008" i="4"/>
  <c r="AA1010" i="4"/>
  <c r="AA1012" i="4"/>
  <c r="AA1014" i="4"/>
  <c r="AA1016" i="4"/>
  <c r="AA1018" i="4"/>
  <c r="AA1020" i="4"/>
  <c r="AA1022" i="4"/>
  <c r="AA1024" i="4"/>
  <c r="AA1026" i="4"/>
  <c r="AA1028" i="4"/>
  <c r="AA1030" i="4"/>
  <c r="AA1032" i="4"/>
  <c r="AA1034" i="4"/>
  <c r="AA1036" i="4"/>
  <c r="AA1038" i="4"/>
  <c r="AA1040" i="4"/>
  <c r="AA1042" i="4"/>
  <c r="AA1044" i="4"/>
  <c r="AA1046" i="4"/>
  <c r="AA1048" i="4"/>
  <c r="AA1050" i="4"/>
  <c r="AA979" i="4"/>
  <c r="AA981" i="4"/>
  <c r="AA983" i="4"/>
  <c r="AA985" i="4"/>
  <c r="AA987" i="4"/>
  <c r="AA989" i="4"/>
  <c r="AA991" i="4"/>
  <c r="AA993" i="4"/>
  <c r="AA995" i="4"/>
  <c r="AA997" i="4"/>
  <c r="AA999" i="4"/>
  <c r="AA1001" i="4"/>
  <c r="AA1003" i="4"/>
  <c r="AA1005" i="4"/>
  <c r="AA1007" i="4"/>
  <c r="AA1009" i="4"/>
  <c r="AA1011" i="4"/>
  <c r="AA1013" i="4"/>
  <c r="AA1015" i="4"/>
  <c r="AA1017" i="4"/>
  <c r="AA1019" i="4"/>
  <c r="AA1021" i="4"/>
  <c r="AA1023" i="4"/>
  <c r="AA1025" i="4"/>
  <c r="AA1027" i="4"/>
  <c r="AA1029" i="4"/>
  <c r="AA1031" i="4"/>
  <c r="AA1033" i="4"/>
  <c r="AA1035" i="4"/>
  <c r="AA1037" i="4"/>
  <c r="AA1039" i="4"/>
  <c r="AA1041" i="4"/>
  <c r="AA1043" i="4"/>
  <c r="AA1045" i="4"/>
  <c r="AA1047" i="4"/>
  <c r="AA1049" i="4"/>
  <c r="AA978" i="4"/>
  <c r="AA980" i="4"/>
  <c r="AA982" i="4"/>
  <c r="AA984" i="4"/>
  <c r="AA986" i="4"/>
  <c r="AA988" i="4"/>
  <c r="AA990" i="4"/>
  <c r="AA992" i="4"/>
  <c r="AA994" i="4"/>
  <c r="AA996" i="4"/>
  <c r="AA998" i="4"/>
  <c r="AA1000" i="4"/>
  <c r="AA1002" i="4"/>
  <c r="AA1004" i="4"/>
  <c r="AA912" i="4"/>
  <c r="E132" i="3"/>
  <c r="E124" i="3"/>
  <c r="E131" i="3"/>
  <c r="E123" i="3"/>
  <c r="E126" i="3"/>
  <c r="E133" i="3"/>
  <c r="E130" i="3"/>
  <c r="E122" i="3"/>
  <c r="E129" i="3"/>
  <c r="E121" i="3"/>
  <c r="P538" i="4" s="1"/>
  <c r="L538" i="4" s="1"/>
  <c r="AA538" i="4" s="1"/>
  <c r="E120" i="3"/>
  <c r="E125" i="3"/>
  <c r="E128" i="3"/>
  <c r="E135" i="3"/>
  <c r="E127" i="3"/>
  <c r="R11" i="12"/>
  <c r="S11" i="12"/>
  <c r="T11" i="12"/>
  <c r="U11" i="12" s="1"/>
  <c r="Q11" i="12"/>
  <c r="L17" i="13"/>
  <c r="K17" i="13"/>
  <c r="N16" i="13"/>
  <c r="M16" i="13"/>
  <c r="I16" i="13"/>
  <c r="K15" i="13"/>
  <c r="J15" i="13"/>
  <c r="N14" i="13"/>
  <c r="M14" i="13"/>
  <c r="L14" i="13"/>
  <c r="J14" i="13"/>
  <c r="G24" i="11"/>
  <c r="G23" i="11"/>
  <c r="G21" i="11"/>
  <c r="G20" i="11"/>
  <c r="G19" i="11"/>
  <c r="G16" i="11"/>
  <c r="G15" i="11"/>
  <c r="G14" i="11"/>
  <c r="T929" i="4"/>
  <c r="S929" i="4"/>
  <c r="O929" i="4" s="1"/>
  <c r="R929" i="4"/>
  <c r="N929" i="4" s="1"/>
  <c r="Q929" i="4"/>
  <c r="M929" i="4" s="1"/>
  <c r="K929" i="4"/>
  <c r="Z929" i="4" s="1"/>
  <c r="T916" i="4"/>
  <c r="S916" i="4"/>
  <c r="O916" i="4" s="1"/>
  <c r="R916" i="4"/>
  <c r="N916" i="4" s="1"/>
  <c r="Q916" i="4"/>
  <c r="M916" i="4" s="1"/>
  <c r="K916" i="4"/>
  <c r="Z916" i="4" s="1"/>
  <c r="T805" i="4"/>
  <c r="S805" i="4"/>
  <c r="O805" i="4" s="1"/>
  <c r="R805" i="4"/>
  <c r="N805" i="4" s="1"/>
  <c r="Q805" i="4"/>
  <c r="M805" i="4" s="1"/>
  <c r="K805" i="4"/>
  <c r="Z805" i="4" s="1"/>
  <c r="T781" i="4"/>
  <c r="S781" i="4"/>
  <c r="O781" i="4" s="1"/>
  <c r="R781" i="4"/>
  <c r="N781" i="4" s="1"/>
  <c r="Q781" i="4"/>
  <c r="M781" i="4" s="1"/>
  <c r="K781" i="4"/>
  <c r="Z781" i="4" s="1"/>
  <c r="T40" i="4"/>
  <c r="S40" i="4"/>
  <c r="O40" i="4" s="1"/>
  <c r="R40" i="4"/>
  <c r="N40" i="4" s="1"/>
  <c r="Q40" i="4"/>
  <c r="M40" i="4" s="1"/>
  <c r="Z40" i="4"/>
  <c r="I14" i="13"/>
  <c r="K14" i="13"/>
  <c r="I15" i="13"/>
  <c r="L15" i="13"/>
  <c r="M15" i="13"/>
  <c r="N15" i="13"/>
  <c r="J16" i="13"/>
  <c r="K16" i="13"/>
  <c r="L16" i="13"/>
  <c r="I17" i="13"/>
  <c r="J17" i="13"/>
  <c r="M17" i="13"/>
  <c r="N17" i="13"/>
  <c r="C86" i="8"/>
  <c r="C106" i="8" s="1"/>
  <c r="C66" i="8"/>
  <c r="C65" i="8"/>
  <c r="C85" i="8" s="1"/>
  <c r="C105" i="8" s="1"/>
  <c r="P600" i="4" l="1"/>
  <c r="L600" i="4" s="1"/>
  <c r="AA600" i="4" s="1"/>
  <c r="P528" i="4"/>
  <c r="L528" i="4" s="1"/>
  <c r="AA528" i="4" s="1"/>
  <c r="P529" i="4"/>
  <c r="L529" i="4" s="1"/>
  <c r="AA529" i="4" s="1"/>
  <c r="P300" i="4"/>
  <c r="L300" i="4" s="1"/>
  <c r="AA300" i="4" s="1"/>
  <c r="P301" i="4"/>
  <c r="L301" i="4" s="1"/>
  <c r="AA301" i="4" s="1"/>
  <c r="P302" i="4"/>
  <c r="L302" i="4" s="1"/>
  <c r="AA302" i="4" s="1"/>
  <c r="P406" i="4"/>
  <c r="L406" i="4" s="1"/>
  <c r="AA406" i="4" s="1"/>
  <c r="P407" i="4"/>
  <c r="L407" i="4" s="1"/>
  <c r="AA407" i="4" s="1"/>
  <c r="P408" i="4"/>
  <c r="L408" i="4" s="1"/>
  <c r="AA408" i="4" s="1"/>
  <c r="P110" i="4"/>
  <c r="L110" i="4" s="1"/>
  <c r="AA110" i="4" s="1"/>
  <c r="P410" i="4"/>
  <c r="L410" i="4" s="1"/>
  <c r="AA410" i="4" s="1"/>
  <c r="P411" i="4"/>
  <c r="L411" i="4" s="1"/>
  <c r="AA411" i="4" s="1"/>
  <c r="P404" i="4"/>
  <c r="L404" i="4" s="1"/>
  <c r="AA404" i="4" s="1"/>
  <c r="P409" i="4"/>
  <c r="L409" i="4" s="1"/>
  <c r="AA409" i="4" s="1"/>
  <c r="P68" i="4"/>
  <c r="L68" i="4" s="1"/>
  <c r="AA68" i="4" s="1"/>
  <c r="P561" i="4"/>
  <c r="L561" i="4" s="1"/>
  <c r="AA561" i="4" s="1"/>
  <c r="P661" i="4"/>
  <c r="L661" i="4" s="1"/>
  <c r="AA661" i="4" s="1"/>
  <c r="P659" i="4"/>
  <c r="L659" i="4" s="1"/>
  <c r="AA659" i="4" s="1"/>
  <c r="P632" i="4"/>
  <c r="L632" i="4" s="1"/>
  <c r="AA632" i="4" s="1"/>
  <c r="P640" i="4"/>
  <c r="L640" i="4" s="1"/>
  <c r="AA640" i="4" s="1"/>
  <c r="P654" i="4"/>
  <c r="L654" i="4" s="1"/>
  <c r="AA654" i="4" s="1"/>
  <c r="P231" i="4"/>
  <c r="L231" i="4" s="1"/>
  <c r="AA231" i="4" s="1"/>
  <c r="P235" i="4"/>
  <c r="L235" i="4" s="1"/>
  <c r="AA235" i="4" s="1"/>
  <c r="P67" i="4"/>
  <c r="L67" i="4" s="1"/>
  <c r="AA67" i="4" s="1"/>
  <c r="P811" i="4"/>
  <c r="L811" i="4" s="1"/>
  <c r="AA811" i="4" s="1"/>
  <c r="P870" i="4"/>
  <c r="L870" i="4" s="1"/>
  <c r="AA870" i="4" s="1"/>
  <c r="P755" i="4"/>
  <c r="L755" i="4" s="1"/>
  <c r="AA755" i="4" s="1"/>
  <c r="P751" i="4"/>
  <c r="L751" i="4" s="1"/>
  <c r="AA751" i="4" s="1"/>
  <c r="P743" i="4"/>
  <c r="L743" i="4" s="1"/>
  <c r="AA743" i="4" s="1"/>
  <c r="P739" i="4"/>
  <c r="L739" i="4" s="1"/>
  <c r="AA739" i="4" s="1"/>
  <c r="P735" i="4"/>
  <c r="L735" i="4" s="1"/>
  <c r="AA735" i="4" s="1"/>
  <c r="P727" i="4"/>
  <c r="L727" i="4" s="1"/>
  <c r="AA727" i="4" s="1"/>
  <c r="P730" i="4"/>
  <c r="L730" i="4" s="1"/>
  <c r="AA730" i="4" s="1"/>
  <c r="P738" i="4"/>
  <c r="L738" i="4" s="1"/>
  <c r="AA738" i="4" s="1"/>
  <c r="P756" i="4"/>
  <c r="L756" i="4" s="1"/>
  <c r="AA756" i="4" s="1"/>
  <c r="P748" i="4"/>
  <c r="L748" i="4" s="1"/>
  <c r="AA748" i="4" s="1"/>
  <c r="P740" i="4"/>
  <c r="L740" i="4" s="1"/>
  <c r="AA740" i="4" s="1"/>
  <c r="P749" i="4"/>
  <c r="L749" i="4" s="1"/>
  <c r="AA749" i="4" s="1"/>
  <c r="P721" i="4"/>
  <c r="L721" i="4" s="1"/>
  <c r="AA721" i="4" s="1"/>
  <c r="P726" i="4"/>
  <c r="L726" i="4" s="1"/>
  <c r="AA726" i="4" s="1"/>
  <c r="P725" i="4"/>
  <c r="L725" i="4" s="1"/>
  <c r="AA725" i="4" s="1"/>
  <c r="P754" i="4"/>
  <c r="L754" i="4" s="1"/>
  <c r="AA754" i="4" s="1"/>
  <c r="P607" i="4"/>
  <c r="L607" i="4" s="1"/>
  <c r="AA607" i="4" s="1"/>
  <c r="P577" i="4"/>
  <c r="L577" i="4" s="1"/>
  <c r="AA577" i="4" s="1"/>
  <c r="P557" i="4"/>
  <c r="L557" i="4" s="1"/>
  <c r="AA557" i="4" s="1"/>
  <c r="P549" i="4"/>
  <c r="L549" i="4" s="1"/>
  <c r="AA549" i="4" s="1"/>
  <c r="P530" i="4"/>
  <c r="L530" i="4" s="1"/>
  <c r="P524" i="4"/>
  <c r="L524" i="4" s="1"/>
  <c r="AA524" i="4" s="1"/>
  <c r="P516" i="4"/>
  <c r="L516" i="4" s="1"/>
  <c r="AA516" i="4" s="1"/>
  <c r="P512" i="4"/>
  <c r="L512" i="4" s="1"/>
  <c r="AA512" i="4" s="1"/>
  <c r="P484" i="4"/>
  <c r="L484" i="4" s="1"/>
  <c r="AA484" i="4" s="1"/>
  <c r="P480" i="4"/>
  <c r="L480" i="4" s="1"/>
  <c r="AA480" i="4" s="1"/>
  <c r="P472" i="4"/>
  <c r="L472" i="4" s="1"/>
  <c r="AA472" i="4" s="1"/>
  <c r="P452" i="4"/>
  <c r="L452" i="4" s="1"/>
  <c r="AA452" i="4" s="1"/>
  <c r="P469" i="4"/>
  <c r="L469" i="4" s="1"/>
  <c r="AA469" i="4" s="1"/>
  <c r="P457" i="4"/>
  <c r="L457" i="4" s="1"/>
  <c r="AA457" i="4" s="1"/>
  <c r="P583" i="4"/>
  <c r="L583" i="4" s="1"/>
  <c r="AA583" i="4" s="1"/>
  <c r="P578" i="4"/>
  <c r="L578" i="4" s="1"/>
  <c r="AA578" i="4" s="1"/>
  <c r="P558" i="4"/>
  <c r="L558" i="4" s="1"/>
  <c r="AA558" i="4" s="1"/>
  <c r="P550" i="4"/>
  <c r="L550" i="4" s="1"/>
  <c r="AA550" i="4" s="1"/>
  <c r="P493" i="4"/>
  <c r="L493" i="4" s="1"/>
  <c r="AA493" i="4" s="1"/>
  <c r="P481" i="4"/>
  <c r="L481" i="4" s="1"/>
  <c r="AA481" i="4" s="1"/>
  <c r="P477" i="4"/>
  <c r="L477" i="4" s="1"/>
  <c r="AA477" i="4" s="1"/>
  <c r="P453" i="4"/>
  <c r="L453" i="4" s="1"/>
  <c r="AA453" i="4" s="1"/>
  <c r="P584" i="4"/>
  <c r="L584" i="4" s="1"/>
  <c r="AA584" i="4" s="1"/>
  <c r="P575" i="4"/>
  <c r="L575" i="4" s="1"/>
  <c r="P563" i="4"/>
  <c r="L563" i="4" s="1"/>
  <c r="AA563" i="4" s="1"/>
  <c r="P555" i="4"/>
  <c r="L555" i="4" s="1"/>
  <c r="AA555" i="4" s="1"/>
  <c r="P551" i="4"/>
  <c r="L551" i="4" s="1"/>
  <c r="AA551" i="4" s="1"/>
  <c r="P506" i="4"/>
  <c r="L506" i="4" s="1"/>
  <c r="AA506" i="4" s="1"/>
  <c r="P494" i="4"/>
  <c r="L494" i="4" s="1"/>
  <c r="AA494" i="4" s="1"/>
  <c r="P482" i="4"/>
  <c r="L482" i="4" s="1"/>
  <c r="AA482" i="4" s="1"/>
  <c r="P617" i="4"/>
  <c r="L617" i="4" s="1"/>
  <c r="AA617" i="4" s="1"/>
  <c r="P606" i="4"/>
  <c r="L606" i="4" s="1"/>
  <c r="AA606" i="4" s="1"/>
  <c r="P585" i="4"/>
  <c r="L585" i="4" s="1"/>
  <c r="AA585" i="4" s="1"/>
  <c r="P581" i="4"/>
  <c r="L581" i="4" s="1"/>
  <c r="AA581" i="4" s="1"/>
  <c r="P576" i="4"/>
  <c r="L576" i="4" s="1"/>
  <c r="AA576" i="4" s="1"/>
  <c r="P556" i="4"/>
  <c r="L556" i="4" s="1"/>
  <c r="AA556" i="4" s="1"/>
  <c r="P519" i="4"/>
  <c r="L519" i="4" s="1"/>
  <c r="AA519" i="4" s="1"/>
  <c r="P507" i="4"/>
  <c r="L507" i="4" s="1"/>
  <c r="AA507" i="4" s="1"/>
  <c r="P503" i="4"/>
  <c r="L503" i="4" s="1"/>
  <c r="AA503" i="4" s="1"/>
  <c r="P483" i="4"/>
  <c r="L483" i="4" s="1"/>
  <c r="AA483" i="4" s="1"/>
  <c r="P479" i="4"/>
  <c r="L479" i="4" s="1"/>
  <c r="AA479" i="4" s="1"/>
  <c r="P475" i="4"/>
  <c r="L475" i="4" s="1"/>
  <c r="AA475" i="4" s="1"/>
  <c r="P456" i="4"/>
  <c r="L456" i="4" s="1"/>
  <c r="AA456" i="4" s="1"/>
  <c r="P272" i="4"/>
  <c r="L272" i="4" s="1"/>
  <c r="AA272" i="4" s="1"/>
  <c r="P264" i="4"/>
  <c r="L264" i="4" s="1"/>
  <c r="AA264" i="4" s="1"/>
  <c r="P645" i="4"/>
  <c r="L645" i="4" s="1"/>
  <c r="AA645" i="4" s="1"/>
  <c r="P624" i="4"/>
  <c r="L624" i="4" s="1"/>
  <c r="AA624" i="4" s="1"/>
  <c r="P620" i="4"/>
  <c r="L620" i="4" s="1"/>
  <c r="AA620" i="4" s="1"/>
  <c r="P428" i="4"/>
  <c r="L428" i="4" s="1"/>
  <c r="AA428" i="4" s="1"/>
  <c r="P424" i="4"/>
  <c r="L424" i="4" s="1"/>
  <c r="AA424" i="4" s="1"/>
  <c r="P420" i="4"/>
  <c r="L420" i="4" s="1"/>
  <c r="AA420" i="4" s="1"/>
  <c r="P394" i="4"/>
  <c r="L394" i="4" s="1"/>
  <c r="AA394" i="4" s="1"/>
  <c r="P360" i="4"/>
  <c r="L360" i="4" s="1"/>
  <c r="AA360" i="4" s="1"/>
  <c r="P350" i="4"/>
  <c r="L350" i="4" s="1"/>
  <c r="AA350" i="4" s="1"/>
  <c r="P342" i="4"/>
  <c r="L342" i="4" s="1"/>
  <c r="AA342" i="4" s="1"/>
  <c r="P323" i="4"/>
  <c r="L323" i="4" s="1"/>
  <c r="P311" i="4"/>
  <c r="L311" i="4" s="1"/>
  <c r="AA311" i="4" s="1"/>
  <c r="P288" i="4"/>
  <c r="L288" i="4" s="1"/>
  <c r="AA288" i="4" s="1"/>
  <c r="P280" i="4"/>
  <c r="L280" i="4" s="1"/>
  <c r="AA280" i="4" s="1"/>
  <c r="P273" i="4"/>
  <c r="L273" i="4" s="1"/>
  <c r="AA273" i="4" s="1"/>
  <c r="P706" i="4"/>
  <c r="L706" i="4" s="1"/>
  <c r="AA706" i="4" s="1"/>
  <c r="P690" i="4"/>
  <c r="L690" i="4" s="1"/>
  <c r="AA690" i="4" s="1"/>
  <c r="P670" i="4"/>
  <c r="L670" i="4" s="1"/>
  <c r="AA670" i="4" s="1"/>
  <c r="P666" i="4"/>
  <c r="L666" i="4" s="1"/>
  <c r="AA666" i="4" s="1"/>
  <c r="P662" i="4"/>
  <c r="L662" i="4" s="1"/>
  <c r="AA662" i="4" s="1"/>
  <c r="P658" i="4"/>
  <c r="L658" i="4" s="1"/>
  <c r="AA658" i="4" s="1"/>
  <c r="P642" i="4"/>
  <c r="L642" i="4" s="1"/>
  <c r="AA642" i="4" s="1"/>
  <c r="P638" i="4"/>
  <c r="L638" i="4" s="1"/>
  <c r="AA638" i="4" s="1"/>
  <c r="P634" i="4"/>
  <c r="L634" i="4" s="1"/>
  <c r="AA634" i="4" s="1"/>
  <c r="P429" i="4"/>
  <c r="L429" i="4" s="1"/>
  <c r="AA429" i="4" s="1"/>
  <c r="P425" i="4"/>
  <c r="L425" i="4" s="1"/>
  <c r="AA425" i="4" s="1"/>
  <c r="P421" i="4"/>
  <c r="L421" i="4" s="1"/>
  <c r="AA421" i="4" s="1"/>
  <c r="P387" i="4"/>
  <c r="L387" i="4" s="1"/>
  <c r="AA387" i="4" s="1"/>
  <c r="P379" i="4"/>
  <c r="L379" i="4" s="1"/>
  <c r="AA379" i="4" s="1"/>
  <c r="P361" i="4"/>
  <c r="L361" i="4" s="1"/>
  <c r="AA361" i="4" s="1"/>
  <c r="P354" i="4"/>
  <c r="L354" i="4" s="1"/>
  <c r="AA354" i="4" s="1"/>
  <c r="P343" i="4"/>
  <c r="L343" i="4" s="1"/>
  <c r="AA343" i="4" s="1"/>
  <c r="P324" i="4"/>
  <c r="L324" i="4" s="1"/>
  <c r="AA324" i="4" s="1"/>
  <c r="P312" i="4"/>
  <c r="L312" i="4" s="1"/>
  <c r="AA312" i="4" s="1"/>
  <c r="P281" i="4"/>
  <c r="L281" i="4" s="1"/>
  <c r="AA281" i="4" s="1"/>
  <c r="P265" i="4"/>
  <c r="L265" i="4" s="1"/>
  <c r="AA265" i="4" s="1"/>
  <c r="P286" i="4"/>
  <c r="L286" i="4" s="1"/>
  <c r="AA286" i="4" s="1"/>
  <c r="P278" i="4"/>
  <c r="L278" i="4" s="1"/>
  <c r="AA278" i="4" s="1"/>
  <c r="P274" i="4"/>
  <c r="L274" i="4" s="1"/>
  <c r="AA274" i="4" s="1"/>
  <c r="P262" i="4"/>
  <c r="L262" i="4" s="1"/>
  <c r="AA262" i="4" s="1"/>
  <c r="P711" i="4"/>
  <c r="L711" i="4" s="1"/>
  <c r="AA711" i="4" s="1"/>
  <c r="P707" i="4"/>
  <c r="L707" i="4" s="1"/>
  <c r="AA707" i="4" s="1"/>
  <c r="P667" i="4"/>
  <c r="L667" i="4" s="1"/>
  <c r="AA667" i="4" s="1"/>
  <c r="P655" i="4"/>
  <c r="L655" i="4" s="1"/>
  <c r="AA655" i="4" s="1"/>
  <c r="P635" i="4"/>
  <c r="L635" i="4" s="1"/>
  <c r="AA635" i="4" s="1"/>
  <c r="P618" i="4"/>
  <c r="L618" i="4" s="1"/>
  <c r="AA618" i="4" s="1"/>
  <c r="P426" i="4"/>
  <c r="L426" i="4" s="1"/>
  <c r="AA426" i="4" s="1"/>
  <c r="P422" i="4"/>
  <c r="L422" i="4" s="1"/>
  <c r="AA422" i="4" s="1"/>
  <c r="P388" i="4"/>
  <c r="L388" i="4" s="1"/>
  <c r="AA388" i="4" s="1"/>
  <c r="P380" i="4"/>
  <c r="L380" i="4" s="1"/>
  <c r="AA380" i="4" s="1"/>
  <c r="P358" i="4"/>
  <c r="L358" i="4" s="1"/>
  <c r="AA358" i="4" s="1"/>
  <c r="P337" i="4"/>
  <c r="L337" i="4" s="1"/>
  <c r="P325" i="4"/>
  <c r="L325" i="4" s="1"/>
  <c r="AA325" i="4" s="1"/>
  <c r="P309" i="4"/>
  <c r="L309" i="4" s="1"/>
  <c r="AA309" i="4" s="1"/>
  <c r="P287" i="4"/>
  <c r="L287" i="4" s="1"/>
  <c r="AA287" i="4" s="1"/>
  <c r="P712" i="4"/>
  <c r="L712" i="4" s="1"/>
  <c r="AA712" i="4" s="1"/>
  <c r="P708" i="4"/>
  <c r="L708" i="4" s="1"/>
  <c r="AA708" i="4" s="1"/>
  <c r="P623" i="4"/>
  <c r="L623" i="4" s="1"/>
  <c r="AA623" i="4" s="1"/>
  <c r="P427" i="4"/>
  <c r="L427" i="4" s="1"/>
  <c r="AA427" i="4" s="1"/>
  <c r="P423" i="4"/>
  <c r="L423" i="4" s="1"/>
  <c r="AA423" i="4" s="1"/>
  <c r="P419" i="4"/>
  <c r="L419" i="4" s="1"/>
  <c r="AA419" i="4" s="1"/>
  <c r="P381" i="4"/>
  <c r="L381" i="4" s="1"/>
  <c r="AA381" i="4" s="1"/>
  <c r="P720" i="4"/>
  <c r="L720" i="4" s="1"/>
  <c r="AA720" i="4" s="1"/>
  <c r="P349" i="4"/>
  <c r="L349" i="4" s="1"/>
  <c r="AA349" i="4" s="1"/>
  <c r="P338" i="4"/>
  <c r="L338" i="4" s="1"/>
  <c r="AA338" i="4" s="1"/>
  <c r="P326" i="4"/>
  <c r="L326" i="4" s="1"/>
  <c r="AA326" i="4" s="1"/>
  <c r="P322" i="4"/>
  <c r="L322" i="4" s="1"/>
  <c r="AA322" i="4" s="1"/>
  <c r="P318" i="4"/>
  <c r="L318" i="4" s="1"/>
  <c r="AA318" i="4" s="1"/>
  <c r="P310" i="4"/>
  <c r="L310" i="4" s="1"/>
  <c r="AA310" i="4" s="1"/>
  <c r="P291" i="4"/>
  <c r="L291" i="4" s="1"/>
  <c r="AA291" i="4" s="1"/>
  <c r="P271" i="4"/>
  <c r="L271" i="4" s="1"/>
  <c r="AA271" i="4" s="1"/>
  <c r="P263" i="4"/>
  <c r="L263" i="4" s="1"/>
  <c r="AA263" i="4" s="1"/>
  <c r="P155" i="4"/>
  <c r="L155" i="4" s="1"/>
  <c r="AA155" i="4" s="1"/>
  <c r="P147" i="4"/>
  <c r="L147" i="4" s="1"/>
  <c r="P156" i="4"/>
  <c r="L156" i="4" s="1"/>
  <c r="AA156" i="4" s="1"/>
  <c r="P148" i="4"/>
  <c r="L148" i="4" s="1"/>
  <c r="AA148" i="4" s="1"/>
  <c r="P153" i="4"/>
  <c r="L153" i="4" s="1"/>
  <c r="AA153" i="4" s="1"/>
  <c r="P149" i="4"/>
  <c r="L149" i="4" s="1"/>
  <c r="AA149" i="4" s="1"/>
  <c r="P141" i="4"/>
  <c r="L141" i="4" s="1"/>
  <c r="AA141" i="4" s="1"/>
  <c r="P154" i="4"/>
  <c r="L154" i="4" s="1"/>
  <c r="AA154" i="4" s="1"/>
  <c r="P150" i="4"/>
  <c r="L150" i="4" s="1"/>
  <c r="AA150" i="4" s="1"/>
  <c r="P188" i="4"/>
  <c r="L188" i="4" s="1"/>
  <c r="AA188" i="4" s="1"/>
  <c r="P189" i="4"/>
  <c r="L189" i="4" s="1"/>
  <c r="AA189" i="4" s="1"/>
  <c r="P240" i="4"/>
  <c r="L240" i="4" s="1"/>
  <c r="AA240" i="4" s="1"/>
  <c r="P192" i="4"/>
  <c r="L192" i="4" s="1"/>
  <c r="AA192" i="4" s="1"/>
  <c r="P241" i="4"/>
  <c r="L241" i="4" s="1"/>
  <c r="AA241" i="4" s="1"/>
  <c r="P213" i="4"/>
  <c r="L213" i="4" s="1"/>
  <c r="AA213" i="4" s="1"/>
  <c r="P193" i="4"/>
  <c r="L193" i="4" s="1"/>
  <c r="AA193" i="4" s="1"/>
  <c r="P238" i="4"/>
  <c r="L238" i="4" s="1"/>
  <c r="AA238" i="4" s="1"/>
  <c r="P194" i="4"/>
  <c r="L194" i="4" s="1"/>
  <c r="AA194" i="4" s="1"/>
  <c r="P190" i="4"/>
  <c r="L190" i="4" s="1"/>
  <c r="AA190" i="4" s="1"/>
  <c r="P187" i="4"/>
  <c r="L187" i="4" s="1"/>
  <c r="P239" i="4"/>
  <c r="L239" i="4" s="1"/>
  <c r="AA239" i="4" s="1"/>
  <c r="P191" i="4"/>
  <c r="L191" i="4" s="1"/>
  <c r="AA191" i="4" s="1"/>
  <c r="P169" i="4"/>
  <c r="L169" i="4" s="1"/>
  <c r="AA169" i="4" s="1"/>
  <c r="P128" i="4"/>
  <c r="L128" i="4" s="1"/>
  <c r="AA128" i="4" s="1"/>
  <c r="P124" i="4"/>
  <c r="L124" i="4" s="1"/>
  <c r="AA124" i="4" s="1"/>
  <c r="P116" i="4"/>
  <c r="L116" i="4" s="1"/>
  <c r="AA116" i="4" s="1"/>
  <c r="P104" i="4"/>
  <c r="L104" i="4" s="1"/>
  <c r="AA104" i="4" s="1"/>
  <c r="P84" i="4"/>
  <c r="L84" i="4" s="1"/>
  <c r="AA84" i="4" s="1"/>
  <c r="P901" i="4"/>
  <c r="L901" i="4" s="1"/>
  <c r="AA901" i="4" s="1"/>
  <c r="P897" i="4"/>
  <c r="L897" i="4" s="1"/>
  <c r="AA897" i="4" s="1"/>
  <c r="P885" i="4"/>
  <c r="L885" i="4" s="1"/>
  <c r="AA885" i="4" s="1"/>
  <c r="P873" i="4"/>
  <c r="L873" i="4" s="1"/>
  <c r="AA873" i="4" s="1"/>
  <c r="P869" i="4"/>
  <c r="L869" i="4" s="1"/>
  <c r="AA869" i="4" s="1"/>
  <c r="P857" i="4"/>
  <c r="L857" i="4" s="1"/>
  <c r="AA857" i="4" s="1"/>
  <c r="P833" i="4"/>
  <c r="L833" i="4" s="1"/>
  <c r="AA833" i="4" s="1"/>
  <c r="P825" i="4"/>
  <c r="L825" i="4" s="1"/>
  <c r="AA825" i="4" s="1"/>
  <c r="P817" i="4"/>
  <c r="L817" i="4" s="1"/>
  <c r="AA817" i="4" s="1"/>
  <c r="P826" i="4"/>
  <c r="L826" i="4" s="1"/>
  <c r="AA826" i="4" s="1"/>
  <c r="P170" i="4"/>
  <c r="L170" i="4" s="1"/>
  <c r="AA170" i="4" s="1"/>
  <c r="P133" i="4"/>
  <c r="L133" i="4" s="1"/>
  <c r="AA133" i="4" s="1"/>
  <c r="P125" i="4"/>
  <c r="L125" i="4" s="1"/>
  <c r="AA125" i="4" s="1"/>
  <c r="P121" i="4"/>
  <c r="L121" i="4" s="1"/>
  <c r="AA121" i="4" s="1"/>
  <c r="P101" i="4"/>
  <c r="L101" i="4" s="1"/>
  <c r="AA101" i="4" s="1"/>
  <c r="P85" i="4"/>
  <c r="L85" i="4" s="1"/>
  <c r="AA85" i="4" s="1"/>
  <c r="P910" i="4"/>
  <c r="L910" i="4" s="1"/>
  <c r="AA910" i="4" s="1"/>
  <c r="P862" i="4"/>
  <c r="L862" i="4" s="1"/>
  <c r="AA862" i="4" s="1"/>
  <c r="P834" i="4"/>
  <c r="L834" i="4" s="1"/>
  <c r="AA834" i="4" s="1"/>
  <c r="P818" i="4"/>
  <c r="L818" i="4" s="1"/>
  <c r="AA818" i="4" s="1"/>
  <c r="P819" i="4"/>
  <c r="L819" i="4" s="1"/>
  <c r="AA819" i="4" s="1"/>
  <c r="P175" i="4"/>
  <c r="L175" i="4" s="1"/>
  <c r="AA175" i="4" s="1"/>
  <c r="P171" i="4"/>
  <c r="L171" i="4" s="1"/>
  <c r="AA171" i="4" s="1"/>
  <c r="P126" i="4"/>
  <c r="L126" i="4" s="1"/>
  <c r="AA126" i="4" s="1"/>
  <c r="P122" i="4"/>
  <c r="L122" i="4" s="1"/>
  <c r="AA122" i="4" s="1"/>
  <c r="P102" i="4"/>
  <c r="L102" i="4" s="1"/>
  <c r="AA102" i="4" s="1"/>
  <c r="P86" i="4"/>
  <c r="L86" i="4" s="1"/>
  <c r="AA86" i="4" s="1"/>
  <c r="P911" i="4"/>
  <c r="L911" i="4" s="1"/>
  <c r="AA911" i="4" s="1"/>
  <c r="P903" i="4"/>
  <c r="L903" i="4" s="1"/>
  <c r="AA903" i="4" s="1"/>
  <c r="P871" i="4"/>
  <c r="L871" i="4" s="1"/>
  <c r="AA871" i="4" s="1"/>
  <c r="P859" i="4"/>
  <c r="L859" i="4" s="1"/>
  <c r="AA859" i="4" s="1"/>
  <c r="P835" i="4"/>
  <c r="L835" i="4" s="1"/>
  <c r="AA835" i="4" s="1"/>
  <c r="P827" i="4"/>
  <c r="L827" i="4" s="1"/>
  <c r="AA827" i="4" s="1"/>
  <c r="P176" i="4"/>
  <c r="L176" i="4" s="1"/>
  <c r="AA176" i="4" s="1"/>
  <c r="P172" i="4"/>
  <c r="L172" i="4" s="1"/>
  <c r="AA172" i="4" s="1"/>
  <c r="P168" i="4"/>
  <c r="L168" i="4" s="1"/>
  <c r="AA168" i="4" s="1"/>
  <c r="P127" i="4"/>
  <c r="L127" i="4" s="1"/>
  <c r="AA127" i="4" s="1"/>
  <c r="P123" i="4"/>
  <c r="L123" i="4" s="1"/>
  <c r="AA123" i="4" s="1"/>
  <c r="P103" i="4"/>
  <c r="L103" i="4" s="1"/>
  <c r="AA103" i="4" s="1"/>
  <c r="P896" i="4"/>
  <c r="L896" i="4" s="1"/>
  <c r="AA896" i="4" s="1"/>
  <c r="P868" i="4"/>
  <c r="L868" i="4" s="1"/>
  <c r="AA868" i="4" s="1"/>
  <c r="P864" i="4"/>
  <c r="L864" i="4" s="1"/>
  <c r="AA864" i="4" s="1"/>
  <c r="P860" i="4"/>
  <c r="L860" i="4" s="1"/>
  <c r="AA860" i="4" s="1"/>
  <c r="P856" i="4"/>
  <c r="L856" i="4" s="1"/>
  <c r="AA856" i="4" s="1"/>
  <c r="P828" i="4"/>
  <c r="L828" i="4" s="1"/>
  <c r="AA828" i="4" s="1"/>
  <c r="P824" i="4"/>
  <c r="L824" i="4" s="1"/>
  <c r="AA824" i="4" s="1"/>
  <c r="P816" i="4"/>
  <c r="L816" i="4" s="1"/>
  <c r="AA816" i="4" s="1"/>
  <c r="G17" i="11"/>
  <c r="B9" i="13"/>
  <c r="B8" i="13"/>
  <c r="B7" i="13"/>
  <c r="B6" i="13"/>
  <c r="B5" i="13"/>
  <c r="B3" i="13"/>
  <c r="A4" i="13"/>
  <c r="A5" i="13"/>
  <c r="A6" i="13"/>
  <c r="A7" i="13"/>
  <c r="A8" i="13"/>
  <c r="A9" i="13"/>
  <c r="A3" i="13"/>
  <c r="E40" i="13"/>
  <c r="E39" i="13"/>
  <c r="E38" i="13"/>
  <c r="E37" i="13"/>
  <c r="E36" i="13"/>
  <c r="E35" i="13"/>
  <c r="E30" i="13"/>
  <c r="E29" i="13"/>
  <c r="C19" i="13"/>
  <c r="C18" i="13"/>
  <c r="AA323" i="4" l="1"/>
  <c r="AA575" i="4"/>
  <c r="AA530" i="4"/>
  <c r="AA337" i="4"/>
  <c r="AA187" i="4"/>
  <c r="AA147" i="4"/>
  <c r="B9" i="12"/>
  <c r="B8" i="12"/>
  <c r="B7" i="12"/>
  <c r="B6" i="12"/>
  <c r="B5" i="12"/>
  <c r="B3" i="12"/>
  <c r="A4" i="12"/>
  <c r="A5" i="12"/>
  <c r="A6" i="12"/>
  <c r="A7" i="12"/>
  <c r="A8" i="12"/>
  <c r="A9" i="12"/>
  <c r="A3" i="12"/>
  <c r="B4" i="11"/>
  <c r="B5" i="11"/>
  <c r="B6" i="11"/>
  <c r="B7" i="11"/>
  <c r="B8" i="11"/>
  <c r="A4" i="11"/>
  <c r="A5" i="11"/>
  <c r="A6" i="11"/>
  <c r="A7" i="11"/>
  <c r="A8" i="11"/>
  <c r="A9" i="11"/>
  <c r="A3" i="11"/>
  <c r="B3" i="11"/>
  <c r="N34" i="13"/>
  <c r="M34" i="13"/>
  <c r="L34" i="13"/>
  <c r="K34" i="13"/>
  <c r="J34" i="13"/>
  <c r="I34" i="13"/>
  <c r="N33" i="13"/>
  <c r="M33" i="13"/>
  <c r="L33" i="13"/>
  <c r="K33" i="13"/>
  <c r="J33" i="13"/>
  <c r="I33" i="13"/>
  <c r="N32" i="13"/>
  <c r="M32" i="13"/>
  <c r="L32" i="13"/>
  <c r="K32" i="13"/>
  <c r="J32" i="13"/>
  <c r="I32" i="13"/>
  <c r="N31" i="13"/>
  <c r="M31" i="13"/>
  <c r="L31" i="13"/>
  <c r="K31" i="13"/>
  <c r="J31" i="13"/>
  <c r="I31" i="13"/>
  <c r="N26" i="13"/>
  <c r="M26" i="13"/>
  <c r="L26" i="13"/>
  <c r="K26" i="13"/>
  <c r="J26" i="13"/>
  <c r="I26" i="13"/>
  <c r="B4" i="13"/>
  <c r="N46" i="12"/>
  <c r="M46" i="12"/>
  <c r="L46" i="12"/>
  <c r="K46" i="12"/>
  <c r="J46" i="12"/>
  <c r="I46" i="12"/>
  <c r="N45" i="12"/>
  <c r="M45" i="12"/>
  <c r="L45" i="12"/>
  <c r="K45" i="12"/>
  <c r="J45" i="12"/>
  <c r="I45" i="12"/>
  <c r="N44" i="12"/>
  <c r="M44" i="12"/>
  <c r="L44" i="12"/>
  <c r="K44" i="12"/>
  <c r="J44" i="12"/>
  <c r="I44" i="12"/>
  <c r="N43" i="12"/>
  <c r="M43" i="12"/>
  <c r="L43" i="12"/>
  <c r="K43" i="12"/>
  <c r="J43" i="12"/>
  <c r="I43" i="12"/>
  <c r="N40" i="12"/>
  <c r="M40" i="12"/>
  <c r="L40" i="12"/>
  <c r="K40" i="12"/>
  <c r="J40" i="12"/>
  <c r="I40" i="12"/>
  <c r="N39" i="12"/>
  <c r="M39" i="12"/>
  <c r="L39" i="12"/>
  <c r="K39" i="12"/>
  <c r="J39" i="12"/>
  <c r="I39" i="12"/>
  <c r="N38" i="12"/>
  <c r="M38" i="12"/>
  <c r="L38" i="12"/>
  <c r="K38" i="12"/>
  <c r="J38" i="12"/>
  <c r="I38" i="12"/>
  <c r="N34" i="12"/>
  <c r="M34" i="12"/>
  <c r="L34" i="12"/>
  <c r="K34" i="12"/>
  <c r="J34" i="12"/>
  <c r="I34" i="12"/>
  <c r="B53" i="11"/>
  <c r="B42" i="11"/>
  <c r="B48" i="11" s="1"/>
  <c r="B52" i="11" s="1"/>
  <c r="C17" i="11"/>
  <c r="I35" i="13" l="1"/>
  <c r="N47" i="12"/>
  <c r="O34" i="12"/>
  <c r="K47" i="12"/>
  <c r="L47" i="12"/>
  <c r="M35" i="13"/>
  <c r="J35" i="13"/>
  <c r="O26" i="13"/>
  <c r="K35" i="13"/>
  <c r="L35" i="13"/>
  <c r="N35" i="13"/>
  <c r="M47" i="12"/>
  <c r="I47" i="12"/>
  <c r="J47" i="12"/>
  <c r="B50" i="11"/>
  <c r="B51" i="11"/>
  <c r="E13" i="13" l="1"/>
  <c r="E16" i="13" s="1"/>
  <c r="E19" i="13" s="1"/>
  <c r="E13" i="12"/>
  <c r="E16" i="12" s="1"/>
  <c r="B54" i="11"/>
  <c r="E18" i="13" l="1"/>
  <c r="E20" i="13" s="1"/>
  <c r="E22" i="13" s="1"/>
  <c r="G30" i="11" s="1"/>
  <c r="G32" i="11" s="1"/>
  <c r="G35" i="11" s="1"/>
  <c r="G22" i="11" s="1"/>
  <c r="G25" i="11" s="1"/>
  <c r="E23" i="13" s="1"/>
  <c r="E18" i="12"/>
  <c r="E19" i="12"/>
  <c r="E20" i="12" l="1"/>
  <c r="E22" i="12" l="1"/>
  <c r="C30" i="11" s="1"/>
  <c r="C32" i="11" l="1"/>
  <c r="C35" i="11" s="1"/>
  <c r="C22" i="11" s="1"/>
  <c r="C25" i="11" s="1"/>
  <c r="E23" i="12" l="1"/>
  <c r="E24" i="12" s="1"/>
  <c r="E26" i="12" l="1"/>
  <c r="E27" i="12" s="1"/>
  <c r="E33" i="12" s="1"/>
  <c r="E24" i="13"/>
  <c r="E26" i="13" s="1"/>
  <c r="E44" i="12" l="1"/>
  <c r="E27" i="13"/>
  <c r="E33" i="13" l="1"/>
  <c r="E48" i="12"/>
  <c r="F46" i="12" l="1"/>
  <c r="F22" i="1"/>
  <c r="F24" i="12"/>
  <c r="F27" i="12"/>
  <c r="F33" i="12"/>
  <c r="F44" i="12"/>
  <c r="F20" i="12"/>
  <c r="F40" i="12"/>
  <c r="F37" i="12"/>
  <c r="F36" i="12"/>
  <c r="F41" i="12"/>
  <c r="F42" i="12"/>
  <c r="F43" i="12"/>
  <c r="F38" i="12"/>
  <c r="F39" i="12"/>
  <c r="F35" i="12"/>
  <c r="E50" i="12"/>
  <c r="E54" i="12"/>
  <c r="F45" i="1" s="1"/>
  <c r="F43" i="2" s="1"/>
  <c r="E52" i="12"/>
  <c r="F33" i="1" s="1"/>
  <c r="F32" i="2" s="1"/>
  <c r="E44" i="13"/>
  <c r="F48" i="12" l="1"/>
  <c r="E48" i="13"/>
  <c r="F44" i="13" s="1"/>
  <c r="F46" i="13" l="1"/>
  <c r="F48" i="13" s="1"/>
  <c r="F27" i="1"/>
  <c r="F20" i="13"/>
  <c r="F24" i="13"/>
  <c r="F27" i="13"/>
  <c r="F33" i="13"/>
  <c r="F35" i="13"/>
  <c r="F36" i="13"/>
  <c r="F42" i="13"/>
  <c r="F41" i="13"/>
  <c r="F40" i="13"/>
  <c r="F39" i="13"/>
  <c r="F38" i="13"/>
  <c r="F37" i="13"/>
  <c r="E54" i="13"/>
  <c r="F50" i="1" s="1"/>
  <c r="E50" i="13"/>
  <c r="E52" i="13"/>
  <c r="F38" i="1" s="1"/>
  <c r="N17" i="9" l="1"/>
  <c r="I17" i="9"/>
  <c r="D17" i="9"/>
  <c r="T56" i="4"/>
  <c r="S56" i="4"/>
  <c r="O56" i="4" s="1"/>
  <c r="R56" i="4"/>
  <c r="N56" i="4" s="1"/>
  <c r="Q56" i="4"/>
  <c r="M56" i="4" s="1"/>
  <c r="K56" i="4"/>
  <c r="Z56" i="4" s="1"/>
  <c r="T55" i="4"/>
  <c r="S55" i="4"/>
  <c r="O55" i="4" s="1"/>
  <c r="R55" i="4"/>
  <c r="N55" i="4" s="1"/>
  <c r="Q55" i="4"/>
  <c r="M55" i="4" s="1"/>
  <c r="K55" i="4"/>
  <c r="Z55" i="4" s="1"/>
  <c r="T54" i="4"/>
  <c r="S54" i="4"/>
  <c r="O54" i="4" s="1"/>
  <c r="R54" i="4"/>
  <c r="N54" i="4" s="1"/>
  <c r="Q54" i="4"/>
  <c r="M54" i="4" s="1"/>
  <c r="K54" i="4"/>
  <c r="Z54" i="4" s="1"/>
  <c r="T53" i="4"/>
  <c r="S53" i="4"/>
  <c r="O53" i="4" s="1"/>
  <c r="R53" i="4"/>
  <c r="N53" i="4" s="1"/>
  <c r="Q53" i="4"/>
  <c r="M53" i="4" s="1"/>
  <c r="K53" i="4"/>
  <c r="Z53" i="4" s="1"/>
  <c r="T958" i="4"/>
  <c r="S958" i="4"/>
  <c r="O958" i="4" s="1"/>
  <c r="R958" i="4"/>
  <c r="N958" i="4" s="1"/>
  <c r="Q958" i="4"/>
  <c r="M958" i="4" s="1"/>
  <c r="K958" i="4"/>
  <c r="Z958" i="4" s="1"/>
  <c r="T790" i="4"/>
  <c r="S790" i="4"/>
  <c r="O790" i="4" s="1"/>
  <c r="R790" i="4"/>
  <c r="N790" i="4" s="1"/>
  <c r="Q790" i="4"/>
  <c r="M790" i="4" s="1"/>
  <c r="K790" i="4"/>
  <c r="Z790" i="4" s="1"/>
  <c r="T775" i="4"/>
  <c r="S775" i="4"/>
  <c r="O775" i="4" s="1"/>
  <c r="R775" i="4"/>
  <c r="N775" i="4" s="1"/>
  <c r="Q775" i="4"/>
  <c r="M775" i="4" s="1"/>
  <c r="Z775" i="4"/>
  <c r="K774" i="4"/>
  <c r="Z774" i="4" s="1"/>
  <c r="Q774" i="4"/>
  <c r="M774" i="4" s="1"/>
  <c r="R774" i="4"/>
  <c r="N774" i="4" s="1"/>
  <c r="S774" i="4"/>
  <c r="O774" i="4" s="1"/>
  <c r="T774" i="4"/>
  <c r="T768" i="4"/>
  <c r="S768" i="4"/>
  <c r="O768" i="4" s="1"/>
  <c r="R768" i="4"/>
  <c r="N768" i="4" s="1"/>
  <c r="Q768" i="4"/>
  <c r="M768" i="4" s="1"/>
  <c r="K768" i="4"/>
  <c r="Z768" i="4" s="1"/>
  <c r="T767" i="4"/>
  <c r="S767" i="4"/>
  <c r="O767" i="4" s="1"/>
  <c r="R767" i="4"/>
  <c r="N767" i="4" s="1"/>
  <c r="Q767" i="4"/>
  <c r="M767" i="4" s="1"/>
  <c r="K767" i="4"/>
  <c r="Z767" i="4" s="1"/>
  <c r="T766" i="4"/>
  <c r="S766" i="4"/>
  <c r="O766" i="4" s="1"/>
  <c r="R766" i="4"/>
  <c r="N766" i="4" s="1"/>
  <c r="Q766" i="4"/>
  <c r="M766" i="4" s="1"/>
  <c r="K766" i="4"/>
  <c r="Z766" i="4" s="1"/>
  <c r="T765" i="4"/>
  <c r="S765" i="4"/>
  <c r="O765" i="4" s="1"/>
  <c r="R765" i="4"/>
  <c r="N765" i="4" s="1"/>
  <c r="Q765" i="4"/>
  <c r="M765" i="4" s="1"/>
  <c r="K765" i="4"/>
  <c r="Z765" i="4" s="1"/>
  <c r="T764" i="4"/>
  <c r="S764" i="4"/>
  <c r="O764" i="4" s="1"/>
  <c r="R764" i="4"/>
  <c r="N764" i="4" s="1"/>
  <c r="Q764" i="4"/>
  <c r="M764" i="4" s="1"/>
  <c r="K764" i="4"/>
  <c r="Z764" i="4" s="1"/>
  <c r="T763" i="4"/>
  <c r="S763" i="4"/>
  <c r="O763" i="4" s="1"/>
  <c r="R763" i="4"/>
  <c r="N763" i="4" s="1"/>
  <c r="Q763" i="4"/>
  <c r="M763" i="4" s="1"/>
  <c r="K763" i="4"/>
  <c r="Z763" i="4" s="1"/>
  <c r="T31" i="4"/>
  <c r="S31" i="4"/>
  <c r="O31" i="4" s="1"/>
  <c r="R31" i="4"/>
  <c r="N31" i="4" s="1"/>
  <c r="Q31" i="4"/>
  <c r="M31" i="4" s="1"/>
  <c r="Z31" i="4"/>
  <c r="T177" i="4"/>
  <c r="S177" i="4"/>
  <c r="O177" i="4" s="1"/>
  <c r="R177" i="4"/>
  <c r="N177" i="4" s="1"/>
  <c r="Q177" i="4"/>
  <c r="M177" i="4" s="1"/>
  <c r="K177" i="4"/>
  <c r="Z177" i="4" s="1"/>
  <c r="T66" i="4"/>
  <c r="S66" i="4"/>
  <c r="O66" i="4" s="1"/>
  <c r="R66" i="4"/>
  <c r="N66" i="4" s="1"/>
  <c r="Q66" i="4"/>
  <c r="M66" i="4" s="1"/>
  <c r="Z66" i="4"/>
  <c r="T60" i="4"/>
  <c r="S60" i="4"/>
  <c r="O60" i="4" s="1"/>
  <c r="R60" i="4"/>
  <c r="N60" i="4" s="1"/>
  <c r="Q60" i="4"/>
  <c r="M60" i="4" s="1"/>
  <c r="Z60" i="4"/>
  <c r="D18" i="9" l="1"/>
  <c r="N18" i="9"/>
  <c r="I18" i="9"/>
  <c r="I20" i="9" l="1"/>
  <c r="I24" i="9" s="1"/>
  <c r="I29" i="9" s="1"/>
  <c r="I33" i="9" s="1"/>
  <c r="I37" i="9" s="1"/>
  <c r="I41" i="9" s="1"/>
  <c r="I45" i="9" s="1"/>
  <c r="I49" i="9" s="1"/>
  <c r="I53" i="9" s="1"/>
  <c r="I57" i="9" s="1"/>
  <c r="I61" i="9" s="1"/>
  <c r="I65" i="9" s="1"/>
  <c r="I69" i="9" s="1"/>
  <c r="I73" i="9" s="1"/>
  <c r="I19" i="9"/>
  <c r="N20" i="9"/>
  <c r="N24" i="9" s="1"/>
  <c r="N29" i="9" s="1"/>
  <c r="N33" i="9" s="1"/>
  <c r="N37" i="9" s="1"/>
  <c r="N41" i="9" s="1"/>
  <c r="N45" i="9" s="1"/>
  <c r="N49" i="9" s="1"/>
  <c r="N53" i="9" s="1"/>
  <c r="N57" i="9" s="1"/>
  <c r="N61" i="9" s="1"/>
  <c r="N65" i="9" s="1"/>
  <c r="N69" i="9" s="1"/>
  <c r="N73" i="9" s="1"/>
  <c r="N19" i="9"/>
  <c r="D20" i="9"/>
  <c r="D24" i="9" s="1"/>
  <c r="D29" i="9" s="1"/>
  <c r="D33" i="9" s="1"/>
  <c r="D37" i="9" s="1"/>
  <c r="D41" i="9" s="1"/>
  <c r="D45" i="9" s="1"/>
  <c r="D49" i="9" s="1"/>
  <c r="D53" i="9" s="1"/>
  <c r="D57" i="9" s="1"/>
  <c r="D61" i="9" s="1"/>
  <c r="D65" i="9" s="1"/>
  <c r="D69" i="9" s="1"/>
  <c r="D73" i="9" s="1"/>
  <c r="D19" i="9"/>
  <c r="K1060" i="4"/>
  <c r="Z1060" i="4" s="1"/>
  <c r="Q1060" i="4"/>
  <c r="M1060" i="4" s="1"/>
  <c r="R1060" i="4"/>
  <c r="N1060" i="4" s="1"/>
  <c r="S1060" i="4"/>
  <c r="O1060" i="4" s="1"/>
  <c r="T1060" i="4"/>
  <c r="E43" i="3"/>
  <c r="J49" i="3"/>
  <c r="J46" i="3"/>
  <c r="J42" i="3"/>
  <c r="J44" i="3"/>
  <c r="K44" i="3" s="1"/>
  <c r="J17" i="3"/>
  <c r="J195" i="3"/>
  <c r="K195" i="3" s="1"/>
  <c r="J197" i="3"/>
  <c r="K197" i="3" s="1"/>
  <c r="J148" i="3"/>
  <c r="K148" i="3" s="1"/>
  <c r="J150" i="3"/>
  <c r="J131" i="3"/>
  <c r="K131" i="3" s="1"/>
  <c r="J133" i="3"/>
  <c r="J114" i="3"/>
  <c r="K114" i="3" s="1"/>
  <c r="J116" i="3"/>
  <c r="J97" i="3"/>
  <c r="K97" i="3" s="1"/>
  <c r="J99" i="3"/>
  <c r="J80" i="3"/>
  <c r="K80" i="3" s="1"/>
  <c r="J82" i="3"/>
  <c r="J63" i="3"/>
  <c r="K63" i="3" s="1"/>
  <c r="J65" i="3"/>
  <c r="J40" i="3"/>
  <c r="K40" i="3" s="1"/>
  <c r="J47" i="3"/>
  <c r="J23" i="3"/>
  <c r="K23" i="3" s="1"/>
  <c r="J25" i="3"/>
  <c r="K10" i="4"/>
  <c r="Z10" i="4" s="1"/>
  <c r="K11" i="4"/>
  <c r="Z11" i="4" s="1"/>
  <c r="K12" i="4"/>
  <c r="Z12" i="4" s="1"/>
  <c r="K13" i="4"/>
  <c r="Z13" i="4" s="1"/>
  <c r="K14" i="4"/>
  <c r="Z14" i="4" s="1"/>
  <c r="K15" i="4"/>
  <c r="Z15" i="4" s="1"/>
  <c r="K16" i="4"/>
  <c r="Z16" i="4" s="1"/>
  <c r="K17" i="4"/>
  <c r="Z17" i="4" s="1"/>
  <c r="F16" i="10"/>
  <c r="F51" i="10"/>
  <c r="J196" i="3"/>
  <c r="J180" i="3"/>
  <c r="K180" i="3" s="1"/>
  <c r="J165" i="3"/>
  <c r="K165" i="3" s="1"/>
  <c r="J149" i="3"/>
  <c r="J132" i="3"/>
  <c r="J115" i="3"/>
  <c r="J98" i="3"/>
  <c r="J81" i="3"/>
  <c r="J64" i="3"/>
  <c r="J41" i="3"/>
  <c r="J21" i="3"/>
  <c r="G11" i="10"/>
  <c r="G10" i="10"/>
  <c r="G9" i="10"/>
  <c r="A9" i="10"/>
  <c r="G8" i="10"/>
  <c r="B8" i="10"/>
  <c r="A8" i="10"/>
  <c r="G7" i="10"/>
  <c r="B7" i="10"/>
  <c r="A7" i="10"/>
  <c r="G6" i="10"/>
  <c r="B6" i="10"/>
  <c r="A6" i="10"/>
  <c r="G5" i="10"/>
  <c r="B5" i="10"/>
  <c r="A5" i="10"/>
  <c r="A4" i="10"/>
  <c r="B3" i="10"/>
  <c r="A3" i="10"/>
  <c r="Q77" i="9"/>
  <c r="L77" i="9"/>
  <c r="G77" i="9"/>
  <c r="B77" i="9"/>
  <c r="D63" i="2"/>
  <c r="G9" i="9"/>
  <c r="A9" i="9"/>
  <c r="G8" i="9"/>
  <c r="B8" i="9"/>
  <c r="A8" i="9"/>
  <c r="G7" i="9"/>
  <c r="B7" i="9"/>
  <c r="A7" i="9"/>
  <c r="G6" i="9"/>
  <c r="B6" i="9"/>
  <c r="A6" i="9"/>
  <c r="G5" i="9"/>
  <c r="B5" i="9"/>
  <c r="A5" i="9"/>
  <c r="G4" i="9"/>
  <c r="A4" i="9"/>
  <c r="G3" i="9"/>
  <c r="B3" i="9"/>
  <c r="A3" i="9"/>
  <c r="D98" i="8"/>
  <c r="D106" i="8"/>
  <c r="D83" i="8"/>
  <c r="D80" i="8"/>
  <c r="D78" i="8"/>
  <c r="D86" i="8"/>
  <c r="D63" i="8"/>
  <c r="D60" i="8"/>
  <c r="D58" i="8"/>
  <c r="D66" i="8" s="1"/>
  <c r="D38" i="8"/>
  <c r="D45" i="8" s="1"/>
  <c r="D18" i="8"/>
  <c r="D23" i="8" s="1"/>
  <c r="B8" i="8"/>
  <c r="A8" i="8"/>
  <c r="B7" i="8"/>
  <c r="A7" i="8"/>
  <c r="B6" i="8"/>
  <c r="A6" i="8"/>
  <c r="B5" i="8"/>
  <c r="A5" i="8"/>
  <c r="A4" i="8"/>
  <c r="B3" i="8"/>
  <c r="A3" i="8"/>
  <c r="T1068" i="4"/>
  <c r="S1068" i="4"/>
  <c r="O1068" i="4" s="1"/>
  <c r="R1068" i="4"/>
  <c r="N1068" i="4" s="1"/>
  <c r="Q1068" i="4"/>
  <c r="M1068" i="4" s="1"/>
  <c r="K1068" i="4"/>
  <c r="Z1068" i="4" s="1"/>
  <c r="T1067" i="4"/>
  <c r="S1067" i="4"/>
  <c r="O1067" i="4" s="1"/>
  <c r="R1067" i="4"/>
  <c r="N1067" i="4" s="1"/>
  <c r="K1067" i="4"/>
  <c r="Z1067" i="4" s="1"/>
  <c r="T1066" i="4"/>
  <c r="S1066" i="4"/>
  <c r="O1066" i="4" s="1"/>
  <c r="R1066" i="4"/>
  <c r="N1066" i="4" s="1"/>
  <c r="K1066" i="4"/>
  <c r="Z1066" i="4" s="1"/>
  <c r="T1065" i="4"/>
  <c r="S1065" i="4"/>
  <c r="O1065" i="4" s="1"/>
  <c r="R1065" i="4"/>
  <c r="N1065" i="4" s="1"/>
  <c r="Q1065" i="4"/>
  <c r="M1065" i="4" s="1"/>
  <c r="K1065" i="4"/>
  <c r="Z1065" i="4" s="1"/>
  <c r="T1064" i="4"/>
  <c r="S1064" i="4"/>
  <c r="O1064" i="4" s="1"/>
  <c r="R1064" i="4"/>
  <c r="N1064" i="4" s="1"/>
  <c r="Q1064" i="4"/>
  <c r="M1064" i="4" s="1"/>
  <c r="K1064" i="4"/>
  <c r="Z1064" i="4" s="1"/>
  <c r="T1063" i="4"/>
  <c r="S1063" i="4"/>
  <c r="O1063" i="4" s="1"/>
  <c r="R1063" i="4"/>
  <c r="N1063" i="4" s="1"/>
  <c r="Q1063" i="4"/>
  <c r="M1063" i="4" s="1"/>
  <c r="K1063" i="4"/>
  <c r="Z1063" i="4" s="1"/>
  <c r="T1062" i="4"/>
  <c r="S1062" i="4"/>
  <c r="O1062" i="4" s="1"/>
  <c r="R1062" i="4"/>
  <c r="N1062" i="4" s="1"/>
  <c r="Q1062" i="4"/>
  <c r="M1062" i="4" s="1"/>
  <c r="K1062" i="4"/>
  <c r="Z1062" i="4" s="1"/>
  <c r="T1061" i="4"/>
  <c r="S1061" i="4"/>
  <c r="O1061" i="4" s="1"/>
  <c r="R1061" i="4"/>
  <c r="N1061" i="4" s="1"/>
  <c r="Q1061" i="4"/>
  <c r="M1061" i="4" s="1"/>
  <c r="K1061" i="4"/>
  <c r="Z1061" i="4" s="1"/>
  <c r="T1059" i="4"/>
  <c r="S1059" i="4"/>
  <c r="O1059" i="4" s="1"/>
  <c r="R1059" i="4"/>
  <c r="N1059" i="4" s="1"/>
  <c r="Q1059" i="4"/>
  <c r="M1059" i="4" s="1"/>
  <c r="K1059" i="4"/>
  <c r="Z1059" i="4" s="1"/>
  <c r="T1058" i="4"/>
  <c r="S1058" i="4"/>
  <c r="O1058" i="4" s="1"/>
  <c r="R1058" i="4"/>
  <c r="N1058" i="4" s="1"/>
  <c r="Q1058" i="4"/>
  <c r="M1058" i="4" s="1"/>
  <c r="K1058" i="4"/>
  <c r="Z1058" i="4" s="1"/>
  <c r="T1057" i="4"/>
  <c r="S1057" i="4"/>
  <c r="O1057" i="4" s="1"/>
  <c r="R1057" i="4"/>
  <c r="N1057" i="4" s="1"/>
  <c r="Q1057" i="4"/>
  <c r="M1057" i="4" s="1"/>
  <c r="K1057" i="4"/>
  <c r="Z1057" i="4" s="1"/>
  <c r="T1056" i="4"/>
  <c r="S1056" i="4"/>
  <c r="O1056" i="4" s="1"/>
  <c r="R1056" i="4"/>
  <c r="N1056" i="4" s="1"/>
  <c r="Q1056" i="4"/>
  <c r="M1056" i="4" s="1"/>
  <c r="K1056" i="4"/>
  <c r="Z1056" i="4" s="1"/>
  <c r="T1055" i="4"/>
  <c r="S1055" i="4"/>
  <c r="O1055" i="4" s="1"/>
  <c r="R1055" i="4"/>
  <c r="N1055" i="4" s="1"/>
  <c r="Q1055" i="4"/>
  <c r="M1055" i="4" s="1"/>
  <c r="K1055" i="4"/>
  <c r="Z1055" i="4" s="1"/>
  <c r="T1054" i="4"/>
  <c r="S1054" i="4"/>
  <c r="O1054" i="4" s="1"/>
  <c r="R1054" i="4"/>
  <c r="N1054" i="4" s="1"/>
  <c r="K1054" i="4"/>
  <c r="Z1054" i="4" s="1"/>
  <c r="T1053" i="4"/>
  <c r="S1053" i="4"/>
  <c r="O1053" i="4" s="1"/>
  <c r="R1053" i="4"/>
  <c r="N1053" i="4" s="1"/>
  <c r="K1053" i="4"/>
  <c r="Z1053" i="4" s="1"/>
  <c r="T1052" i="4"/>
  <c r="S1052" i="4"/>
  <c r="O1052" i="4" s="1"/>
  <c r="R1052" i="4"/>
  <c r="N1052" i="4" s="1"/>
  <c r="K1052" i="4"/>
  <c r="Z1052" i="4" s="1"/>
  <c r="T1051" i="4"/>
  <c r="S1051" i="4"/>
  <c r="O1051" i="4" s="1"/>
  <c r="R1051" i="4"/>
  <c r="N1051" i="4" s="1"/>
  <c r="Q1051" i="4"/>
  <c r="M1051" i="4" s="1"/>
  <c r="K1051" i="4"/>
  <c r="Z1051" i="4" s="1"/>
  <c r="T977" i="4"/>
  <c r="S977" i="4"/>
  <c r="O977" i="4" s="1"/>
  <c r="R977" i="4"/>
  <c r="N977" i="4" s="1"/>
  <c r="Q977" i="4"/>
  <c r="M977" i="4" s="1"/>
  <c r="K977" i="4"/>
  <c r="Z977" i="4" s="1"/>
  <c r="T976" i="4"/>
  <c r="S976" i="4"/>
  <c r="O976" i="4" s="1"/>
  <c r="R976" i="4"/>
  <c r="N976" i="4" s="1"/>
  <c r="Q976" i="4"/>
  <c r="M976" i="4" s="1"/>
  <c r="K976" i="4"/>
  <c r="Z976" i="4" s="1"/>
  <c r="T975" i="4"/>
  <c r="S975" i="4"/>
  <c r="O975" i="4" s="1"/>
  <c r="R975" i="4"/>
  <c r="N975" i="4" s="1"/>
  <c r="Q975" i="4"/>
  <c r="M975" i="4" s="1"/>
  <c r="K975" i="4"/>
  <c r="Z975" i="4" s="1"/>
  <c r="T974" i="4"/>
  <c r="S974" i="4"/>
  <c r="O974" i="4" s="1"/>
  <c r="R974" i="4"/>
  <c r="N974" i="4" s="1"/>
  <c r="Q974" i="4"/>
  <c r="M974" i="4" s="1"/>
  <c r="K974" i="4"/>
  <c r="Z974" i="4" s="1"/>
  <c r="T973" i="4"/>
  <c r="S973" i="4"/>
  <c r="O973" i="4" s="1"/>
  <c r="R973" i="4"/>
  <c r="N973" i="4" s="1"/>
  <c r="Q973" i="4"/>
  <c r="M973" i="4" s="1"/>
  <c r="K973" i="4"/>
  <c r="Z973" i="4" s="1"/>
  <c r="T972" i="4"/>
  <c r="S972" i="4"/>
  <c r="O972" i="4" s="1"/>
  <c r="R972" i="4"/>
  <c r="N972" i="4" s="1"/>
  <c r="Q972" i="4"/>
  <c r="M972" i="4" s="1"/>
  <c r="K972" i="4"/>
  <c r="Z972" i="4" s="1"/>
  <c r="T971" i="4"/>
  <c r="S971" i="4"/>
  <c r="O971" i="4" s="1"/>
  <c r="R971" i="4"/>
  <c r="N971" i="4" s="1"/>
  <c r="Q971" i="4"/>
  <c r="M971" i="4" s="1"/>
  <c r="K971" i="4"/>
  <c r="Z971" i="4" s="1"/>
  <c r="T970" i="4"/>
  <c r="S970" i="4"/>
  <c r="O970" i="4" s="1"/>
  <c r="R970" i="4"/>
  <c r="N970" i="4" s="1"/>
  <c r="Q970" i="4"/>
  <c r="M970" i="4" s="1"/>
  <c r="K970" i="4"/>
  <c r="Z970" i="4" s="1"/>
  <c r="T969" i="4"/>
  <c r="S969" i="4"/>
  <c r="O969" i="4" s="1"/>
  <c r="R969" i="4"/>
  <c r="N969" i="4" s="1"/>
  <c r="K969" i="4"/>
  <c r="Z969" i="4" s="1"/>
  <c r="T968" i="4"/>
  <c r="S968" i="4"/>
  <c r="O968" i="4" s="1"/>
  <c r="R968" i="4"/>
  <c r="N968" i="4" s="1"/>
  <c r="K968" i="4"/>
  <c r="Z968" i="4" s="1"/>
  <c r="T967" i="4"/>
  <c r="S967" i="4"/>
  <c r="O967" i="4" s="1"/>
  <c r="R967" i="4"/>
  <c r="N967" i="4" s="1"/>
  <c r="Q967" i="4"/>
  <c r="M967" i="4" s="1"/>
  <c r="K967" i="4"/>
  <c r="Z967" i="4" s="1"/>
  <c r="T966" i="4"/>
  <c r="S966" i="4"/>
  <c r="O966" i="4" s="1"/>
  <c r="R966" i="4"/>
  <c r="N966" i="4" s="1"/>
  <c r="Q966" i="4"/>
  <c r="M966" i="4" s="1"/>
  <c r="K966" i="4"/>
  <c r="Z966" i="4" s="1"/>
  <c r="T965" i="4"/>
  <c r="S965" i="4"/>
  <c r="O965" i="4" s="1"/>
  <c r="R965" i="4"/>
  <c r="N965" i="4" s="1"/>
  <c r="Q965" i="4"/>
  <c r="M965" i="4" s="1"/>
  <c r="K965" i="4"/>
  <c r="Z965" i="4" s="1"/>
  <c r="T964" i="4"/>
  <c r="S964" i="4"/>
  <c r="O964" i="4" s="1"/>
  <c r="R964" i="4"/>
  <c r="N964" i="4" s="1"/>
  <c r="Q964" i="4"/>
  <c r="M964" i="4" s="1"/>
  <c r="K964" i="4"/>
  <c r="Z964" i="4" s="1"/>
  <c r="T963" i="4"/>
  <c r="S963" i="4"/>
  <c r="O963" i="4" s="1"/>
  <c r="R963" i="4"/>
  <c r="N963" i="4" s="1"/>
  <c r="Q963" i="4"/>
  <c r="M963" i="4" s="1"/>
  <c r="K963" i="4"/>
  <c r="Z963" i="4" s="1"/>
  <c r="T962" i="4"/>
  <c r="S962" i="4"/>
  <c r="O962" i="4" s="1"/>
  <c r="R962" i="4"/>
  <c r="N962" i="4" s="1"/>
  <c r="Q962" i="4"/>
  <c r="M962" i="4" s="1"/>
  <c r="K962" i="4"/>
  <c r="Z962" i="4" s="1"/>
  <c r="T961" i="4"/>
  <c r="S961" i="4"/>
  <c r="O961" i="4" s="1"/>
  <c r="R961" i="4"/>
  <c r="N961" i="4" s="1"/>
  <c r="Q961" i="4"/>
  <c r="M961" i="4" s="1"/>
  <c r="K961" i="4"/>
  <c r="Z961" i="4" s="1"/>
  <c r="T960" i="4"/>
  <c r="S960" i="4"/>
  <c r="O960" i="4" s="1"/>
  <c r="R960" i="4"/>
  <c r="N960" i="4" s="1"/>
  <c r="Q960" i="4"/>
  <c r="M960" i="4" s="1"/>
  <c r="K960" i="4"/>
  <c r="Z960" i="4" s="1"/>
  <c r="T959" i="4"/>
  <c r="S959" i="4"/>
  <c r="O959" i="4" s="1"/>
  <c r="R959" i="4"/>
  <c r="N959" i="4" s="1"/>
  <c r="Q959" i="4"/>
  <c r="M959" i="4" s="1"/>
  <c r="K959" i="4"/>
  <c r="Z959" i="4" s="1"/>
  <c r="T957" i="4"/>
  <c r="S957" i="4"/>
  <c r="O957" i="4" s="1"/>
  <c r="R957" i="4"/>
  <c r="N957" i="4" s="1"/>
  <c r="K957" i="4"/>
  <c r="Z957" i="4" s="1"/>
  <c r="T956" i="4"/>
  <c r="S956" i="4"/>
  <c r="O956" i="4" s="1"/>
  <c r="R956" i="4"/>
  <c r="N956" i="4" s="1"/>
  <c r="K956" i="4"/>
  <c r="Z956" i="4" s="1"/>
  <c r="T955" i="4"/>
  <c r="S955" i="4"/>
  <c r="O955" i="4" s="1"/>
  <c r="R955" i="4"/>
  <c r="N955" i="4" s="1"/>
  <c r="Q955" i="4"/>
  <c r="M955" i="4" s="1"/>
  <c r="K955" i="4"/>
  <c r="Z955" i="4" s="1"/>
  <c r="T954" i="4"/>
  <c r="S954" i="4"/>
  <c r="O954" i="4" s="1"/>
  <c r="R954" i="4"/>
  <c r="N954" i="4" s="1"/>
  <c r="K954" i="4"/>
  <c r="Z954" i="4" s="1"/>
  <c r="T953" i="4"/>
  <c r="S953" i="4"/>
  <c r="O953" i="4" s="1"/>
  <c r="R953" i="4"/>
  <c r="N953" i="4" s="1"/>
  <c r="K953" i="4"/>
  <c r="Z953" i="4" s="1"/>
  <c r="T952" i="4"/>
  <c r="S952" i="4"/>
  <c r="O952" i="4" s="1"/>
  <c r="R952" i="4"/>
  <c r="N952" i="4" s="1"/>
  <c r="K952" i="4"/>
  <c r="Z952" i="4" s="1"/>
  <c r="T951" i="4"/>
  <c r="S951" i="4"/>
  <c r="O951" i="4" s="1"/>
  <c r="R951" i="4"/>
  <c r="N951" i="4" s="1"/>
  <c r="K951" i="4"/>
  <c r="Z951" i="4" s="1"/>
  <c r="T950" i="4"/>
  <c r="S950" i="4"/>
  <c r="O950" i="4" s="1"/>
  <c r="R950" i="4"/>
  <c r="N950" i="4" s="1"/>
  <c r="Q950" i="4"/>
  <c r="M950" i="4" s="1"/>
  <c r="K950" i="4"/>
  <c r="Z950" i="4" s="1"/>
  <c r="T949" i="4"/>
  <c r="S949" i="4"/>
  <c r="O949" i="4" s="1"/>
  <c r="R949" i="4"/>
  <c r="N949" i="4" s="1"/>
  <c r="Q949" i="4"/>
  <c r="M949" i="4" s="1"/>
  <c r="K949" i="4"/>
  <c r="Z949" i="4" s="1"/>
  <c r="T948" i="4"/>
  <c r="S948" i="4"/>
  <c r="O948" i="4" s="1"/>
  <c r="R948" i="4"/>
  <c r="N948" i="4" s="1"/>
  <c r="Q948" i="4"/>
  <c r="M948" i="4" s="1"/>
  <c r="K948" i="4"/>
  <c r="Z948" i="4" s="1"/>
  <c r="T947" i="4"/>
  <c r="S947" i="4"/>
  <c r="O947" i="4" s="1"/>
  <c r="R947" i="4"/>
  <c r="N947" i="4" s="1"/>
  <c r="Q947" i="4"/>
  <c r="M947" i="4" s="1"/>
  <c r="K947" i="4"/>
  <c r="Z947" i="4" s="1"/>
  <c r="T946" i="4"/>
  <c r="S946" i="4"/>
  <c r="O946" i="4" s="1"/>
  <c r="R946" i="4"/>
  <c r="N946" i="4" s="1"/>
  <c r="Q946" i="4"/>
  <c r="M946" i="4" s="1"/>
  <c r="K946" i="4"/>
  <c r="Z946" i="4" s="1"/>
  <c r="T945" i="4"/>
  <c r="S945" i="4"/>
  <c r="O945" i="4" s="1"/>
  <c r="R945" i="4"/>
  <c r="N945" i="4" s="1"/>
  <c r="Q945" i="4"/>
  <c r="M945" i="4" s="1"/>
  <c r="K945" i="4"/>
  <c r="Z945" i="4" s="1"/>
  <c r="T944" i="4"/>
  <c r="S944" i="4"/>
  <c r="O944" i="4" s="1"/>
  <c r="R944" i="4"/>
  <c r="N944" i="4" s="1"/>
  <c r="Q944" i="4"/>
  <c r="M944" i="4" s="1"/>
  <c r="K944" i="4"/>
  <c r="Z944" i="4" s="1"/>
  <c r="T943" i="4"/>
  <c r="S943" i="4"/>
  <c r="O943" i="4" s="1"/>
  <c r="R943" i="4"/>
  <c r="N943" i="4" s="1"/>
  <c r="Q943" i="4"/>
  <c r="M943" i="4" s="1"/>
  <c r="K943" i="4"/>
  <c r="Z943" i="4" s="1"/>
  <c r="T942" i="4"/>
  <c r="S942" i="4"/>
  <c r="O942" i="4" s="1"/>
  <c r="R942" i="4"/>
  <c r="N942" i="4" s="1"/>
  <c r="Q942" i="4"/>
  <c r="M942" i="4" s="1"/>
  <c r="K942" i="4"/>
  <c r="Z942" i="4" s="1"/>
  <c r="T941" i="4"/>
  <c r="S941" i="4"/>
  <c r="O941" i="4" s="1"/>
  <c r="R941" i="4"/>
  <c r="N941" i="4" s="1"/>
  <c r="Q941" i="4"/>
  <c r="M941" i="4" s="1"/>
  <c r="K941" i="4"/>
  <c r="Z941" i="4" s="1"/>
  <c r="T940" i="4"/>
  <c r="S940" i="4"/>
  <c r="O940" i="4" s="1"/>
  <c r="R940" i="4"/>
  <c r="N940" i="4" s="1"/>
  <c r="Q940" i="4"/>
  <c r="M940" i="4" s="1"/>
  <c r="K940" i="4"/>
  <c r="Z940" i="4" s="1"/>
  <c r="T939" i="4"/>
  <c r="S939" i="4"/>
  <c r="O939" i="4" s="1"/>
  <c r="R939" i="4"/>
  <c r="N939" i="4" s="1"/>
  <c r="Q939" i="4"/>
  <c r="M939" i="4" s="1"/>
  <c r="K939" i="4"/>
  <c r="Z939" i="4" s="1"/>
  <c r="T938" i="4"/>
  <c r="S938" i="4"/>
  <c r="O938" i="4" s="1"/>
  <c r="R938" i="4"/>
  <c r="N938" i="4" s="1"/>
  <c r="Q938" i="4"/>
  <c r="M938" i="4" s="1"/>
  <c r="K938" i="4"/>
  <c r="Z938" i="4" s="1"/>
  <c r="T937" i="4"/>
  <c r="S937" i="4"/>
  <c r="O937" i="4" s="1"/>
  <c r="R937" i="4"/>
  <c r="N937" i="4" s="1"/>
  <c r="Q937" i="4"/>
  <c r="M937" i="4" s="1"/>
  <c r="K937" i="4"/>
  <c r="Z937" i="4" s="1"/>
  <c r="T936" i="4"/>
  <c r="S936" i="4"/>
  <c r="O936" i="4" s="1"/>
  <c r="R936" i="4"/>
  <c r="N936" i="4" s="1"/>
  <c r="Q936" i="4"/>
  <c r="M936" i="4" s="1"/>
  <c r="K936" i="4"/>
  <c r="Z936" i="4" s="1"/>
  <c r="T935" i="4"/>
  <c r="S935" i="4"/>
  <c r="O935" i="4" s="1"/>
  <c r="R935" i="4"/>
  <c r="N935" i="4" s="1"/>
  <c r="Q935" i="4"/>
  <c r="M935" i="4" s="1"/>
  <c r="K935" i="4"/>
  <c r="Z935" i="4" s="1"/>
  <c r="T934" i="4"/>
  <c r="S934" i="4"/>
  <c r="O934" i="4" s="1"/>
  <c r="R934" i="4"/>
  <c r="N934" i="4" s="1"/>
  <c r="Q934" i="4"/>
  <c r="M934" i="4" s="1"/>
  <c r="K934" i="4"/>
  <c r="Z934" i="4" s="1"/>
  <c r="T933" i="4"/>
  <c r="S933" i="4"/>
  <c r="O933" i="4" s="1"/>
  <c r="R933" i="4"/>
  <c r="N933" i="4" s="1"/>
  <c r="Q933" i="4"/>
  <c r="M933" i="4" s="1"/>
  <c r="K933" i="4"/>
  <c r="Z933" i="4" s="1"/>
  <c r="T932" i="4"/>
  <c r="S932" i="4"/>
  <c r="O932" i="4" s="1"/>
  <c r="R932" i="4"/>
  <c r="N932" i="4" s="1"/>
  <c r="Q932" i="4"/>
  <c r="M932" i="4" s="1"/>
  <c r="K932" i="4"/>
  <c r="Z932" i="4" s="1"/>
  <c r="T931" i="4"/>
  <c r="S931" i="4"/>
  <c r="O931" i="4" s="1"/>
  <c r="R931" i="4"/>
  <c r="N931" i="4" s="1"/>
  <c r="Q931" i="4"/>
  <c r="M931" i="4" s="1"/>
  <c r="K931" i="4"/>
  <c r="Z931" i="4" s="1"/>
  <c r="T930" i="4"/>
  <c r="S930" i="4"/>
  <c r="O930" i="4" s="1"/>
  <c r="R930" i="4"/>
  <c r="N930" i="4" s="1"/>
  <c r="Q930" i="4"/>
  <c r="M930" i="4" s="1"/>
  <c r="K930" i="4"/>
  <c r="Z930" i="4" s="1"/>
  <c r="T928" i="4"/>
  <c r="S928" i="4"/>
  <c r="O928" i="4" s="1"/>
  <c r="R928" i="4"/>
  <c r="N928" i="4" s="1"/>
  <c r="Q928" i="4"/>
  <c r="M928" i="4" s="1"/>
  <c r="K928" i="4"/>
  <c r="Z928" i="4" s="1"/>
  <c r="T927" i="4"/>
  <c r="S927" i="4"/>
  <c r="O927" i="4" s="1"/>
  <c r="R927" i="4"/>
  <c r="N927" i="4" s="1"/>
  <c r="Q927" i="4"/>
  <c r="M927" i="4" s="1"/>
  <c r="K927" i="4"/>
  <c r="Z927" i="4" s="1"/>
  <c r="T926" i="4"/>
  <c r="S926" i="4"/>
  <c r="O926" i="4" s="1"/>
  <c r="R926" i="4"/>
  <c r="N926" i="4" s="1"/>
  <c r="Q926" i="4"/>
  <c r="M926" i="4" s="1"/>
  <c r="K926" i="4"/>
  <c r="Z926" i="4" s="1"/>
  <c r="T925" i="4"/>
  <c r="S925" i="4"/>
  <c r="O925" i="4" s="1"/>
  <c r="R925" i="4"/>
  <c r="N925" i="4" s="1"/>
  <c r="Q925" i="4"/>
  <c r="M925" i="4" s="1"/>
  <c r="K925" i="4"/>
  <c r="Z925" i="4" s="1"/>
  <c r="T924" i="4"/>
  <c r="S924" i="4"/>
  <c r="O924" i="4" s="1"/>
  <c r="R924" i="4"/>
  <c r="N924" i="4" s="1"/>
  <c r="Q924" i="4"/>
  <c r="M924" i="4" s="1"/>
  <c r="K924" i="4"/>
  <c r="Z924" i="4" s="1"/>
  <c r="T923" i="4"/>
  <c r="S923" i="4"/>
  <c r="O923" i="4" s="1"/>
  <c r="R923" i="4"/>
  <c r="N923" i="4" s="1"/>
  <c r="Q923" i="4"/>
  <c r="M923" i="4" s="1"/>
  <c r="K923" i="4"/>
  <c r="Z923" i="4" s="1"/>
  <c r="T922" i="4"/>
  <c r="S922" i="4"/>
  <c r="O922" i="4" s="1"/>
  <c r="R922" i="4"/>
  <c r="N922" i="4" s="1"/>
  <c r="Q922" i="4"/>
  <c r="M922" i="4" s="1"/>
  <c r="K922" i="4"/>
  <c r="Z922" i="4" s="1"/>
  <c r="T921" i="4"/>
  <c r="S921" i="4"/>
  <c r="O921" i="4" s="1"/>
  <c r="R921" i="4"/>
  <c r="N921" i="4" s="1"/>
  <c r="Q921" i="4"/>
  <c r="M921" i="4" s="1"/>
  <c r="K921" i="4"/>
  <c r="Z921" i="4" s="1"/>
  <c r="T920" i="4"/>
  <c r="S920" i="4"/>
  <c r="O920" i="4" s="1"/>
  <c r="R920" i="4"/>
  <c r="N920" i="4" s="1"/>
  <c r="Q920" i="4"/>
  <c r="M920" i="4" s="1"/>
  <c r="K920" i="4"/>
  <c r="Z920" i="4" s="1"/>
  <c r="T919" i="4"/>
  <c r="S919" i="4"/>
  <c r="O919" i="4" s="1"/>
  <c r="R919" i="4"/>
  <c r="N919" i="4" s="1"/>
  <c r="Q919" i="4"/>
  <c r="M919" i="4" s="1"/>
  <c r="K919" i="4"/>
  <c r="Z919" i="4" s="1"/>
  <c r="T918" i="4"/>
  <c r="S918" i="4"/>
  <c r="O918" i="4" s="1"/>
  <c r="R918" i="4"/>
  <c r="N918" i="4" s="1"/>
  <c r="Q918" i="4"/>
  <c r="M918" i="4" s="1"/>
  <c r="K918" i="4"/>
  <c r="Z918" i="4" s="1"/>
  <c r="T917" i="4"/>
  <c r="S917" i="4"/>
  <c r="O917" i="4" s="1"/>
  <c r="R917" i="4"/>
  <c r="N917" i="4" s="1"/>
  <c r="Q917" i="4"/>
  <c r="M917" i="4" s="1"/>
  <c r="K917" i="4"/>
  <c r="Z917" i="4" s="1"/>
  <c r="T807" i="4"/>
  <c r="S807" i="4"/>
  <c r="O807" i="4" s="1"/>
  <c r="R807" i="4"/>
  <c r="N807" i="4" s="1"/>
  <c r="Q807" i="4"/>
  <c r="M807" i="4" s="1"/>
  <c r="K807" i="4"/>
  <c r="Z807" i="4" s="1"/>
  <c r="T806" i="4"/>
  <c r="S806" i="4"/>
  <c r="O806" i="4" s="1"/>
  <c r="R806" i="4"/>
  <c r="N806" i="4" s="1"/>
  <c r="Q806" i="4"/>
  <c r="M806" i="4" s="1"/>
  <c r="K806" i="4"/>
  <c r="Z806" i="4" s="1"/>
  <c r="T804" i="4"/>
  <c r="S804" i="4"/>
  <c r="O804" i="4" s="1"/>
  <c r="R804" i="4"/>
  <c r="N804" i="4" s="1"/>
  <c r="Q804" i="4"/>
  <c r="M804" i="4" s="1"/>
  <c r="K804" i="4"/>
  <c r="Z804" i="4" s="1"/>
  <c r="T801" i="4"/>
  <c r="S801" i="4"/>
  <c r="O801" i="4" s="1"/>
  <c r="R801" i="4"/>
  <c r="N801" i="4" s="1"/>
  <c r="Q801" i="4"/>
  <c r="M801" i="4" s="1"/>
  <c r="K801" i="4"/>
  <c r="Z801" i="4" s="1"/>
  <c r="T800" i="4"/>
  <c r="S800" i="4"/>
  <c r="O800" i="4" s="1"/>
  <c r="R800" i="4"/>
  <c r="N800" i="4" s="1"/>
  <c r="Q800" i="4"/>
  <c r="M800" i="4" s="1"/>
  <c r="K800" i="4"/>
  <c r="Z800" i="4" s="1"/>
  <c r="T799" i="4"/>
  <c r="S799" i="4"/>
  <c r="O799" i="4" s="1"/>
  <c r="R799" i="4"/>
  <c r="N799" i="4" s="1"/>
  <c r="K799" i="4"/>
  <c r="Z799" i="4" s="1"/>
  <c r="T798" i="4"/>
  <c r="S798" i="4"/>
  <c r="O798" i="4" s="1"/>
  <c r="R798" i="4"/>
  <c r="N798" i="4" s="1"/>
  <c r="K798" i="4"/>
  <c r="Z798" i="4" s="1"/>
  <c r="T797" i="4"/>
  <c r="S797" i="4"/>
  <c r="O797" i="4" s="1"/>
  <c r="R797" i="4"/>
  <c r="N797" i="4" s="1"/>
  <c r="Q797" i="4"/>
  <c r="M797" i="4" s="1"/>
  <c r="K797" i="4"/>
  <c r="Z797" i="4" s="1"/>
  <c r="T796" i="4"/>
  <c r="S796" i="4"/>
  <c r="O796" i="4" s="1"/>
  <c r="R796" i="4"/>
  <c r="N796" i="4" s="1"/>
  <c r="Q796" i="4"/>
  <c r="M796" i="4" s="1"/>
  <c r="K796" i="4"/>
  <c r="Z796" i="4" s="1"/>
  <c r="T795" i="4"/>
  <c r="S795" i="4"/>
  <c r="O795" i="4" s="1"/>
  <c r="R795" i="4"/>
  <c r="N795" i="4" s="1"/>
  <c r="Q795" i="4"/>
  <c r="M795" i="4" s="1"/>
  <c r="K795" i="4"/>
  <c r="Z795" i="4" s="1"/>
  <c r="T794" i="4"/>
  <c r="S794" i="4"/>
  <c r="O794" i="4" s="1"/>
  <c r="R794" i="4"/>
  <c r="N794" i="4" s="1"/>
  <c r="Q794" i="4"/>
  <c r="M794" i="4" s="1"/>
  <c r="K794" i="4"/>
  <c r="Z794" i="4" s="1"/>
  <c r="T793" i="4"/>
  <c r="S793" i="4"/>
  <c r="O793" i="4" s="1"/>
  <c r="R793" i="4"/>
  <c r="N793" i="4" s="1"/>
  <c r="Q793" i="4"/>
  <c r="M793" i="4" s="1"/>
  <c r="K793" i="4"/>
  <c r="Z793" i="4" s="1"/>
  <c r="T792" i="4"/>
  <c r="S792" i="4"/>
  <c r="O792" i="4" s="1"/>
  <c r="R792" i="4"/>
  <c r="N792" i="4" s="1"/>
  <c r="Q792" i="4"/>
  <c r="M792" i="4" s="1"/>
  <c r="K792" i="4"/>
  <c r="Z792" i="4" s="1"/>
  <c r="T791" i="4"/>
  <c r="S791" i="4"/>
  <c r="O791" i="4" s="1"/>
  <c r="R791" i="4"/>
  <c r="N791" i="4" s="1"/>
  <c r="Q791" i="4"/>
  <c r="M791" i="4" s="1"/>
  <c r="K791" i="4"/>
  <c r="Z791" i="4" s="1"/>
  <c r="T789" i="4"/>
  <c r="S789" i="4"/>
  <c r="O789" i="4" s="1"/>
  <c r="R789" i="4"/>
  <c r="N789" i="4" s="1"/>
  <c r="Q789" i="4"/>
  <c r="M789" i="4" s="1"/>
  <c r="K789" i="4"/>
  <c r="Z789" i="4" s="1"/>
  <c r="T788" i="4"/>
  <c r="S788" i="4"/>
  <c r="O788" i="4" s="1"/>
  <c r="R788" i="4"/>
  <c r="N788" i="4" s="1"/>
  <c r="Q788" i="4"/>
  <c r="M788" i="4" s="1"/>
  <c r="K788" i="4"/>
  <c r="Z788" i="4" s="1"/>
  <c r="T787" i="4"/>
  <c r="S787" i="4"/>
  <c r="O787" i="4" s="1"/>
  <c r="R787" i="4"/>
  <c r="N787" i="4" s="1"/>
  <c r="Q787" i="4"/>
  <c r="M787" i="4" s="1"/>
  <c r="K787" i="4"/>
  <c r="Z787" i="4" s="1"/>
  <c r="T786" i="4"/>
  <c r="S786" i="4"/>
  <c r="O786" i="4" s="1"/>
  <c r="R786" i="4"/>
  <c r="N786" i="4" s="1"/>
  <c r="Q786" i="4"/>
  <c r="M786" i="4" s="1"/>
  <c r="K786" i="4"/>
  <c r="Z786" i="4" s="1"/>
  <c r="T785" i="4"/>
  <c r="S785" i="4"/>
  <c r="O785" i="4" s="1"/>
  <c r="R785" i="4"/>
  <c r="N785" i="4" s="1"/>
  <c r="Q785" i="4"/>
  <c r="M785" i="4" s="1"/>
  <c r="K785" i="4"/>
  <c r="Z785" i="4" s="1"/>
  <c r="T784" i="4"/>
  <c r="S784" i="4"/>
  <c r="O784" i="4" s="1"/>
  <c r="R784" i="4"/>
  <c r="N784" i="4" s="1"/>
  <c r="Q784" i="4"/>
  <c r="M784" i="4" s="1"/>
  <c r="K784" i="4"/>
  <c r="Z784" i="4" s="1"/>
  <c r="T783" i="4"/>
  <c r="S783" i="4"/>
  <c r="O783" i="4" s="1"/>
  <c r="R783" i="4"/>
  <c r="N783" i="4" s="1"/>
  <c r="Q783" i="4"/>
  <c r="M783" i="4" s="1"/>
  <c r="K783" i="4"/>
  <c r="Z783" i="4" s="1"/>
  <c r="T782" i="4"/>
  <c r="S782" i="4"/>
  <c r="O782" i="4" s="1"/>
  <c r="R782" i="4"/>
  <c r="N782" i="4" s="1"/>
  <c r="Q782" i="4"/>
  <c r="M782" i="4" s="1"/>
  <c r="K782" i="4"/>
  <c r="Z782" i="4" s="1"/>
  <c r="T780" i="4"/>
  <c r="S780" i="4"/>
  <c r="O780" i="4" s="1"/>
  <c r="R780" i="4"/>
  <c r="N780" i="4" s="1"/>
  <c r="Q780" i="4"/>
  <c r="M780" i="4" s="1"/>
  <c r="K780" i="4"/>
  <c r="Z780" i="4" s="1"/>
  <c r="T779" i="4"/>
  <c r="S779" i="4"/>
  <c r="O779" i="4" s="1"/>
  <c r="R779" i="4"/>
  <c r="N779" i="4" s="1"/>
  <c r="Q779" i="4"/>
  <c r="M779" i="4" s="1"/>
  <c r="K779" i="4"/>
  <c r="Z779" i="4" s="1"/>
  <c r="T778" i="4"/>
  <c r="S778" i="4"/>
  <c r="O778" i="4" s="1"/>
  <c r="R778" i="4"/>
  <c r="N778" i="4" s="1"/>
  <c r="Q778" i="4"/>
  <c r="M778" i="4" s="1"/>
  <c r="K778" i="4"/>
  <c r="Z778" i="4" s="1"/>
  <c r="T777" i="4"/>
  <c r="S777" i="4"/>
  <c r="O777" i="4" s="1"/>
  <c r="R777" i="4"/>
  <c r="N777" i="4" s="1"/>
  <c r="Q777" i="4"/>
  <c r="M777" i="4" s="1"/>
  <c r="K777" i="4"/>
  <c r="Z777" i="4" s="1"/>
  <c r="T776" i="4"/>
  <c r="S776" i="4"/>
  <c r="O776" i="4" s="1"/>
  <c r="R776" i="4"/>
  <c r="N776" i="4" s="1"/>
  <c r="Q776" i="4"/>
  <c r="M776" i="4" s="1"/>
  <c r="K776" i="4"/>
  <c r="Z776" i="4" s="1"/>
  <c r="T773" i="4"/>
  <c r="S773" i="4"/>
  <c r="O773" i="4" s="1"/>
  <c r="R773" i="4"/>
  <c r="N773" i="4" s="1"/>
  <c r="Q773" i="4"/>
  <c r="M773" i="4" s="1"/>
  <c r="K773" i="4"/>
  <c r="Z773" i="4" s="1"/>
  <c r="T772" i="4"/>
  <c r="S772" i="4"/>
  <c r="O772" i="4" s="1"/>
  <c r="R772" i="4"/>
  <c r="N772" i="4" s="1"/>
  <c r="Q772" i="4"/>
  <c r="M772" i="4" s="1"/>
  <c r="K772" i="4"/>
  <c r="Z772" i="4" s="1"/>
  <c r="T771" i="4"/>
  <c r="S771" i="4"/>
  <c r="O771" i="4" s="1"/>
  <c r="R771" i="4"/>
  <c r="N771" i="4" s="1"/>
  <c r="Q771" i="4"/>
  <c r="M771" i="4" s="1"/>
  <c r="K771" i="4"/>
  <c r="Z771" i="4" s="1"/>
  <c r="T770" i="4"/>
  <c r="S770" i="4"/>
  <c r="O770" i="4" s="1"/>
  <c r="R770" i="4"/>
  <c r="N770" i="4" s="1"/>
  <c r="Q770" i="4"/>
  <c r="M770" i="4" s="1"/>
  <c r="K770" i="4"/>
  <c r="Z770" i="4" s="1"/>
  <c r="T769" i="4"/>
  <c r="S769" i="4"/>
  <c r="O769" i="4" s="1"/>
  <c r="R769" i="4"/>
  <c r="N769" i="4" s="1"/>
  <c r="Q769" i="4"/>
  <c r="M769" i="4" s="1"/>
  <c r="K769" i="4"/>
  <c r="Z769" i="4" s="1"/>
  <c r="T65" i="4"/>
  <c r="S65" i="4"/>
  <c r="O65" i="4" s="1"/>
  <c r="R65" i="4"/>
  <c r="N65" i="4" s="1"/>
  <c r="Q65" i="4"/>
  <c r="M65" i="4" s="1"/>
  <c r="K65" i="4"/>
  <c r="Z65" i="4" s="1"/>
  <c r="T64" i="4"/>
  <c r="S64" i="4"/>
  <c r="O64" i="4" s="1"/>
  <c r="R64" i="4"/>
  <c r="N64" i="4" s="1"/>
  <c r="Q64" i="4"/>
  <c r="M64" i="4" s="1"/>
  <c r="K64" i="4"/>
  <c r="Z64" i="4" s="1"/>
  <c r="T63" i="4"/>
  <c r="S63" i="4"/>
  <c r="O63" i="4" s="1"/>
  <c r="R63" i="4"/>
  <c r="N63" i="4" s="1"/>
  <c r="K63" i="4"/>
  <c r="Z63" i="4" s="1"/>
  <c r="T62" i="4"/>
  <c r="S62" i="4"/>
  <c r="O62" i="4" s="1"/>
  <c r="R62" i="4"/>
  <c r="N62" i="4" s="1"/>
  <c r="Q62" i="4"/>
  <c r="M62" i="4" s="1"/>
  <c r="K62" i="4"/>
  <c r="Z62" i="4" s="1"/>
  <c r="T61" i="4"/>
  <c r="S61" i="4"/>
  <c r="O61" i="4" s="1"/>
  <c r="R61" i="4"/>
  <c r="N61" i="4" s="1"/>
  <c r="Q61" i="4"/>
  <c r="M61" i="4" s="1"/>
  <c r="K61" i="4"/>
  <c r="Z61" i="4" s="1"/>
  <c r="T59" i="4"/>
  <c r="S59" i="4"/>
  <c r="O59" i="4" s="1"/>
  <c r="R59" i="4"/>
  <c r="N59" i="4" s="1"/>
  <c r="Q59" i="4"/>
  <c r="M59" i="4" s="1"/>
  <c r="K59" i="4"/>
  <c r="Z59" i="4" s="1"/>
  <c r="T58" i="4"/>
  <c r="S58" i="4"/>
  <c r="O58" i="4" s="1"/>
  <c r="R58" i="4"/>
  <c r="N58" i="4" s="1"/>
  <c r="Q58" i="4"/>
  <c r="M58" i="4" s="1"/>
  <c r="K58" i="4"/>
  <c r="Z58" i="4" s="1"/>
  <c r="T57" i="4"/>
  <c r="S57" i="4"/>
  <c r="O57" i="4" s="1"/>
  <c r="R57" i="4"/>
  <c r="N57" i="4" s="1"/>
  <c r="Q57" i="4"/>
  <c r="M57" i="4" s="1"/>
  <c r="K57" i="4"/>
  <c r="Z57" i="4" s="1"/>
  <c r="T52" i="4"/>
  <c r="S52" i="4"/>
  <c r="O52" i="4" s="1"/>
  <c r="R52" i="4"/>
  <c r="N52" i="4" s="1"/>
  <c r="Q52" i="4"/>
  <c r="M52" i="4" s="1"/>
  <c r="K52" i="4"/>
  <c r="Z52" i="4" s="1"/>
  <c r="T51" i="4"/>
  <c r="S51" i="4"/>
  <c r="O51" i="4" s="1"/>
  <c r="R51" i="4"/>
  <c r="N51" i="4" s="1"/>
  <c r="Q51" i="4"/>
  <c r="M51" i="4" s="1"/>
  <c r="K51" i="4"/>
  <c r="Z51" i="4" s="1"/>
  <c r="T50" i="4"/>
  <c r="S50" i="4"/>
  <c r="O50" i="4" s="1"/>
  <c r="R50" i="4"/>
  <c r="N50" i="4" s="1"/>
  <c r="Q50" i="4"/>
  <c r="M50" i="4" s="1"/>
  <c r="K50" i="4"/>
  <c r="Z50" i="4" s="1"/>
  <c r="T49" i="4"/>
  <c r="S49" i="4"/>
  <c r="O49" i="4" s="1"/>
  <c r="R49" i="4"/>
  <c r="N49" i="4" s="1"/>
  <c r="Q49" i="4"/>
  <c r="M49" i="4" s="1"/>
  <c r="K49" i="4"/>
  <c r="Z49" i="4" s="1"/>
  <c r="T48" i="4"/>
  <c r="S48" i="4"/>
  <c r="O48" i="4" s="1"/>
  <c r="R48" i="4"/>
  <c r="N48" i="4" s="1"/>
  <c r="Q48" i="4"/>
  <c r="M48" i="4" s="1"/>
  <c r="K48" i="4"/>
  <c r="Z48" i="4" s="1"/>
  <c r="T47" i="4"/>
  <c r="S47" i="4"/>
  <c r="O47" i="4" s="1"/>
  <c r="R47" i="4"/>
  <c r="N47" i="4" s="1"/>
  <c r="Q47" i="4"/>
  <c r="M47" i="4" s="1"/>
  <c r="K47" i="4"/>
  <c r="Z47" i="4" s="1"/>
  <c r="T46" i="4"/>
  <c r="S46" i="4"/>
  <c r="O46" i="4" s="1"/>
  <c r="R46" i="4"/>
  <c r="N46" i="4" s="1"/>
  <c r="Q46" i="4"/>
  <c r="M46" i="4" s="1"/>
  <c r="K46" i="4"/>
  <c r="Z46" i="4" s="1"/>
  <c r="T45" i="4"/>
  <c r="S45" i="4"/>
  <c r="O45" i="4" s="1"/>
  <c r="R45" i="4"/>
  <c r="N45" i="4" s="1"/>
  <c r="Q45" i="4"/>
  <c r="M45" i="4" s="1"/>
  <c r="K45" i="4"/>
  <c r="Z45" i="4" s="1"/>
  <c r="T44" i="4"/>
  <c r="S44" i="4"/>
  <c r="O44" i="4" s="1"/>
  <c r="R44" i="4"/>
  <c r="N44" i="4" s="1"/>
  <c r="Q44" i="4"/>
  <c r="M44" i="4" s="1"/>
  <c r="K44" i="4"/>
  <c r="Z44" i="4" s="1"/>
  <c r="T43" i="4"/>
  <c r="S43" i="4"/>
  <c r="O43" i="4" s="1"/>
  <c r="R43" i="4"/>
  <c r="N43" i="4" s="1"/>
  <c r="Q43" i="4"/>
  <c r="M43" i="4" s="1"/>
  <c r="K43" i="4"/>
  <c r="Z43" i="4" s="1"/>
  <c r="T42" i="4"/>
  <c r="S42" i="4"/>
  <c r="O42" i="4" s="1"/>
  <c r="R42" i="4"/>
  <c r="N42" i="4" s="1"/>
  <c r="Q42" i="4"/>
  <c r="M42" i="4" s="1"/>
  <c r="K42" i="4"/>
  <c r="Z42" i="4" s="1"/>
  <c r="T41" i="4"/>
  <c r="S41" i="4"/>
  <c r="O41" i="4" s="1"/>
  <c r="R41" i="4"/>
  <c r="N41" i="4" s="1"/>
  <c r="Q41" i="4"/>
  <c r="M41" i="4" s="1"/>
  <c r="K41" i="4"/>
  <c r="Z41" i="4" s="1"/>
  <c r="T39" i="4"/>
  <c r="S39" i="4"/>
  <c r="O39" i="4" s="1"/>
  <c r="R39" i="4"/>
  <c r="N39" i="4" s="1"/>
  <c r="Q39" i="4"/>
  <c r="M39" i="4" s="1"/>
  <c r="K39" i="4"/>
  <c r="Z39" i="4" s="1"/>
  <c r="T38" i="4"/>
  <c r="S38" i="4"/>
  <c r="O38" i="4" s="1"/>
  <c r="R38" i="4"/>
  <c r="N38" i="4" s="1"/>
  <c r="Q38" i="4"/>
  <c r="M38" i="4" s="1"/>
  <c r="K38" i="4"/>
  <c r="Z38" i="4" s="1"/>
  <c r="T37" i="4"/>
  <c r="S37" i="4"/>
  <c r="O37" i="4" s="1"/>
  <c r="R37" i="4"/>
  <c r="N37" i="4" s="1"/>
  <c r="Q37" i="4"/>
  <c r="M37" i="4" s="1"/>
  <c r="K37" i="4"/>
  <c r="Z37" i="4" s="1"/>
  <c r="T36" i="4"/>
  <c r="S36" i="4"/>
  <c r="O36" i="4" s="1"/>
  <c r="R36" i="4"/>
  <c r="N36" i="4" s="1"/>
  <c r="Q36" i="4"/>
  <c r="M36" i="4" s="1"/>
  <c r="K36" i="4"/>
  <c r="Z36" i="4" s="1"/>
  <c r="T35" i="4"/>
  <c r="S35" i="4"/>
  <c r="O35" i="4" s="1"/>
  <c r="R35" i="4"/>
  <c r="N35" i="4" s="1"/>
  <c r="Q35" i="4"/>
  <c r="M35" i="4" s="1"/>
  <c r="K35" i="4"/>
  <c r="Z35" i="4" s="1"/>
  <c r="T33" i="4"/>
  <c r="S33" i="4"/>
  <c r="O33" i="4" s="1"/>
  <c r="R33" i="4"/>
  <c r="N33" i="4" s="1"/>
  <c r="Q33" i="4"/>
  <c r="M33" i="4" s="1"/>
  <c r="K33" i="4"/>
  <c r="Z33" i="4" s="1"/>
  <c r="T32" i="4"/>
  <c r="S32" i="4"/>
  <c r="O32" i="4" s="1"/>
  <c r="R32" i="4"/>
  <c r="N32" i="4" s="1"/>
  <c r="K32" i="4"/>
  <c r="Z32" i="4" s="1"/>
  <c r="T30" i="4"/>
  <c r="S30" i="4"/>
  <c r="O30" i="4" s="1"/>
  <c r="R30" i="4"/>
  <c r="N30" i="4" s="1"/>
  <c r="K30" i="4"/>
  <c r="Z30" i="4" s="1"/>
  <c r="T29" i="4"/>
  <c r="S29" i="4"/>
  <c r="O29" i="4" s="1"/>
  <c r="R29" i="4"/>
  <c r="N29" i="4" s="1"/>
  <c r="Q29" i="4"/>
  <c r="M29" i="4" s="1"/>
  <c r="K29" i="4"/>
  <c r="Z29" i="4" s="1"/>
  <c r="T28" i="4"/>
  <c r="S28" i="4"/>
  <c r="O28" i="4" s="1"/>
  <c r="R28" i="4"/>
  <c r="N28" i="4" s="1"/>
  <c r="Q28" i="4"/>
  <c r="M28" i="4" s="1"/>
  <c r="K28" i="4"/>
  <c r="Z28" i="4" s="1"/>
  <c r="T27" i="4"/>
  <c r="S27" i="4"/>
  <c r="O27" i="4" s="1"/>
  <c r="R27" i="4"/>
  <c r="N27" i="4" s="1"/>
  <c r="Q27" i="4"/>
  <c r="M27" i="4" s="1"/>
  <c r="K27" i="4"/>
  <c r="Z27" i="4" s="1"/>
  <c r="T26" i="4"/>
  <c r="S26" i="4"/>
  <c r="O26" i="4" s="1"/>
  <c r="R26" i="4"/>
  <c r="N26" i="4" s="1"/>
  <c r="Q26" i="4"/>
  <c r="M26" i="4" s="1"/>
  <c r="K26" i="4"/>
  <c r="Z26" i="4" s="1"/>
  <c r="T25" i="4"/>
  <c r="S25" i="4"/>
  <c r="O25" i="4" s="1"/>
  <c r="R25" i="4"/>
  <c r="N25" i="4" s="1"/>
  <c r="Q25" i="4"/>
  <c r="M25" i="4" s="1"/>
  <c r="K25" i="4"/>
  <c r="Z25" i="4" s="1"/>
  <c r="T24" i="4"/>
  <c r="S24" i="4"/>
  <c r="O24" i="4" s="1"/>
  <c r="R24" i="4"/>
  <c r="N24" i="4" s="1"/>
  <c r="Q24" i="4"/>
  <c r="M24" i="4" s="1"/>
  <c r="K24" i="4"/>
  <c r="Z24" i="4" s="1"/>
  <c r="T23" i="4"/>
  <c r="S23" i="4"/>
  <c r="O23" i="4" s="1"/>
  <c r="R23" i="4"/>
  <c r="N23" i="4" s="1"/>
  <c r="Q23" i="4"/>
  <c r="M23" i="4" s="1"/>
  <c r="K23" i="4"/>
  <c r="Z23" i="4" s="1"/>
  <c r="T22" i="4"/>
  <c r="S22" i="4"/>
  <c r="O22" i="4" s="1"/>
  <c r="R22" i="4"/>
  <c r="N22" i="4" s="1"/>
  <c r="Q22" i="4"/>
  <c r="M22" i="4" s="1"/>
  <c r="K22" i="4"/>
  <c r="Z22" i="4" s="1"/>
  <c r="T21" i="4"/>
  <c r="S21" i="4"/>
  <c r="O21" i="4" s="1"/>
  <c r="R21" i="4"/>
  <c r="N21" i="4" s="1"/>
  <c r="Q21" i="4"/>
  <c r="M21" i="4" s="1"/>
  <c r="K21" i="4"/>
  <c r="Z21" i="4" s="1"/>
  <c r="T20" i="4"/>
  <c r="S20" i="4"/>
  <c r="O20" i="4" s="1"/>
  <c r="R20" i="4"/>
  <c r="N20" i="4" s="1"/>
  <c r="Q20" i="4"/>
  <c r="M20" i="4" s="1"/>
  <c r="K20" i="4"/>
  <c r="Z20" i="4" s="1"/>
  <c r="T19" i="4"/>
  <c r="S19" i="4"/>
  <c r="O19" i="4" s="1"/>
  <c r="R19" i="4"/>
  <c r="N19" i="4" s="1"/>
  <c r="Q19" i="4"/>
  <c r="M19" i="4" s="1"/>
  <c r="K19" i="4"/>
  <c r="Z19" i="4" s="1"/>
  <c r="T18" i="4"/>
  <c r="S18" i="4"/>
  <c r="O18" i="4" s="1"/>
  <c r="R18" i="4"/>
  <c r="N18" i="4" s="1"/>
  <c r="Q18" i="4"/>
  <c r="M18" i="4" s="1"/>
  <c r="K18" i="4"/>
  <c r="Z18" i="4" s="1"/>
  <c r="T17" i="4"/>
  <c r="S17" i="4"/>
  <c r="O17" i="4" s="1"/>
  <c r="R17" i="4"/>
  <c r="N17" i="4" s="1"/>
  <c r="Q17" i="4"/>
  <c r="M17" i="4" s="1"/>
  <c r="T16" i="4"/>
  <c r="S16" i="4"/>
  <c r="O16" i="4" s="1"/>
  <c r="R16" i="4"/>
  <c r="N16" i="4" s="1"/>
  <c r="Q16" i="4"/>
  <c r="M16" i="4" s="1"/>
  <c r="T15" i="4"/>
  <c r="S15" i="4"/>
  <c r="O15" i="4" s="1"/>
  <c r="R15" i="4"/>
  <c r="N15" i="4" s="1"/>
  <c r="Q15" i="4"/>
  <c r="M15" i="4" s="1"/>
  <c r="T14" i="4"/>
  <c r="S14" i="4"/>
  <c r="O14" i="4" s="1"/>
  <c r="R14" i="4"/>
  <c r="N14" i="4" s="1"/>
  <c r="Q14" i="4"/>
  <c r="M14" i="4" s="1"/>
  <c r="T13" i="4"/>
  <c r="S13" i="4"/>
  <c r="O13" i="4" s="1"/>
  <c r="R13" i="4"/>
  <c r="N13" i="4" s="1"/>
  <c r="Q13" i="4"/>
  <c r="M13" i="4" s="1"/>
  <c r="T12" i="4"/>
  <c r="S12" i="4"/>
  <c r="O12" i="4" s="1"/>
  <c r="R12" i="4"/>
  <c r="N12" i="4" s="1"/>
  <c r="Q12" i="4"/>
  <c r="M12" i="4" s="1"/>
  <c r="T11" i="4"/>
  <c r="S11" i="4"/>
  <c r="O11" i="4" s="1"/>
  <c r="R11" i="4"/>
  <c r="N11" i="4" s="1"/>
  <c r="Q11" i="4"/>
  <c r="M11" i="4" s="1"/>
  <c r="T10" i="4"/>
  <c r="S10" i="4"/>
  <c r="O10" i="4" s="1"/>
  <c r="R10" i="4"/>
  <c r="N10" i="4" s="1"/>
  <c r="Q10" i="4"/>
  <c r="M10" i="4" s="1"/>
  <c r="C7" i="4"/>
  <c r="B7" i="4"/>
  <c r="C6" i="4"/>
  <c r="B6" i="4"/>
  <c r="C5" i="4"/>
  <c r="B5" i="4"/>
  <c r="B4" i="4"/>
  <c r="C3" i="4"/>
  <c r="B3" i="4"/>
  <c r="J218" i="3"/>
  <c r="K218" i="3" s="1"/>
  <c r="I218" i="3"/>
  <c r="J217" i="3"/>
  <c r="I217" i="3"/>
  <c r="J199" i="3"/>
  <c r="K199" i="3" s="1"/>
  <c r="J198" i="3"/>
  <c r="E198" i="3"/>
  <c r="E195" i="3" s="1"/>
  <c r="I195" i="3" s="1"/>
  <c r="J194" i="3"/>
  <c r="K194" i="3" s="1"/>
  <c r="J193" i="3"/>
  <c r="J192" i="3"/>
  <c r="K192" i="3" s="1"/>
  <c r="J191" i="3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E181" i="3"/>
  <c r="E169" i="3" s="1"/>
  <c r="I169" i="3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J167" i="3"/>
  <c r="K167" i="3" s="1"/>
  <c r="J166" i="3"/>
  <c r="K166" i="3" s="1"/>
  <c r="E166" i="3"/>
  <c r="E159" i="3" s="1"/>
  <c r="I159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J154" i="3"/>
  <c r="K154" i="3" s="1"/>
  <c r="J153" i="3"/>
  <c r="J152" i="3"/>
  <c r="K152" i="3" s="1"/>
  <c r="J151" i="3"/>
  <c r="E151" i="3"/>
  <c r="E150" i="3" s="1"/>
  <c r="J147" i="3"/>
  <c r="K147" i="3" s="1"/>
  <c r="J146" i="3"/>
  <c r="J145" i="3"/>
  <c r="K145" i="3" s="1"/>
  <c r="J144" i="3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J134" i="3"/>
  <c r="I131" i="3"/>
  <c r="J130" i="3"/>
  <c r="K130" i="3" s="1"/>
  <c r="J129" i="3"/>
  <c r="J128" i="3"/>
  <c r="K128" i="3" s="1"/>
  <c r="J127" i="3"/>
  <c r="K127" i="3" s="1"/>
  <c r="J126" i="3"/>
  <c r="K126" i="3" s="1"/>
  <c r="J125" i="3"/>
  <c r="J124" i="3"/>
  <c r="K124" i="3" s="1"/>
  <c r="J123" i="3"/>
  <c r="J122" i="3"/>
  <c r="K122" i="3" s="1"/>
  <c r="J121" i="3"/>
  <c r="J120" i="3"/>
  <c r="K120" i="3" s="1"/>
  <c r="J119" i="3"/>
  <c r="K119" i="3" s="1"/>
  <c r="J118" i="3"/>
  <c r="K118" i="3" s="1"/>
  <c r="J117" i="3"/>
  <c r="E117" i="3"/>
  <c r="J113" i="3"/>
  <c r="J112" i="3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E100" i="3"/>
  <c r="E93" i="3" s="1"/>
  <c r="I93" i="3" s="1"/>
  <c r="J96" i="3"/>
  <c r="K96" i="3" s="1"/>
  <c r="J95" i="3"/>
  <c r="J94" i="3"/>
  <c r="K94" i="3" s="1"/>
  <c r="J93" i="3"/>
  <c r="K93" i="3" s="1"/>
  <c r="J92" i="3"/>
  <c r="K92" i="3" s="1"/>
  <c r="J91" i="3"/>
  <c r="J90" i="3"/>
  <c r="K90" i="3" s="1"/>
  <c r="J89" i="3"/>
  <c r="K89" i="3" s="1"/>
  <c r="J88" i="3"/>
  <c r="K88" i="3" s="1"/>
  <c r="J87" i="3"/>
  <c r="J86" i="3"/>
  <c r="K86" i="3" s="1"/>
  <c r="J85" i="3"/>
  <c r="K85" i="3" s="1"/>
  <c r="J84" i="3"/>
  <c r="K84" i="3" s="1"/>
  <c r="J83" i="3"/>
  <c r="E83" i="3"/>
  <c r="J79" i="3"/>
  <c r="J78" i="3"/>
  <c r="J77" i="3"/>
  <c r="K77" i="3" s="1"/>
  <c r="J76" i="3"/>
  <c r="K76" i="3" s="1"/>
  <c r="J75" i="3"/>
  <c r="K75" i="3" s="1"/>
  <c r="J74" i="3"/>
  <c r="K74" i="3" s="1"/>
  <c r="J73" i="3"/>
  <c r="K73" i="3" s="1"/>
  <c r="J72" i="3"/>
  <c r="J71" i="3"/>
  <c r="K71" i="3" s="1"/>
  <c r="J70" i="3"/>
  <c r="K70" i="3" s="1"/>
  <c r="J69" i="3"/>
  <c r="K69" i="3" s="1"/>
  <c r="J68" i="3"/>
  <c r="K68" i="3" s="1"/>
  <c r="J67" i="3"/>
  <c r="J66" i="3"/>
  <c r="E66" i="3"/>
  <c r="J62" i="3"/>
  <c r="J61" i="3"/>
  <c r="J60" i="3"/>
  <c r="K60" i="3" s="1"/>
  <c r="J59" i="3"/>
  <c r="J58" i="3"/>
  <c r="K58" i="3" s="1"/>
  <c r="J57" i="3"/>
  <c r="J56" i="3"/>
  <c r="K56" i="3" s="1"/>
  <c r="J55" i="3"/>
  <c r="J54" i="3"/>
  <c r="K54" i="3" s="1"/>
  <c r="J53" i="3"/>
  <c r="J52" i="3"/>
  <c r="K52" i="3" s="1"/>
  <c r="J51" i="3"/>
  <c r="J50" i="3"/>
  <c r="K50" i="3" s="1"/>
  <c r="J48" i="3"/>
  <c r="K48" i="3" s="1"/>
  <c r="J45" i="3"/>
  <c r="J43" i="3"/>
  <c r="E44" i="3"/>
  <c r="J39" i="3"/>
  <c r="J38" i="3"/>
  <c r="J37" i="3"/>
  <c r="K37" i="3" s="1"/>
  <c r="J36" i="3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J26" i="3"/>
  <c r="E26" i="3"/>
  <c r="E11" i="3" s="1"/>
  <c r="I11" i="3" s="1"/>
  <c r="J22" i="3"/>
  <c r="J24" i="3"/>
  <c r="J20" i="3"/>
  <c r="K20" i="3" s="1"/>
  <c r="J19" i="3"/>
  <c r="J18" i="3"/>
  <c r="K18" i="3" s="1"/>
  <c r="J16" i="3"/>
  <c r="K16" i="3" s="1"/>
  <c r="J15" i="3"/>
  <c r="K15" i="3" s="1"/>
  <c r="J14" i="3"/>
  <c r="J13" i="3"/>
  <c r="J12" i="3"/>
  <c r="J11" i="3"/>
  <c r="K11" i="3" s="1"/>
  <c r="J10" i="3"/>
  <c r="K10" i="3" s="1"/>
  <c r="B6" i="3"/>
  <c r="A6" i="3"/>
  <c r="B5" i="3"/>
  <c r="A5" i="3"/>
  <c r="B4" i="3"/>
  <c r="A4" i="3"/>
  <c r="A3" i="3"/>
  <c r="B2" i="3"/>
  <c r="A2" i="3"/>
  <c r="B7" i="2"/>
  <c r="B6" i="2"/>
  <c r="B5" i="2"/>
  <c r="B4" i="2"/>
  <c r="B2" i="2"/>
  <c r="C64" i="2"/>
  <c r="C62" i="2"/>
  <c r="D64" i="2"/>
  <c r="D62" i="2"/>
  <c r="C63" i="2"/>
  <c r="D65" i="2"/>
  <c r="C65" i="2"/>
  <c r="I43" i="3"/>
  <c r="E45" i="3"/>
  <c r="I45" i="3" s="1"/>
  <c r="D46" i="8"/>
  <c r="D103" i="8"/>
  <c r="D105" i="8"/>
  <c r="D108" i="8" s="1"/>
  <c r="D110" i="8" s="1"/>
  <c r="D85" i="8"/>
  <c r="D43" i="8"/>
  <c r="D65" i="8"/>
  <c r="AA27" i="9" l="1"/>
  <c r="AC27" i="9" s="1"/>
  <c r="AD27" i="9" s="1"/>
  <c r="Y27" i="9"/>
  <c r="T27" i="9"/>
  <c r="Y22" i="9"/>
  <c r="T22" i="9"/>
  <c r="Y21" i="9"/>
  <c r="T21" i="9"/>
  <c r="D23" i="9"/>
  <c r="D28" i="9" s="1"/>
  <c r="D32" i="9" s="1"/>
  <c r="D36" i="9" s="1"/>
  <c r="D40" i="9" s="1"/>
  <c r="D44" i="9" s="1"/>
  <c r="D48" i="9" s="1"/>
  <c r="D52" i="9" s="1"/>
  <c r="D56" i="9" s="1"/>
  <c r="D60" i="9" s="1"/>
  <c r="D64" i="9" s="1"/>
  <c r="D68" i="9" s="1"/>
  <c r="D72" i="9" s="1"/>
  <c r="D21" i="9"/>
  <c r="N23" i="9"/>
  <c r="N28" i="9" s="1"/>
  <c r="N32" i="9" s="1"/>
  <c r="N36" i="9" s="1"/>
  <c r="N40" i="9" s="1"/>
  <c r="N44" i="9" s="1"/>
  <c r="N48" i="9" s="1"/>
  <c r="N52" i="9" s="1"/>
  <c r="N56" i="9" s="1"/>
  <c r="N60" i="9" s="1"/>
  <c r="N64" i="9" s="1"/>
  <c r="N68" i="9" s="1"/>
  <c r="N72" i="9" s="1"/>
  <c r="N21" i="9"/>
  <c r="I23" i="9"/>
  <c r="I28" i="9" s="1"/>
  <c r="I32" i="9" s="1"/>
  <c r="I36" i="9" s="1"/>
  <c r="I40" i="9" s="1"/>
  <c r="I44" i="9" s="1"/>
  <c r="I48" i="9" s="1"/>
  <c r="I52" i="9" s="1"/>
  <c r="I56" i="9" s="1"/>
  <c r="I60" i="9" s="1"/>
  <c r="I64" i="9" s="1"/>
  <c r="I68" i="9" s="1"/>
  <c r="I72" i="9" s="1"/>
  <c r="I21" i="9"/>
  <c r="Y31" i="9"/>
  <c r="T31" i="9"/>
  <c r="Y62" i="9"/>
  <c r="T62" i="9"/>
  <c r="Y44" i="9"/>
  <c r="T44" i="9"/>
  <c r="D88" i="8"/>
  <c r="D90" i="8" s="1"/>
  <c r="T35" i="9"/>
  <c r="T50" i="9"/>
  <c r="E39" i="3"/>
  <c r="P628" i="4"/>
  <c r="L628" i="4" s="1"/>
  <c r="AA628" i="4" s="1"/>
  <c r="E64" i="3"/>
  <c r="P626" i="4"/>
  <c r="L626" i="4" s="1"/>
  <c r="AA626" i="4" s="1"/>
  <c r="T36" i="9"/>
  <c r="T64" i="9"/>
  <c r="T63" i="9"/>
  <c r="T58" i="9"/>
  <c r="T47" i="9"/>
  <c r="T42" i="9"/>
  <c r="T38" i="9"/>
  <c r="T33" i="9"/>
  <c r="T29" i="9"/>
  <c r="T30" i="9"/>
  <c r="T32" i="9"/>
  <c r="T24" i="9"/>
  <c r="T52" i="9"/>
  <c r="T49" i="9"/>
  <c r="T55" i="9"/>
  <c r="T54" i="9"/>
  <c r="T19" i="9"/>
  <c r="E19" i="9"/>
  <c r="O19" i="9"/>
  <c r="J19" i="9"/>
  <c r="E167" i="3"/>
  <c r="I167" i="3" s="1"/>
  <c r="E115" i="3"/>
  <c r="E113" i="3"/>
  <c r="I113" i="3" s="1"/>
  <c r="E183" i="3"/>
  <c r="I183" i="3" s="1"/>
  <c r="E15" i="3"/>
  <c r="I15" i="3" s="1"/>
  <c r="E22" i="3"/>
  <c r="E199" i="3"/>
  <c r="E12" i="3"/>
  <c r="I100" i="3"/>
  <c r="E85" i="3"/>
  <c r="I85" i="3" s="1"/>
  <c r="I129" i="3"/>
  <c r="E30" i="3"/>
  <c r="I30" i="3" s="1"/>
  <c r="E45" i="1"/>
  <c r="I50" i="1" s="1"/>
  <c r="AA70" i="9"/>
  <c r="AC70" i="9" s="1"/>
  <c r="AA60" i="9"/>
  <c r="AC60" i="9" s="1"/>
  <c r="AA71" i="9"/>
  <c r="AC71" i="9" s="1"/>
  <c r="AA72" i="9"/>
  <c r="AC72" i="9" s="1"/>
  <c r="AA65" i="9"/>
  <c r="AC65" i="9" s="1"/>
  <c r="AA73" i="9"/>
  <c r="AC73" i="9" s="1"/>
  <c r="AA69" i="9"/>
  <c r="AC69" i="9" s="1"/>
  <c r="AA66" i="9"/>
  <c r="AC66" i="9" s="1"/>
  <c r="AA74" i="9"/>
  <c r="AC74" i="9" s="1"/>
  <c r="AA67" i="9"/>
  <c r="AC67" i="9" s="1"/>
  <c r="AA68" i="9"/>
  <c r="AC68" i="9" s="1"/>
  <c r="E32" i="2"/>
  <c r="E37" i="2" s="1"/>
  <c r="E43" i="2"/>
  <c r="D48" i="8"/>
  <c r="D50" i="8" s="1"/>
  <c r="D26" i="8"/>
  <c r="D25" i="8"/>
  <c r="E33" i="1"/>
  <c r="I38" i="1" s="1"/>
  <c r="T18" i="9"/>
  <c r="J18" i="9"/>
  <c r="T20" i="9"/>
  <c r="J20" i="9"/>
  <c r="E20" i="9"/>
  <c r="E18" i="9"/>
  <c r="O18" i="9"/>
  <c r="O20" i="9"/>
  <c r="E174" i="3"/>
  <c r="I174" i="3" s="1"/>
  <c r="E84" i="3"/>
  <c r="I84" i="3" s="1"/>
  <c r="E170" i="3"/>
  <c r="I170" i="3" s="1"/>
  <c r="E182" i="3"/>
  <c r="I182" i="3" s="1"/>
  <c r="E178" i="3"/>
  <c r="I178" i="3" s="1"/>
  <c r="E88" i="3"/>
  <c r="I88" i="3" s="1"/>
  <c r="E91" i="3"/>
  <c r="I91" i="3" s="1"/>
  <c r="E192" i="3"/>
  <c r="I192" i="3" s="1"/>
  <c r="E87" i="3"/>
  <c r="I87" i="3" s="1"/>
  <c r="E92" i="3"/>
  <c r="I92" i="3" s="1"/>
  <c r="E188" i="3"/>
  <c r="I188" i="3" s="1"/>
  <c r="E191" i="3"/>
  <c r="I191" i="3" s="1"/>
  <c r="E196" i="3"/>
  <c r="I196" i="3" s="1"/>
  <c r="E184" i="3"/>
  <c r="I184" i="3" s="1"/>
  <c r="E101" i="3"/>
  <c r="E187" i="3"/>
  <c r="I187" i="3" s="1"/>
  <c r="E98" i="3"/>
  <c r="E194" i="3"/>
  <c r="I194" i="3" s="1"/>
  <c r="E193" i="3"/>
  <c r="I193" i="3" s="1"/>
  <c r="I198" i="3"/>
  <c r="E60" i="3"/>
  <c r="I60" i="3" s="1"/>
  <c r="I181" i="3"/>
  <c r="E186" i="3"/>
  <c r="I186" i="3" s="1"/>
  <c r="E171" i="3"/>
  <c r="I171" i="3" s="1"/>
  <c r="E27" i="3"/>
  <c r="I27" i="3" s="1"/>
  <c r="I26" i="3"/>
  <c r="E157" i="3"/>
  <c r="I157" i="3" s="1"/>
  <c r="E10" i="3"/>
  <c r="I10" i="3" s="1"/>
  <c r="E155" i="3"/>
  <c r="I166" i="3"/>
  <c r="E77" i="3"/>
  <c r="I77" i="3" s="1"/>
  <c r="E161" i="3"/>
  <c r="I161" i="3" s="1"/>
  <c r="E78" i="3"/>
  <c r="P777" i="4" s="1"/>
  <c r="L777" i="4" s="1"/>
  <c r="AA777" i="4" s="1"/>
  <c r="E79" i="3"/>
  <c r="I79" i="3" s="1"/>
  <c r="E69" i="3"/>
  <c r="I69" i="3" s="1"/>
  <c r="E29" i="3"/>
  <c r="I29" i="3" s="1"/>
  <c r="E81" i="3"/>
  <c r="P782" i="4" s="1"/>
  <c r="L782" i="4" s="1"/>
  <c r="AA782" i="4" s="1"/>
  <c r="P940" i="4"/>
  <c r="L940" i="4" s="1"/>
  <c r="AA940" i="4" s="1"/>
  <c r="E160" i="3"/>
  <c r="I160" i="3" s="1"/>
  <c r="E154" i="3"/>
  <c r="I154" i="3" s="1"/>
  <c r="E75" i="3"/>
  <c r="I75" i="3" s="1"/>
  <c r="E168" i="3"/>
  <c r="I168" i="3" s="1"/>
  <c r="E74" i="3"/>
  <c r="I74" i="3" s="1"/>
  <c r="E189" i="3"/>
  <c r="I189" i="3" s="1"/>
  <c r="E177" i="3"/>
  <c r="I177" i="3" s="1"/>
  <c r="E51" i="3"/>
  <c r="I51" i="3" s="1"/>
  <c r="E190" i="3"/>
  <c r="I190" i="3" s="1"/>
  <c r="I83" i="3"/>
  <c r="E156" i="3"/>
  <c r="I156" i="3" s="1"/>
  <c r="E175" i="3"/>
  <c r="I175" i="3" s="1"/>
  <c r="E172" i="3"/>
  <c r="I172" i="3" s="1"/>
  <c r="E158" i="3"/>
  <c r="I158" i="3" s="1"/>
  <c r="E76" i="3"/>
  <c r="I76" i="3" s="1"/>
  <c r="E164" i="3"/>
  <c r="I164" i="3" s="1"/>
  <c r="E73" i="3"/>
  <c r="I73" i="3" s="1"/>
  <c r="E179" i="3"/>
  <c r="I179" i="3" s="1"/>
  <c r="E56" i="3"/>
  <c r="I56" i="3" s="1"/>
  <c r="E72" i="3"/>
  <c r="E185" i="3"/>
  <c r="I185" i="3" s="1"/>
  <c r="E180" i="3"/>
  <c r="I180" i="3" s="1"/>
  <c r="E153" i="3"/>
  <c r="I153" i="3" s="1"/>
  <c r="E53" i="3"/>
  <c r="I53" i="3" s="1"/>
  <c r="E71" i="3"/>
  <c r="I71" i="3" s="1"/>
  <c r="E70" i="3"/>
  <c r="I70" i="3" s="1"/>
  <c r="E173" i="3"/>
  <c r="I173" i="3" s="1"/>
  <c r="E19" i="3"/>
  <c r="I19" i="3" s="1"/>
  <c r="E62" i="3"/>
  <c r="I62" i="3" s="1"/>
  <c r="E176" i="3"/>
  <c r="I176" i="3" s="1"/>
  <c r="E165" i="3"/>
  <c r="I165" i="3" s="1"/>
  <c r="E162" i="3"/>
  <c r="I162" i="3" s="1"/>
  <c r="E163" i="3"/>
  <c r="I163" i="3" s="1"/>
  <c r="E146" i="3"/>
  <c r="I146" i="3" s="1"/>
  <c r="E152" i="3"/>
  <c r="E143" i="3"/>
  <c r="I143" i="3" s="1"/>
  <c r="I44" i="3"/>
  <c r="I151" i="3"/>
  <c r="I39" i="3"/>
  <c r="I150" i="3"/>
  <c r="I115" i="3"/>
  <c r="I64" i="3"/>
  <c r="E144" i="3"/>
  <c r="I144" i="3" s="1"/>
  <c r="E109" i="3"/>
  <c r="I109" i="3" s="1"/>
  <c r="I119" i="3"/>
  <c r="I124" i="3"/>
  <c r="E145" i="3"/>
  <c r="I145" i="3" s="1"/>
  <c r="I123" i="3"/>
  <c r="I121" i="3"/>
  <c r="E110" i="3"/>
  <c r="I110" i="3" s="1"/>
  <c r="E116" i="3"/>
  <c r="E138" i="3"/>
  <c r="I138" i="3" s="1"/>
  <c r="I128" i="3"/>
  <c r="P62" i="4"/>
  <c r="L62" i="4" s="1"/>
  <c r="AA62" i="4" s="1"/>
  <c r="I122" i="3"/>
  <c r="E105" i="3"/>
  <c r="I105" i="3" s="1"/>
  <c r="E107" i="3"/>
  <c r="I107" i="3" s="1"/>
  <c r="E149" i="3"/>
  <c r="I149" i="3" s="1"/>
  <c r="I133" i="3"/>
  <c r="E148" i="3"/>
  <c r="I148" i="3" s="1"/>
  <c r="E142" i="3"/>
  <c r="I142" i="3" s="1"/>
  <c r="E136" i="3"/>
  <c r="I136" i="3" s="1"/>
  <c r="E118" i="3"/>
  <c r="I118" i="3" s="1"/>
  <c r="E102" i="3"/>
  <c r="I102" i="3" s="1"/>
  <c r="E137" i="3"/>
  <c r="I137" i="3" s="1"/>
  <c r="E104" i="3"/>
  <c r="I104" i="3" s="1"/>
  <c r="I130" i="3"/>
  <c r="I125" i="3"/>
  <c r="E97" i="3"/>
  <c r="I97" i="3" s="1"/>
  <c r="E147" i="3"/>
  <c r="I147" i="3" s="1"/>
  <c r="E106" i="3"/>
  <c r="E103" i="3"/>
  <c r="I103" i="3" s="1"/>
  <c r="I117" i="3"/>
  <c r="I134" i="3"/>
  <c r="E140" i="3"/>
  <c r="I140" i="3" s="1"/>
  <c r="E141" i="3"/>
  <c r="I141" i="3" s="1"/>
  <c r="E112" i="3"/>
  <c r="P371" i="4" s="1"/>
  <c r="L371" i="4" s="1"/>
  <c r="AA371" i="4" s="1"/>
  <c r="E108" i="3"/>
  <c r="I108" i="3" s="1"/>
  <c r="E111" i="3"/>
  <c r="I111" i="3" s="1"/>
  <c r="I120" i="3"/>
  <c r="E139" i="3"/>
  <c r="I139" i="3" s="1"/>
  <c r="I126" i="3"/>
  <c r="I127" i="3"/>
  <c r="E25" i="3"/>
  <c r="I25" i="3" s="1"/>
  <c r="P958" i="4"/>
  <c r="L958" i="4" s="1"/>
  <c r="AA958" i="4" s="1"/>
  <c r="E65" i="3"/>
  <c r="I65" i="3" s="1"/>
  <c r="E28" i="3"/>
  <c r="I28" i="3" s="1"/>
  <c r="AA75" i="9"/>
  <c r="AC75" i="9" s="1"/>
  <c r="E48" i="3"/>
  <c r="E94" i="3"/>
  <c r="I94" i="3" s="1"/>
  <c r="E13" i="3"/>
  <c r="E197" i="3"/>
  <c r="I197" i="3" s="1"/>
  <c r="E31" i="3"/>
  <c r="I31" i="3" s="1"/>
  <c r="E86" i="3"/>
  <c r="I86" i="3" s="1"/>
  <c r="E96" i="3"/>
  <c r="I96" i="3" s="1"/>
  <c r="E89" i="3"/>
  <c r="I89" i="3" s="1"/>
  <c r="I66" i="3"/>
  <c r="E52" i="3"/>
  <c r="I52" i="3" s="1"/>
  <c r="E14" i="3"/>
  <c r="E54" i="3"/>
  <c r="I54" i="3" s="1"/>
  <c r="E59" i="3"/>
  <c r="I59" i="3" s="1"/>
  <c r="E35" i="3"/>
  <c r="I35" i="3" s="1"/>
  <c r="E55" i="3"/>
  <c r="E36" i="3"/>
  <c r="I36" i="3" s="1"/>
  <c r="E37" i="3"/>
  <c r="I37" i="3" s="1"/>
  <c r="E95" i="3"/>
  <c r="P412" i="4" s="1"/>
  <c r="L412" i="4" s="1"/>
  <c r="AA412" i="4" s="1"/>
  <c r="E90" i="3"/>
  <c r="I90" i="3" s="1"/>
  <c r="E20" i="3"/>
  <c r="I20" i="3" s="1"/>
  <c r="E61" i="3"/>
  <c r="E57" i="3"/>
  <c r="P293" i="4" s="1"/>
  <c r="L293" i="4" s="1"/>
  <c r="AA293" i="4" s="1"/>
  <c r="E16" i="3"/>
  <c r="I16" i="3" s="1"/>
  <c r="E24" i="3"/>
  <c r="E67" i="3"/>
  <c r="I67" i="3" s="1"/>
  <c r="E58" i="3"/>
  <c r="I58" i="3" s="1"/>
  <c r="E38" i="3"/>
  <c r="D68" i="8"/>
  <c r="D70" i="8" s="1"/>
  <c r="P1060" i="4"/>
  <c r="L1060" i="4" s="1"/>
  <c r="AA1060" i="4" s="1"/>
  <c r="P964" i="4"/>
  <c r="L964" i="4" s="1"/>
  <c r="AA964" i="4" s="1"/>
  <c r="P1064" i="4"/>
  <c r="L1064" i="4" s="1"/>
  <c r="AA1064" i="4" s="1"/>
  <c r="P959" i="4"/>
  <c r="L959" i="4" s="1"/>
  <c r="AA959" i="4" s="1"/>
  <c r="P947" i="4"/>
  <c r="L947" i="4" s="1"/>
  <c r="AA947" i="4" s="1"/>
  <c r="P945" i="4"/>
  <c r="L945" i="4" s="1"/>
  <c r="AA945" i="4" s="1"/>
  <c r="P773" i="4"/>
  <c r="L773" i="4" s="1"/>
  <c r="AA773" i="4" s="1"/>
  <c r="P57" i="4"/>
  <c r="L57" i="4" s="1"/>
  <c r="AA57" i="4" s="1"/>
  <c r="P1061" i="4"/>
  <c r="L1061" i="4" s="1"/>
  <c r="AA1061" i="4" s="1"/>
  <c r="P974" i="4"/>
  <c r="L974" i="4" s="1"/>
  <c r="AA974" i="4" s="1"/>
  <c r="P963" i="4"/>
  <c r="L963" i="4" s="1"/>
  <c r="AA963" i="4" s="1"/>
  <c r="P962" i="4"/>
  <c r="L962" i="4" s="1"/>
  <c r="AA962" i="4" s="1"/>
  <c r="P941" i="4"/>
  <c r="L941" i="4" s="1"/>
  <c r="AA941" i="4" s="1"/>
  <c r="I199" i="3"/>
  <c r="P1059" i="4"/>
  <c r="L1059" i="4" s="1"/>
  <c r="AA1059" i="4" s="1"/>
  <c r="P944" i="4"/>
  <c r="L944" i="4" s="1"/>
  <c r="AA944" i="4" s="1"/>
  <c r="I132" i="3"/>
  <c r="P1068" i="4"/>
  <c r="L1068" i="4" s="1"/>
  <c r="AA1068" i="4" s="1"/>
  <c r="E82" i="3"/>
  <c r="E80" i="3"/>
  <c r="I80" i="3" s="1"/>
  <c r="E68" i="3"/>
  <c r="I68" i="3" s="1"/>
  <c r="E17" i="3"/>
  <c r="E23" i="3"/>
  <c r="I23" i="3" s="1"/>
  <c r="E21" i="3"/>
  <c r="E18" i="3"/>
  <c r="I18" i="3" s="1"/>
  <c r="E63" i="3"/>
  <c r="I63" i="3" s="1"/>
  <c r="E32" i="3"/>
  <c r="I32" i="3" s="1"/>
  <c r="E40" i="3"/>
  <c r="I40" i="3" s="1"/>
  <c r="E50" i="3"/>
  <c r="E99" i="3"/>
  <c r="E33" i="3"/>
  <c r="I33" i="3" s="1"/>
  <c r="E41" i="3"/>
  <c r="E114" i="3"/>
  <c r="I114" i="3" s="1"/>
  <c r="E34" i="3"/>
  <c r="I34" i="3" s="1"/>
  <c r="E42" i="3"/>
  <c r="J16" i="9"/>
  <c r="F53" i="10"/>
  <c r="G60" i="1" s="1"/>
  <c r="G61" i="1" s="1"/>
  <c r="G62" i="1" s="1"/>
  <c r="E16" i="9"/>
  <c r="T16" i="9"/>
  <c r="O16" i="9"/>
  <c r="O23" i="9"/>
  <c r="T23" i="9"/>
  <c r="J23" i="9"/>
  <c r="J219" i="3"/>
  <c r="K46" i="3" s="1"/>
  <c r="E17" i="9"/>
  <c r="J17" i="9"/>
  <c r="T17" i="9"/>
  <c r="O17" i="9"/>
  <c r="Z1070" i="4"/>
  <c r="P533" i="4" l="1"/>
  <c r="L533" i="4" s="1"/>
  <c r="AA533" i="4" s="1"/>
  <c r="P303" i="4"/>
  <c r="L303" i="4" s="1"/>
  <c r="AA303" i="4" s="1"/>
  <c r="P297" i="4"/>
  <c r="L297" i="4" s="1"/>
  <c r="AA297" i="4" s="1"/>
  <c r="P298" i="4"/>
  <c r="L298" i="4" s="1"/>
  <c r="AA298" i="4" s="1"/>
  <c r="P579" i="4"/>
  <c r="L579" i="4" s="1"/>
  <c r="AA579" i="4" s="1"/>
  <c r="P609" i="4"/>
  <c r="L609" i="4" s="1"/>
  <c r="AA609" i="4" s="1"/>
  <c r="P304" i="4"/>
  <c r="L304" i="4" s="1"/>
  <c r="AA304" i="4" s="1"/>
  <c r="P510" i="4"/>
  <c r="L510" i="4" s="1"/>
  <c r="AA510" i="4" s="1"/>
  <c r="P781" i="4"/>
  <c r="L781" i="4" s="1"/>
  <c r="AA781" i="4" s="1"/>
  <c r="I55" i="3"/>
  <c r="P306" i="4"/>
  <c r="L306" i="4" s="1"/>
  <c r="AA306" i="4" s="1"/>
  <c r="P823" i="4"/>
  <c r="L823" i="4" s="1"/>
  <c r="AA823" i="4" s="1"/>
  <c r="P926" i="4"/>
  <c r="L926" i="4" s="1"/>
  <c r="AA926" i="4" s="1"/>
  <c r="P532" i="4"/>
  <c r="L532" i="4" s="1"/>
  <c r="AA532" i="4" s="1"/>
  <c r="P299" i="4"/>
  <c r="L299" i="4" s="1"/>
  <c r="AA299" i="4" s="1"/>
  <c r="P295" i="4"/>
  <c r="L295" i="4" s="1"/>
  <c r="AA295" i="4" s="1"/>
  <c r="P296" i="4"/>
  <c r="L296" i="4" s="1"/>
  <c r="AA296" i="4" s="1"/>
  <c r="P292" i="4"/>
  <c r="L292" i="4" s="1"/>
  <c r="AA292" i="4" s="1"/>
  <c r="P294" i="4"/>
  <c r="L294" i="4" s="1"/>
  <c r="AA294" i="4" s="1"/>
  <c r="AA31" i="9"/>
  <c r="AC31" i="9" s="1"/>
  <c r="AD31" i="9" s="1"/>
  <c r="K87" i="3"/>
  <c r="K91" i="3"/>
  <c r="E23" i="9"/>
  <c r="D25" i="9"/>
  <c r="D30" i="9" s="1"/>
  <c r="D34" i="9" s="1"/>
  <c r="D38" i="9" s="1"/>
  <c r="D42" i="9" s="1"/>
  <c r="D46" i="9" s="1"/>
  <c r="D50" i="9" s="1"/>
  <c r="D54" i="9" s="1"/>
  <c r="D58" i="9" s="1"/>
  <c r="D62" i="9" s="1"/>
  <c r="D66" i="9" s="1"/>
  <c r="D70" i="9" s="1"/>
  <c r="D74" i="9" s="1"/>
  <c r="D27" i="9"/>
  <c r="E27" i="9" s="1"/>
  <c r="I25" i="9"/>
  <c r="I30" i="9" s="1"/>
  <c r="I34" i="9" s="1"/>
  <c r="I38" i="9" s="1"/>
  <c r="I42" i="9" s="1"/>
  <c r="I46" i="9" s="1"/>
  <c r="I50" i="9" s="1"/>
  <c r="I54" i="9" s="1"/>
  <c r="I58" i="9" s="1"/>
  <c r="I62" i="9" s="1"/>
  <c r="I66" i="9" s="1"/>
  <c r="I70" i="9" s="1"/>
  <c r="I74" i="9" s="1"/>
  <c r="I27" i="9"/>
  <c r="J27" i="9" s="1"/>
  <c r="N25" i="9"/>
  <c r="N30" i="9" s="1"/>
  <c r="N34" i="9" s="1"/>
  <c r="N38" i="9" s="1"/>
  <c r="N42" i="9" s="1"/>
  <c r="N46" i="9" s="1"/>
  <c r="N50" i="9" s="1"/>
  <c r="N54" i="9" s="1"/>
  <c r="N58" i="9" s="1"/>
  <c r="N62" i="9" s="1"/>
  <c r="N66" i="9" s="1"/>
  <c r="N70" i="9" s="1"/>
  <c r="N74" i="9" s="1"/>
  <c r="N27" i="9"/>
  <c r="O27" i="9" s="1"/>
  <c r="O21" i="9"/>
  <c r="N22" i="9"/>
  <c r="E21" i="9"/>
  <c r="D22" i="9"/>
  <c r="J21" i="9"/>
  <c r="I22" i="9"/>
  <c r="O44" i="9"/>
  <c r="E44" i="9"/>
  <c r="J44" i="9"/>
  <c r="E62" i="9"/>
  <c r="P58" i="4"/>
  <c r="L58" i="4" s="1"/>
  <c r="AA58" i="4" s="1"/>
  <c r="P927" i="4"/>
  <c r="L927" i="4" s="1"/>
  <c r="AA927" i="4" s="1"/>
  <c r="K53" i="3"/>
  <c r="D28" i="8"/>
  <c r="D30" i="8" s="1"/>
  <c r="D112" i="8" s="1"/>
  <c r="G53" i="1" s="1"/>
  <c r="I51" i="2" s="1"/>
  <c r="K121" i="3"/>
  <c r="K123" i="3"/>
  <c r="Y35" i="9"/>
  <c r="Y18" i="9"/>
  <c r="Y20" i="9"/>
  <c r="Y16" i="9"/>
  <c r="Y23" i="9"/>
  <c r="Y17" i="9"/>
  <c r="Y19" i="9"/>
  <c r="P771" i="4"/>
  <c r="L771" i="4" s="1"/>
  <c r="AA771" i="4" s="1"/>
  <c r="P414" i="4"/>
  <c r="L414" i="4" s="1"/>
  <c r="AA414" i="4" s="1"/>
  <c r="P401" i="4"/>
  <c r="L401" i="4" s="1"/>
  <c r="AA401" i="4" s="1"/>
  <c r="P416" i="4"/>
  <c r="L416" i="4" s="1"/>
  <c r="AA416" i="4" s="1"/>
  <c r="P405" i="4"/>
  <c r="L405" i="4" s="1"/>
  <c r="AA405" i="4" s="1"/>
  <c r="P96" i="4"/>
  <c r="L96" i="4" s="1"/>
  <c r="AA96" i="4" s="1"/>
  <c r="P97" i="4"/>
  <c r="L97" i="4" s="1"/>
  <c r="AA97" i="4" s="1"/>
  <c r="P78" i="4"/>
  <c r="L78" i="4" s="1"/>
  <c r="AA78" i="4" s="1"/>
  <c r="P80" i="4"/>
  <c r="L80" i="4" s="1"/>
  <c r="AA80" i="4" s="1"/>
  <c r="P77" i="4"/>
  <c r="L77" i="4" s="1"/>
  <c r="AA77" i="4" s="1"/>
  <c r="I14" i="3"/>
  <c r="I13" i="3"/>
  <c r="P625" i="4"/>
  <c r="L625" i="4" s="1"/>
  <c r="I72" i="3"/>
  <c r="P400" i="4"/>
  <c r="L400" i="4" s="1"/>
  <c r="AA400" i="4" s="1"/>
  <c r="P81" i="4"/>
  <c r="L81" i="4" s="1"/>
  <c r="AA81" i="4" s="1"/>
  <c r="P107" i="4"/>
  <c r="L107" i="4" s="1"/>
  <c r="AA107" i="4" s="1"/>
  <c r="P82" i="4"/>
  <c r="L82" i="4" s="1"/>
  <c r="AA82" i="4" s="1"/>
  <c r="I57" i="3"/>
  <c r="P413" i="4"/>
  <c r="L413" i="4" s="1"/>
  <c r="AA413" i="4" s="1"/>
  <c r="I106" i="3"/>
  <c r="P402" i="4"/>
  <c r="L402" i="4" s="1"/>
  <c r="AA402" i="4" s="1"/>
  <c r="P403" i="4"/>
  <c r="L403" i="4" s="1"/>
  <c r="AA403" i="4" s="1"/>
  <c r="P415" i="4"/>
  <c r="L415" i="4" s="1"/>
  <c r="AA415" i="4" s="1"/>
  <c r="P94" i="4"/>
  <c r="L94" i="4" s="1"/>
  <c r="AA94" i="4" s="1"/>
  <c r="P95" i="4"/>
  <c r="L95" i="4" s="1"/>
  <c r="AA95" i="4" s="1"/>
  <c r="P105" i="4"/>
  <c r="L105" i="4" s="1"/>
  <c r="AA105" i="4" s="1"/>
  <c r="P65" i="4"/>
  <c r="L65" i="4" s="1"/>
  <c r="AA65" i="4" s="1"/>
  <c r="P399" i="4"/>
  <c r="L399" i="4" s="1"/>
  <c r="P34" i="4"/>
  <c r="L34" i="4" s="1"/>
  <c r="AA34" i="4" s="1"/>
  <c r="P79" i="4"/>
  <c r="L79" i="4" s="1"/>
  <c r="AA79" i="4" s="1"/>
  <c r="K57" i="3"/>
  <c r="J30" i="9"/>
  <c r="E30" i="9"/>
  <c r="E32" i="9"/>
  <c r="J32" i="9"/>
  <c r="O32" i="9"/>
  <c r="O24" i="9"/>
  <c r="E24" i="9"/>
  <c r="Y24" i="9" s="1"/>
  <c r="J24" i="9"/>
  <c r="K55" i="3"/>
  <c r="K14" i="3"/>
  <c r="K72" i="3"/>
  <c r="K106" i="3"/>
  <c r="K13" i="3"/>
  <c r="K125" i="3"/>
  <c r="P801" i="4"/>
  <c r="L801" i="4" s="1"/>
  <c r="AA801" i="4" s="1"/>
  <c r="P369" i="4"/>
  <c r="L369" i="4" s="1"/>
  <c r="AA369" i="4" s="1"/>
  <c r="P370" i="4"/>
  <c r="L370" i="4" s="1"/>
  <c r="AA370" i="4" s="1"/>
  <c r="P359" i="4"/>
  <c r="L359" i="4" s="1"/>
  <c r="AA359" i="4" s="1"/>
  <c r="P367" i="4"/>
  <c r="L367" i="4" s="1"/>
  <c r="AA367" i="4" s="1"/>
  <c r="P766" i="4"/>
  <c r="L766" i="4" s="1"/>
  <c r="AA766" i="4" s="1"/>
  <c r="P732" i="4"/>
  <c r="L732" i="4" s="1"/>
  <c r="AA732" i="4" s="1"/>
  <c r="P758" i="4"/>
  <c r="L758" i="4" s="1"/>
  <c r="AA758" i="4" s="1"/>
  <c r="P724" i="4"/>
  <c r="L724" i="4" s="1"/>
  <c r="AA724" i="4" s="1"/>
  <c r="P728" i="4"/>
  <c r="L728" i="4" s="1"/>
  <c r="AA728" i="4" s="1"/>
  <c r="P759" i="4"/>
  <c r="L759" i="4" s="1"/>
  <c r="AA759" i="4" s="1"/>
  <c r="P753" i="4"/>
  <c r="L753" i="4" s="1"/>
  <c r="AA753" i="4" s="1"/>
  <c r="P742" i="4"/>
  <c r="L742" i="4" s="1"/>
  <c r="AA742" i="4" s="1"/>
  <c r="P722" i="4"/>
  <c r="L722" i="4" s="1"/>
  <c r="AA722" i="4" s="1"/>
  <c r="P737" i="4"/>
  <c r="L737" i="4" s="1"/>
  <c r="AA737" i="4" s="1"/>
  <c r="P615" i="4"/>
  <c r="L615" i="4" s="1"/>
  <c r="AA615" i="4" s="1"/>
  <c r="P543" i="4"/>
  <c r="L543" i="4" s="1"/>
  <c r="AA543" i="4" s="1"/>
  <c r="P540" i="4"/>
  <c r="L540" i="4" s="1"/>
  <c r="AA540" i="4" s="1"/>
  <c r="P446" i="4"/>
  <c r="L446" i="4" s="1"/>
  <c r="AA446" i="4" s="1"/>
  <c r="P605" i="4"/>
  <c r="L605" i="4" s="1"/>
  <c r="AA605" i="4" s="1"/>
  <c r="P536" i="4"/>
  <c r="L536" i="4" s="1"/>
  <c r="AA536" i="4" s="1"/>
  <c r="P515" i="4"/>
  <c r="L515" i="4" s="1"/>
  <c r="AA515" i="4" s="1"/>
  <c r="P466" i="4"/>
  <c r="L466" i="4" s="1"/>
  <c r="AA466" i="4" s="1"/>
  <c r="P616" i="4"/>
  <c r="L616" i="4" s="1"/>
  <c r="AA616" i="4" s="1"/>
  <c r="P598" i="4"/>
  <c r="L598" i="4" s="1"/>
  <c r="AA598" i="4" s="1"/>
  <c r="P572" i="4"/>
  <c r="L572" i="4" s="1"/>
  <c r="AA572" i="4" s="1"/>
  <c r="P451" i="4"/>
  <c r="L451" i="4" s="1"/>
  <c r="AA451" i="4" s="1"/>
  <c r="P445" i="4"/>
  <c r="L445" i="4" s="1"/>
  <c r="AA445" i="4" s="1"/>
  <c r="P603" i="4"/>
  <c r="L603" i="4" s="1"/>
  <c r="AA603" i="4" s="1"/>
  <c r="P473" i="4"/>
  <c r="L473" i="4" s="1"/>
  <c r="AA473" i="4" s="1"/>
  <c r="P444" i="4"/>
  <c r="L444" i="4" s="1"/>
  <c r="AA444" i="4" s="1"/>
  <c r="P454" i="4"/>
  <c r="L454" i="4" s="1"/>
  <c r="AA454" i="4" s="1"/>
  <c r="P539" i="4"/>
  <c r="L539" i="4" s="1"/>
  <c r="P468" i="4"/>
  <c r="L468" i="4" s="1"/>
  <c r="AA468" i="4" s="1"/>
  <c r="P601" i="4"/>
  <c r="L601" i="4" s="1"/>
  <c r="AA601" i="4" s="1"/>
  <c r="P580" i="4"/>
  <c r="L580" i="4" s="1"/>
  <c r="P562" i="4"/>
  <c r="L562" i="4" s="1"/>
  <c r="AA562" i="4" s="1"/>
  <c r="P523" i="4"/>
  <c r="L523" i="4" s="1"/>
  <c r="AA523" i="4" s="1"/>
  <c r="P520" i="4"/>
  <c r="L520" i="4" s="1"/>
  <c r="AA520" i="4" s="1"/>
  <c r="P368" i="4"/>
  <c r="L368" i="4" s="1"/>
  <c r="AA368" i="4" s="1"/>
  <c r="P341" i="4"/>
  <c r="L341" i="4" s="1"/>
  <c r="AA341" i="4" s="1"/>
  <c r="P308" i="4"/>
  <c r="L308" i="4" s="1"/>
  <c r="AA308" i="4" s="1"/>
  <c r="P290" i="4"/>
  <c r="L290" i="4" s="1"/>
  <c r="AA290" i="4" s="1"/>
  <c r="P709" i="4"/>
  <c r="L709" i="4" s="1"/>
  <c r="AA709" i="4" s="1"/>
  <c r="P691" i="4"/>
  <c r="L691" i="4" s="1"/>
  <c r="AA691" i="4" s="1"/>
  <c r="P631" i="4"/>
  <c r="L631" i="4" s="1"/>
  <c r="AA631" i="4" s="1"/>
  <c r="P652" i="4"/>
  <c r="L652" i="4" s="1"/>
  <c r="AA652" i="4" s="1"/>
  <c r="P374" i="4"/>
  <c r="L374" i="4" s="1"/>
  <c r="AA374" i="4" s="1"/>
  <c r="P386" i="4"/>
  <c r="L386" i="4" s="1"/>
  <c r="AA386" i="4" s="1"/>
  <c r="P355" i="4"/>
  <c r="L355" i="4" s="1"/>
  <c r="AA355" i="4" s="1"/>
  <c r="P334" i="4"/>
  <c r="L334" i="4" s="1"/>
  <c r="AA334" i="4" s="1"/>
  <c r="P331" i="4"/>
  <c r="L331" i="4" s="1"/>
  <c r="AA331" i="4" s="1"/>
  <c r="P317" i="4"/>
  <c r="L317" i="4" s="1"/>
  <c r="AA317" i="4" s="1"/>
  <c r="P695" i="4"/>
  <c r="L695" i="4" s="1"/>
  <c r="AA695" i="4" s="1"/>
  <c r="P680" i="4"/>
  <c r="L680" i="4" s="1"/>
  <c r="AA680" i="4" s="1"/>
  <c r="P677" i="4"/>
  <c r="L677" i="4" s="1"/>
  <c r="AA677" i="4" s="1"/>
  <c r="P665" i="4"/>
  <c r="L665" i="4" s="1"/>
  <c r="AA665" i="4" s="1"/>
  <c r="P647" i="4"/>
  <c r="L647" i="4" s="1"/>
  <c r="AA647" i="4" s="1"/>
  <c r="P644" i="4"/>
  <c r="L644" i="4" s="1"/>
  <c r="AA644" i="4" s="1"/>
  <c r="P395" i="4"/>
  <c r="L395" i="4" s="1"/>
  <c r="AA395" i="4" s="1"/>
  <c r="P378" i="4"/>
  <c r="L378" i="4" s="1"/>
  <c r="AA378" i="4" s="1"/>
  <c r="P345" i="4"/>
  <c r="L345" i="4" s="1"/>
  <c r="AA345" i="4" s="1"/>
  <c r="P356" i="4"/>
  <c r="L356" i="4" s="1"/>
  <c r="AA356" i="4" s="1"/>
  <c r="P637" i="4"/>
  <c r="L637" i="4" s="1"/>
  <c r="AA637" i="4" s="1"/>
  <c r="P704" i="4"/>
  <c r="L704" i="4" s="1"/>
  <c r="AA704" i="4" s="1"/>
  <c r="P701" i="4"/>
  <c r="L701" i="4" s="1"/>
  <c r="AA701" i="4" s="1"/>
  <c r="P261" i="4"/>
  <c r="L261" i="4" s="1"/>
  <c r="AA261" i="4" s="1"/>
  <c r="P336" i="4"/>
  <c r="L336" i="4" s="1"/>
  <c r="AA336" i="4" s="1"/>
  <c r="P319" i="4"/>
  <c r="L319" i="4" s="1"/>
  <c r="AA319" i="4" s="1"/>
  <c r="P719" i="4"/>
  <c r="L719" i="4" s="1"/>
  <c r="AA719" i="4" s="1"/>
  <c r="P716" i="4"/>
  <c r="L716" i="4" s="1"/>
  <c r="AA716" i="4" s="1"/>
  <c r="P396" i="4"/>
  <c r="L396" i="4" s="1"/>
  <c r="AA396" i="4" s="1"/>
  <c r="P353" i="4"/>
  <c r="L353" i="4" s="1"/>
  <c r="AA353" i="4" s="1"/>
  <c r="P397" i="4"/>
  <c r="L397" i="4" s="1"/>
  <c r="AA397" i="4" s="1"/>
  <c r="P705" i="4"/>
  <c r="L705" i="4" s="1"/>
  <c r="AA705" i="4" s="1"/>
  <c r="P693" i="4"/>
  <c r="L693" i="4" s="1"/>
  <c r="AA693" i="4" s="1"/>
  <c r="P687" i="4"/>
  <c r="L687" i="4" s="1"/>
  <c r="AA687" i="4" s="1"/>
  <c r="P669" i="4"/>
  <c r="L669" i="4" s="1"/>
  <c r="AA669" i="4" s="1"/>
  <c r="P657" i="4"/>
  <c r="L657" i="4" s="1"/>
  <c r="AA657" i="4" s="1"/>
  <c r="P437" i="4"/>
  <c r="L437" i="4" s="1"/>
  <c r="AA437" i="4" s="1"/>
  <c r="P418" i="4"/>
  <c r="L418" i="4" s="1"/>
  <c r="AA418" i="4" s="1"/>
  <c r="P393" i="4"/>
  <c r="L393" i="4" s="1"/>
  <c r="AA393" i="4" s="1"/>
  <c r="P376" i="4"/>
  <c r="L376" i="4" s="1"/>
  <c r="AA376" i="4" s="1"/>
  <c r="P289" i="4"/>
  <c r="L289" i="4" s="1"/>
  <c r="AA289" i="4" s="1"/>
  <c r="P270" i="4"/>
  <c r="L270" i="4" s="1"/>
  <c r="AA270" i="4" s="1"/>
  <c r="P398" i="4"/>
  <c r="L398" i="4" s="1"/>
  <c r="AA398" i="4" s="1"/>
  <c r="P142" i="4"/>
  <c r="L142" i="4" s="1"/>
  <c r="AA142" i="4" s="1"/>
  <c r="P217" i="4"/>
  <c r="L217" i="4" s="1"/>
  <c r="AA217" i="4" s="1"/>
  <c r="P205" i="4"/>
  <c r="L205" i="4" s="1"/>
  <c r="AA205" i="4" s="1"/>
  <c r="P199" i="4"/>
  <c r="L199" i="4" s="1"/>
  <c r="AA199" i="4" s="1"/>
  <c r="P195" i="4"/>
  <c r="L195" i="4" s="1"/>
  <c r="P232" i="4"/>
  <c r="L232" i="4" s="1"/>
  <c r="AA232" i="4" s="1"/>
  <c r="P214" i="4"/>
  <c r="L214" i="4" s="1"/>
  <c r="P211" i="4"/>
  <c r="L211" i="4" s="1"/>
  <c r="AA211" i="4" s="1"/>
  <c r="P196" i="4"/>
  <c r="L196" i="4" s="1"/>
  <c r="AA196" i="4" s="1"/>
  <c r="P248" i="4"/>
  <c r="L248" i="4" s="1"/>
  <c r="AA248" i="4" s="1"/>
  <c r="P197" i="4"/>
  <c r="L197" i="4" s="1"/>
  <c r="AA197" i="4" s="1"/>
  <c r="P245" i="4"/>
  <c r="L245" i="4" s="1"/>
  <c r="AA245" i="4" s="1"/>
  <c r="P236" i="4"/>
  <c r="L236" i="4" s="1"/>
  <c r="AA236" i="4" s="1"/>
  <c r="P252" i="4"/>
  <c r="L252" i="4" s="1"/>
  <c r="AA252" i="4" s="1"/>
  <c r="P249" i="4"/>
  <c r="L249" i="4" s="1"/>
  <c r="AA249" i="4" s="1"/>
  <c r="P216" i="4"/>
  <c r="L216" i="4" s="1"/>
  <c r="AA216" i="4" s="1"/>
  <c r="P204" i="4"/>
  <c r="L204" i="4" s="1"/>
  <c r="AA204" i="4" s="1"/>
  <c r="P198" i="4"/>
  <c r="L198" i="4" s="1"/>
  <c r="AA198" i="4" s="1"/>
  <c r="P246" i="4"/>
  <c r="L246" i="4" s="1"/>
  <c r="AA246" i="4" s="1"/>
  <c r="P106" i="4"/>
  <c r="L106" i="4" s="1"/>
  <c r="AA106" i="4" s="1"/>
  <c r="P88" i="4"/>
  <c r="L88" i="4" s="1"/>
  <c r="AA88" i="4" s="1"/>
  <c r="P70" i="4"/>
  <c r="L70" i="4" s="1"/>
  <c r="AA70" i="4" s="1"/>
  <c r="P73" i="4"/>
  <c r="L73" i="4" s="1"/>
  <c r="AA73" i="4" s="1"/>
  <c r="P872" i="4"/>
  <c r="L872" i="4" s="1"/>
  <c r="AA872" i="4" s="1"/>
  <c r="P112" i="4"/>
  <c r="L112" i="4" s="1"/>
  <c r="AA112" i="4" s="1"/>
  <c r="P130" i="4"/>
  <c r="L130" i="4" s="1"/>
  <c r="AA130" i="4" s="1"/>
  <c r="P853" i="4"/>
  <c r="L853" i="4" s="1"/>
  <c r="AA853" i="4" s="1"/>
  <c r="P813" i="4"/>
  <c r="L813" i="4" s="1"/>
  <c r="AA813" i="4" s="1"/>
  <c r="P887" i="4"/>
  <c r="L887" i="4" s="1"/>
  <c r="AA887" i="4" s="1"/>
  <c r="P846" i="4"/>
  <c r="L846" i="4" s="1"/>
  <c r="AA846" i="4" s="1"/>
  <c r="P131" i="4"/>
  <c r="L131" i="4" s="1"/>
  <c r="AA131" i="4" s="1"/>
  <c r="P879" i="4"/>
  <c r="L879" i="4" s="1"/>
  <c r="AA879" i="4" s="1"/>
  <c r="P854" i="4"/>
  <c r="L854" i="4" s="1"/>
  <c r="AA854" i="4" s="1"/>
  <c r="P809" i="4"/>
  <c r="L809" i="4" s="1"/>
  <c r="AA809" i="4" s="1"/>
  <c r="P93" i="4"/>
  <c r="L93" i="4" s="1"/>
  <c r="AA93" i="4" s="1"/>
  <c r="P115" i="4"/>
  <c r="L115" i="4" s="1"/>
  <c r="AA115" i="4" s="1"/>
  <c r="P793" i="4"/>
  <c r="L793" i="4" s="1"/>
  <c r="AA793" i="4" s="1"/>
  <c r="P784" i="4"/>
  <c r="L784" i="4" s="1"/>
  <c r="AA784" i="4" s="1"/>
  <c r="P564" i="4"/>
  <c r="L564" i="4" s="1"/>
  <c r="AA564" i="4" s="1"/>
  <c r="P596" i="4"/>
  <c r="L596" i="4" s="1"/>
  <c r="AA596" i="4" s="1"/>
  <c r="P684" i="4"/>
  <c r="L684" i="4" s="1"/>
  <c r="AA684" i="4" s="1"/>
  <c r="P630" i="4"/>
  <c r="L630" i="4" s="1"/>
  <c r="P768" i="4"/>
  <c r="L768" i="4" s="1"/>
  <c r="AA768" i="4" s="1"/>
  <c r="P925" i="4"/>
  <c r="L925" i="4" s="1"/>
  <c r="AA925" i="4" s="1"/>
  <c r="I112" i="3"/>
  <c r="P734" i="4"/>
  <c r="L734" i="4" s="1"/>
  <c r="AA734" i="4" s="1"/>
  <c r="P508" i="4"/>
  <c r="L508" i="4" s="1"/>
  <c r="AA508" i="4" s="1"/>
  <c r="P504" i="4"/>
  <c r="L504" i="4" s="1"/>
  <c r="AA504" i="4" s="1"/>
  <c r="P464" i="4"/>
  <c r="L464" i="4" s="1"/>
  <c r="P542" i="4"/>
  <c r="L542" i="4" s="1"/>
  <c r="AA542" i="4" s="1"/>
  <c r="P517" i="4"/>
  <c r="L517" i="4" s="1"/>
  <c r="AA517" i="4" s="1"/>
  <c r="P513" i="4"/>
  <c r="L513" i="4" s="1"/>
  <c r="AA513" i="4" s="1"/>
  <c r="P497" i="4"/>
  <c r="L497" i="4" s="1"/>
  <c r="AA497" i="4" s="1"/>
  <c r="P489" i="4"/>
  <c r="L489" i="4" s="1"/>
  <c r="P592" i="4"/>
  <c r="L592" i="4" s="1"/>
  <c r="AA592" i="4" s="1"/>
  <c r="P567" i="4"/>
  <c r="L567" i="4" s="1"/>
  <c r="AA567" i="4" s="1"/>
  <c r="P534" i="4"/>
  <c r="L534" i="4" s="1"/>
  <c r="P522" i="4"/>
  <c r="L522" i="4" s="1"/>
  <c r="AA522" i="4" s="1"/>
  <c r="P502" i="4"/>
  <c r="L502" i="4" s="1"/>
  <c r="AA502" i="4" s="1"/>
  <c r="P474" i="4"/>
  <c r="L474" i="4" s="1"/>
  <c r="AA474" i="4" s="1"/>
  <c r="P462" i="4"/>
  <c r="L462" i="4" s="1"/>
  <c r="AA462" i="4" s="1"/>
  <c r="P560" i="4"/>
  <c r="L560" i="4" s="1"/>
  <c r="AA560" i="4" s="1"/>
  <c r="P713" i="4"/>
  <c r="L713" i="4" s="1"/>
  <c r="AA713" i="4" s="1"/>
  <c r="P307" i="4"/>
  <c r="L307" i="4" s="1"/>
  <c r="P702" i="4"/>
  <c r="L702" i="4" s="1"/>
  <c r="P686" i="4"/>
  <c r="L686" i="4" s="1"/>
  <c r="AA686" i="4" s="1"/>
  <c r="P417" i="4"/>
  <c r="L417" i="4" s="1"/>
  <c r="P351" i="4"/>
  <c r="L351" i="4" s="1"/>
  <c r="AA351" i="4" s="1"/>
  <c r="P333" i="4"/>
  <c r="L333" i="4" s="1"/>
  <c r="AA333" i="4" s="1"/>
  <c r="P201" i="4"/>
  <c r="L201" i="4" s="1"/>
  <c r="AA201" i="4" s="1"/>
  <c r="P242" i="4"/>
  <c r="L242" i="4" s="1"/>
  <c r="P228" i="4"/>
  <c r="L228" i="4" s="1"/>
  <c r="AA228" i="4" s="1"/>
  <c r="P237" i="4"/>
  <c r="L237" i="4" s="1"/>
  <c r="AA237" i="4" s="1"/>
  <c r="P233" i="4"/>
  <c r="L233" i="4" s="1"/>
  <c r="AA233" i="4" s="1"/>
  <c r="P229" i="4"/>
  <c r="L229" i="4" s="1"/>
  <c r="AA229" i="4" s="1"/>
  <c r="P889" i="4"/>
  <c r="L889" i="4" s="1"/>
  <c r="P866" i="4"/>
  <c r="L866" i="4" s="1"/>
  <c r="AA866" i="4" s="1"/>
  <c r="P69" i="4"/>
  <c r="L69" i="4" s="1"/>
  <c r="AA69" i="4" s="1"/>
  <c r="P163" i="4"/>
  <c r="L163" i="4" s="1"/>
  <c r="AA163" i="4" s="1"/>
  <c r="P875" i="4"/>
  <c r="L875" i="4" s="1"/>
  <c r="AA875" i="4" s="1"/>
  <c r="P855" i="4"/>
  <c r="L855" i="4" s="1"/>
  <c r="P164" i="4"/>
  <c r="L164" i="4" s="1"/>
  <c r="AA164" i="4" s="1"/>
  <c r="P111" i="4"/>
  <c r="L111" i="4" s="1"/>
  <c r="AA111" i="4" s="1"/>
  <c r="P888" i="4"/>
  <c r="L888" i="4" s="1"/>
  <c r="AA888" i="4" s="1"/>
  <c r="P852" i="4"/>
  <c r="L852" i="4" s="1"/>
  <c r="AA852" i="4" s="1"/>
  <c r="P38" i="4"/>
  <c r="L38" i="4" s="1"/>
  <c r="AA38" i="4" s="1"/>
  <c r="P10" i="4"/>
  <c r="L10" i="4" s="1"/>
  <c r="AA10" i="4" s="1"/>
  <c r="I155" i="3"/>
  <c r="I12" i="3"/>
  <c r="P747" i="4"/>
  <c r="L747" i="4" s="1"/>
  <c r="AA747" i="4" s="1"/>
  <c r="P750" i="4"/>
  <c r="L750" i="4" s="1"/>
  <c r="AA750" i="4" s="1"/>
  <c r="P746" i="4"/>
  <c r="L746" i="4" s="1"/>
  <c r="AA746" i="4" s="1"/>
  <c r="P610" i="4"/>
  <c r="L610" i="4" s="1"/>
  <c r="AA610" i="4" s="1"/>
  <c r="P582" i="4"/>
  <c r="L582" i="4" s="1"/>
  <c r="AA582" i="4" s="1"/>
  <c r="P553" i="4"/>
  <c r="L553" i="4" s="1"/>
  <c r="AA553" i="4" s="1"/>
  <c r="P545" i="4"/>
  <c r="L545" i="4" s="1"/>
  <c r="AA545" i="4" s="1"/>
  <c r="P500" i="4"/>
  <c r="L500" i="4" s="1"/>
  <c r="AA500" i="4" s="1"/>
  <c r="P611" i="4"/>
  <c r="L611" i="4" s="1"/>
  <c r="AA611" i="4" s="1"/>
  <c r="P604" i="4"/>
  <c r="L604" i="4" s="1"/>
  <c r="AA604" i="4" s="1"/>
  <c r="P546" i="4"/>
  <c r="L546" i="4" s="1"/>
  <c r="AA546" i="4" s="1"/>
  <c r="P485" i="4"/>
  <c r="L485" i="4" s="1"/>
  <c r="AA485" i="4" s="1"/>
  <c r="P465" i="4"/>
  <c r="L465" i="4" s="1"/>
  <c r="AA465" i="4" s="1"/>
  <c r="P450" i="4"/>
  <c r="L450" i="4" s="1"/>
  <c r="P612" i="4"/>
  <c r="L612" i="4" s="1"/>
  <c r="AA612" i="4" s="1"/>
  <c r="P498" i="4"/>
  <c r="L498" i="4" s="1"/>
  <c r="AA498" i="4" s="1"/>
  <c r="P458" i="4"/>
  <c r="L458" i="4" s="1"/>
  <c r="AA458" i="4" s="1"/>
  <c r="P455" i="4"/>
  <c r="L455" i="4" s="1"/>
  <c r="AA455" i="4" s="1"/>
  <c r="P602" i="4"/>
  <c r="L602" i="4" s="1"/>
  <c r="P544" i="4"/>
  <c r="L544" i="4" s="1"/>
  <c r="AA544" i="4" s="1"/>
  <c r="P527" i="4"/>
  <c r="L527" i="4" s="1"/>
  <c r="AA527" i="4" s="1"/>
  <c r="P471" i="4"/>
  <c r="L471" i="4" s="1"/>
  <c r="AA471" i="4" s="1"/>
  <c r="P443" i="4"/>
  <c r="L443" i="4" s="1"/>
  <c r="AA443" i="4" s="1"/>
  <c r="P649" i="4"/>
  <c r="L649" i="4" s="1"/>
  <c r="AA649" i="4" s="1"/>
  <c r="P432" i="4"/>
  <c r="L432" i="4" s="1"/>
  <c r="AA432" i="4" s="1"/>
  <c r="P382" i="4"/>
  <c r="L382" i="4" s="1"/>
  <c r="P335" i="4"/>
  <c r="L335" i="4" s="1"/>
  <c r="AA335" i="4" s="1"/>
  <c r="P315" i="4"/>
  <c r="L315" i="4" s="1"/>
  <c r="AA315" i="4" s="1"/>
  <c r="P285" i="4"/>
  <c r="L285" i="4" s="1"/>
  <c r="AA285" i="4" s="1"/>
  <c r="P269" i="4"/>
  <c r="L269" i="4" s="1"/>
  <c r="AA269" i="4" s="1"/>
  <c r="P714" i="4"/>
  <c r="L714" i="4" s="1"/>
  <c r="AA714" i="4" s="1"/>
  <c r="P698" i="4"/>
  <c r="L698" i="4" s="1"/>
  <c r="AA698" i="4" s="1"/>
  <c r="P650" i="4"/>
  <c r="L650" i="4" s="1"/>
  <c r="AA650" i="4" s="1"/>
  <c r="P433" i="4"/>
  <c r="L433" i="4" s="1"/>
  <c r="AA433" i="4" s="1"/>
  <c r="P383" i="4"/>
  <c r="L383" i="4" s="1"/>
  <c r="AA383" i="4" s="1"/>
  <c r="P365" i="4"/>
  <c r="L365" i="4" s="1"/>
  <c r="AA365" i="4" s="1"/>
  <c r="P357" i="4"/>
  <c r="L357" i="4" s="1"/>
  <c r="AA357" i="4" s="1"/>
  <c r="P347" i="4"/>
  <c r="L347" i="4" s="1"/>
  <c r="AA347" i="4" s="1"/>
  <c r="P316" i="4"/>
  <c r="L316" i="4" s="1"/>
  <c r="AA316" i="4" s="1"/>
  <c r="P703" i="4"/>
  <c r="L703" i="4" s="1"/>
  <c r="AA703" i="4" s="1"/>
  <c r="P699" i="4"/>
  <c r="L699" i="4" s="1"/>
  <c r="AA699" i="4" s="1"/>
  <c r="P651" i="4"/>
  <c r="L651" i="4" s="1"/>
  <c r="AA651" i="4" s="1"/>
  <c r="P384" i="4"/>
  <c r="L384" i="4" s="1"/>
  <c r="AA384" i="4" s="1"/>
  <c r="P362" i="4"/>
  <c r="L362" i="4" s="1"/>
  <c r="AA362" i="4" s="1"/>
  <c r="P340" i="4"/>
  <c r="L340" i="4" s="1"/>
  <c r="AA340" i="4" s="1"/>
  <c r="P329" i="4"/>
  <c r="L329" i="4" s="1"/>
  <c r="AA329" i="4" s="1"/>
  <c r="P313" i="4"/>
  <c r="L313" i="4" s="1"/>
  <c r="AA313" i="4" s="1"/>
  <c r="P282" i="4"/>
  <c r="L282" i="4" s="1"/>
  <c r="AA282" i="4" s="1"/>
  <c r="P258" i="4"/>
  <c r="L258" i="4" s="1"/>
  <c r="AA258" i="4" s="1"/>
  <c r="P660" i="4"/>
  <c r="L660" i="4" s="1"/>
  <c r="AA660" i="4" s="1"/>
  <c r="P648" i="4"/>
  <c r="L648" i="4" s="1"/>
  <c r="AA648" i="4" s="1"/>
  <c r="P431" i="4"/>
  <c r="L431" i="4" s="1"/>
  <c r="AA431" i="4" s="1"/>
  <c r="P385" i="4"/>
  <c r="L385" i="4" s="1"/>
  <c r="AA385" i="4" s="1"/>
  <c r="P314" i="4"/>
  <c r="L314" i="4" s="1"/>
  <c r="AA314" i="4" s="1"/>
  <c r="P283" i="4"/>
  <c r="L283" i="4" s="1"/>
  <c r="AA283" i="4" s="1"/>
  <c r="P151" i="4"/>
  <c r="L151" i="4" s="1"/>
  <c r="P143" i="4"/>
  <c r="L143" i="4" s="1"/>
  <c r="AA143" i="4" s="1"/>
  <c r="P152" i="4"/>
  <c r="L152" i="4" s="1"/>
  <c r="AA152" i="4" s="1"/>
  <c r="P138" i="4"/>
  <c r="L138" i="4" s="1"/>
  <c r="AA138" i="4" s="1"/>
  <c r="P202" i="4"/>
  <c r="L202" i="4" s="1"/>
  <c r="AA202" i="4" s="1"/>
  <c r="P251" i="4"/>
  <c r="L251" i="4" s="1"/>
  <c r="AA251" i="4" s="1"/>
  <c r="P203" i="4"/>
  <c r="L203" i="4" s="1"/>
  <c r="AA203" i="4" s="1"/>
  <c r="P173" i="4"/>
  <c r="L173" i="4" s="1"/>
  <c r="AA173" i="4" s="1"/>
  <c r="P120" i="4"/>
  <c r="L120" i="4" s="1"/>
  <c r="AA120" i="4" s="1"/>
  <c r="P108" i="4"/>
  <c r="L108" i="4" s="1"/>
  <c r="AA108" i="4" s="1"/>
  <c r="P75" i="4"/>
  <c r="L75" i="4" s="1"/>
  <c r="AA75" i="4" s="1"/>
  <c r="P905" i="4"/>
  <c r="L905" i="4" s="1"/>
  <c r="AA905" i="4" s="1"/>
  <c r="P893" i="4"/>
  <c r="L893" i="4" s="1"/>
  <c r="AA893" i="4" s="1"/>
  <c r="P881" i="4"/>
  <c r="L881" i="4" s="1"/>
  <c r="AA881" i="4" s="1"/>
  <c r="P845" i="4"/>
  <c r="L845" i="4" s="1"/>
  <c r="AA845" i="4" s="1"/>
  <c r="P174" i="4"/>
  <c r="L174" i="4" s="1"/>
  <c r="AA174" i="4" s="1"/>
  <c r="P166" i="4"/>
  <c r="L166" i="4" s="1"/>
  <c r="AA166" i="4" s="1"/>
  <c r="P113" i="4"/>
  <c r="L113" i="4" s="1"/>
  <c r="AA113" i="4" s="1"/>
  <c r="P902" i="4"/>
  <c r="L902" i="4" s="1"/>
  <c r="AA902" i="4" s="1"/>
  <c r="P886" i="4"/>
  <c r="L886" i="4" s="1"/>
  <c r="AA886" i="4" s="1"/>
  <c r="P882" i="4"/>
  <c r="L882" i="4" s="1"/>
  <c r="AA882" i="4" s="1"/>
  <c r="P167" i="4"/>
  <c r="L167" i="4" s="1"/>
  <c r="AA167" i="4" s="1"/>
  <c r="P891" i="4"/>
  <c r="L891" i="4" s="1"/>
  <c r="AA891" i="4" s="1"/>
  <c r="P883" i="4"/>
  <c r="L883" i="4" s="1"/>
  <c r="AA883" i="4" s="1"/>
  <c r="P831" i="4"/>
  <c r="L831" i="4" s="1"/>
  <c r="AA831" i="4" s="1"/>
  <c r="P119" i="4"/>
  <c r="L119" i="4" s="1"/>
  <c r="AA119" i="4" s="1"/>
  <c r="P74" i="4"/>
  <c r="L74" i="4" s="1"/>
  <c r="AA74" i="4" s="1"/>
  <c r="P904" i="4"/>
  <c r="L904" i="4" s="1"/>
  <c r="AA904" i="4" s="1"/>
  <c r="P892" i="4"/>
  <c r="L892" i="4" s="1"/>
  <c r="AA892" i="4" s="1"/>
  <c r="P880" i="4"/>
  <c r="L880" i="4" s="1"/>
  <c r="AA880" i="4" s="1"/>
  <c r="P836" i="4"/>
  <c r="L836" i="4" s="1"/>
  <c r="AA836" i="4" s="1"/>
  <c r="P832" i="4"/>
  <c r="L832" i="4" s="1"/>
  <c r="AA832" i="4" s="1"/>
  <c r="P1065" i="4"/>
  <c r="L1065" i="4" s="1"/>
  <c r="AA1065" i="4" s="1"/>
  <c r="P731" i="4"/>
  <c r="L731" i="4" s="1"/>
  <c r="AA731" i="4" s="1"/>
  <c r="P745" i="4"/>
  <c r="L745" i="4" s="1"/>
  <c r="AA745" i="4" s="1"/>
  <c r="P744" i="4"/>
  <c r="L744" i="4" s="1"/>
  <c r="AA744" i="4" s="1"/>
  <c r="P762" i="4"/>
  <c r="L762" i="4" s="1"/>
  <c r="AA762" i="4" s="1"/>
  <c r="P573" i="4"/>
  <c r="L573" i="4" s="1"/>
  <c r="AA573" i="4" s="1"/>
  <c r="P492" i="4"/>
  <c r="L492" i="4" s="1"/>
  <c r="AA492" i="4" s="1"/>
  <c r="P595" i="4"/>
  <c r="L595" i="4" s="1"/>
  <c r="AA595" i="4" s="1"/>
  <c r="P591" i="4"/>
  <c r="L591" i="4" s="1"/>
  <c r="AA591" i="4" s="1"/>
  <c r="P525" i="4"/>
  <c r="L525" i="4" s="1"/>
  <c r="AA525" i="4" s="1"/>
  <c r="P463" i="4"/>
  <c r="L463" i="4" s="1"/>
  <c r="AA463" i="4" s="1"/>
  <c r="P593" i="4"/>
  <c r="L593" i="4" s="1"/>
  <c r="AA593" i="4" s="1"/>
  <c r="P499" i="4"/>
  <c r="L499" i="4" s="1"/>
  <c r="AA499" i="4" s="1"/>
  <c r="P495" i="4"/>
  <c r="L495" i="4" s="1"/>
  <c r="AA495" i="4" s="1"/>
  <c r="P260" i="4"/>
  <c r="L260" i="4" s="1"/>
  <c r="AA260" i="4" s="1"/>
  <c r="P717" i="4"/>
  <c r="L717" i="4" s="1"/>
  <c r="AA717" i="4" s="1"/>
  <c r="P689" i="4"/>
  <c r="L689" i="4" s="1"/>
  <c r="AA689" i="4" s="1"/>
  <c r="P685" i="4"/>
  <c r="L685" i="4" s="1"/>
  <c r="AA685" i="4" s="1"/>
  <c r="P673" i="4"/>
  <c r="L673" i="4" s="1"/>
  <c r="AA673" i="4" s="1"/>
  <c r="P653" i="4"/>
  <c r="L653" i="4" s="1"/>
  <c r="AA653" i="4" s="1"/>
  <c r="P440" i="4"/>
  <c r="L440" i="4" s="1"/>
  <c r="AA440" i="4" s="1"/>
  <c r="P276" i="4"/>
  <c r="L276" i="4" s="1"/>
  <c r="AA276" i="4" s="1"/>
  <c r="P268" i="4"/>
  <c r="L268" i="4" s="1"/>
  <c r="AA268" i="4" s="1"/>
  <c r="P256" i="4"/>
  <c r="L256" i="4" s="1"/>
  <c r="AA256" i="4" s="1"/>
  <c r="P682" i="4"/>
  <c r="L682" i="4" s="1"/>
  <c r="AA682" i="4" s="1"/>
  <c r="P678" i="4"/>
  <c r="L678" i="4" s="1"/>
  <c r="AA678" i="4" s="1"/>
  <c r="P715" i="4"/>
  <c r="L715" i="4" s="1"/>
  <c r="AA715" i="4" s="1"/>
  <c r="P683" i="4"/>
  <c r="L683" i="4" s="1"/>
  <c r="AA683" i="4" s="1"/>
  <c r="P639" i="4"/>
  <c r="L639" i="4" s="1"/>
  <c r="AA639" i="4" s="1"/>
  <c r="P430" i="4"/>
  <c r="L430" i="4" s="1"/>
  <c r="AA430" i="4" s="1"/>
  <c r="P259" i="4"/>
  <c r="L259" i="4" s="1"/>
  <c r="AA259" i="4" s="1"/>
  <c r="P700" i="4"/>
  <c r="L700" i="4" s="1"/>
  <c r="AA700" i="4" s="1"/>
  <c r="P692" i="4"/>
  <c r="L692" i="4" s="1"/>
  <c r="AA692" i="4" s="1"/>
  <c r="P267" i="4"/>
  <c r="L267" i="4" s="1"/>
  <c r="AA267" i="4" s="1"/>
  <c r="P161" i="4"/>
  <c r="L161" i="4" s="1"/>
  <c r="AA161" i="4" s="1"/>
  <c r="P145" i="4"/>
  <c r="L145" i="4" s="1"/>
  <c r="AA145" i="4" s="1"/>
  <c r="P162" i="4"/>
  <c r="L162" i="4" s="1"/>
  <c r="AA162" i="4" s="1"/>
  <c r="P234" i="4"/>
  <c r="L234" i="4" s="1"/>
  <c r="AA234" i="4" s="1"/>
  <c r="P230" i="4"/>
  <c r="L230" i="4" s="1"/>
  <c r="AA230" i="4" s="1"/>
  <c r="P200" i="4"/>
  <c r="L200" i="4" s="1"/>
  <c r="P182" i="4"/>
  <c r="L182" i="4" s="1"/>
  <c r="AA182" i="4" s="1"/>
  <c r="P250" i="4"/>
  <c r="L250" i="4" s="1"/>
  <c r="AA250" i="4" s="1"/>
  <c r="P183" i="4"/>
  <c r="L183" i="4" s="1"/>
  <c r="AA183" i="4" s="1"/>
  <c r="P255" i="4"/>
  <c r="L255" i="4" s="1"/>
  <c r="AA255" i="4" s="1"/>
  <c r="P215" i="4"/>
  <c r="L215" i="4" s="1"/>
  <c r="AA215" i="4" s="1"/>
  <c r="P132" i="4"/>
  <c r="L132" i="4" s="1"/>
  <c r="AA132" i="4" s="1"/>
  <c r="P92" i="4"/>
  <c r="L92" i="4" s="1"/>
  <c r="AA92" i="4" s="1"/>
  <c r="P909" i="4"/>
  <c r="L909" i="4" s="1"/>
  <c r="AA909" i="4" s="1"/>
  <c r="P849" i="4"/>
  <c r="L849" i="4" s="1"/>
  <c r="AA849" i="4" s="1"/>
  <c r="P841" i="4"/>
  <c r="L841" i="4" s="1"/>
  <c r="AA841" i="4" s="1"/>
  <c r="P810" i="4"/>
  <c r="L810" i="4" s="1"/>
  <c r="AA810" i="4" s="1"/>
  <c r="P137" i="4"/>
  <c r="L137" i="4" s="1"/>
  <c r="AA137" i="4" s="1"/>
  <c r="P890" i="4"/>
  <c r="L890" i="4" s="1"/>
  <c r="AA890" i="4" s="1"/>
  <c r="P878" i="4"/>
  <c r="L878" i="4" s="1"/>
  <c r="AA878" i="4" s="1"/>
  <c r="P850" i="4"/>
  <c r="L850" i="4" s="1"/>
  <c r="AA850" i="4" s="1"/>
  <c r="P842" i="4"/>
  <c r="L842" i="4" s="1"/>
  <c r="AA842" i="4" s="1"/>
  <c r="P822" i="4"/>
  <c r="L822" i="4" s="1"/>
  <c r="P915" i="4"/>
  <c r="L915" i="4" s="1"/>
  <c r="AA915" i="4" s="1"/>
  <c r="P907" i="4"/>
  <c r="L907" i="4" s="1"/>
  <c r="AA907" i="4" s="1"/>
  <c r="P899" i="4"/>
  <c r="L899" i="4" s="1"/>
  <c r="AA899" i="4" s="1"/>
  <c r="P851" i="4"/>
  <c r="L851" i="4" s="1"/>
  <c r="AA851" i="4" s="1"/>
  <c r="P815" i="4"/>
  <c r="L815" i="4" s="1"/>
  <c r="AA815" i="4" s="1"/>
  <c r="P820" i="4"/>
  <c r="L820" i="4" s="1"/>
  <c r="AA820" i="4" s="1"/>
  <c r="P87" i="4"/>
  <c r="L87" i="4" s="1"/>
  <c r="P908" i="4"/>
  <c r="L908" i="4" s="1"/>
  <c r="AA908" i="4" s="1"/>
  <c r="P900" i="4"/>
  <c r="L900" i="4" s="1"/>
  <c r="AA900" i="4" s="1"/>
  <c r="P848" i="4"/>
  <c r="L848" i="4" s="1"/>
  <c r="AA848" i="4" s="1"/>
  <c r="P840" i="4"/>
  <c r="L840" i="4" s="1"/>
  <c r="AA840" i="4" s="1"/>
  <c r="I95" i="3"/>
  <c r="P594" i="4"/>
  <c r="L594" i="4" s="1"/>
  <c r="AA594" i="4" s="1"/>
  <c r="P541" i="4"/>
  <c r="L541" i="4" s="1"/>
  <c r="P537" i="4"/>
  <c r="L537" i="4" s="1"/>
  <c r="AA537" i="4" s="1"/>
  <c r="P447" i="4"/>
  <c r="L447" i="4" s="1"/>
  <c r="AA447" i="4" s="1"/>
  <c r="P571" i="4"/>
  <c r="L571" i="4" s="1"/>
  <c r="AA571" i="4" s="1"/>
  <c r="P486" i="4"/>
  <c r="L486" i="4" s="1"/>
  <c r="AA486" i="4" s="1"/>
  <c r="P511" i="4"/>
  <c r="L511" i="4" s="1"/>
  <c r="AA511" i="4" s="1"/>
  <c r="P694" i="4"/>
  <c r="L694" i="4" s="1"/>
  <c r="AA694" i="4" s="1"/>
  <c r="P675" i="4"/>
  <c r="L675" i="4" s="1"/>
  <c r="AA675" i="4" s="1"/>
  <c r="P438" i="4"/>
  <c r="L438" i="4" s="1"/>
  <c r="AA438" i="4" s="1"/>
  <c r="P373" i="4"/>
  <c r="L373" i="4" s="1"/>
  <c r="AA373" i="4" s="1"/>
  <c r="P330" i="4"/>
  <c r="L330" i="4" s="1"/>
  <c r="AA330" i="4" s="1"/>
  <c r="P279" i="4"/>
  <c r="L279" i="4" s="1"/>
  <c r="AA279" i="4" s="1"/>
  <c r="P139" i="4"/>
  <c r="L139" i="4" s="1"/>
  <c r="AA139" i="4" s="1"/>
  <c r="P140" i="4"/>
  <c r="L140" i="4" s="1"/>
  <c r="AA140" i="4" s="1"/>
  <c r="P247" i="4"/>
  <c r="L247" i="4" s="1"/>
  <c r="AA247" i="4" s="1"/>
  <c r="P219" i="4"/>
  <c r="L219" i="4" s="1"/>
  <c r="AA219" i="4" s="1"/>
  <c r="P877" i="4"/>
  <c r="L877" i="4" s="1"/>
  <c r="AA877" i="4" s="1"/>
  <c r="P76" i="4"/>
  <c r="L76" i="4" s="1"/>
  <c r="AA76" i="4" s="1"/>
  <c r="P812" i="4"/>
  <c r="L812" i="4" s="1"/>
  <c r="AA812" i="4" s="1"/>
  <c r="P134" i="4"/>
  <c r="L134" i="4" s="1"/>
  <c r="AA134" i="4" s="1"/>
  <c r="P843" i="4"/>
  <c r="L843" i="4" s="1"/>
  <c r="AA843" i="4" s="1"/>
  <c r="I38" i="3"/>
  <c r="P723" i="4"/>
  <c r="L723" i="4" s="1"/>
  <c r="AA723" i="4" s="1"/>
  <c r="P757" i="4"/>
  <c r="L757" i="4" s="1"/>
  <c r="AA757" i="4" s="1"/>
  <c r="P761" i="4"/>
  <c r="L761" i="4" s="1"/>
  <c r="AA761" i="4" s="1"/>
  <c r="P752" i="4"/>
  <c r="L752" i="4" s="1"/>
  <c r="AA752" i="4" s="1"/>
  <c r="P736" i="4"/>
  <c r="L736" i="4" s="1"/>
  <c r="AA736" i="4" s="1"/>
  <c r="P733" i="4"/>
  <c r="L733" i="4" s="1"/>
  <c r="AA733" i="4" s="1"/>
  <c r="P729" i="4"/>
  <c r="L729" i="4" s="1"/>
  <c r="AA729" i="4" s="1"/>
  <c r="P741" i="4"/>
  <c r="L741" i="4" s="1"/>
  <c r="AA741" i="4" s="1"/>
  <c r="P614" i="4"/>
  <c r="L614" i="4" s="1"/>
  <c r="AA614" i="4" s="1"/>
  <c r="P590" i="4"/>
  <c r="L590" i="4" s="1"/>
  <c r="AA590" i="4" s="1"/>
  <c r="P586" i="4"/>
  <c r="L586" i="4" s="1"/>
  <c r="AA586" i="4" s="1"/>
  <c r="P569" i="4"/>
  <c r="L569" i="4" s="1"/>
  <c r="AA569" i="4" s="1"/>
  <c r="P565" i="4"/>
  <c r="L565" i="4" s="1"/>
  <c r="P496" i="4"/>
  <c r="L496" i="4" s="1"/>
  <c r="AA496" i="4" s="1"/>
  <c r="P488" i="4"/>
  <c r="L488" i="4" s="1"/>
  <c r="AA488" i="4" s="1"/>
  <c r="P476" i="4"/>
  <c r="L476" i="4" s="1"/>
  <c r="AA476" i="4" s="1"/>
  <c r="P460" i="4"/>
  <c r="L460" i="4" s="1"/>
  <c r="AA460" i="4" s="1"/>
  <c r="P461" i="4"/>
  <c r="L461" i="4" s="1"/>
  <c r="AA461" i="4" s="1"/>
  <c r="P587" i="4"/>
  <c r="L587" i="4" s="1"/>
  <c r="AA587" i="4" s="1"/>
  <c r="P570" i="4"/>
  <c r="L570" i="4" s="1"/>
  <c r="AA570" i="4" s="1"/>
  <c r="P566" i="4"/>
  <c r="L566" i="4" s="1"/>
  <c r="AA566" i="4" s="1"/>
  <c r="P554" i="4"/>
  <c r="L554" i="4" s="1"/>
  <c r="AA554" i="4" s="1"/>
  <c r="P531" i="4"/>
  <c r="L531" i="4" s="1"/>
  <c r="P521" i="4"/>
  <c r="L521" i="4" s="1"/>
  <c r="AA521" i="4" s="1"/>
  <c r="P509" i="4"/>
  <c r="L509" i="4" s="1"/>
  <c r="AA509" i="4" s="1"/>
  <c r="P505" i="4"/>
  <c r="L505" i="4" s="1"/>
  <c r="AA505" i="4" s="1"/>
  <c r="P501" i="4"/>
  <c r="L501" i="4" s="1"/>
  <c r="AA501" i="4" s="1"/>
  <c r="P588" i="4"/>
  <c r="L588" i="4" s="1"/>
  <c r="AA588" i="4" s="1"/>
  <c r="P559" i="4"/>
  <c r="L559" i="4" s="1"/>
  <c r="AA559" i="4" s="1"/>
  <c r="P547" i="4"/>
  <c r="L547" i="4" s="1"/>
  <c r="AA547" i="4" s="1"/>
  <c r="P526" i="4"/>
  <c r="L526" i="4" s="1"/>
  <c r="AA526" i="4" s="1"/>
  <c r="P518" i="4"/>
  <c r="L518" i="4" s="1"/>
  <c r="AA518" i="4" s="1"/>
  <c r="P514" i="4"/>
  <c r="L514" i="4" s="1"/>
  <c r="AA514" i="4" s="1"/>
  <c r="P490" i="4"/>
  <c r="L490" i="4" s="1"/>
  <c r="AA490" i="4" s="1"/>
  <c r="P478" i="4"/>
  <c r="L478" i="4" s="1"/>
  <c r="AA478" i="4" s="1"/>
  <c r="P470" i="4"/>
  <c r="L470" i="4" s="1"/>
  <c r="AA470" i="4" s="1"/>
  <c r="P467" i="4"/>
  <c r="L467" i="4" s="1"/>
  <c r="AA467" i="4" s="1"/>
  <c r="P613" i="4"/>
  <c r="L613" i="4" s="1"/>
  <c r="AA613" i="4" s="1"/>
  <c r="P597" i="4"/>
  <c r="L597" i="4" s="1"/>
  <c r="AA597" i="4" s="1"/>
  <c r="P568" i="4"/>
  <c r="L568" i="4" s="1"/>
  <c r="AA568" i="4" s="1"/>
  <c r="P552" i="4"/>
  <c r="L552" i="4" s="1"/>
  <c r="AA552" i="4" s="1"/>
  <c r="P548" i="4"/>
  <c r="L548" i="4" s="1"/>
  <c r="AA548" i="4" s="1"/>
  <c r="P535" i="4"/>
  <c r="L535" i="4" s="1"/>
  <c r="AA535" i="4" s="1"/>
  <c r="P491" i="4"/>
  <c r="L491" i="4" s="1"/>
  <c r="AA491" i="4" s="1"/>
  <c r="P487" i="4"/>
  <c r="L487" i="4" s="1"/>
  <c r="AA487" i="4" s="1"/>
  <c r="P459" i="4"/>
  <c r="L459" i="4" s="1"/>
  <c r="AA459" i="4" s="1"/>
  <c r="P448" i="4"/>
  <c r="L448" i="4" s="1"/>
  <c r="AA448" i="4" s="1"/>
  <c r="P449" i="4"/>
  <c r="L449" i="4" s="1"/>
  <c r="AA449" i="4" s="1"/>
  <c r="P442" i="4"/>
  <c r="L442" i="4" s="1"/>
  <c r="AA442" i="4" s="1"/>
  <c r="P697" i="4"/>
  <c r="L697" i="4" s="1"/>
  <c r="AA697" i="4" s="1"/>
  <c r="P681" i="4"/>
  <c r="L681" i="4" s="1"/>
  <c r="AA681" i="4" s="1"/>
  <c r="P633" i="4"/>
  <c r="L633" i="4" s="1"/>
  <c r="P390" i="4"/>
  <c r="L390" i="4" s="1"/>
  <c r="AA390" i="4" s="1"/>
  <c r="P364" i="4"/>
  <c r="L364" i="4" s="1"/>
  <c r="AA364" i="4" s="1"/>
  <c r="P346" i="4"/>
  <c r="L346" i="4" s="1"/>
  <c r="AA346" i="4" s="1"/>
  <c r="P339" i="4"/>
  <c r="L339" i="4" s="1"/>
  <c r="P327" i="4"/>
  <c r="L327" i="4" s="1"/>
  <c r="AA327" i="4" s="1"/>
  <c r="P284" i="4"/>
  <c r="L284" i="4" s="1"/>
  <c r="AA284" i="4" s="1"/>
  <c r="P277" i="4"/>
  <c r="L277" i="4" s="1"/>
  <c r="P718" i="4"/>
  <c r="L718" i="4" s="1"/>
  <c r="AA718" i="4" s="1"/>
  <c r="P710" i="4"/>
  <c r="L710" i="4" s="1"/>
  <c r="AA710" i="4" s="1"/>
  <c r="P646" i="4"/>
  <c r="L646" i="4" s="1"/>
  <c r="AA646" i="4" s="1"/>
  <c r="P391" i="4"/>
  <c r="L391" i="4" s="1"/>
  <c r="AA391" i="4" s="1"/>
  <c r="P375" i="4"/>
  <c r="L375" i="4" s="1"/>
  <c r="AA375" i="4" s="1"/>
  <c r="P332" i="4"/>
  <c r="L332" i="4" s="1"/>
  <c r="AA332" i="4" s="1"/>
  <c r="P328" i="4"/>
  <c r="L328" i="4" s="1"/>
  <c r="AA328" i="4" s="1"/>
  <c r="P320" i="4"/>
  <c r="L320" i="4" s="1"/>
  <c r="AA320" i="4" s="1"/>
  <c r="P679" i="4"/>
  <c r="L679" i="4" s="1"/>
  <c r="AA679" i="4" s="1"/>
  <c r="P663" i="4"/>
  <c r="L663" i="4" s="1"/>
  <c r="AA663" i="4" s="1"/>
  <c r="P643" i="4"/>
  <c r="L643" i="4" s="1"/>
  <c r="AA643" i="4" s="1"/>
  <c r="P622" i="4"/>
  <c r="L622" i="4" s="1"/>
  <c r="AA622" i="4" s="1"/>
  <c r="P434" i="4"/>
  <c r="L434" i="4" s="1"/>
  <c r="AA434" i="4" s="1"/>
  <c r="P392" i="4"/>
  <c r="L392" i="4" s="1"/>
  <c r="AA392" i="4" s="1"/>
  <c r="P366" i="4"/>
  <c r="L366" i="4" s="1"/>
  <c r="AA366" i="4" s="1"/>
  <c r="P352" i="4"/>
  <c r="L352" i="4" s="1"/>
  <c r="AA352" i="4" s="1"/>
  <c r="P348" i="4"/>
  <c r="L348" i="4" s="1"/>
  <c r="AA348" i="4" s="1"/>
  <c r="P321" i="4"/>
  <c r="L321" i="4" s="1"/>
  <c r="AA321" i="4" s="1"/>
  <c r="P266" i="4"/>
  <c r="L266" i="4" s="1"/>
  <c r="AA266" i="4" s="1"/>
  <c r="P688" i="4"/>
  <c r="L688" i="4" s="1"/>
  <c r="AA688" i="4" s="1"/>
  <c r="P676" i="4"/>
  <c r="L676" i="4" s="1"/>
  <c r="AA676" i="4" s="1"/>
  <c r="P668" i="4"/>
  <c r="L668" i="4" s="1"/>
  <c r="AA668" i="4" s="1"/>
  <c r="P664" i="4"/>
  <c r="L664" i="4" s="1"/>
  <c r="AA664" i="4" s="1"/>
  <c r="P656" i="4"/>
  <c r="L656" i="4" s="1"/>
  <c r="AA656" i="4" s="1"/>
  <c r="P636" i="4"/>
  <c r="L636" i="4" s="1"/>
  <c r="AA636" i="4" s="1"/>
  <c r="P619" i="4"/>
  <c r="L619" i="4" s="1"/>
  <c r="AA619" i="4" s="1"/>
  <c r="P439" i="4"/>
  <c r="L439" i="4" s="1"/>
  <c r="AA439" i="4" s="1"/>
  <c r="P435" i="4"/>
  <c r="L435" i="4" s="1"/>
  <c r="AA435" i="4" s="1"/>
  <c r="P389" i="4"/>
  <c r="L389" i="4" s="1"/>
  <c r="AA389" i="4" s="1"/>
  <c r="P377" i="4"/>
  <c r="L377" i="4" s="1"/>
  <c r="AA377" i="4" s="1"/>
  <c r="P363" i="4"/>
  <c r="L363" i="4" s="1"/>
  <c r="AA363" i="4" s="1"/>
  <c r="P275" i="4"/>
  <c r="L275" i="4" s="1"/>
  <c r="AA275" i="4" s="1"/>
  <c r="P159" i="4"/>
  <c r="L159" i="4" s="1"/>
  <c r="AA159" i="4" s="1"/>
  <c r="P160" i="4"/>
  <c r="L160" i="4" s="1"/>
  <c r="AA160" i="4" s="1"/>
  <c r="P144" i="4"/>
  <c r="L144" i="4" s="1"/>
  <c r="AA144" i="4" s="1"/>
  <c r="P157" i="4"/>
  <c r="L157" i="4" s="1"/>
  <c r="AA157" i="4" s="1"/>
  <c r="P158" i="4"/>
  <c r="L158" i="4" s="1"/>
  <c r="AA158" i="4" s="1"/>
  <c r="P146" i="4"/>
  <c r="L146" i="4" s="1"/>
  <c r="AA146" i="4" s="1"/>
  <c r="P180" i="4"/>
  <c r="L180" i="4" s="1"/>
  <c r="AA180" i="4" s="1"/>
  <c r="P244" i="4"/>
  <c r="L244" i="4" s="1"/>
  <c r="AA244" i="4" s="1"/>
  <c r="P226" i="4"/>
  <c r="L226" i="4" s="1"/>
  <c r="AA226" i="4" s="1"/>
  <c r="P222" i="4"/>
  <c r="L222" i="4" s="1"/>
  <c r="AA222" i="4" s="1"/>
  <c r="P212" i="4"/>
  <c r="L212" i="4" s="1"/>
  <c r="AA212" i="4" s="1"/>
  <c r="P208" i="4"/>
  <c r="L208" i="4" s="1"/>
  <c r="AA208" i="4" s="1"/>
  <c r="P181" i="4"/>
  <c r="L181" i="4" s="1"/>
  <c r="AA181" i="4" s="1"/>
  <c r="P178" i="4"/>
  <c r="L178" i="4" s="1"/>
  <c r="AA178" i="4" s="1"/>
  <c r="P253" i="4"/>
  <c r="L253" i="4" s="1"/>
  <c r="AA253" i="4" s="1"/>
  <c r="P227" i="4"/>
  <c r="L227" i="4" s="1"/>
  <c r="AA227" i="4" s="1"/>
  <c r="P223" i="4"/>
  <c r="L223" i="4" s="1"/>
  <c r="AA223" i="4" s="1"/>
  <c r="P209" i="4"/>
  <c r="L209" i="4" s="1"/>
  <c r="AA209" i="4" s="1"/>
  <c r="P179" i="4"/>
  <c r="L179" i="4" s="1"/>
  <c r="AA179" i="4" s="1"/>
  <c r="P254" i="4"/>
  <c r="L254" i="4" s="1"/>
  <c r="AA254" i="4" s="1"/>
  <c r="P224" i="4"/>
  <c r="L224" i="4" s="1"/>
  <c r="AA224" i="4" s="1"/>
  <c r="P220" i="4"/>
  <c r="L220" i="4" s="1"/>
  <c r="AA220" i="4" s="1"/>
  <c r="P218" i="4"/>
  <c r="L218" i="4" s="1"/>
  <c r="AA218" i="4" s="1"/>
  <c r="P210" i="4"/>
  <c r="L210" i="4" s="1"/>
  <c r="AA210" i="4" s="1"/>
  <c r="P243" i="4"/>
  <c r="L243" i="4" s="1"/>
  <c r="AA243" i="4" s="1"/>
  <c r="P225" i="4"/>
  <c r="L225" i="4" s="1"/>
  <c r="AA225" i="4" s="1"/>
  <c r="P221" i="4"/>
  <c r="L221" i="4" s="1"/>
  <c r="AA221" i="4" s="1"/>
  <c r="P207" i="4"/>
  <c r="L207" i="4" s="1"/>
  <c r="AA207" i="4" s="1"/>
  <c r="P136" i="4"/>
  <c r="L136" i="4" s="1"/>
  <c r="AA136" i="4" s="1"/>
  <c r="P100" i="4"/>
  <c r="L100" i="4" s="1"/>
  <c r="AA100" i="4" s="1"/>
  <c r="P865" i="4"/>
  <c r="L865" i="4" s="1"/>
  <c r="AA865" i="4" s="1"/>
  <c r="P861" i="4"/>
  <c r="L861" i="4" s="1"/>
  <c r="AA861" i="4" s="1"/>
  <c r="P837" i="4"/>
  <c r="L837" i="4" s="1"/>
  <c r="AA837" i="4" s="1"/>
  <c r="P829" i="4"/>
  <c r="L829" i="4" s="1"/>
  <c r="AA829" i="4" s="1"/>
  <c r="P821" i="4"/>
  <c r="L821" i="4" s="1"/>
  <c r="AA821" i="4" s="1"/>
  <c r="P129" i="4"/>
  <c r="L129" i="4" s="1"/>
  <c r="AA129" i="4" s="1"/>
  <c r="P117" i="4"/>
  <c r="L117" i="4" s="1"/>
  <c r="AA117" i="4" s="1"/>
  <c r="P89" i="4"/>
  <c r="L89" i="4" s="1"/>
  <c r="AA89" i="4" s="1"/>
  <c r="P72" i="4"/>
  <c r="L72" i="4" s="1"/>
  <c r="AA72" i="4" s="1"/>
  <c r="P914" i="4"/>
  <c r="L914" i="4" s="1"/>
  <c r="AA914" i="4" s="1"/>
  <c r="P906" i="4"/>
  <c r="L906" i="4" s="1"/>
  <c r="AA906" i="4" s="1"/>
  <c r="P894" i="4"/>
  <c r="L894" i="4" s="1"/>
  <c r="AA894" i="4" s="1"/>
  <c r="P874" i="4"/>
  <c r="L874" i="4" s="1"/>
  <c r="AA874" i="4" s="1"/>
  <c r="P858" i="4"/>
  <c r="L858" i="4" s="1"/>
  <c r="AA858" i="4" s="1"/>
  <c r="P838" i="4"/>
  <c r="L838" i="4" s="1"/>
  <c r="AA838" i="4" s="1"/>
  <c r="P830" i="4"/>
  <c r="L830" i="4" s="1"/>
  <c r="AA830" i="4" s="1"/>
  <c r="P118" i="4"/>
  <c r="L118" i="4" s="1"/>
  <c r="AA118" i="4" s="1"/>
  <c r="P114" i="4"/>
  <c r="L114" i="4" s="1"/>
  <c r="AA114" i="4" s="1"/>
  <c r="P98" i="4"/>
  <c r="L98" i="4" s="1"/>
  <c r="AA98" i="4" s="1"/>
  <c r="P90" i="4"/>
  <c r="L90" i="4" s="1"/>
  <c r="AA90" i="4" s="1"/>
  <c r="P895" i="4"/>
  <c r="L895" i="4" s="1"/>
  <c r="AA895" i="4" s="1"/>
  <c r="P867" i="4"/>
  <c r="L867" i="4" s="1"/>
  <c r="AA867" i="4" s="1"/>
  <c r="P863" i="4"/>
  <c r="L863" i="4" s="1"/>
  <c r="AA863" i="4" s="1"/>
  <c r="P847" i="4"/>
  <c r="L847" i="4" s="1"/>
  <c r="AA847" i="4" s="1"/>
  <c r="P839" i="4"/>
  <c r="L839" i="4" s="1"/>
  <c r="AA839" i="4" s="1"/>
  <c r="P135" i="4"/>
  <c r="L135" i="4" s="1"/>
  <c r="AA135" i="4" s="1"/>
  <c r="P99" i="4"/>
  <c r="L99" i="4" s="1"/>
  <c r="AA99" i="4" s="1"/>
  <c r="P91" i="4"/>
  <c r="L91" i="4" s="1"/>
  <c r="AA91" i="4" s="1"/>
  <c r="P884" i="4"/>
  <c r="L884" i="4" s="1"/>
  <c r="AA884" i="4" s="1"/>
  <c r="P876" i="4"/>
  <c r="L876" i="4" s="1"/>
  <c r="AA876" i="4" s="1"/>
  <c r="P71" i="4"/>
  <c r="L71" i="4" s="1"/>
  <c r="AA71" i="4" s="1"/>
  <c r="P814" i="4"/>
  <c r="L814" i="4" s="1"/>
  <c r="AA814" i="4" s="1"/>
  <c r="P808" i="4"/>
  <c r="L808" i="4" s="1"/>
  <c r="AA808" i="4" s="1"/>
  <c r="I78" i="3"/>
  <c r="P760" i="4"/>
  <c r="L760" i="4" s="1"/>
  <c r="AA760" i="4" s="1"/>
  <c r="P574" i="4"/>
  <c r="L574" i="4" s="1"/>
  <c r="AA574" i="4" s="1"/>
  <c r="P589" i="4"/>
  <c r="L589" i="4" s="1"/>
  <c r="P436" i="4"/>
  <c r="L436" i="4" s="1"/>
  <c r="AA436" i="4" s="1"/>
  <c r="P257" i="4"/>
  <c r="L257" i="4" s="1"/>
  <c r="AA257" i="4" s="1"/>
  <c r="P674" i="4"/>
  <c r="L674" i="4" s="1"/>
  <c r="AA674" i="4" s="1"/>
  <c r="P344" i="4"/>
  <c r="L344" i="4" s="1"/>
  <c r="AA344" i="4" s="1"/>
  <c r="P696" i="4"/>
  <c r="L696" i="4" s="1"/>
  <c r="AA696" i="4" s="1"/>
  <c r="P206" i="4"/>
  <c r="L206" i="4" s="1"/>
  <c r="AA206" i="4" s="1"/>
  <c r="P898" i="4"/>
  <c r="L898" i="4" s="1"/>
  <c r="AA898" i="4" s="1"/>
  <c r="P844" i="4"/>
  <c r="L844" i="4" s="1"/>
  <c r="AA844" i="4" s="1"/>
  <c r="K155" i="3"/>
  <c r="K12" i="3"/>
  <c r="P976" i="4"/>
  <c r="L976" i="4" s="1"/>
  <c r="AA976" i="4" s="1"/>
  <c r="P1062" i="4"/>
  <c r="L1062" i="4" s="1"/>
  <c r="AA1062" i="4" s="1"/>
  <c r="P921" i="4"/>
  <c r="L921" i="4" s="1"/>
  <c r="AA921" i="4" s="1"/>
  <c r="I61" i="3"/>
  <c r="P802" i="4"/>
  <c r="L802" i="4" s="1"/>
  <c r="AA802" i="4" s="1"/>
  <c r="P977" i="4"/>
  <c r="L977" i="4" s="1"/>
  <c r="AA977" i="4" s="1"/>
  <c r="P803" i="4"/>
  <c r="L803" i="4" s="1"/>
  <c r="AA803" i="4" s="1"/>
  <c r="P794" i="4"/>
  <c r="L794" i="4" s="1"/>
  <c r="AA794" i="4" s="1"/>
  <c r="P24" i="4"/>
  <c r="L24" i="4" s="1"/>
  <c r="AA24" i="4" s="1"/>
  <c r="P975" i="4"/>
  <c r="L975" i="4" s="1"/>
  <c r="AA975" i="4" s="1"/>
  <c r="K146" i="3"/>
  <c r="K193" i="3"/>
  <c r="P788" i="4"/>
  <c r="L788" i="4" s="1"/>
  <c r="AA788" i="4" s="1"/>
  <c r="P972" i="4"/>
  <c r="L972" i="4" s="1"/>
  <c r="AA972" i="4" s="1"/>
  <c r="K168" i="3"/>
  <c r="P965" i="4"/>
  <c r="L965" i="4" s="1"/>
  <c r="AA965" i="4" s="1"/>
  <c r="P796" i="4"/>
  <c r="L796" i="4" s="1"/>
  <c r="AA796" i="4" s="1"/>
  <c r="P961" i="4"/>
  <c r="L961" i="4" s="1"/>
  <c r="AA961" i="4" s="1"/>
  <c r="P19" i="4"/>
  <c r="L19" i="4" s="1"/>
  <c r="AA19" i="4" s="1"/>
  <c r="P950" i="4"/>
  <c r="L950" i="4" s="1"/>
  <c r="AA950" i="4" s="1"/>
  <c r="P1057" i="4"/>
  <c r="L1057" i="4" s="1"/>
  <c r="AA1057" i="4" s="1"/>
  <c r="P785" i="4"/>
  <c r="L785" i="4" s="1"/>
  <c r="AA785" i="4" s="1"/>
  <c r="P973" i="4"/>
  <c r="L973" i="4" s="1"/>
  <c r="AA973" i="4" s="1"/>
  <c r="P765" i="4"/>
  <c r="L765" i="4" s="1"/>
  <c r="AA765" i="4" s="1"/>
  <c r="P11" i="4"/>
  <c r="L11" i="4" s="1"/>
  <c r="AA11" i="4" s="1"/>
  <c r="P177" i="4"/>
  <c r="L177" i="4" s="1"/>
  <c r="P924" i="4"/>
  <c r="L924" i="4" s="1"/>
  <c r="AA924" i="4" s="1"/>
  <c r="P935" i="4"/>
  <c r="L935" i="4" s="1"/>
  <c r="AA935" i="4" s="1"/>
  <c r="P971" i="4"/>
  <c r="L971" i="4" s="1"/>
  <c r="AA971" i="4" s="1"/>
  <c r="P932" i="4"/>
  <c r="L932" i="4" s="1"/>
  <c r="P51" i="4"/>
  <c r="L51" i="4" s="1"/>
  <c r="AA51" i="4" s="1"/>
  <c r="P934" i="4"/>
  <c r="L934" i="4" s="1"/>
  <c r="AA934" i="4" s="1"/>
  <c r="P60" i="4"/>
  <c r="L60" i="4" s="1"/>
  <c r="AA60" i="4" s="1"/>
  <c r="P775" i="4"/>
  <c r="L775" i="4" s="1"/>
  <c r="AA775" i="4" s="1"/>
  <c r="P41" i="4"/>
  <c r="L41" i="4" s="1"/>
  <c r="AA41" i="4" s="1"/>
  <c r="P955" i="4"/>
  <c r="L955" i="4" s="1"/>
  <c r="AA955" i="4" s="1"/>
  <c r="P21" i="4"/>
  <c r="L21" i="4" s="1"/>
  <c r="AA21" i="4" s="1"/>
  <c r="P54" i="4"/>
  <c r="L54" i="4" s="1"/>
  <c r="AA54" i="4" s="1"/>
  <c r="P56" i="4"/>
  <c r="L56" i="4" s="1"/>
  <c r="AA56" i="4" s="1"/>
  <c r="P769" i="4"/>
  <c r="L769" i="4" s="1"/>
  <c r="AA769" i="4" s="1"/>
  <c r="P27" i="4"/>
  <c r="L27" i="4" s="1"/>
  <c r="AA27" i="4" s="1"/>
  <c r="P931" i="4"/>
  <c r="L931" i="4" s="1"/>
  <c r="AA931" i="4" s="1"/>
  <c r="P1055" i="4"/>
  <c r="L1055" i="4" s="1"/>
  <c r="AA1055" i="4" s="1"/>
  <c r="P52" i="4"/>
  <c r="L52" i="4" s="1"/>
  <c r="AA52" i="4" s="1"/>
  <c r="P942" i="4"/>
  <c r="L942" i="4" s="1"/>
  <c r="AA942" i="4" s="1"/>
  <c r="P16" i="4"/>
  <c r="L16" i="4" s="1"/>
  <c r="AA16" i="4" s="1"/>
  <c r="P18" i="4"/>
  <c r="L18" i="4" s="1"/>
  <c r="AA18" i="4" s="1"/>
  <c r="P772" i="4"/>
  <c r="L772" i="4" s="1"/>
  <c r="AA772" i="4" s="1"/>
  <c r="P933" i="4"/>
  <c r="L933" i="4" s="1"/>
  <c r="AA933" i="4" s="1"/>
  <c r="P806" i="4"/>
  <c r="L806" i="4" s="1"/>
  <c r="AA806" i="4" s="1"/>
  <c r="P1051" i="4"/>
  <c r="L1051" i="4" s="1"/>
  <c r="AA1051" i="4" s="1"/>
  <c r="P946" i="4"/>
  <c r="L946" i="4" s="1"/>
  <c r="AA946" i="4" s="1"/>
  <c r="P50" i="4"/>
  <c r="L50" i="4" s="1"/>
  <c r="AA50" i="4" s="1"/>
  <c r="P774" i="4"/>
  <c r="L774" i="4" s="1"/>
  <c r="AA774" i="4" s="1"/>
  <c r="P55" i="4"/>
  <c r="L55" i="4" s="1"/>
  <c r="AA55" i="4" s="1"/>
  <c r="P64" i="4"/>
  <c r="L64" i="4" s="1"/>
  <c r="AA64" i="4" s="1"/>
  <c r="P786" i="4"/>
  <c r="L786" i="4" s="1"/>
  <c r="AA786" i="4" s="1"/>
  <c r="P26" i="4"/>
  <c r="L26" i="4" s="1"/>
  <c r="AA26" i="4" s="1"/>
  <c r="P949" i="4"/>
  <c r="L949" i="4" s="1"/>
  <c r="AA949" i="4" s="1"/>
  <c r="P42" i="4"/>
  <c r="L42" i="4" s="1"/>
  <c r="AA42" i="4" s="1"/>
  <c r="P763" i="4"/>
  <c r="L763" i="4" s="1"/>
  <c r="P61" i="4"/>
  <c r="L61" i="4" s="1"/>
  <c r="AA61" i="4" s="1"/>
  <c r="K79" i="3"/>
  <c r="K62" i="3"/>
  <c r="K113" i="3"/>
  <c r="P948" i="4"/>
  <c r="L948" i="4" s="1"/>
  <c r="AA948" i="4" s="1"/>
  <c r="P767" i="4"/>
  <c r="L767" i="4" s="1"/>
  <c r="I21" i="3"/>
  <c r="P13" i="4"/>
  <c r="L13" i="4" s="1"/>
  <c r="AA13" i="4" s="1"/>
  <c r="P930" i="4"/>
  <c r="L930" i="4" s="1"/>
  <c r="AA930" i="4" s="1"/>
  <c r="P28" i="4"/>
  <c r="L28" i="4" s="1"/>
  <c r="AA28" i="4" s="1"/>
  <c r="P49" i="4"/>
  <c r="L49" i="4" s="1"/>
  <c r="AA49" i="4" s="1"/>
  <c r="P800" i="4"/>
  <c r="L800" i="4" s="1"/>
  <c r="AA800" i="4" s="1"/>
  <c r="P22" i="4"/>
  <c r="L22" i="4" s="1"/>
  <c r="AA22" i="4" s="1"/>
  <c r="P970" i="4"/>
  <c r="L970" i="4" s="1"/>
  <c r="AA970" i="4" s="1"/>
  <c r="P920" i="4"/>
  <c r="L920" i="4" s="1"/>
  <c r="AA920" i="4" s="1"/>
  <c r="P66" i="4"/>
  <c r="L66" i="4" s="1"/>
  <c r="AA66" i="4" s="1"/>
  <c r="P1056" i="4"/>
  <c r="L1056" i="4" s="1"/>
  <c r="AA1056" i="4" s="1"/>
  <c r="P40" i="4"/>
  <c r="L40" i="4" s="1"/>
  <c r="AA40" i="4" s="1"/>
  <c r="P916" i="4"/>
  <c r="L916" i="4" s="1"/>
  <c r="P35" i="4"/>
  <c r="L35" i="4" s="1"/>
  <c r="AA35" i="4" s="1"/>
  <c r="P48" i="4"/>
  <c r="L48" i="4" s="1"/>
  <c r="AA48" i="4" s="1"/>
  <c r="P917" i="4"/>
  <c r="L917" i="4" s="1"/>
  <c r="AA917" i="4" s="1"/>
  <c r="P960" i="4"/>
  <c r="L960" i="4" s="1"/>
  <c r="AA960" i="4" s="1"/>
  <c r="P787" i="4"/>
  <c r="L787" i="4" s="1"/>
  <c r="AA787" i="4" s="1"/>
  <c r="P804" i="4"/>
  <c r="L804" i="4" s="1"/>
  <c r="AA804" i="4" s="1"/>
  <c r="P943" i="4"/>
  <c r="L943" i="4" s="1"/>
  <c r="AA943" i="4" s="1"/>
  <c r="P764" i="4"/>
  <c r="L764" i="4" s="1"/>
  <c r="AA764" i="4" s="1"/>
  <c r="P770" i="4"/>
  <c r="L770" i="4" s="1"/>
  <c r="AA770" i="4" s="1"/>
  <c r="P53" i="4"/>
  <c r="L53" i="4" s="1"/>
  <c r="AA53" i="4" s="1"/>
  <c r="P805" i="4"/>
  <c r="L805" i="4" s="1"/>
  <c r="P797" i="4"/>
  <c r="L797" i="4" s="1"/>
  <c r="AA797" i="4" s="1"/>
  <c r="P17" i="4"/>
  <c r="L17" i="4" s="1"/>
  <c r="AA17" i="4" s="1"/>
  <c r="P929" i="4"/>
  <c r="L929" i="4" s="1"/>
  <c r="AA929" i="4" s="1"/>
  <c r="P36" i="4"/>
  <c r="L36" i="4" s="1"/>
  <c r="AA36" i="4" s="1"/>
  <c r="P23" i="4"/>
  <c r="L23" i="4" s="1"/>
  <c r="AA23" i="4" s="1"/>
  <c r="P928" i="4"/>
  <c r="L928" i="4" s="1"/>
  <c r="AA928" i="4" s="1"/>
  <c r="P918" i="4"/>
  <c r="L918" i="4" s="1"/>
  <c r="AA918" i="4" s="1"/>
  <c r="P25" i="4"/>
  <c r="L25" i="4" s="1"/>
  <c r="AA25" i="4" s="1"/>
  <c r="P966" i="4"/>
  <c r="L966" i="4" s="1"/>
  <c r="AA966" i="4" s="1"/>
  <c r="P31" i="4"/>
  <c r="L31" i="4" s="1"/>
  <c r="AA31" i="4" s="1"/>
  <c r="P790" i="4"/>
  <c r="L790" i="4" s="1"/>
  <c r="AA790" i="4" s="1"/>
  <c r="K39" i="3"/>
  <c r="P783" i="4"/>
  <c r="L783" i="4" s="1"/>
  <c r="AA783" i="4" s="1"/>
  <c r="I22" i="3"/>
  <c r="P780" i="4"/>
  <c r="L780" i="4" s="1"/>
  <c r="AA780" i="4" s="1"/>
  <c r="P12" i="4"/>
  <c r="L12" i="4" s="1"/>
  <c r="AA12" i="4" s="1"/>
  <c r="K22" i="3"/>
  <c r="K61" i="3"/>
  <c r="K38" i="3"/>
  <c r="K112" i="3"/>
  <c r="K21" i="3"/>
  <c r="K78" i="3"/>
  <c r="K95" i="3"/>
  <c r="K129" i="3"/>
  <c r="K153" i="3"/>
  <c r="K51" i="3"/>
  <c r="I135" i="3"/>
  <c r="E48" i="2"/>
  <c r="G43" i="2"/>
  <c r="K27" i="3"/>
  <c r="I101" i="3"/>
  <c r="I81" i="3"/>
  <c r="I152" i="3"/>
  <c r="I98" i="3"/>
  <c r="K191" i="3"/>
  <c r="K59" i="3"/>
  <c r="K36" i="3"/>
  <c r="K19" i="3"/>
  <c r="K144" i="3"/>
  <c r="I116" i="3"/>
  <c r="K198" i="3"/>
  <c r="K151" i="3"/>
  <c r="K134" i="3"/>
  <c r="K100" i="3"/>
  <c r="K83" i="3"/>
  <c r="I48" i="3"/>
  <c r="I24" i="3"/>
  <c r="E47" i="3"/>
  <c r="I42" i="3"/>
  <c r="I82" i="3"/>
  <c r="E49" i="3"/>
  <c r="E46" i="3"/>
  <c r="I41" i="3"/>
  <c r="P779" i="4"/>
  <c r="L779" i="4" s="1"/>
  <c r="AA779" i="4" s="1"/>
  <c r="P923" i="4"/>
  <c r="L923" i="4" s="1"/>
  <c r="AA923" i="4" s="1"/>
  <c r="P33" i="4"/>
  <c r="L33" i="4" s="1"/>
  <c r="AA33" i="4" s="1"/>
  <c r="P47" i="4"/>
  <c r="L47" i="4" s="1"/>
  <c r="AA47" i="4" s="1"/>
  <c r="P789" i="4"/>
  <c r="L789" i="4" s="1"/>
  <c r="AA789" i="4" s="1"/>
  <c r="P792" i="4"/>
  <c r="L792" i="4" s="1"/>
  <c r="AA792" i="4" s="1"/>
  <c r="P44" i="4"/>
  <c r="L44" i="4" s="1"/>
  <c r="AA44" i="4" s="1"/>
  <c r="P776" i="4"/>
  <c r="L776" i="4" s="1"/>
  <c r="P39" i="4"/>
  <c r="L39" i="4" s="1"/>
  <c r="AA39" i="4" s="1"/>
  <c r="P1058" i="4"/>
  <c r="L1058" i="4" s="1"/>
  <c r="AA1058" i="4" s="1"/>
  <c r="P20" i="4"/>
  <c r="L20" i="4" s="1"/>
  <c r="AA20" i="4" s="1"/>
  <c r="P46" i="4"/>
  <c r="L46" i="4" s="1"/>
  <c r="AA46" i="4" s="1"/>
  <c r="P37" i="4"/>
  <c r="L37" i="4" s="1"/>
  <c r="AA37" i="4" s="1"/>
  <c r="P29" i="4"/>
  <c r="L29" i="4" s="1"/>
  <c r="AA29" i="4" s="1"/>
  <c r="P967" i="4"/>
  <c r="L967" i="4" s="1"/>
  <c r="AA967" i="4" s="1"/>
  <c r="P45" i="4"/>
  <c r="L45" i="4" s="1"/>
  <c r="AA45" i="4" s="1"/>
  <c r="I99" i="3"/>
  <c r="I17" i="3"/>
  <c r="P919" i="4"/>
  <c r="L919" i="4" s="1"/>
  <c r="AA919" i="4" s="1"/>
  <c r="P807" i="4"/>
  <c r="L807" i="4" s="1"/>
  <c r="AA807" i="4" s="1"/>
  <c r="P937" i="4"/>
  <c r="L937" i="4" s="1"/>
  <c r="AA937" i="4" s="1"/>
  <c r="P791" i="4"/>
  <c r="L791" i="4" s="1"/>
  <c r="AA791" i="4" s="1"/>
  <c r="P922" i="4"/>
  <c r="L922" i="4" s="1"/>
  <c r="AA922" i="4" s="1"/>
  <c r="P938" i="4"/>
  <c r="L938" i="4" s="1"/>
  <c r="AA938" i="4" s="1"/>
  <c r="P43" i="4"/>
  <c r="L43" i="4" s="1"/>
  <c r="AA43" i="4" s="1"/>
  <c r="P936" i="4"/>
  <c r="L936" i="4" s="1"/>
  <c r="P1063" i="4"/>
  <c r="L1063" i="4" s="1"/>
  <c r="AA1063" i="4" s="1"/>
  <c r="P939" i="4"/>
  <c r="L939" i="4" s="1"/>
  <c r="AA939" i="4" s="1"/>
  <c r="P795" i="4"/>
  <c r="L795" i="4" s="1"/>
  <c r="AA795" i="4" s="1"/>
  <c r="P59" i="4"/>
  <c r="L59" i="4" s="1"/>
  <c r="AA59" i="4" s="1"/>
  <c r="P778" i="4"/>
  <c r="L778" i="4" s="1"/>
  <c r="AA778" i="4" s="1"/>
  <c r="P14" i="4"/>
  <c r="L14" i="4" s="1"/>
  <c r="P15" i="4"/>
  <c r="L15" i="4" s="1"/>
  <c r="AA15" i="4" s="1"/>
  <c r="I50" i="3"/>
  <c r="K26" i="3"/>
  <c r="K43" i="3"/>
  <c r="K66" i="3"/>
  <c r="K117" i="3"/>
  <c r="K132" i="3"/>
  <c r="K24" i="3"/>
  <c r="K99" i="3"/>
  <c r="K115" i="3"/>
  <c r="K116" i="3"/>
  <c r="K17" i="3"/>
  <c r="K65" i="3"/>
  <c r="K47" i="3"/>
  <c r="K41" i="3"/>
  <c r="K133" i="3"/>
  <c r="K64" i="3"/>
  <c r="K42" i="3"/>
  <c r="K98" i="3"/>
  <c r="K81" i="3"/>
  <c r="K45" i="3"/>
  <c r="K149" i="3"/>
  <c r="K49" i="3"/>
  <c r="K135" i="3"/>
  <c r="K196" i="3"/>
  <c r="K67" i="3"/>
  <c r="K217" i="3"/>
  <c r="K25" i="3"/>
  <c r="K150" i="3"/>
  <c r="K82" i="3"/>
  <c r="O62" i="9" l="1"/>
  <c r="J62" i="9"/>
  <c r="O30" i="9"/>
  <c r="J22" i="9"/>
  <c r="I26" i="9"/>
  <c r="I31" i="9" s="1"/>
  <c r="E22" i="9"/>
  <c r="D26" i="9"/>
  <c r="D31" i="9" s="1"/>
  <c r="O22" i="9"/>
  <c r="N26" i="9"/>
  <c r="N31" i="9" s="1"/>
  <c r="AA214" i="4"/>
  <c r="AA21" i="9"/>
  <c r="AC21" i="9" s="1"/>
  <c r="AD21" i="9" s="1"/>
  <c r="AA22" i="9"/>
  <c r="AC22" i="9" s="1"/>
  <c r="AD22" i="9" s="1"/>
  <c r="AA936" i="4"/>
  <c r="AA62" i="9"/>
  <c r="AC62" i="9" s="1"/>
  <c r="AD62" i="9" s="1"/>
  <c r="AA539" i="4"/>
  <c r="AA44" i="9"/>
  <c r="AC44" i="9" s="1"/>
  <c r="AD44" i="9" s="1"/>
  <c r="AA35" i="9"/>
  <c r="AC35" i="9" s="1"/>
  <c r="AD35" i="9" s="1"/>
  <c r="Y30" i="9"/>
  <c r="Y32" i="9"/>
  <c r="AA50" i="9"/>
  <c r="AC50" i="9" s="1"/>
  <c r="AD50" i="9" s="1"/>
  <c r="AA625" i="4"/>
  <c r="AA49" i="9"/>
  <c r="AC49" i="9" s="1"/>
  <c r="AD49" i="9" s="1"/>
  <c r="AA36" i="9"/>
  <c r="AC36" i="9" s="1"/>
  <c r="AD36" i="9" s="1"/>
  <c r="AA399" i="4"/>
  <c r="AA58" i="9"/>
  <c r="AC58" i="9" s="1"/>
  <c r="AD58" i="9" s="1"/>
  <c r="AA932" i="4"/>
  <c r="AA63" i="9"/>
  <c r="AC63" i="9" s="1"/>
  <c r="AD63" i="9" s="1"/>
  <c r="AA889" i="4"/>
  <c r="AA64" i="9"/>
  <c r="AC64" i="9" s="1"/>
  <c r="AD64" i="9" s="1"/>
  <c r="AA531" i="4"/>
  <c r="AA42" i="9"/>
  <c r="AC42" i="9" s="1"/>
  <c r="AD42" i="9" s="1"/>
  <c r="AA580" i="4"/>
  <c r="AA47" i="9"/>
  <c r="AC47" i="9" s="1"/>
  <c r="AD47" i="9" s="1"/>
  <c r="AA38" i="9"/>
  <c r="AC38" i="9" s="1"/>
  <c r="AD38" i="9" s="1"/>
  <c r="AA32" i="9"/>
  <c r="AC32" i="9" s="1"/>
  <c r="AD32" i="9" s="1"/>
  <c r="AA33" i="9"/>
  <c r="AC33" i="9" s="1"/>
  <c r="AD33" i="9" s="1"/>
  <c r="E29" i="9"/>
  <c r="O29" i="9"/>
  <c r="J29" i="9"/>
  <c r="AA30" i="9"/>
  <c r="AC30" i="9" s="1"/>
  <c r="AD30" i="9" s="1"/>
  <c r="AA339" i="4"/>
  <c r="AA29" i="9"/>
  <c r="AC29" i="9" s="1"/>
  <c r="AD29" i="9" s="1"/>
  <c r="AA195" i="4"/>
  <c r="AA151" i="4"/>
  <c r="AA24" i="9"/>
  <c r="AC24" i="9" s="1"/>
  <c r="AD24" i="9" s="1"/>
  <c r="AA630" i="4"/>
  <c r="AA52" i="9"/>
  <c r="AC52" i="9" s="1"/>
  <c r="AD52" i="9" s="1"/>
  <c r="AA602" i="4"/>
  <c r="AA702" i="4"/>
  <c r="AA55" i="9"/>
  <c r="AC55" i="9" s="1"/>
  <c r="AD55" i="9" s="1"/>
  <c r="AA767" i="4"/>
  <c r="AA54" i="9"/>
  <c r="AC54" i="9" s="1"/>
  <c r="AD54" i="9" s="1"/>
  <c r="AA87" i="4"/>
  <c r="AA19" i="9"/>
  <c r="AC19" i="9" s="1"/>
  <c r="AD19" i="9" s="1"/>
  <c r="AA633" i="4"/>
  <c r="AA51" i="9"/>
  <c r="AC51" i="9" s="1"/>
  <c r="AA855" i="4"/>
  <c r="AA59" i="9"/>
  <c r="AC59" i="9" s="1"/>
  <c r="AA277" i="4"/>
  <c r="AA26" i="9"/>
  <c r="AA450" i="4"/>
  <c r="AA39" i="9"/>
  <c r="AC39" i="9" s="1"/>
  <c r="AA417" i="4"/>
  <c r="AA37" i="9"/>
  <c r="AA822" i="4"/>
  <c r="AA57" i="9"/>
  <c r="AC57" i="9" s="1"/>
  <c r="AA541" i="4"/>
  <c r="AA45" i="9"/>
  <c r="AC45" i="9" s="1"/>
  <c r="AA242" i="4"/>
  <c r="AA25" i="9"/>
  <c r="AC25" i="9" s="1"/>
  <c r="AA534" i="4"/>
  <c r="AA43" i="9"/>
  <c r="AC43" i="9" s="1"/>
  <c r="AA464" i="4"/>
  <c r="AA40" i="9"/>
  <c r="AC40" i="9" s="1"/>
  <c r="AA589" i="4"/>
  <c r="AA48" i="9"/>
  <c r="AC48" i="9" s="1"/>
  <c r="AA200" i="4"/>
  <c r="AA382" i="4"/>
  <c r="AA34" i="9"/>
  <c r="AA307" i="4"/>
  <c r="AA28" i="9"/>
  <c r="AA489" i="4"/>
  <c r="AA41" i="9"/>
  <c r="AC41" i="9" s="1"/>
  <c r="AA565" i="4"/>
  <c r="AA46" i="9"/>
  <c r="AC46" i="9" s="1"/>
  <c r="AA916" i="4"/>
  <c r="AA61" i="9"/>
  <c r="AC61" i="9" s="1"/>
  <c r="AA776" i="4"/>
  <c r="AA763" i="4"/>
  <c r="AA53" i="9"/>
  <c r="AC53" i="9" s="1"/>
  <c r="AA177" i="4"/>
  <c r="AA23" i="9"/>
  <c r="AA805" i="4"/>
  <c r="C12" i="1"/>
  <c r="E38" i="1"/>
  <c r="P32" i="4"/>
  <c r="L32" i="4" s="1"/>
  <c r="P1066" i="4"/>
  <c r="L1066" i="4" s="1"/>
  <c r="P63" i="4"/>
  <c r="L63" i="4" s="1"/>
  <c r="P953" i="4"/>
  <c r="L953" i="4" s="1"/>
  <c r="P1067" i="4"/>
  <c r="L1067" i="4" s="1"/>
  <c r="P969" i="4"/>
  <c r="L969" i="4" s="1"/>
  <c r="P952" i="4"/>
  <c r="L952" i="4" s="1"/>
  <c r="P1054" i="4"/>
  <c r="L1054" i="4" s="1"/>
  <c r="P799" i="4"/>
  <c r="L799" i="4" s="1"/>
  <c r="P956" i="4"/>
  <c r="L956" i="4" s="1"/>
  <c r="P968" i="4"/>
  <c r="L968" i="4" s="1"/>
  <c r="P954" i="4"/>
  <c r="L954" i="4" s="1"/>
  <c r="P1053" i="4"/>
  <c r="L1053" i="4" s="1"/>
  <c r="P798" i="4"/>
  <c r="L798" i="4" s="1"/>
  <c r="P30" i="4"/>
  <c r="L30" i="4" s="1"/>
  <c r="P1052" i="4"/>
  <c r="L1052" i="4" s="1"/>
  <c r="P957" i="4"/>
  <c r="L957" i="4" s="1"/>
  <c r="P951" i="4"/>
  <c r="L951" i="4" s="1"/>
  <c r="AA14" i="4"/>
  <c r="I49" i="3"/>
  <c r="I47" i="3"/>
  <c r="K219" i="3"/>
  <c r="J25" i="9"/>
  <c r="E25" i="9"/>
  <c r="O25" i="9"/>
  <c r="T25" i="9"/>
  <c r="N35" i="9" l="1"/>
  <c r="O31" i="9"/>
  <c r="D35" i="9"/>
  <c r="E31" i="9"/>
  <c r="I35" i="9"/>
  <c r="J31" i="9"/>
  <c r="Y29" i="9"/>
  <c r="Y25" i="9"/>
  <c r="O33" i="9"/>
  <c r="O36" i="9"/>
  <c r="E33" i="9"/>
  <c r="E36" i="9"/>
  <c r="J33" i="9"/>
  <c r="J36" i="9"/>
  <c r="E38" i="9"/>
  <c r="J38" i="9"/>
  <c r="O38" i="9"/>
  <c r="E21" i="2"/>
  <c r="AA18" i="9"/>
  <c r="Q1066" i="4"/>
  <c r="M1066" i="4" s="1"/>
  <c r="AA1066" i="4" s="1"/>
  <c r="Q1054" i="4"/>
  <c r="M1054" i="4" s="1"/>
  <c r="AA1054" i="4" s="1"/>
  <c r="Q956" i="4"/>
  <c r="M956" i="4" s="1"/>
  <c r="AA956" i="4" s="1"/>
  <c r="Q968" i="4"/>
  <c r="M968" i="4" s="1"/>
  <c r="AA968" i="4" s="1"/>
  <c r="Q951" i="4"/>
  <c r="M951" i="4" s="1"/>
  <c r="AA20" i="9" s="1"/>
  <c r="AC20" i="9" s="1"/>
  <c r="Q32" i="4"/>
  <c r="M32" i="4" s="1"/>
  <c r="AA32" i="4" s="1"/>
  <c r="Q1052" i="4"/>
  <c r="M1052" i="4" s="1"/>
  <c r="AA1052" i="4" s="1"/>
  <c r="Q954" i="4"/>
  <c r="M954" i="4" s="1"/>
  <c r="AA954" i="4" s="1"/>
  <c r="Q798" i="4"/>
  <c r="M798" i="4" s="1"/>
  <c r="AA798" i="4" s="1"/>
  <c r="Q1067" i="4"/>
  <c r="M1067" i="4" s="1"/>
  <c r="AA1067" i="4" s="1"/>
  <c r="Q957" i="4"/>
  <c r="M957" i="4" s="1"/>
  <c r="AA957" i="4" s="1"/>
  <c r="Q969" i="4"/>
  <c r="M969" i="4" s="1"/>
  <c r="AA969" i="4" s="1"/>
  <c r="Q952" i="4"/>
  <c r="M952" i="4" s="1"/>
  <c r="AA952" i="4" s="1"/>
  <c r="Q1053" i="4"/>
  <c r="M1053" i="4" s="1"/>
  <c r="AA1053" i="4" s="1"/>
  <c r="Q799" i="4"/>
  <c r="M799" i="4" s="1"/>
  <c r="AA799" i="4" s="1"/>
  <c r="Q30" i="4"/>
  <c r="M30" i="4" s="1"/>
  <c r="AA30" i="4" s="1"/>
  <c r="AC28" i="9"/>
  <c r="Q953" i="4"/>
  <c r="M953" i="4" s="1"/>
  <c r="AA953" i="4" s="1"/>
  <c r="Q63" i="4"/>
  <c r="M63" i="4" s="1"/>
  <c r="AA63" i="4" s="1"/>
  <c r="AC37" i="9"/>
  <c r="I46" i="3"/>
  <c r="E26" i="9"/>
  <c r="O26" i="9"/>
  <c r="T26" i="9"/>
  <c r="J26" i="9"/>
  <c r="D39" i="9" l="1"/>
  <c r="D43" i="9" s="1"/>
  <c r="D47" i="9" s="1"/>
  <c r="D51" i="9" s="1"/>
  <c r="D55" i="9" s="1"/>
  <c r="D59" i="9" s="1"/>
  <c r="D63" i="9" s="1"/>
  <c r="D67" i="9" s="1"/>
  <c r="D71" i="9" s="1"/>
  <c r="D75" i="9" s="1"/>
  <c r="E35" i="9"/>
  <c r="I39" i="9"/>
  <c r="I43" i="9" s="1"/>
  <c r="I47" i="9" s="1"/>
  <c r="I51" i="9" s="1"/>
  <c r="I55" i="9" s="1"/>
  <c r="I59" i="9" s="1"/>
  <c r="I63" i="9" s="1"/>
  <c r="I67" i="9" s="1"/>
  <c r="I71" i="9" s="1"/>
  <c r="I75" i="9" s="1"/>
  <c r="J35" i="9"/>
  <c r="N39" i="9"/>
  <c r="N43" i="9" s="1"/>
  <c r="N47" i="9" s="1"/>
  <c r="N51" i="9" s="1"/>
  <c r="N55" i="9" s="1"/>
  <c r="N59" i="9" s="1"/>
  <c r="N63" i="9" s="1"/>
  <c r="N67" i="9" s="1"/>
  <c r="N71" i="9" s="1"/>
  <c r="N75" i="9" s="1"/>
  <c r="O35" i="9"/>
  <c r="Y36" i="9"/>
  <c r="Y33" i="9"/>
  <c r="G69" i="2" s="1"/>
  <c r="Y38" i="9"/>
  <c r="J42" i="9"/>
  <c r="O42" i="9"/>
  <c r="E42" i="9"/>
  <c r="AA56" i="9"/>
  <c r="AC56" i="9" s="1"/>
  <c r="AA951" i="4"/>
  <c r="AA17" i="9"/>
  <c r="E22" i="1"/>
  <c r="I27" i="1" s="1"/>
  <c r="AC18" i="9"/>
  <c r="AC23" i="9"/>
  <c r="AC34" i="9"/>
  <c r="C38" i="1"/>
  <c r="AA16" i="9"/>
  <c r="AC16" i="9" s="1"/>
  <c r="AC26" i="9"/>
  <c r="T28" i="9"/>
  <c r="O28" i="9"/>
  <c r="J28" i="9"/>
  <c r="E28" i="9"/>
  <c r="Y28" i="9" l="1"/>
  <c r="Y42" i="9"/>
  <c r="Y26" i="9"/>
  <c r="E47" i="9"/>
  <c r="O47" i="9"/>
  <c r="J47" i="9"/>
  <c r="G51" i="2"/>
  <c r="C27" i="1"/>
  <c r="E50" i="1"/>
  <c r="G22" i="1"/>
  <c r="AA1070" i="4"/>
  <c r="AA1072" i="4" s="1"/>
  <c r="J4" i="3" s="1"/>
  <c r="C50" i="1"/>
  <c r="AC17" i="9"/>
  <c r="AC77" i="9" s="1"/>
  <c r="AA77" i="9"/>
  <c r="Y47" i="9" l="1"/>
  <c r="E52" i="9"/>
  <c r="J52" i="9"/>
  <c r="E27" i="1"/>
  <c r="E26" i="2" s="1"/>
  <c r="E49" i="2"/>
  <c r="C11" i="2"/>
  <c r="J34" i="9"/>
  <c r="E34" i="9"/>
  <c r="T34" i="9"/>
  <c r="O34" i="9"/>
  <c r="O49" i="9" l="1"/>
  <c r="J49" i="9"/>
  <c r="E49" i="9"/>
  <c r="E50" i="9"/>
  <c r="E58" i="9"/>
  <c r="O52" i="9"/>
  <c r="Y52" i="9" s="1"/>
  <c r="E54" i="9"/>
  <c r="E55" i="9"/>
  <c r="F48" i="2"/>
  <c r="G48" i="2" s="1"/>
  <c r="G50" i="1"/>
  <c r="G38" i="1"/>
  <c r="F37" i="2"/>
  <c r="G37" i="2" s="1"/>
  <c r="F21" i="2"/>
  <c r="G21" i="2" s="1"/>
  <c r="E37" i="9"/>
  <c r="O37" i="9"/>
  <c r="T37" i="9"/>
  <c r="J37" i="9"/>
  <c r="Y37" i="9" l="1"/>
  <c r="Y49" i="9"/>
  <c r="Y34" i="9"/>
  <c r="J50" i="9"/>
  <c r="O50" i="9"/>
  <c r="O58" i="9"/>
  <c r="O55" i="9"/>
  <c r="O54" i="9"/>
  <c r="G45" i="1"/>
  <c r="G23" i="1"/>
  <c r="G33" i="1"/>
  <c r="G22" i="2"/>
  <c r="F26" i="2"/>
  <c r="G26" i="2" s="1"/>
  <c r="G27" i="2" s="1"/>
  <c r="G27" i="1"/>
  <c r="G28" i="1" s="1"/>
  <c r="G32" i="2"/>
  <c r="T39" i="9"/>
  <c r="J39" i="9"/>
  <c r="O39" i="9"/>
  <c r="E39" i="9"/>
  <c r="Y39" i="9" l="1"/>
  <c r="Y50" i="9"/>
  <c r="E63" i="9"/>
  <c r="E64" i="9"/>
  <c r="G49" i="2"/>
  <c r="G51" i="1"/>
  <c r="G46" i="1"/>
  <c r="G44" i="2"/>
  <c r="G33" i="2"/>
  <c r="G39" i="1"/>
  <c r="G38" i="2"/>
  <c r="G34" i="1"/>
  <c r="O40" i="9"/>
  <c r="J40" i="9"/>
  <c r="E40" i="9"/>
  <c r="T40" i="9"/>
  <c r="Y40" i="9" l="1"/>
  <c r="J54" i="9"/>
  <c r="Y54" i="9" s="1"/>
  <c r="J55" i="9"/>
  <c r="Y55" i="9" s="1"/>
  <c r="J58" i="9"/>
  <c r="Y58" i="9" s="1"/>
  <c r="O63" i="9"/>
  <c r="O64" i="9"/>
  <c r="G56" i="1"/>
  <c r="G57" i="1" s="1"/>
  <c r="G58" i="1" s="1"/>
  <c r="C11" i="1"/>
  <c r="AD73" i="9"/>
  <c r="AD20" i="9"/>
  <c r="AD18" i="9"/>
  <c r="AD40" i="9"/>
  <c r="AD48" i="9"/>
  <c r="AD37" i="9"/>
  <c r="AD53" i="9"/>
  <c r="AD28" i="9"/>
  <c r="AD43" i="9"/>
  <c r="AD25" i="9"/>
  <c r="AD59" i="9"/>
  <c r="AD70" i="9"/>
  <c r="AD68" i="9"/>
  <c r="AD61" i="9"/>
  <c r="AD75" i="9"/>
  <c r="AD45" i="9"/>
  <c r="AD46" i="9"/>
  <c r="AD57" i="9"/>
  <c r="AD74" i="9"/>
  <c r="AD67" i="9"/>
  <c r="AD26" i="9"/>
  <c r="AD71" i="9"/>
  <c r="AD72" i="9"/>
  <c r="AD16" i="9"/>
  <c r="AD39" i="9"/>
  <c r="AD23" i="9"/>
  <c r="AD65" i="9"/>
  <c r="AD41" i="9"/>
  <c r="AD56" i="9"/>
  <c r="AD34" i="9"/>
  <c r="AD69" i="9"/>
  <c r="AD60" i="9"/>
  <c r="AD17" i="9"/>
  <c r="AD66" i="9"/>
  <c r="AD51" i="9"/>
  <c r="C10" i="2"/>
  <c r="D10" i="2" s="1"/>
  <c r="G55" i="2"/>
  <c r="G56" i="2" s="1"/>
  <c r="G57" i="2" s="1"/>
  <c r="T41" i="9"/>
  <c r="E41" i="9"/>
  <c r="J41" i="9"/>
  <c r="O41" i="9"/>
  <c r="I57" i="2" l="1"/>
  <c r="Y41" i="9"/>
  <c r="C12" i="2"/>
  <c r="AD77" i="9"/>
  <c r="C13" i="1" s="1"/>
  <c r="J43" i="9"/>
  <c r="E43" i="9"/>
  <c r="O43" i="9"/>
  <c r="T43" i="9"/>
  <c r="Y43" i="9" l="1"/>
  <c r="J64" i="9"/>
  <c r="Y64" i="9" s="1"/>
  <c r="J63" i="9"/>
  <c r="Y63" i="9" s="1"/>
  <c r="O45" i="9"/>
  <c r="E45" i="9"/>
  <c r="J45" i="9"/>
  <c r="T45" i="9"/>
  <c r="Y45" i="9" l="1"/>
  <c r="E46" i="9"/>
  <c r="T46" i="9"/>
  <c r="J46" i="9"/>
  <c r="O46" i="9"/>
  <c r="Y46" i="9" l="1"/>
  <c r="E48" i="9"/>
  <c r="J48" i="9"/>
  <c r="T48" i="9"/>
  <c r="O48" i="9"/>
  <c r="Y48" i="9" l="1"/>
  <c r="O51" i="9"/>
  <c r="T51" i="9"/>
  <c r="J51" i="9"/>
  <c r="E51" i="9"/>
  <c r="Y51" i="9" l="1"/>
  <c r="E53" i="9"/>
  <c r="J53" i="9"/>
  <c r="T53" i="9"/>
  <c r="O53" i="9"/>
  <c r="Y53" i="9" l="1"/>
  <c r="O56" i="9"/>
  <c r="T56" i="9"/>
  <c r="J56" i="9"/>
  <c r="E56" i="9"/>
  <c r="Y56" i="9" l="1"/>
  <c r="T57" i="9"/>
  <c r="E57" i="9"/>
  <c r="J57" i="9"/>
  <c r="O57" i="9"/>
  <c r="Y57" i="9" l="1"/>
  <c r="J59" i="9"/>
  <c r="O59" i="9"/>
  <c r="E59" i="9"/>
  <c r="T59" i="9"/>
  <c r="G65" i="2" s="1"/>
  <c r="F65" i="2" s="1"/>
  <c r="E65" i="2" s="1"/>
  <c r="Y59" i="9" l="1"/>
  <c r="T60" i="9"/>
  <c r="J60" i="9"/>
  <c r="E60" i="9"/>
  <c r="O60" i="9"/>
  <c r="Y60" i="9" l="1"/>
  <c r="J61" i="9"/>
  <c r="G63" i="2" s="1"/>
  <c r="F63" i="2" s="1"/>
  <c r="E63" i="2" s="1"/>
  <c r="O61" i="9"/>
  <c r="G64" i="2" s="1"/>
  <c r="F64" i="2" s="1"/>
  <c r="E64" i="2" s="1"/>
  <c r="E61" i="9"/>
  <c r="T61" i="9"/>
  <c r="G62" i="2" l="1"/>
  <c r="F62" i="2" s="1"/>
  <c r="E62" i="2" s="1"/>
  <c r="Y61" i="9"/>
  <c r="O65" i="9"/>
  <c r="T65" i="9"/>
  <c r="E65" i="9"/>
  <c r="J65" i="9"/>
  <c r="G71" i="2" l="1"/>
  <c r="G72" i="2" s="1"/>
  <c r="G73" i="2" s="1"/>
  <c r="Y65" i="9"/>
  <c r="J66" i="9"/>
  <c r="E66" i="9"/>
  <c r="T66" i="9"/>
  <c r="O66" i="9"/>
  <c r="C13" i="2" l="1"/>
  <c r="C14" i="2" s="1"/>
  <c r="Y66" i="9"/>
  <c r="O67" i="9"/>
  <c r="T67" i="9"/>
  <c r="E67" i="9"/>
  <c r="J67" i="9"/>
  <c r="Y67" i="9" l="1"/>
  <c r="J68" i="9"/>
  <c r="E68" i="9"/>
  <c r="T68" i="9"/>
  <c r="O68" i="9"/>
  <c r="Y68" i="9" l="1"/>
  <c r="T69" i="9"/>
  <c r="E69" i="9"/>
  <c r="J69" i="9"/>
  <c r="O69" i="9"/>
  <c r="Y69" i="9" l="1"/>
  <c r="O70" i="9"/>
  <c r="J70" i="9"/>
  <c r="E70" i="9"/>
  <c r="T70" i="9"/>
  <c r="Y70" i="9" l="1"/>
  <c r="O71" i="9"/>
  <c r="T71" i="9"/>
  <c r="E71" i="9"/>
  <c r="J71" i="9"/>
  <c r="Y71" i="9" l="1"/>
  <c r="E72" i="9"/>
  <c r="J72" i="9"/>
  <c r="T72" i="9"/>
  <c r="O72" i="9"/>
  <c r="Y72" i="9" l="1"/>
  <c r="O73" i="9"/>
  <c r="J73" i="9"/>
  <c r="E73" i="9"/>
  <c r="T73" i="9"/>
  <c r="Y73" i="9" l="1"/>
  <c r="E74" i="9"/>
  <c r="J74" i="9"/>
  <c r="T74" i="9"/>
  <c r="T75" i="9"/>
  <c r="O74" i="9"/>
  <c r="Y74" i="9" l="1"/>
  <c r="T77" i="9"/>
  <c r="G70" i="1" s="1"/>
  <c r="O75" i="9"/>
  <c r="O77" i="9" s="1"/>
  <c r="G69" i="1" s="1"/>
  <c r="J75" i="9"/>
  <c r="J77" i="9" s="1"/>
  <c r="G68" i="1" s="1"/>
  <c r="E75" i="9"/>
  <c r="E77" i="9" l="1"/>
  <c r="G67" i="1" s="1"/>
  <c r="Y75" i="9" l="1"/>
  <c r="Y77" i="9" s="1"/>
  <c r="G74" i="1" s="1"/>
  <c r="G76" i="1" s="1"/>
  <c r="G77" i="1" s="1"/>
  <c r="G78" i="1" s="1"/>
  <c r="V77" i="9"/>
  <c r="W77" i="9" s="1"/>
  <c r="C14" i="1" l="1"/>
  <c r="C15" i="1" s="1"/>
  <c r="D15" i="1" s="1"/>
</calcChain>
</file>

<file path=xl/sharedStrings.xml><?xml version="1.0" encoding="utf-8"?>
<sst xmlns="http://schemas.openxmlformats.org/spreadsheetml/2006/main" count="6608" uniqueCount="927">
  <si>
    <t>Invoervelden</t>
  </si>
  <si>
    <t>Naam opdrachtgever</t>
  </si>
  <si>
    <t>Calculatie onderdeel</t>
  </si>
  <si>
    <t>Contractblad jaarprijs Totaal</t>
  </si>
  <si>
    <t>Gebouw/plaats</t>
  </si>
  <si>
    <t>Contractblad jaarprijs Totaal per locatie</t>
  </si>
  <si>
    <t>Berekening prijsverhogingen:</t>
  </si>
  <si>
    <t>Besteknummer</t>
  </si>
  <si>
    <t>Locatie:</t>
  </si>
  <si>
    <t>Naam leverancier</t>
  </si>
  <si>
    <t>Prijspeil</t>
  </si>
  <si>
    <t>Bijzonderheden</t>
  </si>
  <si>
    <t>Vertrouwelijk</t>
  </si>
  <si>
    <t>Kengetallenoverzicht schoonmaakonderhoud</t>
  </si>
  <si>
    <t>Jaarprijs schoonmaak excl. btw</t>
  </si>
  <si>
    <t>Gewogenprestatie</t>
  </si>
  <si>
    <t>Jaar</t>
  </si>
  <si>
    <t>Machine kosten excl. btw</t>
  </si>
  <si>
    <t>%</t>
  </si>
  <si>
    <t>PROGR.CODE</t>
  </si>
  <si>
    <t>Kleinschaligheid toeslag</t>
  </si>
  <si>
    <t>FREQ. PER JAAR</t>
  </si>
  <si>
    <t>Jaarprijs glas excl. btw</t>
  </si>
  <si>
    <t>Totaal</t>
  </si>
  <si>
    <t>RUIMTECATEGORIE</t>
  </si>
  <si>
    <t>FREQ. OMSCHRIJVING</t>
  </si>
  <si>
    <t>KENGETAL BASIS-BEURT</t>
  </si>
  <si>
    <t>KENGETAL NALOOP-BEURT</t>
  </si>
  <si>
    <t>KENGETAL ZA ZO FSTDG</t>
  </si>
  <si>
    <t>KENGETAL NALOOP-BEURT ZA ZO FSTDG</t>
  </si>
  <si>
    <t>PRESTATIE NORM</t>
  </si>
  <si>
    <t>M2 VLOER</t>
  </si>
  <si>
    <t>VERHOUDING VLOEROPP.</t>
  </si>
  <si>
    <t>OPMERKING</t>
  </si>
  <si>
    <t>VSR</t>
  </si>
  <si>
    <t>Basis kengetal</t>
  </si>
  <si>
    <t>JAARPRIJS SCHOONMAAK</t>
  </si>
  <si>
    <t>Percentage</t>
  </si>
  <si>
    <t>hier evt aanpassen</t>
  </si>
  <si>
    <t>Aantal uren per jaar</t>
  </si>
  <si>
    <t>Tarief</t>
  </si>
  <si>
    <t>Prijs per jaar</t>
  </si>
  <si>
    <t>PRODUCTIE-UREN MAANDAG-VRIJDAG</t>
  </si>
  <si>
    <t>Administratieve ruimten</t>
  </si>
  <si>
    <t>10 x per jaar</t>
  </si>
  <si>
    <t xml:space="preserve">06:00-21:30 uur maan-/vrijdag </t>
  </si>
  <si>
    <t>B</t>
  </si>
  <si>
    <t>12 x per jaar</t>
  </si>
  <si>
    <t>1 x per week (40 weken p/j)</t>
  </si>
  <si>
    <t>1 x per week</t>
  </si>
  <si>
    <t>2 x per week (40 weken p/j)</t>
  </si>
  <si>
    <t>2 x per week</t>
  </si>
  <si>
    <t>TOEZICHT-UREN MAANDAG-VRIJDAG</t>
  </si>
  <si>
    <t>Uren per dag</t>
  </si>
  <si>
    <t>Aantal dagen per jaar</t>
  </si>
  <si>
    <t>3 x per week (40 weken p/j)</t>
  </si>
  <si>
    <t>om de dag</t>
  </si>
  <si>
    <t>3 x per week</t>
  </si>
  <si>
    <t>4 x per week (40 weken p/j)</t>
  </si>
  <si>
    <t>5 x per week (40 weken p/j)</t>
  </si>
  <si>
    <t>4 x per week</t>
  </si>
  <si>
    <t>5 x per week</t>
  </si>
  <si>
    <t>7 dagen per week</t>
  </si>
  <si>
    <t>Sanitaire ruimten</t>
  </si>
  <si>
    <t>S</t>
  </si>
  <si>
    <t>Machinekosten totaal -/- totaal productie uren X productie uren locatie.</t>
  </si>
  <si>
    <t>MACHINEKOSTEN zijn op basis van totaalkosten evenredig verdeeld op basis van productie uren.</t>
  </si>
  <si>
    <t>TOTAAL KOSTEN PER JAAR EXCLUSIEF BTW</t>
  </si>
  <si>
    <t>B.T.W.</t>
  </si>
  <si>
    <t>Totale kosten per jaar inclusief B.T.W.</t>
  </si>
  <si>
    <t xml:space="preserve"> </t>
  </si>
  <si>
    <t>JAARPRIJS GLASBEWASSING</t>
  </si>
  <si>
    <t>MACHINEKOSTEN [zie blad machine investeringen voor kostenopbouw]</t>
  </si>
  <si>
    <t>uitgesloten van prijsverhogingen</t>
  </si>
  <si>
    <t>Frequentie</t>
  </si>
  <si>
    <t>tarief</t>
  </si>
  <si>
    <t>Prijs per beurt</t>
  </si>
  <si>
    <t>Gevelglas buitenzijde</t>
  </si>
  <si>
    <t>Gevelglas binnenzijde</t>
  </si>
  <si>
    <t>ARBEIDSMIDDELEN</t>
  </si>
  <si>
    <t>Zie 8-Glasbewassing voor opbouw</t>
  </si>
  <si>
    <t>2 x per dag</t>
  </si>
  <si>
    <t>4 x per dag</t>
  </si>
  <si>
    <t>Verkeersruimten</t>
  </si>
  <si>
    <t>V</t>
  </si>
  <si>
    <t>VP</t>
  </si>
  <si>
    <t>O</t>
  </si>
  <si>
    <t>Leslokalen</t>
  </si>
  <si>
    <t>Opslagruimten</t>
  </si>
  <si>
    <t>Ruimtestaat</t>
  </si>
  <si>
    <t>Plaats</t>
  </si>
  <si>
    <t>LOCATIE</t>
  </si>
  <si>
    <t>VERD.</t>
  </si>
  <si>
    <t xml:space="preserve">RUIMTE NR </t>
  </si>
  <si>
    <t>RUIMTE OMSCHRIJVING (OPDRACHTGEVER)</t>
  </si>
  <si>
    <t>VLOER SOORT</t>
  </si>
  <si>
    <t>PROGR. CODE</t>
  </si>
  <si>
    <t>FREQ. NOTATIE</t>
  </si>
  <si>
    <t>UREN P/JR        MA-VR</t>
  </si>
  <si>
    <t>UREN P/JR     NALOOP MA/Vr</t>
  </si>
  <si>
    <t>UREN P/JR     ZA ZO FSTDG</t>
  </si>
  <si>
    <t>UREN P/JR     NALOOP ZA ZO FSTDG</t>
  </si>
  <si>
    <t>KEN-GETAL MA-VR</t>
  </si>
  <si>
    <t>KEN-GETAL NALOOP</t>
  </si>
  <si>
    <t>KEN-GETAL ZA ZO FSTDG</t>
  </si>
  <si>
    <t>KEN-GETAL NALOOP ZA ZO FSTDG</t>
  </si>
  <si>
    <t>VSR CODE</t>
  </si>
  <si>
    <t>Corectie factor MA VR</t>
  </si>
  <si>
    <t>Corectie factor NL MA VR</t>
  </si>
  <si>
    <t>Corectie factor ZA ZO FSTDG</t>
  </si>
  <si>
    <t>Corectie factor NL ZA ZO FSTDG</t>
  </si>
  <si>
    <t>Opmerking</t>
  </si>
  <si>
    <t>Bedrijfsgemiddelde</t>
  </si>
  <si>
    <t xml:space="preserve">Sociale verzekeringen - Ouderdomspensioen (OP/NP) </t>
  </si>
  <si>
    <t>werkgeversdeel</t>
  </si>
  <si>
    <t>SV uurloon inclusief toeslagen</t>
  </si>
  <si>
    <t>Franchise OP-premie per uur</t>
  </si>
  <si>
    <t>Grondslag loon voor berekening OP premie</t>
  </si>
  <si>
    <t>Premie Ouderdomspensioen (OP)</t>
  </si>
  <si>
    <t>Effectieve OP premie</t>
  </si>
  <si>
    <t>Berekening werkbaredagen</t>
  </si>
  <si>
    <t>Schoonmaak</t>
  </si>
  <si>
    <t>Glasbewassing</t>
  </si>
  <si>
    <t>Aantal kalenderdagen</t>
  </si>
  <si>
    <t>Weekenddagen</t>
  </si>
  <si>
    <t>Werkdagen per jaar</t>
  </si>
  <si>
    <t>Nat. feestdagen, kort verzuim, bijz. CAO</t>
  </si>
  <si>
    <t>Vakantiedagen</t>
  </si>
  <si>
    <t>Ziektedagen</t>
  </si>
  <si>
    <t>Vorstverlet</t>
  </si>
  <si>
    <t>Werkbare dagen per jaar</t>
  </si>
  <si>
    <t>Nat. feestdagen, kort verzuim, bijz CAO</t>
  </si>
  <si>
    <t>Totaal % opslag werkbare dagen</t>
  </si>
  <si>
    <t>Specialistentoeslag</t>
  </si>
  <si>
    <t>Projectgebonden!</t>
  </si>
  <si>
    <t>Gevarentoeslag  (indien van toepassing)</t>
  </si>
  <si>
    <t>Bruto uurloon</t>
  </si>
  <si>
    <t xml:space="preserve">Vakantietoeslag </t>
  </si>
  <si>
    <t>Bruto uurloon inclusief toeslagen</t>
  </si>
  <si>
    <t>SV-loon grondslag voor berekening sociale verzekeringen</t>
  </si>
  <si>
    <t>Premies Sociale Verzekeringen</t>
  </si>
  <si>
    <t>[zie premies en opslagen]</t>
  </si>
  <si>
    <t>Subtotaal loonkosten per uur inclusief sociale verzekeringen</t>
  </si>
  <si>
    <t>Opslag niet werkbare dagen</t>
  </si>
  <si>
    <t>Totaal loonkosten per uur</t>
  </si>
  <si>
    <t>Materiaal/- en middelen</t>
  </si>
  <si>
    <t>Werkkleding en uitrusting</t>
  </si>
  <si>
    <t>Totaal directe kosten</t>
  </si>
  <si>
    <t>Indirect toezicht</t>
  </si>
  <si>
    <t>Managementkosten</t>
  </si>
  <si>
    <t>P.Z. kosten</t>
  </si>
  <si>
    <t>Opleiding</t>
  </si>
  <si>
    <t>Administratiekosten</t>
  </si>
  <si>
    <t>Huisvestingskosten</t>
  </si>
  <si>
    <t>Reiskosten/autokosten</t>
  </si>
  <si>
    <t>Kosten verzuimbegeleiding</t>
  </si>
  <si>
    <t>Totaal indirecte kosten</t>
  </si>
  <si>
    <t>Risico en winst</t>
  </si>
  <si>
    <t>Totaal eindtarief normale werktijden [06.00-21.30 uur]</t>
  </si>
  <si>
    <t>Totaal eindtarief weekenden [incl. 50% toeslag]</t>
  </si>
  <si>
    <t>Totaal eindtarief feestdagen [incl. 150% toeslag]</t>
  </si>
  <si>
    <t>op afroep</t>
  </si>
  <si>
    <t>nvt</t>
  </si>
  <si>
    <t>niet van toepassing</t>
  </si>
  <si>
    <t>Toelichting kengetallenoverzicht:</t>
  </si>
  <si>
    <t>Programmacode</t>
  </si>
  <si>
    <t>: unieke code die is gekoppeld aan een schoonmaakprogramma voor een bepaalde ruimtecategorie</t>
  </si>
  <si>
    <t>Frequentienotatie</t>
  </si>
  <si>
    <t>: cijfermatige notatie van het aantal keren dat een ruimte per jaar wordt schoongemaakt (zie onderstaande opgave)</t>
  </si>
  <si>
    <t>Ruimtecategorie</t>
  </si>
  <si>
    <t>: onderverdeling van de aanwezige ruimten in een object in een aantal categorieën</t>
  </si>
  <si>
    <t>Frequentie-omschr.</t>
  </si>
  <si>
    <t>: omschrijving van het aantal keren dat een ruimte per jaar wordt schoongemaakt (zie onderstaande opgave)</t>
  </si>
  <si>
    <t>Kengetal</t>
  </si>
  <si>
    <t xml:space="preserve">: uren per vierkante meter per jaar </t>
  </si>
  <si>
    <t>VSR-code</t>
  </si>
  <si>
    <t>: afkortingen voor ruimtecategorieën bij toepassing van VSR-kwaliteitsmetingen B=bureaukamers, V=verkeersruimten, S=sanitaire ruimten</t>
  </si>
  <si>
    <t>Prestatienorm</t>
  </si>
  <si>
    <t>: aantal schoon te maken m2 per uur</t>
  </si>
  <si>
    <t>Machine investeringskosten</t>
  </si>
  <si>
    <t>Machine investeringkosten</t>
  </si>
  <si>
    <t>Machine</t>
  </si>
  <si>
    <t>Omschrijving</t>
  </si>
  <si>
    <t>Kosten bij koop (excl. btw)</t>
  </si>
  <si>
    <t>Kostprijs</t>
  </si>
  <si>
    <t>Catalogusprijs</t>
  </si>
  <si>
    <t>Korting</t>
  </si>
  <si>
    <t>Netto aanschafprijs</t>
  </si>
  <si>
    <t xml:space="preserve">Afschrijvingstermijn in jaren </t>
  </si>
  <si>
    <t>Restwaarde</t>
  </si>
  <si>
    <t>Kosten bij koop per jaar</t>
  </si>
  <si>
    <t>Afschrijvingskosten per jaar</t>
  </si>
  <si>
    <t>Onderhoudskosten per jaar*</t>
  </si>
  <si>
    <t xml:space="preserve">Renteverlies per jaar </t>
  </si>
  <si>
    <t xml:space="preserve">Verzekeringskosten per jaar </t>
  </si>
  <si>
    <t>Totaal kosten bij koop per jaar per machine</t>
  </si>
  <si>
    <t>Inzet van het aantal machines [stuks]</t>
  </si>
  <si>
    <t>Toelichting:</t>
  </si>
  <si>
    <t xml:space="preserve">Alle kosten aanbieden inclusief de benodigde hulpstukken/borstels, etc. </t>
  </si>
  <si>
    <t>Onderhoudskosten aanbieden inclusief de kosten van reparaties en/of inzet van vervangende apparatuur.</t>
  </si>
  <si>
    <t>Alle prijzen aanbieden exclusief btw.</t>
  </si>
  <si>
    <t>prijsverhoging</t>
  </si>
  <si>
    <t>niets invullen</t>
  </si>
  <si>
    <t>Uitvoering normale werktijden: maandag t/m vrijdag [06.00 en 21.30 uur]</t>
  </si>
  <si>
    <t>Prijsvorming Glasbewassing</t>
  </si>
  <si>
    <t>Kleinschaligheidsberekening</t>
  </si>
  <si>
    <t>Entreeglas</t>
  </si>
  <si>
    <t>Uren per jaar</t>
  </si>
  <si>
    <t>Frequentie p/j</t>
  </si>
  <si>
    <t>Minimale uren p/d</t>
  </si>
  <si>
    <t>Kleinschaligheidstoeslag</t>
  </si>
  <si>
    <t>Afroepprijzen</t>
  </si>
  <si>
    <t>Prijsvorming Afroep werkzaamheden</t>
  </si>
  <si>
    <t>Prijs p/m2 of per stuk excl. Btw</t>
  </si>
  <si>
    <t>Activiteit</t>
  </si>
  <si>
    <t>frequentie</t>
  </si>
  <si>
    <t>Opmerking:</t>
  </si>
  <si>
    <t>Alle prijzen zijn  inclusief materialen en middelen, voorrijkosten en overige bijkomende kosten.</t>
  </si>
  <si>
    <t>Alle prijzen zijn exclusief btw</t>
  </si>
  <si>
    <t>Uitvoering op normale werktijden: maandag t/m vrijdag [06.00 en 21.30 uur]</t>
  </si>
  <si>
    <t>Gewogen prestatie</t>
  </si>
  <si>
    <t>5 x per week (42 weken p/j)</t>
  </si>
  <si>
    <t>m2</t>
  </si>
  <si>
    <t xml:space="preserve">Separatieglas tweezijdig gemeten </t>
  </si>
  <si>
    <t>Separatieglas tweezijdig gemeten</t>
  </si>
  <si>
    <t>Entree</t>
  </si>
  <si>
    <t>Uren per jaar hier invullen</t>
  </si>
  <si>
    <t>Exploitatie calculatie</t>
  </si>
  <si>
    <t>5 x per week (45 weken p/j)</t>
  </si>
  <si>
    <t>5 x per week (49 weken p/j)</t>
  </si>
  <si>
    <t>m2 Buitengevelglas (incl. kozijnen)</t>
  </si>
  <si>
    <t>m2 Binnengevelglas (incl. kozijnen)</t>
  </si>
  <si>
    <t>prijs p/m2/stuk/keer</t>
  </si>
  <si>
    <t>Per m2/stuk/keer</t>
  </si>
  <si>
    <t>4 x per jaar</t>
  </si>
  <si>
    <t>3 x p/w 45 weken p/j</t>
  </si>
  <si>
    <t>5 x p/w (49 weken p/j) + 1 x naloop p/d</t>
  </si>
  <si>
    <t>5 x p/w (45 weken p/j) + 1 x naloop p/d</t>
  </si>
  <si>
    <t>5 x p/w (45 weken p/j) + 2 x naloop</t>
  </si>
  <si>
    <t xml:space="preserve">7 dagen p/w (45 weken p/j) </t>
  </si>
  <si>
    <t>PRODUCTIE-UREN zater- en zondagen</t>
  </si>
  <si>
    <t xml:space="preserve">06:00-21:30 uur zater- en zondagen </t>
  </si>
  <si>
    <t>TOEZICHT-UREN zater- en zondagen</t>
  </si>
  <si>
    <t>PRODUCTIE-UREN feestdagen</t>
  </si>
  <si>
    <t xml:space="preserve">06:00-21:30 uur feestdagen </t>
  </si>
  <si>
    <t>TOEZICHT-UREN feestdagen</t>
  </si>
  <si>
    <t>INVOER VLELDEN</t>
  </si>
  <si>
    <t>m2 Separatieglas tweezijdig gemeten (incl. kozijnen) (incl. buitezijde liftschacht)</t>
  </si>
  <si>
    <t>5 x per week (46 weken p/j)</t>
  </si>
  <si>
    <t>WIA Basispremie</t>
  </si>
  <si>
    <t>WGA</t>
  </si>
  <si>
    <t>ZW-flex</t>
  </si>
  <si>
    <t>WW premie- Algemeen Werkeloosheidsfonds (Awf)</t>
  </si>
  <si>
    <t>Transitievergoeding</t>
  </si>
  <si>
    <t>Zorgverzekeringswet (Zvw)</t>
  </si>
  <si>
    <t>OP/NP</t>
  </si>
  <si>
    <t>Kinderopvang</t>
  </si>
  <si>
    <t>RAS premie</t>
  </si>
  <si>
    <t>Totaal opslag sociale lasten</t>
  </si>
  <si>
    <t>Let op -/- bedrag</t>
  </si>
  <si>
    <t xml:space="preserve">Het aantal werkbaredagen per jaar is een gemiddelde over 5 jaar. Er vindt geen periodieke verrekening plaats inverband met schrikkeljaren. </t>
  </si>
  <si>
    <t>Tariefopbouw schoonmaak</t>
  </si>
  <si>
    <t>Gemiddeld tarief ma t/m vr</t>
  </si>
  <si>
    <t>Medewerker</t>
  </si>
  <si>
    <t>17 jaar en jonger</t>
  </si>
  <si>
    <t>18 jaar</t>
  </si>
  <si>
    <t>19 jaar</t>
  </si>
  <si>
    <t>Vakvolwassen 1 dienstjaar</t>
  </si>
  <si>
    <t xml:space="preserve">Structurele eindejaarsuitkering </t>
  </si>
  <si>
    <t>Vakvolwassen 2 dienstjaren</t>
  </si>
  <si>
    <t>Vakvolwassen 3 dienstjaren</t>
  </si>
  <si>
    <t>Vakvolwassen 4 dienstjaren</t>
  </si>
  <si>
    <t>Percentage per loongroep voor gemiddeld tarief</t>
  </si>
  <si>
    <t>Totaal per loongroepen</t>
  </si>
  <si>
    <t>Opbouw gemiddeld tarief</t>
  </si>
  <si>
    <t>Totaal eindtarief  [incl. 30% toeslag]</t>
  </si>
  <si>
    <t>Tariefopbouw toezicht</t>
  </si>
  <si>
    <t>Gemiddeld tarief  ma t/m vr</t>
  </si>
  <si>
    <t>Vertrouwlijk</t>
  </si>
  <si>
    <t>Gemiddeld basisuurloon</t>
  </si>
  <si>
    <t>6-Opbouw uurtarief productie</t>
  </si>
  <si>
    <t>Gemiddeld basisuurloon toezicht</t>
  </si>
  <si>
    <t>Gemiddeld uurloon productie</t>
  </si>
  <si>
    <t>Gemiddeld uurloon toezicht</t>
  </si>
  <si>
    <t>Kleinschaligheid toeslag excl. btw</t>
  </si>
  <si>
    <t>Additionele kosten</t>
  </si>
  <si>
    <t>Sociale verzekeringen productie</t>
  </si>
  <si>
    <t>Sociale verzekeringen toezicht</t>
  </si>
  <si>
    <t>Extra</t>
  </si>
  <si>
    <t>Pantry</t>
  </si>
  <si>
    <t>Uurlonen per 30 juni 2024</t>
  </si>
  <si>
    <t>Prijsverhogingen per jaar, Gebruikte tarieven 30 juni 2024.</t>
  </si>
  <si>
    <t>Snoezelruimte</t>
  </si>
  <si>
    <t>Keuken</t>
  </si>
  <si>
    <t>Toestelberging</t>
  </si>
  <si>
    <t>5 x per week (40 weken p/j) + 6 dagen</t>
  </si>
  <si>
    <t>Sporthal/gymzaal</t>
  </si>
  <si>
    <t>Steen/PVC schrobben</t>
  </si>
  <si>
    <t>Tapijt sproeiextraheren</t>
  </si>
  <si>
    <t>Tapijt poederreiniging</t>
  </si>
  <si>
    <t>Eenbes Basisonderwijs</t>
  </si>
  <si>
    <t>Calculatie Eenbes Basisonderwijs 2024-01</t>
  </si>
  <si>
    <t>entree</t>
  </si>
  <si>
    <t>leerplein</t>
  </si>
  <si>
    <t>speellokaal</t>
  </si>
  <si>
    <t>receptie</t>
  </si>
  <si>
    <t>KC Puur Sang Loeswijk</t>
  </si>
  <si>
    <t>001</t>
  </si>
  <si>
    <t>002</t>
  </si>
  <si>
    <t>003</t>
  </si>
  <si>
    <t>005</t>
  </si>
  <si>
    <t>006</t>
  </si>
  <si>
    <t>011</t>
  </si>
  <si>
    <t>018</t>
  </si>
  <si>
    <t>019</t>
  </si>
  <si>
    <t>021</t>
  </si>
  <si>
    <t>022</t>
  </si>
  <si>
    <t>023</t>
  </si>
  <si>
    <t>026</t>
  </si>
  <si>
    <t>027</t>
  </si>
  <si>
    <t>031</t>
  </si>
  <si>
    <t>032</t>
  </si>
  <si>
    <t>034</t>
  </si>
  <si>
    <t>tapijt</t>
  </si>
  <si>
    <t>linoleum</t>
  </si>
  <si>
    <t>gietvloer</t>
  </si>
  <si>
    <t>tegels</t>
  </si>
  <si>
    <t>steen</t>
  </si>
  <si>
    <t>parket</t>
  </si>
  <si>
    <t>Mierlo</t>
  </si>
  <si>
    <t>hal/keuken</t>
  </si>
  <si>
    <t>kantoor</t>
  </si>
  <si>
    <t>inloopmat</t>
  </si>
  <si>
    <t>Verkeersruimte</t>
  </si>
  <si>
    <t>Leslokaal</t>
  </si>
  <si>
    <t>Geldrop</t>
  </si>
  <si>
    <t>Bestuurskantoor</t>
  </si>
  <si>
    <t>Printercorner</t>
  </si>
  <si>
    <t>vergaderruimte</t>
  </si>
  <si>
    <t>onderzoeksruimte</t>
  </si>
  <si>
    <t>pantry</t>
  </si>
  <si>
    <t>Bureaukamer</t>
  </si>
  <si>
    <t xml:space="preserve">BS 't Klokhuis </t>
  </si>
  <si>
    <t>podium</t>
  </si>
  <si>
    <t>garderobe</t>
  </si>
  <si>
    <t>toiletten</t>
  </si>
  <si>
    <t>trappenhuis</t>
  </si>
  <si>
    <t>personeelsruimte</t>
  </si>
  <si>
    <t>Sanitaire ruimte</t>
  </si>
  <si>
    <t>035</t>
  </si>
  <si>
    <t>037</t>
  </si>
  <si>
    <t>039</t>
  </si>
  <si>
    <t>doorloopruimte</t>
  </si>
  <si>
    <t>open ruimte</t>
  </si>
  <si>
    <t>aula</t>
  </si>
  <si>
    <t>sportvloer</t>
  </si>
  <si>
    <t>Koepels</t>
  </si>
  <si>
    <t>Mariahout</t>
  </si>
  <si>
    <t>BS Bernadette Maria</t>
  </si>
  <si>
    <t>middenruimte</t>
  </si>
  <si>
    <t>Aarle Rixtel</t>
  </si>
  <si>
    <t>Nuenen</t>
  </si>
  <si>
    <t>0</t>
  </si>
  <si>
    <t>A0,32</t>
  </si>
  <si>
    <t>A0,33</t>
  </si>
  <si>
    <t>A0,34</t>
  </si>
  <si>
    <t>A1,05</t>
  </si>
  <si>
    <t>A1,18</t>
  </si>
  <si>
    <t>A1,28</t>
  </si>
  <si>
    <t>B1,14</t>
  </si>
  <si>
    <t>C1,03</t>
  </si>
  <si>
    <t>B1.12</t>
  </si>
  <si>
    <t>A0,22</t>
  </si>
  <si>
    <t>A0.23</t>
  </si>
  <si>
    <t>A0,24</t>
  </si>
  <si>
    <t>A0,25</t>
  </si>
  <si>
    <t>A0,26</t>
  </si>
  <si>
    <t>A0,27</t>
  </si>
  <si>
    <t>A0,28</t>
  </si>
  <si>
    <t>A0,29</t>
  </si>
  <si>
    <t>A0,30</t>
  </si>
  <si>
    <t>A0,31</t>
  </si>
  <si>
    <t>B0,23</t>
  </si>
  <si>
    <t>B0,25</t>
  </si>
  <si>
    <t>B0,32</t>
  </si>
  <si>
    <t>B0,33</t>
  </si>
  <si>
    <t>C0,04</t>
  </si>
  <si>
    <t>C0,09</t>
  </si>
  <si>
    <t>C0,10</t>
  </si>
  <si>
    <t>C0,11</t>
  </si>
  <si>
    <t>C0.12</t>
  </si>
  <si>
    <t>A1,06</t>
  </si>
  <si>
    <t>A1,07</t>
  </si>
  <si>
    <t>A1,08</t>
  </si>
  <si>
    <t>A1,09</t>
  </si>
  <si>
    <t>A1,10</t>
  </si>
  <si>
    <t>A1,11</t>
  </si>
  <si>
    <t>A1,12</t>
  </si>
  <si>
    <t>A1,13</t>
  </si>
  <si>
    <t>A1,14</t>
  </si>
  <si>
    <t>A1,15</t>
  </si>
  <si>
    <t>A1,16</t>
  </si>
  <si>
    <t>A1,17</t>
  </si>
  <si>
    <t>B1,07</t>
  </si>
  <si>
    <t>B1,08</t>
  </si>
  <si>
    <t>B1,09</t>
  </si>
  <si>
    <t>B1,10</t>
  </si>
  <si>
    <t>C1,04</t>
  </si>
  <si>
    <t>C1,05</t>
  </si>
  <si>
    <t>C1,06</t>
  </si>
  <si>
    <t>C1,07</t>
  </si>
  <si>
    <t>C1.08</t>
  </si>
  <si>
    <t>gang</t>
  </si>
  <si>
    <t>toilet miva</t>
  </si>
  <si>
    <t>H1,1a</t>
  </si>
  <si>
    <t>H1,1b</t>
  </si>
  <si>
    <t>H1,1c</t>
  </si>
  <si>
    <t>H1,1d</t>
  </si>
  <si>
    <t>H1,2a</t>
  </si>
  <si>
    <t>H1,2b</t>
  </si>
  <si>
    <t>H1,2c</t>
  </si>
  <si>
    <t>H1,2d</t>
  </si>
  <si>
    <t>H1,3a/b</t>
  </si>
  <si>
    <t>H1,3c/d</t>
  </si>
  <si>
    <t>H1,3e</t>
  </si>
  <si>
    <t>H1,3f/g</t>
  </si>
  <si>
    <t>H1,3h</t>
  </si>
  <si>
    <t>H1,5a/b/d</t>
  </si>
  <si>
    <t>H1,5c</t>
  </si>
  <si>
    <t>h1,6</t>
  </si>
  <si>
    <t>H1,7</t>
  </si>
  <si>
    <t>H1,9</t>
  </si>
  <si>
    <t>H1,11a</t>
  </si>
  <si>
    <t>H1,12</t>
  </si>
  <si>
    <t>H3,1a</t>
  </si>
  <si>
    <t>H3,1b</t>
  </si>
  <si>
    <t>H3,1c</t>
  </si>
  <si>
    <t>H3,2a</t>
  </si>
  <si>
    <t>H5,1</t>
  </si>
  <si>
    <t>H3,2b</t>
  </si>
  <si>
    <t>F1,4a</t>
  </si>
  <si>
    <t>1.3</t>
  </si>
  <si>
    <t>verwerkingsruimte</t>
  </si>
  <si>
    <t>hellingbaan</t>
  </si>
  <si>
    <t>lift</t>
  </si>
  <si>
    <t>toilet Miva</t>
  </si>
  <si>
    <t>BS Muldershof</t>
  </si>
  <si>
    <t>Beek en Donk</t>
  </si>
  <si>
    <t>110</t>
  </si>
  <si>
    <t>130</t>
  </si>
  <si>
    <t>marmoleum</t>
  </si>
  <si>
    <t>BS de Wentelwiek</t>
  </si>
  <si>
    <t>1.49</t>
  </si>
  <si>
    <t>1.52</t>
  </si>
  <si>
    <t>1.58</t>
  </si>
  <si>
    <t>1.51/1.53</t>
  </si>
  <si>
    <t>1.60/1.61</t>
  </si>
  <si>
    <t>1.02</t>
  </si>
  <si>
    <t>1.01</t>
  </si>
  <si>
    <t>1.20</t>
  </si>
  <si>
    <t>1.21</t>
  </si>
  <si>
    <t>algemene ruimte</t>
  </si>
  <si>
    <t>1.31</t>
  </si>
  <si>
    <t>1.30</t>
  </si>
  <si>
    <t>1.29</t>
  </si>
  <si>
    <t>1.28</t>
  </si>
  <si>
    <t>1.23t/m1.25</t>
  </si>
  <si>
    <t>1.22</t>
  </si>
  <si>
    <t>1.07</t>
  </si>
  <si>
    <t>1.08</t>
  </si>
  <si>
    <t>1.19</t>
  </si>
  <si>
    <t>1.18</t>
  </si>
  <si>
    <t>1.17</t>
  </si>
  <si>
    <t>1.16</t>
  </si>
  <si>
    <t>1.11t/m1.13</t>
  </si>
  <si>
    <t>1.09</t>
  </si>
  <si>
    <t>BS Dirk Hezius</t>
  </si>
  <si>
    <t>Heeze</t>
  </si>
  <si>
    <t xml:space="preserve">toiletten </t>
  </si>
  <si>
    <t>balie concierge</t>
  </si>
  <si>
    <t>aula en gymzaal</t>
  </si>
  <si>
    <t>kleedruimte</t>
  </si>
  <si>
    <t>0,13/14</t>
  </si>
  <si>
    <t>1,01/02</t>
  </si>
  <si>
    <t>2.01</t>
  </si>
  <si>
    <t>0,34/35</t>
  </si>
  <si>
    <t>0,37/38</t>
  </si>
  <si>
    <t>werkplekken</t>
  </si>
  <si>
    <t>gymzaal</t>
  </si>
  <si>
    <t>BS Merlebos</t>
  </si>
  <si>
    <t>1.53</t>
  </si>
  <si>
    <t>1.54</t>
  </si>
  <si>
    <t>1.55</t>
  </si>
  <si>
    <t>1.56</t>
  </si>
  <si>
    <t>1.57</t>
  </si>
  <si>
    <t>1.59</t>
  </si>
  <si>
    <t>1.61</t>
  </si>
  <si>
    <t>1.65</t>
  </si>
  <si>
    <t>1.67</t>
  </si>
  <si>
    <t>1.68</t>
  </si>
  <si>
    <t>174/175/176/177/178</t>
  </si>
  <si>
    <t>179/180/181/182/183/184</t>
  </si>
  <si>
    <t>185/187/188/189/190/191/192</t>
  </si>
  <si>
    <t>copy</t>
  </si>
  <si>
    <t>hout</t>
  </si>
  <si>
    <t>BS St. Jozef Nuenen</t>
  </si>
  <si>
    <t>AO.01</t>
  </si>
  <si>
    <t>AO.02</t>
  </si>
  <si>
    <t>AO.03</t>
  </si>
  <si>
    <t>AO.04</t>
  </si>
  <si>
    <t>AO.05</t>
  </si>
  <si>
    <t>AO.06</t>
  </si>
  <si>
    <t>AO.07</t>
  </si>
  <si>
    <t>AO.08</t>
  </si>
  <si>
    <t>AO.09</t>
  </si>
  <si>
    <t>BO.04</t>
  </si>
  <si>
    <t>BO.05</t>
  </si>
  <si>
    <t>BO.06</t>
  </si>
  <si>
    <t>CO.02</t>
  </si>
  <si>
    <t>CO.03</t>
  </si>
  <si>
    <t>time out ruimte</t>
  </si>
  <si>
    <t>werkruimte</t>
  </si>
  <si>
    <t>Dalton BS 't Otterke</t>
  </si>
  <si>
    <t>1.03</t>
  </si>
  <si>
    <t>1.10</t>
  </si>
  <si>
    <t>1.13</t>
  </si>
  <si>
    <t>1,15</t>
  </si>
  <si>
    <t>1.26</t>
  </si>
  <si>
    <t xml:space="preserve">kantoor </t>
  </si>
  <si>
    <t>De Crijnschool</t>
  </si>
  <si>
    <t>038</t>
  </si>
  <si>
    <t>natte werkhoek</t>
  </si>
  <si>
    <t xml:space="preserve">portaal </t>
  </si>
  <si>
    <t>documentatieruimte</t>
  </si>
  <si>
    <t>hal</t>
  </si>
  <si>
    <t>De Vlinder Gymzaal</t>
  </si>
  <si>
    <t>D0,01</t>
  </si>
  <si>
    <t>D0,06</t>
  </si>
  <si>
    <t>D0,07</t>
  </si>
  <si>
    <t>D0,09</t>
  </si>
  <si>
    <t>D0,14</t>
  </si>
  <si>
    <t>D0,16</t>
  </si>
  <si>
    <t>D0,17</t>
  </si>
  <si>
    <t>D0,23</t>
  </si>
  <si>
    <t>D0,26</t>
  </si>
  <si>
    <t>A0,03</t>
  </si>
  <si>
    <t>B0,02</t>
  </si>
  <si>
    <t>D0,02</t>
  </si>
  <si>
    <t>D0,03</t>
  </si>
  <si>
    <t>D0,08</t>
  </si>
  <si>
    <t>D0,10</t>
  </si>
  <si>
    <t>D0,12</t>
  </si>
  <si>
    <t>D0,13</t>
  </si>
  <si>
    <t>D0,15</t>
  </si>
  <si>
    <t>D0,18</t>
  </si>
  <si>
    <t>D0,19</t>
  </si>
  <si>
    <t>D0,20</t>
  </si>
  <si>
    <t>D0,27</t>
  </si>
  <si>
    <t>B0,01</t>
  </si>
  <si>
    <t>expositie</t>
  </si>
  <si>
    <t>trap</t>
  </si>
  <si>
    <t>verkr</t>
  </si>
  <si>
    <t>leesruimte</t>
  </si>
  <si>
    <t>computerruimte</t>
  </si>
  <si>
    <t>staal</t>
  </si>
  <si>
    <t>0.01</t>
  </si>
  <si>
    <t>0.02</t>
  </si>
  <si>
    <t>0.04</t>
  </si>
  <si>
    <t>0.06</t>
  </si>
  <si>
    <t>0.07</t>
  </si>
  <si>
    <t>0.08</t>
  </si>
  <si>
    <t>0.09</t>
  </si>
  <si>
    <t>0.10</t>
  </si>
  <si>
    <t>0.11</t>
  </si>
  <si>
    <t>0.12</t>
  </si>
  <si>
    <t>0.13</t>
  </si>
  <si>
    <t>0.15</t>
  </si>
  <si>
    <t>0.16</t>
  </si>
  <si>
    <t>0.17</t>
  </si>
  <si>
    <t>0.19</t>
  </si>
  <si>
    <t>0.20</t>
  </si>
  <si>
    <t>0.21</t>
  </si>
  <si>
    <t>0.48</t>
  </si>
  <si>
    <t>0.51</t>
  </si>
  <si>
    <t>0.54</t>
  </si>
  <si>
    <t>0.55</t>
  </si>
  <si>
    <t>0.56</t>
  </si>
  <si>
    <t>0.57a</t>
  </si>
  <si>
    <t>0.58</t>
  </si>
  <si>
    <t>1</t>
  </si>
  <si>
    <t>1.05</t>
  </si>
  <si>
    <t>1.06</t>
  </si>
  <si>
    <t>1.11</t>
  </si>
  <si>
    <t>1.12</t>
  </si>
  <si>
    <t>1.14</t>
  </si>
  <si>
    <t>1.15</t>
  </si>
  <si>
    <t>1.23</t>
  </si>
  <si>
    <t>1.25</t>
  </si>
  <si>
    <t>0.25</t>
  </si>
  <si>
    <t>0.33</t>
  </si>
  <si>
    <t>Speellokaal</t>
  </si>
  <si>
    <t>0.46</t>
  </si>
  <si>
    <t>0.47</t>
  </si>
  <si>
    <t>A0.07</t>
  </si>
  <si>
    <t>A0.09</t>
  </si>
  <si>
    <t>A0.10</t>
  </si>
  <si>
    <t>liftportaal</t>
  </si>
  <si>
    <t>A0.11</t>
  </si>
  <si>
    <t>toilet personeel</t>
  </si>
  <si>
    <t>B0.15</t>
  </si>
  <si>
    <t>B0.20</t>
  </si>
  <si>
    <t>D0.01</t>
  </si>
  <si>
    <t>D0.02</t>
  </si>
  <si>
    <t>D0.05</t>
  </si>
  <si>
    <t>A1.09</t>
  </si>
  <si>
    <t>A1.10</t>
  </si>
  <si>
    <t>C1.01</t>
  </si>
  <si>
    <t>C1.04</t>
  </si>
  <si>
    <t>C1.05</t>
  </si>
  <si>
    <t>D1.02</t>
  </si>
  <si>
    <t>D0.03</t>
  </si>
  <si>
    <t>multifunctionele ruimte</t>
  </si>
  <si>
    <t>D0.09</t>
  </si>
  <si>
    <t>D0.10</t>
  </si>
  <si>
    <t>beheer + repro</t>
  </si>
  <si>
    <t>B0.16</t>
  </si>
  <si>
    <t>C1.02</t>
  </si>
  <si>
    <t>A0.05</t>
  </si>
  <si>
    <t>D1.03</t>
  </si>
  <si>
    <t>B0.12</t>
  </si>
  <si>
    <t>D1.04</t>
  </si>
  <si>
    <t>A0.01</t>
  </si>
  <si>
    <t>A0.02</t>
  </si>
  <si>
    <t>A0.04</t>
  </si>
  <si>
    <t>A0.18</t>
  </si>
  <si>
    <t>A0.21</t>
  </si>
  <si>
    <t>A0.22</t>
  </si>
  <si>
    <t>A0.24</t>
  </si>
  <si>
    <t>A0.25</t>
  </si>
  <si>
    <t>A0.26</t>
  </si>
  <si>
    <t>A0.17</t>
  </si>
  <si>
    <t>A1.01</t>
  </si>
  <si>
    <t>A1.02</t>
  </si>
  <si>
    <t>A1.04</t>
  </si>
  <si>
    <t>A1.05</t>
  </si>
  <si>
    <t>A1.07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</si>
  <si>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</si>
  <si>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</si>
  <si>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</si>
  <si>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</si>
  <si>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</si>
  <si>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</si>
  <si>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</si>
  <si>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</si>
  <si>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</si>
  <si>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</si>
  <si>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</si>
  <si>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</si>
  <si>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</si>
  <si>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A0.08</t>
  </si>
  <si>
    <t>A0.14</t>
  </si>
  <si>
    <t>A0.19</t>
  </si>
  <si>
    <t>B0.01</t>
  </si>
  <si>
    <t>B0.03</t>
  </si>
  <si>
    <t>B0.04</t>
  </si>
  <si>
    <t>B0.05</t>
  </si>
  <si>
    <t>B0.06</t>
  </si>
  <si>
    <t>B0.07</t>
  </si>
  <si>
    <t>B0.08</t>
  </si>
  <si>
    <t>B0.09</t>
  </si>
  <si>
    <t>B0.10</t>
  </si>
  <si>
    <t>B0.11</t>
  </si>
  <si>
    <t>B0.14</t>
  </si>
  <si>
    <t>B0.19</t>
  </si>
  <si>
    <t>B0.21</t>
  </si>
  <si>
    <t>B0.22</t>
  </si>
  <si>
    <t>A1.06</t>
  </si>
  <si>
    <t>B1.01</t>
  </si>
  <si>
    <t>B1.02</t>
  </si>
  <si>
    <t>B1.03</t>
  </si>
  <si>
    <t>B1.04</t>
  </si>
  <si>
    <t>B1.05</t>
  </si>
  <si>
    <t>B1.06</t>
  </si>
  <si>
    <t>B1.07</t>
  </si>
  <si>
    <t>B1.08</t>
  </si>
  <si>
    <t>B1.09</t>
  </si>
  <si>
    <t>B1.10</t>
  </si>
  <si>
    <t>B1.11</t>
  </si>
  <si>
    <t>B1.13</t>
  </si>
  <si>
    <t>B1.16</t>
  </si>
  <si>
    <t>B1.17</t>
  </si>
  <si>
    <t>B1.19</t>
  </si>
  <si>
    <t>B1.20</t>
  </si>
  <si>
    <t>D1.01</t>
  </si>
  <si>
    <t>C0.01</t>
  </si>
  <si>
    <t>C0.13</t>
  </si>
  <si>
    <t>C0.14</t>
  </si>
  <si>
    <t>Zand en waterruimte</t>
  </si>
  <si>
    <t>C0.15</t>
  </si>
  <si>
    <t>C0.28</t>
  </si>
  <si>
    <t>C0.29</t>
  </si>
  <si>
    <t>Wachtruimte</t>
  </si>
  <si>
    <t>D0.04</t>
  </si>
  <si>
    <t>Buggystalling</t>
  </si>
  <si>
    <t>D0.06</t>
  </si>
  <si>
    <t>D0.07</t>
  </si>
  <si>
    <t>tapijt/linoleum</t>
  </si>
  <si>
    <t>conciërge</t>
  </si>
  <si>
    <t>KC de Sprankel locatie de Wieken</t>
  </si>
  <si>
    <t>Lieshout</t>
  </si>
  <si>
    <t>A.0.02</t>
  </si>
  <si>
    <t>A.0.17</t>
  </si>
  <si>
    <t>A.0.18</t>
  </si>
  <si>
    <t>A.0.19</t>
  </si>
  <si>
    <t>A.0.21</t>
  </si>
  <si>
    <t>A.0.22</t>
  </si>
  <si>
    <t>A.0.23</t>
  </si>
  <si>
    <t>B.0.03</t>
  </si>
  <si>
    <t>B.0.06</t>
  </si>
  <si>
    <t>A.1.01</t>
  </si>
  <si>
    <t>A.1.02</t>
  </si>
  <si>
    <t>A.1.03</t>
  </si>
  <si>
    <t>A.1.04</t>
  </si>
  <si>
    <t>A.1.05</t>
  </si>
  <si>
    <t>A.1.06</t>
  </si>
  <si>
    <t>B.1.01</t>
  </si>
  <si>
    <t>B.1.02</t>
  </si>
  <si>
    <t>B.1.03</t>
  </si>
  <si>
    <t>C.1.01</t>
  </si>
  <si>
    <t>C.1.02</t>
  </si>
  <si>
    <t>C.1.03</t>
  </si>
  <si>
    <t>A.0.01</t>
  </si>
  <si>
    <t>A.0.03</t>
  </si>
  <si>
    <t>A.0.16</t>
  </si>
  <si>
    <t>A.0.20</t>
  </si>
  <si>
    <t>B.0.01</t>
  </si>
  <si>
    <t>C.0.02</t>
  </si>
  <si>
    <t>C.0.03</t>
  </si>
  <si>
    <t>C.0.04a</t>
  </si>
  <si>
    <t>C.0.04b</t>
  </si>
  <si>
    <t>C.0.05</t>
  </si>
  <si>
    <t>D.0.02</t>
  </si>
  <si>
    <t>Wasruimte</t>
  </si>
  <si>
    <t>D.0.04</t>
  </si>
  <si>
    <t>KC Puur Sang Lucia</t>
  </si>
  <si>
    <t>PU001</t>
  </si>
  <si>
    <t>PU056</t>
  </si>
  <si>
    <t>PU043</t>
  </si>
  <si>
    <t>PU044</t>
  </si>
  <si>
    <t>PU045</t>
  </si>
  <si>
    <t>PU009</t>
  </si>
  <si>
    <t>PU010</t>
  </si>
  <si>
    <t>PU023</t>
  </si>
  <si>
    <t>PU024</t>
  </si>
  <si>
    <t>PU047</t>
  </si>
  <si>
    <t>PU005</t>
  </si>
  <si>
    <t>PU006</t>
  </si>
  <si>
    <t>PU025</t>
  </si>
  <si>
    <t>PU046</t>
  </si>
  <si>
    <t>PU026</t>
  </si>
  <si>
    <t>PU049</t>
  </si>
  <si>
    <t>PU035</t>
  </si>
  <si>
    <t>PU011</t>
  </si>
  <si>
    <t>PU042</t>
  </si>
  <si>
    <t>PU007</t>
  </si>
  <si>
    <t>PU027</t>
  </si>
  <si>
    <t>PU041</t>
  </si>
  <si>
    <t>PU013</t>
  </si>
  <si>
    <t>PU008</t>
  </si>
  <si>
    <t>PU029</t>
  </si>
  <si>
    <t>PU030</t>
  </si>
  <si>
    <t>PU012</t>
  </si>
  <si>
    <t>PU031a</t>
  </si>
  <si>
    <t>PU032</t>
  </si>
  <si>
    <t>PU031b</t>
  </si>
  <si>
    <t>PUG56</t>
  </si>
  <si>
    <t>PUG09</t>
  </si>
  <si>
    <t>PUG57</t>
  </si>
  <si>
    <t>PUG76</t>
  </si>
  <si>
    <t>PUG77</t>
  </si>
  <si>
    <t>PUG78</t>
  </si>
  <si>
    <t>PUG79</t>
  </si>
  <si>
    <t>PUG41</t>
  </si>
  <si>
    <t>Trappenhuizen</t>
  </si>
  <si>
    <t>Per maand excl. BTW</t>
  </si>
  <si>
    <t>1.62</t>
  </si>
  <si>
    <t>1.50/1.59</t>
  </si>
  <si>
    <t>1.63</t>
  </si>
  <si>
    <t>slaapkamer KDV</t>
  </si>
  <si>
    <t>babygroep/KDV</t>
  </si>
  <si>
    <t>vi001</t>
  </si>
  <si>
    <t>vi002</t>
  </si>
  <si>
    <t>vi038</t>
  </si>
  <si>
    <t>vi014a</t>
  </si>
  <si>
    <t>vi031</t>
  </si>
  <si>
    <t>vi035</t>
  </si>
  <si>
    <t>vi040a</t>
  </si>
  <si>
    <t>vi003</t>
  </si>
  <si>
    <t>vi006</t>
  </si>
  <si>
    <t>vi007</t>
  </si>
  <si>
    <t>vi021</t>
  </si>
  <si>
    <t>vi026</t>
  </si>
  <si>
    <t>vi034</t>
  </si>
  <si>
    <t>vi033</t>
  </si>
  <si>
    <t>vi040</t>
  </si>
  <si>
    <t>vi009</t>
  </si>
  <si>
    <t>vi010</t>
  </si>
  <si>
    <t>vi015</t>
  </si>
  <si>
    <t>vi017</t>
  </si>
  <si>
    <t>vi018</t>
  </si>
  <si>
    <t>vi019</t>
  </si>
  <si>
    <t>vi022</t>
  </si>
  <si>
    <t>vi028</t>
  </si>
  <si>
    <t>vi012</t>
  </si>
  <si>
    <t>vi013</t>
  </si>
  <si>
    <t>vi008/014/024/027</t>
  </si>
  <si>
    <t>vi118</t>
  </si>
  <si>
    <t>vi120</t>
  </si>
  <si>
    <t>vi107</t>
  </si>
  <si>
    <t>vi106</t>
  </si>
  <si>
    <t>vi102</t>
  </si>
  <si>
    <t>vi103</t>
  </si>
  <si>
    <t>vi109</t>
  </si>
  <si>
    <t>vi110</t>
  </si>
  <si>
    <t>vi111</t>
  </si>
  <si>
    <t>vi112</t>
  </si>
  <si>
    <t>vi113</t>
  </si>
  <si>
    <t>vi116</t>
  </si>
  <si>
    <t>vi101/114/117/119/121</t>
  </si>
  <si>
    <t>vi115</t>
  </si>
  <si>
    <t>vi016</t>
  </si>
  <si>
    <t>BS 't Vijfblad algemeen</t>
  </si>
  <si>
    <t>BS 't Vijfblad school</t>
  </si>
  <si>
    <t>KC de Rots Algemeen</t>
  </si>
  <si>
    <t>KC de Rots School</t>
  </si>
  <si>
    <t>KC de Rots KDO</t>
  </si>
  <si>
    <t>KC de Parel Algemeen</t>
  </si>
  <si>
    <t>KC de Parel School</t>
  </si>
  <si>
    <t>KC de Parel KDO</t>
  </si>
  <si>
    <t>KC de Raagten Algemeen</t>
  </si>
  <si>
    <t>KC de Raagten School</t>
  </si>
  <si>
    <t>BS de Dassenburcht Algemeen</t>
  </si>
  <si>
    <t>BS de Dassenburcht School</t>
  </si>
  <si>
    <t>1.1</t>
  </si>
  <si>
    <t>1.2</t>
  </si>
  <si>
    <t>1.5</t>
  </si>
  <si>
    <t>1.7</t>
  </si>
  <si>
    <t>2.1</t>
  </si>
  <si>
    <t>BS Dommeldal School</t>
  </si>
  <si>
    <t>BS Dommeldal Gymzaal</t>
  </si>
  <si>
    <t>BS Dommeldal Noodunit</t>
  </si>
  <si>
    <t>BS Heuvelrijk Gymzaal</t>
  </si>
  <si>
    <t>BS Heuvelrijk School</t>
  </si>
  <si>
    <t>BS St. Jozef Geldrop Gildestraat</t>
  </si>
  <si>
    <t>BS St. Jozef Geldrop Gymzaal</t>
  </si>
  <si>
    <t>De Crijnschool Noodunit</t>
  </si>
  <si>
    <t>KC de Nieuwe Linde School</t>
  </si>
  <si>
    <t>KC de Nieuwe Linde Algemeen</t>
  </si>
  <si>
    <t>KC de Sprankel locatie Grotenhof Algemeen</t>
  </si>
  <si>
    <t>KC de Sprankel locatie Grotenhof School</t>
  </si>
  <si>
    <t>Van der Puttschool Gymzaal</t>
  </si>
  <si>
    <t>Van der Puttschool Noodunit</t>
  </si>
  <si>
    <t>Van der Puttschool School</t>
  </si>
  <si>
    <t>BS St. Jozef Geldrop Papenvoort</t>
  </si>
  <si>
    <t>I Mop</t>
  </si>
  <si>
    <t>Waterzuiger</t>
  </si>
  <si>
    <t>Eenschijfsmachine</t>
  </si>
  <si>
    <t>toilet MIVA</t>
  </si>
  <si>
    <t>toilet aankleedruimte</t>
  </si>
  <si>
    <t>trappenhuis nood</t>
  </si>
  <si>
    <t>leslokaal kleuter</t>
  </si>
  <si>
    <t xml:space="preserve">leslokaal  </t>
  </si>
  <si>
    <t>leslokaal  BSO</t>
  </si>
  <si>
    <t>leslokaal handvaardigheid</t>
  </si>
  <si>
    <t>kinderkookcafe</t>
  </si>
  <si>
    <t>009 t/m 017</t>
  </si>
  <si>
    <t>Aula</t>
  </si>
  <si>
    <t>15/16</t>
  </si>
  <si>
    <t>1-13</t>
  </si>
  <si>
    <t>leslokaal</t>
  </si>
  <si>
    <t>032/051</t>
  </si>
  <si>
    <t>053/054</t>
  </si>
  <si>
    <t>bibliotheek</t>
  </si>
  <si>
    <t>KC de Kersentuin Algemeen</t>
  </si>
  <si>
    <t>KC de Kersentuin School</t>
  </si>
  <si>
    <t>102/145</t>
  </si>
  <si>
    <t>143/144</t>
  </si>
  <si>
    <t>repro</t>
  </si>
  <si>
    <t>schoonloopmat</t>
  </si>
  <si>
    <t>1.60</t>
  </si>
  <si>
    <t>1.64</t>
  </si>
  <si>
    <t>Van der Puttschool Noodunit algemeen</t>
  </si>
  <si>
    <t>BS Heuvelrijk Algemeen</t>
  </si>
  <si>
    <t>BS Breinplein Heindert School</t>
  </si>
  <si>
    <t>BS Breinplein Heindert Algemeen</t>
  </si>
  <si>
    <t>1,20</t>
  </si>
  <si>
    <t>1,10</t>
  </si>
  <si>
    <t>1,04/1,17/1,26</t>
  </si>
  <si>
    <t>1,40</t>
  </si>
  <si>
    <t>1,31a/b</t>
  </si>
  <si>
    <t>BS Dommeldal Algemeen</t>
  </si>
  <si>
    <t>Dieptereiniging sanitair</t>
  </si>
  <si>
    <t>001 - 100 m2</t>
  </si>
  <si>
    <t>101 - 500 m2</t>
  </si>
  <si>
    <t>500 m2 en meer</t>
  </si>
  <si>
    <t>Reinigen boeiborden en beplating etc.</t>
  </si>
  <si>
    <t>001 - 025 m2</t>
  </si>
  <si>
    <t>026 - 100 m2</t>
  </si>
  <si>
    <t>101 m2 en meer</t>
  </si>
  <si>
    <t>001 - 050 m2</t>
  </si>
  <si>
    <t>051 - 100 m2</t>
  </si>
  <si>
    <t>Lino-/marmoleum conserveren (volgens werkprogramma)</t>
  </si>
  <si>
    <t>Lino-/marmoleum sprayen/opblokken (volgens werkprogramma)</t>
  </si>
  <si>
    <t>Schuren gelakte houten vloeren incl. aanbrengen beschermlaan incl. in- en uitruimen</t>
  </si>
  <si>
    <t>Reinigen beeldschermen en toetsenbord per stuk</t>
  </si>
  <si>
    <t>per stuk</t>
  </si>
  <si>
    <t>plusklas noodunit</t>
  </si>
  <si>
    <t>wastrog</t>
  </si>
  <si>
    <t>keuken</t>
  </si>
  <si>
    <t>hout/lino</t>
  </si>
  <si>
    <t>0.49</t>
  </si>
  <si>
    <t>naast aula</t>
  </si>
  <si>
    <t>0.50</t>
  </si>
  <si>
    <t>D0,11A</t>
  </si>
  <si>
    <t>D0,11B</t>
  </si>
  <si>
    <t>PU028</t>
  </si>
  <si>
    <t>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</si>
</sst>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2" formatCode="_(&quot;€&quot;\ * #,##0_);_(&quot;€&quot;\ * \(#,##0\);_(&quot;€&quot;\ * &quot;-&quot;_);_(@_)"/>
    <numFmt numFmtId="43" formatCode="_(* #,##0.00_);_(* \(#,##0.00\);_(* &quot;-&quot;??_);_(@_)"/>
    <numFmt numFmtId="164" formatCode="_ * #,##0.00_ ;_ * \-#,##0.00_ ;_ * &quot;-&quot;??_ ;_ @_ "/>
    <numFmt numFmtId="165" formatCode="_-* #,##0.00_-;_-* #,##0.00\-;_-* &quot;-&quot;??_-;_-@"/>
    <numFmt numFmtId="166" formatCode="0.000"/>
    <numFmt numFmtId="167" formatCode="[$-413]d/mmm/yyyy"/>
    <numFmt numFmtId="168" formatCode="_([$€-2]\ * #,##0.00_);_([$€-2]\ * \(#,##0.00\);_([$€-2]\ * &quot;-&quot;??_);_(@_)"/>
    <numFmt numFmtId="169" formatCode="0_)"/>
    <numFmt numFmtId="170" formatCode="d/mm/yy"/>
    <numFmt numFmtId="171" formatCode="0.00_)"/>
    <numFmt numFmtId="172" formatCode="_ [$€-2]\ * #,##0.00_ ;_ [$€-2]\ * \-#,##0.00_ ;_ [$€-2]\ * &quot;-&quot;??_ ;_ @_ "/>
    <numFmt numFmtId="173" formatCode="General_)"/>
    <numFmt numFmtId="174" formatCode="_-[$€-2]\ * #,##0.00_ ;_-[$€-2]\ * \-#,##0.00\ ;_-[$€-2]\ * &quot;-&quot;??_ ;_-@_ "/>
    <numFmt numFmtId="175" formatCode="_-* #,##0_-;_-* #,##0\-;_-* &quot;-&quot;??_-;_-@"/>
    <numFmt numFmtId="176" formatCode="00,000"/>
    <numFmt numFmtId="177" formatCode="0.0%"/>
    <numFmt numFmtId="178" formatCode="0.0"/>
    <numFmt numFmtId="179" formatCode="_(&quot;ƒ&quot;* #,##0.00_);_(&quot;ƒ&quot;* \(#,##0.00\);_(&quot;ƒ&quot;* &quot;-&quot;??_);_(@_)"/>
    <numFmt numFmtId="180" formatCode="0.000000000"/>
    <numFmt numFmtId="181" formatCode="_-* #,##0.000_-;_-* #,##0.000\-;_-* &quot;-&quot;??_-;_-@"/>
    <numFmt numFmtId="182" formatCode="000"/>
    <numFmt numFmtId="183" formatCode="[$-413]dd/mmm/yy"/>
    <numFmt numFmtId="184" formatCode="0.000%"/>
    <numFmt numFmtId="185" formatCode="0.0000"/>
    <numFmt numFmtId="186" formatCode="_(&quot;€&quot;* #,##0.00_);_(&quot;€&quot;* \(#,##0.00\);_(&quot;€&quot;* &quot;-&quot;??_);_(@_)"/>
    <numFmt numFmtId="187" formatCode="0_);\(0\)"/>
    <numFmt numFmtId="188" formatCode="[$-413]d/mmm/yy"/>
    <numFmt numFmtId="189" formatCode="#,##0.00000_);\(#,##0.00000\)"/>
    <numFmt numFmtId="190" formatCode="_-&quot;€&quot;\ * #,##0.00_-;_-&quot;€&quot;\ * #,##0.00\-;_-&quot;€&quot;\ * &quot;-&quot;??_-;_-@_-"/>
    <numFmt numFmtId="191" formatCode="0.0000000"/>
    <numFmt numFmtId="192" formatCode="_ [$€-413]\ * #,##0.00_ ;_ [$€-413]\ * \-#,##0.00_ ;_ [$€-413]\ * &quot;-&quot;??_ ;_ @_ "/>
    <numFmt numFmtId="193" formatCode="_-* #,##0.00_-;\-* #,##0.00_-;_-* &quot;-&quot;??_-;_-@_-"/>
    <numFmt numFmtId="194" formatCode="_-* #,##0.00_-;_-* #,##0.00\-;_-* &quot;-&quot;??_-;_-@_-"/>
    <numFmt numFmtId="195" formatCode="[$-413]d/mmm/yy;@"/>
    <numFmt numFmtId="196" formatCode="00"/>
  </numFmts>
  <fonts count="75">
    <font>
      <sz val="10"/>
      <color rgb="FF000000"/>
      <name val="Open Sans"/>
    </font>
    <font>
      <sz val="10"/>
      <color theme="1"/>
      <name val="Verdana"/>
      <family val="2"/>
    </font>
    <font>
      <b/>
      <sz val="10"/>
      <color rgb="FFDD0806"/>
      <name val="Verdana"/>
      <family val="2"/>
    </font>
    <font>
      <sz val="10"/>
      <color rgb="FF333399"/>
      <name val="Verdana"/>
      <family val="2"/>
    </font>
    <font>
      <b/>
      <sz val="12"/>
      <color rgb="FF000090"/>
      <name val="Verdana"/>
      <family val="2"/>
    </font>
    <font>
      <sz val="12"/>
      <color rgb="FF000090"/>
      <name val="Verdana"/>
      <family val="2"/>
    </font>
    <font>
      <sz val="10"/>
      <name val="Open Sans"/>
    </font>
    <font>
      <b/>
      <sz val="12"/>
      <color rgb="FFDD0806"/>
      <name val="Verdana"/>
      <family val="2"/>
    </font>
    <font>
      <sz val="10"/>
      <color rgb="FF000090"/>
      <name val="Verdana"/>
      <family val="2"/>
    </font>
    <font>
      <b/>
      <sz val="10"/>
      <color rgb="FF333399"/>
      <name val="Verdana"/>
      <family val="2"/>
    </font>
    <font>
      <sz val="10"/>
      <color rgb="FFDD0806"/>
      <name val="Verdana"/>
      <family val="2"/>
    </font>
    <font>
      <sz val="10"/>
      <color rgb="FF000000"/>
      <name val="Verdana"/>
      <family val="2"/>
    </font>
    <font>
      <b/>
      <sz val="10"/>
      <color rgb="FF000090"/>
      <name val="Verdana"/>
      <family val="2"/>
    </font>
    <font>
      <b/>
      <sz val="10"/>
      <color theme="1"/>
      <name val="Verdana"/>
      <family val="2"/>
    </font>
    <font>
      <u/>
      <sz val="10"/>
      <color theme="1"/>
      <name val="Verdana"/>
      <family val="2"/>
    </font>
    <font>
      <u/>
      <sz val="10"/>
      <color theme="1"/>
      <name val="Verdana"/>
      <family val="2"/>
    </font>
    <font>
      <sz val="10"/>
      <color theme="1"/>
      <name val="Open Sans"/>
    </font>
    <font>
      <u/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sz val="10"/>
      <color rgb="FFFF0000"/>
      <name val="Verdana"/>
      <family val="2"/>
    </font>
    <font>
      <sz val="9"/>
      <color rgb="FFDD0806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</font>
    <font>
      <b/>
      <sz val="10"/>
      <color theme="1"/>
      <name val="Open Sans"/>
    </font>
    <font>
      <sz val="10"/>
      <color rgb="FF000000"/>
      <name val="Open Sans"/>
    </font>
    <font>
      <sz val="10"/>
      <color theme="1"/>
      <name val="Verdana"/>
      <family val="2"/>
    </font>
    <font>
      <sz val="10"/>
      <color rgb="FF000090"/>
      <name val="Verdana"/>
      <family val="2"/>
    </font>
    <font>
      <sz val="10"/>
      <color theme="0"/>
      <name val="Calibri"/>
      <family val="2"/>
    </font>
    <font>
      <sz val="10"/>
      <color theme="0"/>
      <name val="Open Sans"/>
    </font>
    <font>
      <sz val="12"/>
      <color rgb="FFFF0000"/>
      <name val="Verdana"/>
      <family val="2"/>
    </font>
    <font>
      <sz val="8"/>
      <name val="Open Sans"/>
    </font>
    <font>
      <sz val="10"/>
      <name val="Helv"/>
    </font>
    <font>
      <sz val="10"/>
      <name val="MS Sans Serif"/>
    </font>
    <font>
      <sz val="10"/>
      <name val="Helvetica"/>
      <family val="2"/>
    </font>
    <font>
      <sz val="10"/>
      <name val="Times"/>
      <family val="1"/>
    </font>
    <font>
      <sz val="10"/>
      <name val="MS Sans Serif"/>
      <family val="2"/>
    </font>
    <font>
      <sz val="10"/>
      <color indexed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b/>
      <sz val="10"/>
      <color indexed="20"/>
      <name val="Verdana"/>
      <family val="2"/>
    </font>
    <font>
      <b/>
      <sz val="14"/>
      <color theme="0"/>
      <name val="Verdana"/>
      <family val="2"/>
    </font>
    <font>
      <sz val="10"/>
      <color theme="0"/>
      <name val="Verdana"/>
      <family val="2"/>
    </font>
    <font>
      <b/>
      <sz val="10"/>
      <color indexed="18"/>
      <name val="Verdana"/>
      <family val="2"/>
    </font>
    <font>
      <sz val="10"/>
      <color indexed="8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0"/>
      <color indexed="18"/>
      <name val="Verdana"/>
      <family val="2"/>
    </font>
    <font>
      <b/>
      <sz val="10"/>
      <color indexed="8"/>
      <name val="Verdana"/>
      <family val="2"/>
    </font>
    <font>
      <b/>
      <sz val="10"/>
      <color indexed="10"/>
      <name val="Verdana"/>
      <family val="2"/>
    </font>
    <font>
      <sz val="11"/>
      <name val="Verdana"/>
      <family val="2"/>
    </font>
    <font>
      <b/>
      <sz val="12"/>
      <color rgb="FF002060"/>
      <name val="Verdana"/>
      <family val="2"/>
    </font>
    <font>
      <b/>
      <sz val="9"/>
      <color indexed="20"/>
      <name val="Verdana"/>
      <family val="2"/>
    </font>
    <font>
      <b/>
      <sz val="9"/>
      <name val="Verdana"/>
      <family val="2"/>
    </font>
    <font>
      <sz val="14"/>
      <name val="Verdana"/>
      <family val="2"/>
    </font>
    <font>
      <b/>
      <sz val="9"/>
      <color indexed="18"/>
      <name val="Verdana"/>
      <family val="2"/>
    </font>
    <font>
      <b/>
      <sz val="9"/>
      <color theme="0"/>
      <name val="Verdana"/>
      <family val="2"/>
    </font>
    <font>
      <b/>
      <sz val="8"/>
      <color indexed="18"/>
      <name val="Verdana"/>
      <family val="2"/>
    </font>
    <font>
      <b/>
      <sz val="9"/>
      <color rgb="FFFF0000"/>
      <name val="Verdana"/>
      <family val="2"/>
    </font>
    <font>
      <sz val="9"/>
      <color indexed="8"/>
      <name val="Verdana"/>
      <family val="2"/>
    </font>
    <font>
      <sz val="9"/>
      <color indexed="10"/>
      <name val="Verdana"/>
      <family val="2"/>
    </font>
    <font>
      <sz val="9"/>
      <name val="Verdana"/>
      <family val="2"/>
    </font>
    <font>
      <sz val="9"/>
      <color indexed="23"/>
      <name val="Verdana"/>
      <family val="2"/>
    </font>
    <font>
      <b/>
      <sz val="9"/>
      <color indexed="10"/>
      <name val="Verdana"/>
      <family val="2"/>
    </font>
    <font>
      <i/>
      <sz val="10"/>
      <color indexed="10"/>
      <name val="Verdana"/>
      <family val="2"/>
    </font>
    <font>
      <sz val="9"/>
      <color rgb="FF0AAAFF"/>
      <name val="Verdana"/>
      <family val="2"/>
    </font>
    <font>
      <sz val="10"/>
      <color theme="0" tint="-0.499984740745262"/>
      <name val="Verdana"/>
      <family val="2"/>
    </font>
    <font>
      <sz val="10"/>
      <color indexed="23"/>
      <name val="Verdana"/>
      <family val="2"/>
    </font>
    <font>
      <sz val="10"/>
      <color rgb="FF0AAAFF"/>
      <name val="Verdana"/>
      <family val="2"/>
    </font>
    <font>
      <b/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CCFFCC"/>
        <bgColor rgb="FFCCFFCC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F6600"/>
        <bgColor rgb="FFFF66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8DB3E2"/>
      </patternFill>
    </fill>
    <fill>
      <patternFill patternType="solid">
        <fgColor rgb="FF00B0F0"/>
        <bgColor rgb="FFA6CAF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AA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2" tint="-0.249977111117893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FFFF00"/>
        <bgColor rgb="FFCCFFCC"/>
      </patternFill>
    </fill>
    <fill>
      <patternFill patternType="solid">
        <fgColor rgb="FF66FF33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200"/>
      </left>
      <right style="thin">
        <color rgb="FF000200"/>
      </right>
      <top style="thin">
        <color rgb="FF000200"/>
      </top>
      <bottom style="thin">
        <color rgb="FF000200"/>
      </bottom>
      <diagonal/>
    </border>
  </borders>
  <cellStyleXfs count="14">
    <xf numFmtId="0" fontId="0" fillId="0" borderId="0"/>
    <xf numFmtId="9" fontId="27" fillId="0" borderId="0" applyFont="0" applyFill="0" applyBorder="0" applyAlignment="0" applyProtection="0"/>
    <xf numFmtId="0" fontId="34" fillId="0" borderId="10"/>
    <xf numFmtId="0" fontId="35" fillId="0" borderId="10"/>
    <xf numFmtId="0" fontId="34" fillId="0" borderId="10"/>
    <xf numFmtId="0" fontId="36" fillId="0" borderId="10"/>
    <xf numFmtId="0" fontId="37" fillId="0" borderId="10"/>
    <xf numFmtId="190" fontId="38" fillId="0" borderId="10" applyFont="0" applyFill="0" applyBorder="0" applyAlignment="0" applyProtection="0"/>
    <xf numFmtId="9" fontId="38" fillId="0" borderId="10" applyFont="0" applyFill="0" applyBorder="0" applyAlignment="0" applyProtection="0"/>
    <xf numFmtId="193" fontId="34" fillId="0" borderId="10" applyFont="0" applyFill="0" applyBorder="0" applyAlignment="0" applyProtection="0"/>
    <xf numFmtId="194" fontId="38" fillId="0" borderId="10" applyFont="0" applyFill="0" applyBorder="0" applyAlignment="0" applyProtection="0"/>
    <xf numFmtId="179" fontId="37" fillId="0" borderId="10" applyFont="0" applyFill="0" applyBorder="0" applyAlignment="0" applyProtection="0"/>
    <xf numFmtId="0" fontId="27" fillId="0" borderId="10"/>
    <xf numFmtId="9" fontId="35" fillId="0" borderId="10" applyFont="0" applyFill="0" applyBorder="0" applyAlignment="0" applyProtection="0"/>
  </cellStyleXfs>
  <cellXfs count="704">
    <xf numFmtId="0" fontId="0" fillId="0" borderId="0" xfId="0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2" fontId="4" fillId="0" borderId="0" xfId="0" applyNumberFormat="1" applyFont="1"/>
    <xf numFmtId="49" fontId="4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left"/>
    </xf>
    <xf numFmtId="1" fontId="4" fillId="3" borderId="4" xfId="0" applyNumberFormat="1" applyFont="1" applyFill="1" applyBorder="1" applyAlignment="1">
      <alignment horizontal="left"/>
    </xf>
    <xf numFmtId="2" fontId="5" fillId="0" borderId="4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/>
    <xf numFmtId="1" fontId="4" fillId="0" borderId="0" xfId="0" applyNumberFormat="1" applyFont="1" applyAlignment="1">
      <alignment horizontal="center"/>
    </xf>
    <xf numFmtId="166" fontId="5" fillId="0" borderId="7" xfId="0" applyNumberFormat="1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2" fontId="4" fillId="3" borderId="1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8" fontId="8" fillId="0" borderId="0" xfId="0" applyNumberFormat="1" applyFont="1"/>
    <xf numFmtId="2" fontId="1" fillId="0" borderId="0" xfId="0" applyNumberFormat="1" applyFont="1" applyAlignment="1">
      <alignment horizontal="left"/>
    </xf>
    <xf numFmtId="168" fontId="8" fillId="0" borderId="0" xfId="0" applyNumberFormat="1" applyFont="1" applyAlignment="1">
      <alignment horizontal="left"/>
    </xf>
    <xf numFmtId="2" fontId="4" fillId="3" borderId="12" xfId="0" applyNumberFormat="1" applyFont="1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left" vertical="top" wrapText="1"/>
    </xf>
    <xf numFmtId="168" fontId="5" fillId="0" borderId="0" xfId="0" applyNumberFormat="1" applyFont="1"/>
    <xf numFmtId="168" fontId="1" fillId="0" borderId="0" xfId="0" applyNumberFormat="1" applyFont="1" applyAlignment="1">
      <alignment horizontal="center"/>
    </xf>
    <xf numFmtId="170" fontId="5" fillId="0" borderId="13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left"/>
    </xf>
    <xf numFmtId="2" fontId="1" fillId="3" borderId="4" xfId="0" applyNumberFormat="1" applyFont="1" applyFill="1" applyBorder="1" applyAlignment="1">
      <alignment vertical="top" wrapText="1"/>
    </xf>
    <xf numFmtId="168" fontId="9" fillId="0" borderId="0" xfId="0" applyNumberFormat="1" applyFont="1" applyAlignment="1">
      <alignment horizontal="left"/>
    </xf>
    <xf numFmtId="2" fontId="1" fillId="3" borderId="4" xfId="0" applyNumberFormat="1" applyFont="1" applyFill="1" applyBorder="1" applyAlignment="1">
      <alignment horizontal="left" vertical="top" wrapText="1"/>
    </xf>
    <xf numFmtId="170" fontId="5" fillId="0" borderId="16" xfId="0" applyNumberFormat="1" applyFont="1" applyBorder="1" applyAlignment="1">
      <alignment horizontal="center"/>
    </xf>
    <xf numFmtId="166" fontId="1" fillId="3" borderId="4" xfId="0" applyNumberFormat="1" applyFont="1" applyFill="1" applyBorder="1" applyAlignment="1">
      <alignment horizontal="center" vertical="top" wrapText="1"/>
    </xf>
    <xf numFmtId="3" fontId="10" fillId="3" borderId="4" xfId="0" applyNumberFormat="1" applyFont="1" applyFill="1" applyBorder="1" applyAlignment="1">
      <alignment horizontal="right" vertical="top" wrapText="1"/>
    </xf>
    <xf numFmtId="171" fontId="10" fillId="3" borderId="4" xfId="0" applyNumberFormat="1" applyFont="1" applyFill="1" applyBorder="1" applyAlignment="1">
      <alignment horizontal="right" vertical="top" wrapText="1"/>
    </xf>
    <xf numFmtId="172" fontId="5" fillId="0" borderId="0" xfId="0" applyNumberFormat="1" applyFont="1" applyAlignment="1">
      <alignment horizontal="left"/>
    </xf>
    <xf numFmtId="171" fontId="1" fillId="3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4" fillId="3" borderId="18" xfId="0" applyFont="1" applyFill="1" applyBorder="1"/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4" fillId="3" borderId="20" xfId="0" applyFont="1" applyFill="1" applyBorder="1"/>
    <xf numFmtId="166" fontId="1" fillId="0" borderId="4" xfId="0" applyNumberFormat="1" applyFont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170" fontId="5" fillId="0" borderId="22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right"/>
    </xf>
    <xf numFmtId="171" fontId="10" fillId="0" borderId="8" xfId="0" applyNumberFormat="1" applyFont="1" applyBorder="1" applyAlignment="1">
      <alignment horizontal="right"/>
    </xf>
    <xf numFmtId="171" fontId="1" fillId="0" borderId="4" xfId="0" applyNumberFormat="1" applyFont="1" applyBorder="1" applyAlignment="1">
      <alignment horizontal="center"/>
    </xf>
    <xf numFmtId="173" fontId="1" fillId="0" borderId="4" xfId="0" applyNumberFormat="1" applyFont="1" applyBorder="1" applyAlignment="1">
      <alignment horizontal="center"/>
    </xf>
    <xf numFmtId="0" fontId="11" fillId="0" borderId="0" xfId="0" applyFont="1"/>
    <xf numFmtId="174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left"/>
    </xf>
    <xf numFmtId="175" fontId="8" fillId="0" borderId="0" xfId="0" applyNumberFormat="1" applyFont="1" applyAlignment="1">
      <alignment horizontal="left" vertical="top"/>
    </xf>
    <xf numFmtId="176" fontId="1" fillId="0" borderId="7" xfId="0" applyNumberFormat="1" applyFont="1" applyBorder="1" applyAlignment="1">
      <alignment horizontal="left"/>
    </xf>
    <xf numFmtId="1" fontId="1" fillId="4" borderId="24" xfId="0" applyNumberFormat="1" applyFont="1" applyFill="1" applyBorder="1" applyAlignment="1">
      <alignment horizontal="center"/>
    </xf>
    <xf numFmtId="2" fontId="1" fillId="0" borderId="8" xfId="0" applyNumberFormat="1" applyFont="1" applyBorder="1"/>
    <xf numFmtId="2" fontId="1" fillId="0" borderId="4" xfId="0" applyNumberFormat="1" applyFont="1" applyBorder="1" applyAlignment="1">
      <alignment horizontal="left"/>
    </xf>
    <xf numFmtId="166" fontId="1" fillId="0" borderId="4" xfId="0" applyNumberFormat="1" applyFont="1" applyBorder="1" applyAlignment="1">
      <alignment horizontal="center"/>
    </xf>
    <xf numFmtId="177" fontId="12" fillId="0" borderId="0" xfId="0" applyNumberFormat="1" applyFont="1" applyAlignment="1">
      <alignment horizontal="center"/>
    </xf>
    <xf numFmtId="10" fontId="10" fillId="0" borderId="4" xfId="0" applyNumberFormat="1" applyFont="1" applyBorder="1" applyAlignment="1">
      <alignment horizontal="right"/>
    </xf>
    <xf numFmtId="43" fontId="1" fillId="0" borderId="0" xfId="0" applyNumberFormat="1" applyFont="1"/>
    <xf numFmtId="171" fontId="1" fillId="0" borderId="4" xfId="0" applyNumberFormat="1" applyFont="1" applyBorder="1" applyAlignment="1">
      <alignment horizontal="left"/>
    </xf>
    <xf numFmtId="178" fontId="11" fillId="0" borderId="0" xfId="0" applyNumberFormat="1" applyFont="1"/>
    <xf numFmtId="10" fontId="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1" fontId="1" fillId="4" borderId="25" xfId="0" applyNumberFormat="1" applyFont="1" applyFill="1" applyBorder="1" applyAlignment="1">
      <alignment horizontal="center"/>
    </xf>
    <xf numFmtId="174" fontId="1" fillId="0" borderId="15" xfId="0" applyNumberFormat="1" applyFont="1" applyBorder="1" applyAlignment="1">
      <alignment horizontal="left"/>
    </xf>
    <xf numFmtId="0" fontId="1" fillId="3" borderId="4" xfId="0" applyFont="1" applyFill="1" applyBorder="1"/>
    <xf numFmtId="49" fontId="12" fillId="0" borderId="0" xfId="0" applyNumberFormat="1" applyFont="1" applyAlignment="1">
      <alignment horizontal="left"/>
    </xf>
    <xf numFmtId="43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8" fontId="12" fillId="0" borderId="0" xfId="0" applyNumberFormat="1" applyFont="1" applyAlignment="1">
      <alignment horizontal="left"/>
    </xf>
    <xf numFmtId="2" fontId="1" fillId="0" borderId="0" xfId="0" applyNumberFormat="1" applyFont="1"/>
    <xf numFmtId="39" fontId="1" fillId="0" borderId="0" xfId="0" applyNumberFormat="1" applyFont="1" applyAlignment="1">
      <alignment horizontal="left"/>
    </xf>
    <xf numFmtId="174" fontId="12" fillId="0" borderId="0" xfId="0" applyNumberFormat="1" applyFont="1" applyAlignment="1">
      <alignment horizontal="left"/>
    </xf>
    <xf numFmtId="174" fontId="1" fillId="0" borderId="0" xfId="0" applyNumberFormat="1" applyFont="1"/>
    <xf numFmtId="164" fontId="1" fillId="0" borderId="0" xfId="0" applyNumberFormat="1" applyFont="1"/>
    <xf numFmtId="166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0" fontId="13" fillId="0" borderId="0" xfId="0" applyFont="1"/>
    <xf numFmtId="168" fontId="1" fillId="0" borderId="0" xfId="0" applyNumberFormat="1" applyFont="1" applyAlignment="1">
      <alignment horizontal="left"/>
    </xf>
    <xf numFmtId="43" fontId="13" fillId="0" borderId="0" xfId="0" applyNumberFormat="1" applyFont="1"/>
    <xf numFmtId="168" fontId="1" fillId="0" borderId="0" xfId="0" applyNumberFormat="1" applyFont="1"/>
    <xf numFmtId="166" fontId="11" fillId="5" borderId="4" xfId="0" applyNumberFormat="1" applyFont="1" applyFill="1" applyBorder="1" applyAlignment="1">
      <alignment horizontal="center"/>
    </xf>
    <xf numFmtId="1" fontId="1" fillId="4" borderId="26" xfId="0" applyNumberFormat="1" applyFont="1" applyFill="1" applyBorder="1" applyAlignment="1">
      <alignment horizontal="center"/>
    </xf>
    <xf numFmtId="4" fontId="13" fillId="0" borderId="0" xfId="0" applyNumberFormat="1" applyFont="1"/>
    <xf numFmtId="49" fontId="12" fillId="0" borderId="0" xfId="0" applyNumberFormat="1" applyFont="1"/>
    <xf numFmtId="49" fontId="1" fillId="0" borderId="0" xfId="0" applyNumberFormat="1" applyFont="1"/>
    <xf numFmtId="10" fontId="1" fillId="0" borderId="0" xfId="0" applyNumberFormat="1" applyFont="1" applyAlignment="1">
      <alignment horizontal="left"/>
    </xf>
    <xf numFmtId="49" fontId="4" fillId="3" borderId="18" xfId="0" applyNumberFormat="1" applyFont="1" applyFill="1" applyBorder="1"/>
    <xf numFmtId="0" fontId="12" fillId="3" borderId="20" xfId="0" applyFont="1" applyFill="1" applyBorder="1"/>
    <xf numFmtId="0" fontId="12" fillId="3" borderId="20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49" fontId="14" fillId="0" borderId="0" xfId="0" applyNumberFormat="1" applyFont="1"/>
    <xf numFmtId="0" fontId="15" fillId="0" borderId="0" xfId="0" applyFont="1"/>
    <xf numFmtId="175" fontId="8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8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168" fontId="11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75" fontId="8" fillId="0" borderId="0" xfId="0" applyNumberFormat="1" applyFont="1" applyAlignment="1">
      <alignment horizontal="center" vertical="center"/>
    </xf>
    <xf numFmtId="175" fontId="8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center"/>
    </xf>
    <xf numFmtId="179" fontId="1" fillId="0" borderId="0" xfId="0" applyNumberFormat="1" applyFont="1"/>
    <xf numFmtId="0" fontId="16" fillId="0" borderId="0" xfId="0" applyFont="1"/>
    <xf numFmtId="43" fontId="1" fillId="0" borderId="0" xfId="0" applyNumberFormat="1" applyFont="1" applyAlignment="1">
      <alignment horizontal="center"/>
    </xf>
    <xf numFmtId="1" fontId="1" fillId="4" borderId="27" xfId="0" applyNumberFormat="1" applyFont="1" applyFill="1" applyBorder="1" applyAlignment="1">
      <alignment horizontal="center"/>
    </xf>
    <xf numFmtId="1" fontId="1" fillId="4" borderId="28" xfId="0" applyNumberFormat="1" applyFont="1" applyFill="1" applyBorder="1" applyAlignment="1">
      <alignment horizontal="center"/>
    </xf>
    <xf numFmtId="2" fontId="1" fillId="0" borderId="4" xfId="0" applyNumberFormat="1" applyFont="1" applyBorder="1"/>
    <xf numFmtId="0" fontId="1" fillId="0" borderId="4" xfId="0" applyFont="1" applyBorder="1"/>
    <xf numFmtId="180" fontId="1" fillId="0" borderId="4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5" fontId="1" fillId="0" borderId="0" xfId="0" applyNumberFormat="1" applyFont="1"/>
    <xf numFmtId="181" fontId="1" fillId="0" borderId="0" xfId="0" applyNumberFormat="1" applyFont="1"/>
    <xf numFmtId="1" fontId="1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2" fillId="0" borderId="0" xfId="0" applyNumberFormat="1" applyFont="1"/>
    <xf numFmtId="2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181" fontId="13" fillId="0" borderId="0" xfId="0" applyNumberFormat="1" applyFont="1"/>
    <xf numFmtId="2" fontId="13" fillId="0" borderId="0" xfId="0" applyNumberFormat="1" applyFont="1"/>
    <xf numFmtId="0" fontId="19" fillId="0" borderId="0" xfId="0" applyFont="1"/>
    <xf numFmtId="2" fontId="20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2" fontId="1" fillId="3" borderId="29" xfId="0" applyNumberFormat="1" applyFont="1" applyFill="1" applyBorder="1" applyAlignment="1">
      <alignment vertical="top" wrapText="1"/>
    </xf>
    <xf numFmtId="2" fontId="1" fillId="3" borderId="29" xfId="0" applyNumberFormat="1" applyFont="1" applyFill="1" applyBorder="1" applyAlignment="1">
      <alignment horizontal="center" vertical="top" wrapText="1"/>
    </xf>
    <xf numFmtId="2" fontId="1" fillId="3" borderId="29" xfId="0" applyNumberFormat="1" applyFont="1" applyFill="1" applyBorder="1" applyAlignment="1">
      <alignment horizontal="left" vertical="top" wrapText="1"/>
    </xf>
    <xf numFmtId="0" fontId="1" fillId="3" borderId="29" xfId="0" applyFont="1" applyFill="1" applyBorder="1" applyAlignment="1">
      <alignment vertical="top" wrapText="1"/>
    </xf>
    <xf numFmtId="0" fontId="1" fillId="3" borderId="29" xfId="0" applyFont="1" applyFill="1" applyBorder="1" applyAlignment="1">
      <alignment horizontal="left" vertical="top" wrapText="1"/>
    </xf>
    <xf numFmtId="165" fontId="10" fillId="3" borderId="29" xfId="0" applyNumberFormat="1" applyFont="1" applyFill="1" applyBorder="1" applyAlignment="1">
      <alignment horizontal="center" vertical="top" wrapText="1"/>
    </xf>
    <xf numFmtId="165" fontId="10" fillId="6" borderId="29" xfId="0" applyNumberFormat="1" applyFont="1" applyFill="1" applyBorder="1" applyAlignment="1">
      <alignment horizontal="center" vertical="top" wrapText="1"/>
    </xf>
    <xf numFmtId="181" fontId="10" fillId="3" borderId="29" xfId="0" applyNumberFormat="1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182" fontId="1" fillId="0" borderId="4" xfId="0" applyNumberFormat="1" applyFont="1" applyBorder="1" applyAlignment="1">
      <alignment horizontal="left"/>
    </xf>
    <xf numFmtId="1" fontId="21" fillId="0" borderId="4" xfId="0" applyNumberFormat="1" applyFont="1" applyBorder="1" applyAlignment="1">
      <alignment horizontal="left"/>
    </xf>
    <xf numFmtId="165" fontId="10" fillId="0" borderId="4" xfId="0" applyNumberFormat="1" applyFont="1" applyBorder="1" applyAlignment="1">
      <alignment horizontal="left"/>
    </xf>
    <xf numFmtId="181" fontId="10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0" fontId="10" fillId="0" borderId="0" xfId="0" applyFont="1"/>
    <xf numFmtId="2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/>
    <xf numFmtId="0" fontId="2" fillId="0" borderId="0" xfId="0" applyFont="1" applyAlignment="1">
      <alignment horizontal="left"/>
    </xf>
    <xf numFmtId="185" fontId="1" fillId="0" borderId="4" xfId="0" applyNumberFormat="1" applyFont="1" applyBorder="1" applyAlignment="1">
      <alignment horizontal="center"/>
    </xf>
    <xf numFmtId="4" fontId="1" fillId="0" borderId="0" xfId="0" applyNumberFormat="1" applyFont="1"/>
    <xf numFmtId="0" fontId="12" fillId="0" borderId="0" xfId="0" applyFont="1"/>
    <xf numFmtId="0" fontId="24" fillId="0" borderId="0" xfId="0" applyFont="1"/>
    <xf numFmtId="183" fontId="5" fillId="0" borderId="0" xfId="0" applyNumberFormat="1" applyFont="1" applyAlignment="1">
      <alignment horizontal="left"/>
    </xf>
    <xf numFmtId="2" fontId="4" fillId="3" borderId="18" xfId="0" applyNumberFormat="1" applyFont="1" applyFill="1" applyBorder="1" applyAlignment="1">
      <alignment horizontal="left"/>
    </xf>
    <xf numFmtId="2" fontId="12" fillId="3" borderId="20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34" xfId="0" applyFont="1" applyBorder="1" applyAlignment="1">
      <alignment horizontal="left" vertical="top"/>
    </xf>
    <xf numFmtId="0" fontId="11" fillId="0" borderId="7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24" fillId="0" borderId="8" xfId="0" applyFont="1" applyBorder="1"/>
    <xf numFmtId="186" fontId="12" fillId="0" borderId="33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68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8" fontId="11" fillId="0" borderId="0" xfId="0" applyNumberFormat="1" applyFont="1" applyAlignment="1">
      <alignment horizontal="center"/>
    </xf>
    <xf numFmtId="168" fontId="23" fillId="0" borderId="0" xfId="0" applyNumberFormat="1" applyFont="1"/>
    <xf numFmtId="0" fontId="16" fillId="0" borderId="4" xfId="0" applyFont="1" applyBorder="1" applyAlignment="1">
      <alignment horizontal="center"/>
    </xf>
    <xf numFmtId="2" fontId="23" fillId="0" borderId="0" xfId="0" applyNumberFormat="1" applyFont="1"/>
    <xf numFmtId="10" fontId="16" fillId="0" borderId="4" xfId="0" applyNumberFormat="1" applyFont="1" applyBorder="1" applyAlignment="1">
      <alignment horizontal="center"/>
    </xf>
    <xf numFmtId="0" fontId="25" fillId="0" borderId="0" xfId="0" applyFont="1"/>
    <xf numFmtId="2" fontId="4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vertical="center"/>
    </xf>
    <xf numFmtId="2" fontId="8" fillId="0" borderId="0" xfId="0" applyNumberFormat="1" applyFont="1"/>
    <xf numFmtId="0" fontId="4" fillId="3" borderId="18" xfId="0" applyFont="1" applyFill="1" applyBorder="1" applyAlignment="1">
      <alignment horizontal="left" vertical="center"/>
    </xf>
    <xf numFmtId="0" fontId="1" fillId="3" borderId="20" xfId="0" applyFont="1" applyFill="1" applyBorder="1"/>
    <xf numFmtId="0" fontId="23" fillId="3" borderId="20" xfId="0" applyFont="1" applyFill="1" applyBorder="1"/>
    <xf numFmtId="0" fontId="16" fillId="3" borderId="20" xfId="0" applyFont="1" applyFill="1" applyBorder="1"/>
    <xf numFmtId="168" fontId="16" fillId="0" borderId="0" xfId="0" applyNumberFormat="1" applyFont="1"/>
    <xf numFmtId="2" fontId="16" fillId="0" borderId="0" xfId="0" applyNumberFormat="1" applyFont="1" applyAlignment="1">
      <alignment horizontal="center"/>
    </xf>
    <xf numFmtId="39" fontId="16" fillId="0" borderId="0" xfId="0" applyNumberFormat="1" applyFont="1"/>
    <xf numFmtId="168" fontId="16" fillId="0" borderId="0" xfId="0" applyNumberFormat="1" applyFont="1" applyAlignment="1">
      <alignment horizontal="center"/>
    </xf>
    <xf numFmtId="188" fontId="5" fillId="0" borderId="0" xfId="0" applyNumberFormat="1" applyFont="1" applyAlignment="1">
      <alignment horizontal="left"/>
    </xf>
    <xf numFmtId="0" fontId="23" fillId="3" borderId="21" xfId="0" applyFont="1" applyFill="1" applyBorder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181" fontId="1" fillId="0" borderId="0" xfId="0" applyNumberFormat="1" applyFont="1" applyAlignment="1">
      <alignment horizontal="left"/>
    </xf>
    <xf numFmtId="181" fontId="16" fillId="0" borderId="0" xfId="0" applyNumberFormat="1" applyFont="1"/>
    <xf numFmtId="2" fontId="28" fillId="0" borderId="4" xfId="0" applyNumberFormat="1" applyFont="1" applyBorder="1" applyAlignment="1">
      <alignment horizontal="left"/>
    </xf>
    <xf numFmtId="176" fontId="28" fillId="0" borderId="7" xfId="0" applyNumberFormat="1" applyFont="1" applyBorder="1" applyAlignment="1">
      <alignment horizontal="left"/>
    </xf>
    <xf numFmtId="2" fontId="28" fillId="0" borderId="21" xfId="0" applyNumberFormat="1" applyFont="1" applyBorder="1"/>
    <xf numFmtId="1" fontId="1" fillId="4" borderId="39" xfId="0" applyNumberFormat="1" applyFont="1" applyFill="1" applyBorder="1" applyAlignment="1">
      <alignment horizontal="center"/>
    </xf>
    <xf numFmtId="1" fontId="1" fillId="4" borderId="40" xfId="0" applyNumberFormat="1" applyFont="1" applyFill="1" applyBorder="1" applyAlignment="1">
      <alignment horizontal="center"/>
    </xf>
    <xf numFmtId="10" fontId="1" fillId="7" borderId="4" xfId="1" applyNumberFormat="1" applyFont="1" applyFill="1" applyBorder="1" applyAlignment="1">
      <alignment horizontal="right"/>
    </xf>
    <xf numFmtId="4" fontId="1" fillId="7" borderId="4" xfId="0" applyNumberFormat="1" applyFont="1" applyFill="1" applyBorder="1" applyAlignment="1">
      <alignment horizontal="right"/>
    </xf>
    <xf numFmtId="189" fontId="0" fillId="0" borderId="0" xfId="0" applyNumberFormat="1"/>
    <xf numFmtId="0" fontId="1" fillId="0" borderId="46" xfId="0" applyFont="1" applyBorder="1"/>
    <xf numFmtId="0" fontId="1" fillId="0" borderId="21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2" fillId="3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center" vertical="top" wrapText="1"/>
    </xf>
    <xf numFmtId="0" fontId="8" fillId="3" borderId="46" xfId="0" applyFont="1" applyFill="1" applyBorder="1" applyAlignment="1">
      <alignment horizontal="left" vertical="top" wrapText="1"/>
    </xf>
    <xf numFmtId="0" fontId="8" fillId="3" borderId="47" xfId="0" applyFont="1" applyFill="1" applyBorder="1" applyAlignment="1">
      <alignment horizontal="center" vertical="top" wrapText="1"/>
    </xf>
    <xf numFmtId="0" fontId="30" fillId="0" borderId="0" xfId="0" applyFont="1"/>
    <xf numFmtId="0" fontId="31" fillId="0" borderId="0" xfId="0" applyFont="1"/>
    <xf numFmtId="0" fontId="31" fillId="0" borderId="44" xfId="0" applyFont="1" applyBorder="1"/>
    <xf numFmtId="0" fontId="31" fillId="0" borderId="10" xfId="0" applyFont="1" applyBorder="1"/>
    <xf numFmtId="0" fontId="31" fillId="0" borderId="45" xfId="0" applyFont="1" applyBorder="1"/>
    <xf numFmtId="49" fontId="28" fillId="0" borderId="0" xfId="0" applyNumberFormat="1" applyFont="1" applyAlignment="1">
      <alignment horizontal="left"/>
    </xf>
    <xf numFmtId="175" fontId="29" fillId="0" borderId="0" xfId="0" applyNumberFormat="1" applyFont="1" applyAlignment="1">
      <alignment horizontal="left" vertical="top"/>
    </xf>
    <xf numFmtId="3" fontId="1" fillId="0" borderId="52" xfId="0" applyNumberFormat="1" applyFont="1" applyBorder="1" applyAlignment="1">
      <alignment horizontal="center"/>
    </xf>
    <xf numFmtId="168" fontId="1" fillId="0" borderId="5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0" fillId="3" borderId="29" xfId="0" applyNumberFormat="1" applyFont="1" applyFill="1" applyBorder="1" applyAlignment="1">
      <alignment horizontal="center" vertical="top" wrapText="1"/>
    </xf>
    <xf numFmtId="2" fontId="10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7" fontId="12" fillId="0" borderId="10" xfId="0" applyNumberFormat="1" applyFont="1" applyBorder="1" applyAlignment="1">
      <alignment horizontal="center"/>
    </xf>
    <xf numFmtId="10" fontId="1" fillId="0" borderId="4" xfId="1" applyNumberFormat="1" applyFont="1" applyBorder="1" applyAlignment="1">
      <alignment horizontal="center"/>
    </xf>
    <xf numFmtId="166" fontId="1" fillId="9" borderId="4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 vertical="top"/>
    </xf>
    <xf numFmtId="43" fontId="12" fillId="8" borderId="52" xfId="0" applyNumberFormat="1" applyFont="1" applyFill="1" applyBorder="1" applyAlignment="1">
      <alignment horizontal="center"/>
    </xf>
    <xf numFmtId="9" fontId="11" fillId="9" borderId="4" xfId="0" applyNumberFormat="1" applyFont="1" applyFill="1" applyBorder="1" applyAlignment="1">
      <alignment horizontal="center"/>
    </xf>
    <xf numFmtId="168" fontId="32" fillId="0" borderId="0" xfId="0" applyNumberFormat="1" applyFont="1"/>
    <xf numFmtId="43" fontId="12" fillId="0" borderId="10" xfId="0" applyNumberFormat="1" applyFont="1" applyBorder="1" applyAlignment="1">
      <alignment horizontal="left"/>
    </xf>
    <xf numFmtId="176" fontId="1" fillId="0" borderId="4" xfId="0" applyNumberFormat="1" applyFont="1" applyBorder="1" applyAlignment="1">
      <alignment horizontal="left"/>
    </xf>
    <xf numFmtId="0" fontId="10" fillId="8" borderId="4" xfId="0" applyFont="1" applyFill="1" applyBorder="1" applyAlignment="1">
      <alignment horizontal="center"/>
    </xf>
    <xf numFmtId="0" fontId="2" fillId="8" borderId="0" xfId="0" applyFont="1" applyFill="1"/>
    <xf numFmtId="168" fontId="11" fillId="10" borderId="4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10" fontId="11" fillId="10" borderId="4" xfId="0" applyNumberFormat="1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left"/>
    </xf>
    <xf numFmtId="2" fontId="4" fillId="10" borderId="37" xfId="0" applyNumberFormat="1" applyFont="1" applyFill="1" applyBorder="1" applyAlignment="1">
      <alignment horizontal="left"/>
    </xf>
    <xf numFmtId="3" fontId="11" fillId="10" borderId="18" xfId="0" applyNumberFormat="1" applyFont="1" applyFill="1" applyBorder="1" applyAlignment="1">
      <alignment horizontal="left" wrapText="1"/>
    </xf>
    <xf numFmtId="2" fontId="4" fillId="10" borderId="21" xfId="0" applyNumberFormat="1" applyFont="1" applyFill="1" applyBorder="1" applyAlignment="1">
      <alignment horizontal="left"/>
    </xf>
    <xf numFmtId="3" fontId="11" fillId="10" borderId="35" xfId="0" applyNumberFormat="1" applyFont="1" applyFill="1" applyBorder="1" applyAlignment="1">
      <alignment horizontal="left" vertical="top" wrapText="1"/>
    </xf>
    <xf numFmtId="2" fontId="4" fillId="10" borderId="36" xfId="0" applyNumberFormat="1" applyFont="1" applyFill="1" applyBorder="1" applyAlignment="1">
      <alignment horizontal="left"/>
    </xf>
    <xf numFmtId="168" fontId="11" fillId="9" borderId="4" xfId="0" applyNumberFormat="1" applyFont="1" applyFill="1" applyBorder="1" applyAlignment="1">
      <alignment horizontal="center"/>
    </xf>
    <xf numFmtId="187" fontId="23" fillId="0" borderId="4" xfId="0" applyNumberFormat="1" applyFont="1" applyBorder="1" applyAlignment="1">
      <alignment horizontal="center"/>
    </xf>
    <xf numFmtId="168" fontId="23" fillId="0" borderId="4" xfId="0" applyNumberFormat="1" applyFont="1" applyBorder="1"/>
    <xf numFmtId="0" fontId="1" fillId="0" borderId="32" xfId="0" applyFont="1" applyBorder="1" applyAlignment="1">
      <alignment horizontal="center"/>
    </xf>
    <xf numFmtId="187" fontId="23" fillId="0" borderId="38" xfId="0" applyNumberFormat="1" applyFont="1" applyBorder="1" applyAlignment="1">
      <alignment horizontal="center"/>
    </xf>
    <xf numFmtId="43" fontId="1" fillId="0" borderId="46" xfId="0" applyNumberFormat="1" applyFont="1" applyBorder="1"/>
    <xf numFmtId="189" fontId="23" fillId="0" borderId="38" xfId="0" applyNumberFormat="1" applyFont="1" applyBorder="1" applyAlignment="1">
      <alignment horizontal="center"/>
    </xf>
    <xf numFmtId="168" fontId="23" fillId="0" borderId="48" xfId="0" applyNumberFormat="1" applyFont="1" applyBorder="1"/>
    <xf numFmtId="39" fontId="23" fillId="0" borderId="38" xfId="0" applyNumberFormat="1" applyFont="1" applyBorder="1" applyAlignment="1">
      <alignment horizontal="center"/>
    </xf>
    <xf numFmtId="43" fontId="1" fillId="0" borderId="49" xfId="0" applyNumberFormat="1" applyFont="1" applyBorder="1"/>
    <xf numFmtId="187" fontId="23" fillId="0" borderId="50" xfId="0" applyNumberFormat="1" applyFont="1" applyBorder="1" applyAlignment="1">
      <alignment horizontal="center"/>
    </xf>
    <xf numFmtId="39" fontId="23" fillId="0" borderId="50" xfId="0" applyNumberFormat="1" applyFont="1" applyBorder="1" applyAlignment="1">
      <alignment horizontal="center"/>
    </xf>
    <xf numFmtId="168" fontId="23" fillId="0" borderId="51" xfId="0" applyNumberFormat="1" applyFont="1" applyBorder="1"/>
    <xf numFmtId="168" fontId="23" fillId="8" borderId="4" xfId="0" applyNumberFormat="1" applyFont="1" applyFill="1" applyBorder="1" applyAlignment="1">
      <alignment horizontal="center"/>
    </xf>
    <xf numFmtId="168" fontId="23" fillId="8" borderId="30" xfId="0" applyNumberFormat="1" applyFont="1" applyFill="1" applyBorder="1" applyAlignment="1">
      <alignment horizontal="center"/>
    </xf>
    <xf numFmtId="42" fontId="23" fillId="8" borderId="38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8" fontId="23" fillId="10" borderId="4" xfId="0" applyNumberFormat="1" applyFont="1" applyFill="1" applyBorder="1"/>
    <xf numFmtId="2" fontId="5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/>
    </xf>
    <xf numFmtId="0" fontId="1" fillId="3" borderId="20" xfId="0" applyFont="1" applyFill="1" applyBorder="1" applyAlignment="1">
      <alignment horizontal="left"/>
    </xf>
    <xf numFmtId="0" fontId="0" fillId="0" borderId="0" xfId="0" applyAlignment="1">
      <alignment horizontal="left"/>
    </xf>
    <xf numFmtId="3" fontId="23" fillId="0" borderId="4" xfId="0" applyNumberFormat="1" applyFont="1" applyBorder="1" applyAlignment="1">
      <alignment horizontal="center"/>
    </xf>
    <xf numFmtId="3" fontId="23" fillId="0" borderId="4" xfId="0" applyNumberFormat="1" applyFont="1" applyBorder="1"/>
    <xf numFmtId="0" fontId="10" fillId="0" borderId="18" xfId="0" applyFont="1" applyBorder="1" applyAlignment="1">
      <alignment horizontal="left"/>
    </xf>
    <xf numFmtId="2" fontId="8" fillId="0" borderId="52" xfId="0" applyNumberFormat="1" applyFont="1" applyBorder="1"/>
    <xf numFmtId="1" fontId="1" fillId="0" borderId="21" xfId="0" applyNumberFormat="1" applyFont="1" applyBorder="1" applyAlignment="1">
      <alignment horizontal="left"/>
    </xf>
    <xf numFmtId="182" fontId="1" fillId="0" borderId="4" xfId="0" quotePrefix="1" applyNumberFormat="1" applyFont="1" applyBorder="1" applyAlignment="1">
      <alignment horizontal="left"/>
    </xf>
    <xf numFmtId="168" fontId="23" fillId="0" borderId="4" xfId="0" applyNumberFormat="1" applyFont="1" applyBorder="1" applyAlignment="1">
      <alignment horizontal="center"/>
    </xf>
    <xf numFmtId="0" fontId="39" fillId="8" borderId="52" xfId="2" applyFont="1" applyFill="1" applyBorder="1" applyProtection="1">
      <protection hidden="1"/>
    </xf>
    <xf numFmtId="0" fontId="39" fillId="0" borderId="10" xfId="2" applyFont="1" applyProtection="1">
      <protection hidden="1"/>
    </xf>
    <xf numFmtId="0" fontId="40" fillId="0" borderId="10" xfId="2" applyFont="1" applyProtection="1">
      <protection hidden="1"/>
    </xf>
    <xf numFmtId="0" fontId="40" fillId="0" borderId="10" xfId="3" applyFont="1"/>
    <xf numFmtId="2" fontId="41" fillId="0" borderId="10" xfId="4" applyNumberFormat="1" applyFont="1"/>
    <xf numFmtId="2" fontId="42" fillId="0" borderId="10" xfId="4" applyNumberFormat="1" applyFont="1"/>
    <xf numFmtId="0" fontId="43" fillId="0" borderId="10" xfId="2" applyFont="1" applyProtection="1">
      <protection hidden="1"/>
    </xf>
    <xf numFmtId="0" fontId="44" fillId="0" borderId="10" xfId="3" applyFont="1" applyAlignment="1">
      <alignment horizontal="center"/>
    </xf>
    <xf numFmtId="0" fontId="40" fillId="0" borderId="10" xfId="3" applyFont="1" applyAlignment="1">
      <alignment vertical="center"/>
    </xf>
    <xf numFmtId="0" fontId="40" fillId="0" borderId="10" xfId="2" applyFont="1" applyAlignment="1" applyProtection="1">
      <alignment vertical="center"/>
      <protection hidden="1"/>
    </xf>
    <xf numFmtId="2" fontId="40" fillId="0" borderId="10" xfId="3" applyNumberFormat="1" applyFont="1" applyAlignment="1">
      <alignment vertical="center"/>
    </xf>
    <xf numFmtId="2" fontId="40" fillId="0" borderId="10" xfId="2" applyNumberFormat="1" applyFont="1" applyAlignment="1" applyProtection="1">
      <alignment vertical="center"/>
      <protection hidden="1"/>
    </xf>
    <xf numFmtId="0" fontId="45" fillId="0" borderId="10" xfId="2" applyFont="1" applyAlignment="1" applyProtection="1">
      <alignment horizontal="right" vertical="center"/>
      <protection hidden="1"/>
    </xf>
    <xf numFmtId="2" fontId="44" fillId="0" borderId="10" xfId="3" applyNumberFormat="1" applyFont="1" applyAlignment="1">
      <alignment horizontal="center"/>
    </xf>
    <xf numFmtId="2" fontId="43" fillId="0" borderId="10" xfId="2" applyNumberFormat="1" applyFont="1" applyAlignment="1" applyProtection="1">
      <alignment vertical="center"/>
      <protection hidden="1"/>
    </xf>
    <xf numFmtId="0" fontId="43" fillId="0" borderId="10" xfId="2" applyFont="1" applyAlignment="1" applyProtection="1">
      <alignment horizontal="right" vertical="center"/>
      <protection hidden="1"/>
    </xf>
    <xf numFmtId="0" fontId="43" fillId="0" borderId="10" xfId="2" applyFont="1" applyAlignment="1" applyProtection="1">
      <alignment vertical="center"/>
      <protection hidden="1"/>
    </xf>
    <xf numFmtId="0" fontId="43" fillId="0" borderId="10" xfId="3" applyFont="1"/>
    <xf numFmtId="2" fontId="46" fillId="16" borderId="54" xfId="2" applyNumberFormat="1" applyFont="1" applyFill="1" applyBorder="1" applyAlignment="1" applyProtection="1">
      <alignment horizontal="left" vertical="center"/>
      <protection hidden="1"/>
    </xf>
    <xf numFmtId="2" fontId="47" fillId="16" borderId="55" xfId="6" applyNumberFormat="1" applyFont="1" applyFill="1" applyBorder="1" applyProtection="1">
      <protection hidden="1"/>
    </xf>
    <xf numFmtId="2" fontId="47" fillId="16" borderId="56" xfId="6" applyNumberFormat="1" applyFont="1" applyFill="1" applyBorder="1" applyProtection="1">
      <protection hidden="1"/>
    </xf>
    <xf numFmtId="2" fontId="40" fillId="0" borderId="57" xfId="6" applyNumberFormat="1" applyFont="1" applyBorder="1" applyProtection="1">
      <protection hidden="1"/>
    </xf>
    <xf numFmtId="2" fontId="40" fillId="0" borderId="10" xfId="6" applyNumberFormat="1" applyFont="1" applyProtection="1">
      <protection hidden="1"/>
    </xf>
    <xf numFmtId="2" fontId="40" fillId="0" borderId="54" xfId="6" applyNumberFormat="1" applyFont="1" applyBorder="1" applyProtection="1">
      <protection hidden="1"/>
    </xf>
    <xf numFmtId="0" fontId="40" fillId="0" borderId="56" xfId="3" applyFont="1" applyBorder="1"/>
    <xf numFmtId="2" fontId="40" fillId="0" borderId="56" xfId="6" applyNumberFormat="1" applyFont="1" applyBorder="1" applyProtection="1">
      <protection hidden="1"/>
    </xf>
    <xf numFmtId="0" fontId="40" fillId="0" borderId="54" xfId="3" applyFont="1" applyBorder="1"/>
    <xf numFmtId="184" fontId="40" fillId="8" borderId="52" xfId="6" applyNumberFormat="1" applyFont="1" applyFill="1" applyBorder="1" applyAlignment="1" applyProtection="1">
      <alignment vertical="center"/>
      <protection hidden="1"/>
    </xf>
    <xf numFmtId="0" fontId="44" fillId="0" borderId="54" xfId="3" applyFont="1" applyBorder="1"/>
    <xf numFmtId="0" fontId="44" fillId="0" borderId="56" xfId="3" applyFont="1" applyBorder="1"/>
    <xf numFmtId="184" fontId="44" fillId="0" borderId="52" xfId="6" applyNumberFormat="1" applyFont="1" applyBorder="1" applyAlignment="1" applyProtection="1">
      <alignment vertical="center"/>
      <protection hidden="1"/>
    </xf>
    <xf numFmtId="0" fontId="40" fillId="0" borderId="56" xfId="3" applyFont="1" applyBorder="1" applyAlignment="1">
      <alignment horizontal="left"/>
    </xf>
    <xf numFmtId="184" fontId="40" fillId="0" borderId="52" xfId="6" applyNumberFormat="1" applyFont="1" applyBorder="1" applyAlignment="1" applyProtection="1">
      <alignment vertical="center"/>
      <protection hidden="1"/>
    </xf>
    <xf numFmtId="10" fontId="44" fillId="0" borderId="56" xfId="3" applyNumberFormat="1" applyFont="1" applyBorder="1"/>
    <xf numFmtId="0" fontId="48" fillId="0" borderId="57" xfId="2" applyFont="1" applyBorder="1" applyAlignment="1" applyProtection="1">
      <alignment horizontal="left" vertical="center"/>
      <protection hidden="1"/>
    </xf>
    <xf numFmtId="0" fontId="48" fillId="0" borderId="10" xfId="2" applyFont="1" applyAlignment="1" applyProtection="1">
      <alignment horizontal="left" vertical="center"/>
      <protection hidden="1"/>
    </xf>
    <xf numFmtId="2" fontId="44" fillId="0" borderId="52" xfId="6" applyNumberFormat="1" applyFont="1" applyBorder="1" applyAlignment="1" applyProtection="1">
      <alignment horizontal="center"/>
      <protection hidden="1"/>
    </xf>
    <xf numFmtId="168" fontId="49" fillId="0" borderId="52" xfId="2" applyNumberFormat="1" applyFont="1" applyBorder="1" applyAlignment="1" applyProtection="1">
      <alignment horizontal="left" vertical="center"/>
      <protection hidden="1"/>
    </xf>
    <xf numFmtId="0" fontId="21" fillId="0" borderId="56" xfId="3" applyFont="1" applyBorder="1"/>
    <xf numFmtId="190" fontId="49" fillId="8" borderId="52" xfId="7" applyFont="1" applyFill="1" applyBorder="1" applyAlignment="1" applyProtection="1">
      <alignment horizontal="right" vertical="center"/>
      <protection hidden="1"/>
    </xf>
    <xf numFmtId="168" fontId="49" fillId="0" borderId="58" xfId="2" applyNumberFormat="1" applyFont="1" applyBorder="1" applyAlignment="1" applyProtection="1">
      <alignment horizontal="left" vertical="center"/>
      <protection hidden="1"/>
    </xf>
    <xf numFmtId="0" fontId="40" fillId="0" borderId="54" xfId="6" applyFont="1" applyBorder="1" applyAlignment="1" applyProtection="1">
      <alignment vertical="center"/>
      <protection hidden="1"/>
    </xf>
    <xf numFmtId="0" fontId="40" fillId="0" borderId="53" xfId="3" applyFont="1" applyBorder="1"/>
    <xf numFmtId="0" fontId="40" fillId="0" borderId="55" xfId="3" applyFont="1" applyBorder="1"/>
    <xf numFmtId="191" fontId="40" fillId="0" borderId="10" xfId="6" applyNumberFormat="1" applyFont="1" applyProtection="1">
      <protection hidden="1"/>
    </xf>
    <xf numFmtId="0" fontId="44" fillId="0" borderId="54" xfId="2" applyFont="1" applyBorder="1" applyAlignment="1" applyProtection="1">
      <alignment vertical="center"/>
      <protection hidden="1"/>
    </xf>
    <xf numFmtId="0" fontId="44" fillId="0" borderId="55" xfId="3" applyFont="1" applyBorder="1"/>
    <xf numFmtId="10" fontId="44" fillId="0" borderId="52" xfId="8" applyNumberFormat="1" applyFont="1" applyFill="1" applyBorder="1" applyAlignment="1"/>
    <xf numFmtId="10" fontId="48" fillId="0" borderId="10" xfId="8" applyNumberFormat="1" applyFont="1" applyFill="1" applyBorder="1" applyAlignment="1"/>
    <xf numFmtId="0" fontId="46" fillId="16" borderId="54" xfId="2" applyFont="1" applyFill="1" applyBorder="1" applyAlignment="1" applyProtection="1">
      <alignment horizontal="left" vertical="center"/>
      <protection hidden="1"/>
    </xf>
    <xf numFmtId="0" fontId="50" fillId="16" borderId="55" xfId="2" applyFont="1" applyFill="1" applyBorder="1" applyAlignment="1" applyProtection="1">
      <alignment horizontal="left" vertical="center"/>
      <protection hidden="1"/>
    </xf>
    <xf numFmtId="9" fontId="47" fillId="16" borderId="56" xfId="2" applyNumberFormat="1" applyFont="1" applyFill="1" applyBorder="1" applyAlignment="1" applyProtection="1">
      <alignment vertical="center"/>
      <protection hidden="1"/>
    </xf>
    <xf numFmtId="0" fontId="51" fillId="16" borderId="52" xfId="2" applyFont="1" applyFill="1" applyBorder="1" applyAlignment="1" applyProtection="1">
      <alignment horizontal="left" vertical="center"/>
      <protection hidden="1"/>
    </xf>
    <xf numFmtId="0" fontId="49" fillId="0" borderId="52" xfId="2" applyFont="1" applyBorder="1" applyAlignment="1" applyProtection="1">
      <alignment horizontal="left" vertical="center"/>
      <protection hidden="1"/>
    </xf>
    <xf numFmtId="2" fontId="49" fillId="13" borderId="52" xfId="2" applyNumberFormat="1" applyFont="1" applyFill="1" applyBorder="1" applyAlignment="1" applyProtection="1">
      <alignment horizontal="right" vertical="center"/>
      <protection hidden="1"/>
    </xf>
    <xf numFmtId="178" fontId="52" fillId="0" borderId="10" xfId="2" applyNumberFormat="1" applyFont="1" applyAlignment="1" applyProtection="1">
      <alignment vertical="center"/>
      <protection hidden="1"/>
    </xf>
    <xf numFmtId="0" fontId="44" fillId="0" borderId="52" xfId="2" applyFont="1" applyBorder="1" applyAlignment="1" applyProtection="1">
      <alignment vertical="center"/>
      <protection hidden="1"/>
    </xf>
    <xf numFmtId="2" fontId="44" fillId="0" borderId="52" xfId="2" applyNumberFormat="1" applyFont="1" applyBorder="1" applyAlignment="1" applyProtection="1">
      <alignment vertical="center"/>
      <protection hidden="1"/>
    </xf>
    <xf numFmtId="178" fontId="40" fillId="0" borderId="10" xfId="2" applyNumberFormat="1" applyFont="1" applyAlignment="1" applyProtection="1">
      <alignment vertical="center"/>
      <protection hidden="1"/>
    </xf>
    <xf numFmtId="0" fontId="48" fillId="0" borderId="52" xfId="2" applyFont="1" applyBorder="1" applyAlignment="1" applyProtection="1">
      <alignment vertical="center"/>
      <protection hidden="1"/>
    </xf>
    <xf numFmtId="0" fontId="40" fillId="0" borderId="52" xfId="3" applyFont="1" applyBorder="1" applyAlignment="1">
      <alignment vertical="center"/>
    </xf>
    <xf numFmtId="2" fontId="49" fillId="8" borderId="52" xfId="2" applyNumberFormat="1" applyFont="1" applyFill="1" applyBorder="1" applyAlignment="1" applyProtection="1">
      <alignment horizontal="right" vertical="center"/>
      <protection hidden="1"/>
    </xf>
    <xf numFmtId="0" fontId="53" fillId="0" borderId="52" xfId="2" applyFont="1" applyBorder="1" applyAlignment="1" applyProtection="1">
      <alignment vertical="center"/>
      <protection hidden="1"/>
    </xf>
    <xf numFmtId="0" fontId="40" fillId="0" borderId="52" xfId="2" applyFont="1" applyBorder="1" applyAlignment="1" applyProtection="1">
      <alignment vertical="center"/>
      <protection hidden="1"/>
    </xf>
    <xf numFmtId="10" fontId="49" fillId="0" borderId="52" xfId="8" applyNumberFormat="1" applyFont="1" applyFill="1" applyBorder="1" applyAlignment="1" applyProtection="1">
      <alignment vertical="center"/>
      <protection hidden="1"/>
    </xf>
    <xf numFmtId="184" fontId="40" fillId="0" borderId="10" xfId="2" applyNumberFormat="1" applyFont="1" applyAlignment="1" applyProtection="1">
      <alignment horizontal="right" vertical="center"/>
      <protection hidden="1"/>
    </xf>
    <xf numFmtId="10" fontId="44" fillId="0" borderId="52" xfId="8" applyNumberFormat="1" applyFont="1" applyFill="1" applyBorder="1" applyAlignment="1" applyProtection="1">
      <alignment vertical="center"/>
      <protection hidden="1"/>
    </xf>
    <xf numFmtId="0" fontId="40" fillId="0" borderId="10" xfId="2" applyFont="1" applyAlignment="1" applyProtection="1">
      <alignment horizontal="right" vertical="center"/>
      <protection hidden="1"/>
    </xf>
    <xf numFmtId="0" fontId="54" fillId="0" borderId="10" xfId="2" applyFont="1" applyProtection="1">
      <protection hidden="1"/>
    </xf>
    <xf numFmtId="0" fontId="55" fillId="0" borderId="10" xfId="3" applyFont="1" applyAlignment="1">
      <alignment horizontal="left" indent="3"/>
    </xf>
    <xf numFmtId="0" fontId="55" fillId="0" borderId="10" xfId="3" applyFont="1"/>
    <xf numFmtId="0" fontId="55" fillId="0" borderId="10" xfId="3" applyFont="1" applyAlignment="1">
      <alignment horizontal="left" indent="1"/>
    </xf>
    <xf numFmtId="192" fontId="55" fillId="0" borderId="10" xfId="3" applyNumberFormat="1" applyFont="1"/>
    <xf numFmtId="168" fontId="55" fillId="0" borderId="10" xfId="3" applyNumberFormat="1" applyFont="1"/>
    <xf numFmtId="2" fontId="56" fillId="0" borderId="10" xfId="4" applyNumberFormat="1" applyFont="1"/>
    <xf numFmtId="0" fontId="57" fillId="0" borderId="10" xfId="2" applyFont="1" applyProtection="1">
      <protection hidden="1"/>
    </xf>
    <xf numFmtId="0" fontId="57" fillId="0" borderId="10" xfId="2" applyFont="1" applyAlignment="1" applyProtection="1">
      <alignment horizontal="center"/>
      <protection hidden="1"/>
    </xf>
    <xf numFmtId="0" fontId="57" fillId="0" borderId="10" xfId="2" applyFont="1" applyAlignment="1" applyProtection="1">
      <alignment horizontal="right"/>
      <protection hidden="1"/>
    </xf>
    <xf numFmtId="193" fontId="57" fillId="0" borderId="10" xfId="9" applyFont="1" applyFill="1" applyBorder="1" applyAlignment="1" applyProtection="1">
      <alignment horizontal="center"/>
      <protection hidden="1"/>
    </xf>
    <xf numFmtId="177" fontId="57" fillId="0" borderId="10" xfId="9" applyNumberFormat="1" applyFont="1" applyFill="1" applyBorder="1" applyAlignment="1" applyProtection="1">
      <alignment horizontal="center"/>
      <protection hidden="1"/>
    </xf>
    <xf numFmtId="2" fontId="42" fillId="0" borderId="10" xfId="3" applyNumberFormat="1" applyFont="1"/>
    <xf numFmtId="0" fontId="58" fillId="0" borderId="10" xfId="2" applyFont="1" applyAlignment="1" applyProtection="1">
      <alignment horizontal="right"/>
      <protection hidden="1"/>
    </xf>
    <xf numFmtId="0" fontId="59" fillId="0" borderId="10" xfId="3" applyFont="1" applyAlignment="1">
      <alignment horizontal="center" vertical="center"/>
    </xf>
    <xf numFmtId="177" fontId="59" fillId="0" borderId="10" xfId="3" applyNumberFormat="1" applyFont="1" applyAlignment="1">
      <alignment horizontal="center" vertical="center"/>
    </xf>
    <xf numFmtId="1" fontId="42" fillId="0" borderId="10" xfId="3" applyNumberFormat="1" applyFont="1" applyAlignment="1">
      <alignment horizontal="left"/>
    </xf>
    <xf numFmtId="2" fontId="58" fillId="0" borderId="10" xfId="2" applyNumberFormat="1" applyFont="1" applyAlignment="1" applyProtection="1">
      <alignment horizontal="right"/>
      <protection hidden="1"/>
    </xf>
    <xf numFmtId="2" fontId="60" fillId="0" borderId="10" xfId="2" applyNumberFormat="1" applyFont="1" applyAlignment="1" applyProtection="1">
      <alignment horizontal="center"/>
      <protection hidden="1"/>
    </xf>
    <xf numFmtId="0" fontId="21" fillId="0" borderId="10" xfId="3" applyFont="1"/>
    <xf numFmtId="0" fontId="40" fillId="0" borderId="10" xfId="3" applyFont="1" applyAlignment="1">
      <alignment vertical="top" wrapText="1"/>
    </xf>
    <xf numFmtId="0" fontId="40" fillId="0" borderId="10" xfId="3" applyFont="1" applyAlignment="1">
      <alignment horizontal="center" wrapText="1"/>
    </xf>
    <xf numFmtId="2" fontId="60" fillId="0" borderId="10" xfId="2" applyNumberFormat="1" applyFont="1" applyAlignment="1" applyProtection="1">
      <alignment horizontal="right"/>
      <protection hidden="1"/>
    </xf>
    <xf numFmtId="2" fontId="52" fillId="0" borderId="10" xfId="3" applyNumberFormat="1" applyFont="1" applyAlignment="1">
      <alignment horizontal="center" vertical="center"/>
    </xf>
    <xf numFmtId="177" fontId="52" fillId="0" borderId="10" xfId="3" applyNumberFormat="1" applyFont="1" applyAlignment="1">
      <alignment horizontal="center" vertical="center"/>
    </xf>
    <xf numFmtId="2" fontId="60" fillId="0" borderId="10" xfId="2" applyNumberFormat="1" applyFont="1" applyAlignment="1" applyProtection="1">
      <alignment horizontal="center" wrapText="1"/>
      <protection hidden="1"/>
    </xf>
    <xf numFmtId="2" fontId="40" fillId="0" borderId="54" xfId="2" applyNumberFormat="1" applyFont="1" applyBorder="1" applyProtection="1">
      <protection hidden="1"/>
    </xf>
    <xf numFmtId="2" fontId="62" fillId="0" borderId="55" xfId="9" applyNumberFormat="1" applyFont="1" applyFill="1" applyBorder="1" applyAlignment="1" applyProtection="1">
      <alignment horizontal="center" vertical="center"/>
      <protection hidden="1"/>
    </xf>
    <xf numFmtId="2" fontId="62" fillId="0" borderId="56" xfId="9" applyNumberFormat="1" applyFont="1" applyFill="1" applyBorder="1" applyAlignment="1" applyProtection="1">
      <alignment horizontal="right" vertical="center"/>
      <protection hidden="1"/>
    </xf>
    <xf numFmtId="2" fontId="49" fillId="0" borderId="52" xfId="9" applyNumberFormat="1" applyFont="1" applyFill="1" applyBorder="1" applyAlignment="1" applyProtection="1">
      <protection hidden="1"/>
    </xf>
    <xf numFmtId="177" fontId="52" fillId="0" borderId="59" xfId="3" applyNumberFormat="1" applyFont="1" applyBorder="1" applyAlignment="1">
      <alignment horizontal="center" vertical="center"/>
    </xf>
    <xf numFmtId="1" fontId="44" fillId="0" borderId="52" xfId="2" applyNumberFormat="1" applyFont="1" applyBorder="1" applyAlignment="1" applyProtection="1">
      <alignment horizontal="center"/>
      <protection hidden="1"/>
    </xf>
    <xf numFmtId="2" fontId="63" fillId="0" borderId="55" xfId="9" applyNumberFormat="1" applyFont="1" applyFill="1" applyBorder="1" applyAlignment="1" applyProtection="1">
      <alignment horizontal="left" vertical="center"/>
      <protection hidden="1"/>
    </xf>
    <xf numFmtId="2" fontId="57" fillId="0" borderId="56" xfId="9" applyNumberFormat="1" applyFont="1" applyFill="1" applyBorder="1" applyAlignment="1" applyProtection="1">
      <alignment horizontal="right" vertical="center"/>
      <protection hidden="1"/>
    </xf>
    <xf numFmtId="193" fontId="49" fillId="14" borderId="52" xfId="9" applyFont="1" applyFill="1" applyBorder="1" applyAlignment="1" applyProtection="1">
      <protection locked="0"/>
    </xf>
    <xf numFmtId="177" fontId="52" fillId="0" borderId="60" xfId="3" applyNumberFormat="1" applyFont="1" applyBorder="1" applyAlignment="1">
      <alignment horizontal="center" vertical="center"/>
    </xf>
    <xf numFmtId="190" fontId="40" fillId="11" borderId="54" xfId="7" applyFont="1" applyFill="1" applyBorder="1" applyAlignment="1" applyProtection="1">
      <alignment vertical="center"/>
      <protection hidden="1"/>
    </xf>
    <xf numFmtId="190" fontId="40" fillId="11" borderId="52" xfId="7" applyFont="1" applyFill="1" applyBorder="1" applyAlignment="1" applyProtection="1">
      <alignment vertical="center"/>
      <protection hidden="1"/>
    </xf>
    <xf numFmtId="2" fontId="64" fillId="0" borderId="55" xfId="2" applyNumberFormat="1" applyFont="1" applyBorder="1" applyProtection="1">
      <protection hidden="1"/>
    </xf>
    <xf numFmtId="10" fontId="65" fillId="0" borderId="56" xfId="8" applyNumberFormat="1" applyFont="1" applyFill="1" applyBorder="1" applyAlignment="1" applyProtection="1">
      <alignment horizontal="right"/>
      <protection hidden="1"/>
    </xf>
    <xf numFmtId="193" fontId="49" fillId="15" borderId="52" xfId="9" applyFont="1" applyFill="1" applyBorder="1" applyAlignment="1" applyProtection="1">
      <protection locked="0"/>
    </xf>
    <xf numFmtId="0" fontId="40" fillId="0" borderId="54" xfId="2" applyFont="1" applyBorder="1" applyProtection="1">
      <protection hidden="1"/>
    </xf>
    <xf numFmtId="0" fontId="64" fillId="0" borderId="55" xfId="2" applyFont="1" applyBorder="1" applyProtection="1">
      <protection hidden="1"/>
    </xf>
    <xf numFmtId="0" fontId="64" fillId="0" borderId="56" xfId="2" applyFont="1" applyBorder="1" applyAlignment="1" applyProtection="1">
      <alignment horizontal="right"/>
      <protection hidden="1"/>
    </xf>
    <xf numFmtId="0" fontId="44" fillId="0" borderId="54" xfId="2" applyFont="1" applyBorder="1" applyProtection="1">
      <protection hidden="1"/>
    </xf>
    <xf numFmtId="0" fontId="66" fillId="0" borderId="55" xfId="2" applyFont="1" applyBorder="1" applyProtection="1">
      <protection hidden="1"/>
    </xf>
    <xf numFmtId="0" fontId="66" fillId="0" borderId="56" xfId="2" applyFont="1" applyBorder="1" applyAlignment="1" applyProtection="1">
      <alignment horizontal="right"/>
      <protection hidden="1"/>
    </xf>
    <xf numFmtId="2" fontId="58" fillId="0" borderId="10" xfId="2" applyNumberFormat="1" applyFont="1" applyAlignment="1" applyProtection="1">
      <alignment horizontal="center"/>
      <protection hidden="1"/>
    </xf>
    <xf numFmtId="168" fontId="44" fillId="0" borderId="52" xfId="9" applyNumberFormat="1" applyFont="1" applyFill="1" applyBorder="1" applyAlignment="1" applyProtection="1">
      <protection hidden="1"/>
    </xf>
    <xf numFmtId="0" fontId="65" fillId="0" borderId="55" xfId="2" applyFont="1" applyBorder="1" applyAlignment="1" applyProtection="1">
      <alignment horizontal="right"/>
      <protection hidden="1"/>
    </xf>
    <xf numFmtId="0" fontId="65" fillId="0" borderId="56" xfId="2" applyFont="1" applyBorder="1" applyAlignment="1" applyProtection="1">
      <alignment horizontal="right"/>
      <protection hidden="1"/>
    </xf>
    <xf numFmtId="193" fontId="49" fillId="0" borderId="52" xfId="9" applyFont="1" applyFill="1" applyBorder="1" applyAlignment="1" applyProtection="1">
      <protection hidden="1"/>
    </xf>
    <xf numFmtId="0" fontId="49" fillId="0" borderId="54" xfId="2" applyFont="1" applyBorder="1" applyProtection="1">
      <protection hidden="1"/>
    </xf>
    <xf numFmtId="10" fontId="65" fillId="0" borderId="55" xfId="2" applyNumberFormat="1" applyFont="1" applyBorder="1" applyAlignment="1" applyProtection="1">
      <alignment horizontal="right"/>
      <protection hidden="1"/>
    </xf>
    <xf numFmtId="193" fontId="49" fillId="0" borderId="52" xfId="9" applyFont="1" applyFill="1" applyBorder="1" applyAlignment="1" applyProtection="1">
      <protection locked="0"/>
    </xf>
    <xf numFmtId="0" fontId="64" fillId="0" borderId="55" xfId="2" applyFont="1" applyBorder="1" applyAlignment="1" applyProtection="1">
      <alignment horizontal="center"/>
      <protection hidden="1"/>
    </xf>
    <xf numFmtId="177" fontId="67" fillId="0" borderId="52" xfId="8" applyNumberFormat="1" applyFont="1" applyFill="1" applyBorder="1" applyAlignment="1" applyProtection="1">
      <alignment horizontal="center"/>
      <protection hidden="1"/>
    </xf>
    <xf numFmtId="0" fontId="39" fillId="0" borderId="54" xfId="2" applyFont="1" applyBorder="1" applyProtection="1">
      <protection hidden="1"/>
    </xf>
    <xf numFmtId="2" fontId="68" fillId="0" borderId="10" xfId="2" applyNumberFormat="1" applyFont="1" applyAlignment="1" applyProtection="1">
      <alignment horizontal="center"/>
      <protection hidden="1"/>
    </xf>
    <xf numFmtId="193" fontId="69" fillId="13" borderId="52" xfId="9" applyFont="1" applyFill="1" applyBorder="1" applyAlignment="1" applyProtection="1">
      <alignment horizontal="right"/>
      <protection locked="0"/>
    </xf>
    <xf numFmtId="177" fontId="39" fillId="0" borderId="60" xfId="3" applyNumberFormat="1" applyFont="1" applyBorder="1" applyAlignment="1">
      <alignment horizontal="center" vertical="center"/>
    </xf>
    <xf numFmtId="0" fontId="39" fillId="0" borderId="10" xfId="3" applyFont="1"/>
    <xf numFmtId="177" fontId="64" fillId="0" borderId="56" xfId="8" applyNumberFormat="1" applyFont="1" applyFill="1" applyBorder="1" applyAlignment="1" applyProtection="1">
      <alignment horizontal="right"/>
      <protection hidden="1"/>
    </xf>
    <xf numFmtId="0" fontId="70" fillId="0" borderId="55" xfId="2" applyFont="1" applyBorder="1" applyAlignment="1" applyProtection="1">
      <alignment horizontal="center"/>
      <protection hidden="1"/>
    </xf>
    <xf numFmtId="193" fontId="64" fillId="0" borderId="55" xfId="2" applyNumberFormat="1" applyFont="1" applyBorder="1" applyAlignment="1" applyProtection="1">
      <alignment horizontal="center"/>
      <protection hidden="1"/>
    </xf>
    <xf numFmtId="43" fontId="64" fillId="0" borderId="55" xfId="2" applyNumberFormat="1" applyFont="1" applyBorder="1" applyAlignment="1" applyProtection="1">
      <alignment horizontal="center"/>
      <protection hidden="1"/>
    </xf>
    <xf numFmtId="0" fontId="40" fillId="11" borderId="54" xfId="2" applyFont="1" applyFill="1" applyBorder="1" applyProtection="1">
      <protection hidden="1"/>
    </xf>
    <xf numFmtId="0" fontId="64" fillId="11" borderId="55" xfId="2" applyFont="1" applyFill="1" applyBorder="1" applyAlignment="1" applyProtection="1">
      <alignment horizontal="center"/>
      <protection hidden="1"/>
    </xf>
    <xf numFmtId="0" fontId="64" fillId="11" borderId="56" xfId="2" applyFont="1" applyFill="1" applyBorder="1" applyAlignment="1" applyProtection="1">
      <alignment horizontal="right"/>
      <protection hidden="1"/>
    </xf>
    <xf numFmtId="0" fontId="44" fillId="0" borderId="52" xfId="3" applyFont="1" applyBorder="1"/>
    <xf numFmtId="9" fontId="44" fillId="0" borderId="52" xfId="3" applyNumberFormat="1" applyFont="1" applyBorder="1" applyAlignment="1">
      <alignment horizontal="center"/>
    </xf>
    <xf numFmtId="9" fontId="44" fillId="12" borderId="52" xfId="8" applyFont="1" applyFill="1" applyBorder="1" applyAlignment="1">
      <alignment horizontal="center"/>
    </xf>
    <xf numFmtId="194" fontId="64" fillId="0" borderId="56" xfId="10" applyFont="1" applyFill="1" applyBorder="1" applyAlignment="1" applyProtection="1">
      <alignment horizontal="right"/>
      <protection hidden="1"/>
    </xf>
    <xf numFmtId="177" fontId="71" fillId="0" borderId="60" xfId="3" applyNumberFormat="1" applyFont="1" applyBorder="1" applyAlignment="1">
      <alignment horizontal="center" vertical="center"/>
    </xf>
    <xf numFmtId="10" fontId="64" fillId="0" borderId="56" xfId="8" applyNumberFormat="1" applyFont="1" applyFill="1" applyBorder="1" applyAlignment="1" applyProtection="1">
      <alignment horizontal="right"/>
      <protection hidden="1"/>
    </xf>
    <xf numFmtId="190" fontId="40" fillId="0" borderId="54" xfId="7" applyFont="1" applyFill="1" applyBorder="1" applyAlignment="1" applyProtection="1">
      <protection hidden="1"/>
    </xf>
    <xf numFmtId="190" fontId="40" fillId="0" borderId="52" xfId="7" applyFont="1" applyFill="1" applyBorder="1" applyAlignment="1" applyProtection="1">
      <protection hidden="1"/>
    </xf>
    <xf numFmtId="10" fontId="64" fillId="11" borderId="56" xfId="8" applyNumberFormat="1" applyFont="1" applyFill="1" applyBorder="1" applyAlignment="1" applyProtection="1">
      <alignment horizontal="right"/>
      <protection hidden="1"/>
    </xf>
    <xf numFmtId="177" fontId="40" fillId="0" borderId="60" xfId="3" applyNumberFormat="1" applyFont="1" applyBorder="1"/>
    <xf numFmtId="190" fontId="44" fillId="0" borderId="52" xfId="7" applyFont="1" applyBorder="1"/>
    <xf numFmtId="193" fontId="66" fillId="0" borderId="55" xfId="2" applyNumberFormat="1" applyFont="1" applyBorder="1" applyProtection="1">
      <protection hidden="1"/>
    </xf>
    <xf numFmtId="193" fontId="64" fillId="0" borderId="56" xfId="2" applyNumberFormat="1" applyFont="1" applyBorder="1" applyAlignment="1" applyProtection="1">
      <alignment horizontal="right"/>
      <protection hidden="1"/>
    </xf>
    <xf numFmtId="168" fontId="44" fillId="0" borderId="61" xfId="11" applyNumberFormat="1" applyFont="1" applyFill="1" applyBorder="1" applyAlignment="1" applyProtection="1">
      <protection hidden="1"/>
    </xf>
    <xf numFmtId="177" fontId="40" fillId="0" borderId="58" xfId="3" applyNumberFormat="1" applyFont="1" applyBorder="1" applyAlignment="1">
      <alignment horizontal="center" vertical="center"/>
    </xf>
    <xf numFmtId="0" fontId="66" fillId="0" borderId="10" xfId="3" applyFont="1"/>
    <xf numFmtId="0" fontId="66" fillId="0" borderId="59" xfId="3" applyFont="1" applyBorder="1" applyAlignment="1">
      <alignment horizontal="right"/>
    </xf>
    <xf numFmtId="177" fontId="40" fillId="0" borderId="10" xfId="3" applyNumberFormat="1" applyFont="1"/>
    <xf numFmtId="0" fontId="54" fillId="0" borderId="54" xfId="2" applyFont="1" applyBorder="1" applyProtection="1">
      <protection hidden="1"/>
    </xf>
    <xf numFmtId="193" fontId="65" fillId="0" borderId="55" xfId="2" applyNumberFormat="1" applyFont="1" applyBorder="1" applyProtection="1">
      <protection hidden="1"/>
    </xf>
    <xf numFmtId="193" fontId="65" fillId="0" borderId="56" xfId="2" applyNumberFormat="1" applyFont="1" applyBorder="1" applyAlignment="1" applyProtection="1">
      <alignment horizontal="right"/>
      <protection hidden="1"/>
    </xf>
    <xf numFmtId="168" fontId="54" fillId="0" borderId="52" xfId="11" applyNumberFormat="1" applyFont="1" applyFill="1" applyBorder="1" applyAlignment="1" applyProtection="1">
      <protection hidden="1"/>
    </xf>
    <xf numFmtId="168" fontId="39" fillId="0" borderId="10" xfId="3" applyNumberFormat="1" applyFont="1"/>
    <xf numFmtId="0" fontId="65" fillId="0" borderId="10" xfId="3" applyFont="1"/>
    <xf numFmtId="0" fontId="65" fillId="0" borderId="60" xfId="3" applyFont="1" applyBorder="1" applyAlignment="1">
      <alignment horizontal="right"/>
    </xf>
    <xf numFmtId="0" fontId="65" fillId="0" borderId="10" xfId="3" applyFont="1" applyAlignment="1">
      <alignment horizontal="right"/>
    </xf>
    <xf numFmtId="177" fontId="39" fillId="0" borderId="10" xfId="3" applyNumberFormat="1" applyFont="1"/>
    <xf numFmtId="0" fontId="39" fillId="0" borderId="10" xfId="3" applyFont="1" applyAlignment="1">
      <alignment horizontal="right"/>
    </xf>
    <xf numFmtId="10" fontId="44" fillId="0" borderId="52" xfId="6" applyNumberFormat="1" applyFont="1" applyBorder="1" applyAlignment="1" applyProtection="1">
      <alignment vertical="center"/>
      <protection hidden="1"/>
    </xf>
    <xf numFmtId="193" fontId="49" fillId="17" borderId="52" xfId="9" applyFont="1" applyFill="1" applyBorder="1" applyAlignment="1" applyProtection="1">
      <protection locked="0"/>
    </xf>
    <xf numFmtId="10" fontId="64" fillId="8" borderId="52" xfId="8" applyNumberFormat="1" applyFont="1" applyFill="1" applyBorder="1" applyAlignment="1" applyProtection="1">
      <alignment horizontal="right"/>
      <protection hidden="1"/>
    </xf>
    <xf numFmtId="2" fontId="50" fillId="16" borderId="54" xfId="2" applyNumberFormat="1" applyFont="1" applyFill="1" applyBorder="1" applyAlignment="1" applyProtection="1">
      <alignment horizontal="left" vertical="center" wrapText="1"/>
      <protection hidden="1"/>
    </xf>
    <xf numFmtId="2" fontId="61" fillId="16" borderId="55" xfId="2" applyNumberFormat="1" applyFont="1" applyFill="1" applyBorder="1" applyAlignment="1" applyProtection="1">
      <alignment horizontal="center" wrapText="1"/>
      <protection hidden="1"/>
    </xf>
    <xf numFmtId="2" fontId="61" fillId="16" borderId="56" xfId="2" applyNumberFormat="1" applyFont="1" applyFill="1" applyBorder="1" applyAlignment="1" applyProtection="1">
      <alignment horizontal="right" wrapText="1"/>
      <protection hidden="1"/>
    </xf>
    <xf numFmtId="2" fontId="61" fillId="16" borderId="54" xfId="2" applyNumberFormat="1" applyFont="1" applyFill="1" applyBorder="1" applyAlignment="1" applyProtection="1">
      <alignment horizontal="left" vertical="center" wrapText="1"/>
      <protection hidden="1"/>
    </xf>
    <xf numFmtId="195" fontId="32" fillId="0" borderId="10" xfId="3" applyNumberFormat="1" applyFont="1" applyAlignment="1">
      <alignment horizontal="left"/>
    </xf>
    <xf numFmtId="195" fontId="32" fillId="0" borderId="10" xfId="4" applyNumberFormat="1" applyFont="1" applyAlignment="1">
      <alignment horizontal="left"/>
    </xf>
    <xf numFmtId="2" fontId="56" fillId="0" borderId="10" xfId="3" applyNumberFormat="1" applyFont="1"/>
    <xf numFmtId="1" fontId="44" fillId="0" borderId="52" xfId="2" applyNumberFormat="1" applyFont="1" applyBorder="1" applyAlignment="1" applyProtection="1">
      <alignment horizontal="center" vertical="center"/>
      <protection hidden="1"/>
    </xf>
    <xf numFmtId="2" fontId="40" fillId="0" borderId="54" xfId="2" applyNumberFormat="1" applyFont="1" applyBorder="1" applyAlignment="1" applyProtection="1">
      <alignment vertical="center"/>
      <protection hidden="1"/>
    </xf>
    <xf numFmtId="2" fontId="40" fillId="0" borderId="10" xfId="2" applyNumberFormat="1" applyFont="1" applyProtection="1">
      <protection hidden="1"/>
    </xf>
    <xf numFmtId="190" fontId="40" fillId="0" borderId="10" xfId="7" applyFont="1" applyFill="1" applyBorder="1" applyAlignment="1" applyProtection="1">
      <protection hidden="1"/>
    </xf>
    <xf numFmtId="0" fontId="69" fillId="0" borderId="54" xfId="2" applyFont="1" applyBorder="1" applyProtection="1">
      <protection hidden="1"/>
    </xf>
    <xf numFmtId="9" fontId="44" fillId="0" borderId="52" xfId="8" applyFont="1" applyBorder="1" applyAlignment="1">
      <alignment horizontal="center"/>
    </xf>
    <xf numFmtId="9" fontId="44" fillId="13" borderId="52" xfId="8" applyFont="1" applyFill="1" applyBorder="1" applyAlignment="1">
      <alignment horizontal="center"/>
    </xf>
    <xf numFmtId="177" fontId="40" fillId="0" borderId="60" xfId="3" applyNumberFormat="1" applyFont="1" applyBorder="1" applyAlignment="1">
      <alignment horizontal="center" vertical="center"/>
    </xf>
    <xf numFmtId="2" fontId="49" fillId="0" borderId="52" xfId="9" applyNumberFormat="1" applyFont="1" applyFill="1" applyBorder="1" applyAlignment="1" applyProtection="1">
      <alignment horizontal="right"/>
      <protection locked="0"/>
    </xf>
    <xf numFmtId="0" fontId="45" fillId="0" borderId="10" xfId="2" applyFont="1" applyProtection="1">
      <protection hidden="1"/>
    </xf>
    <xf numFmtId="0" fontId="45" fillId="0" borderId="10" xfId="2" applyFont="1" applyAlignment="1" applyProtection="1">
      <alignment horizontal="center"/>
      <protection hidden="1"/>
    </xf>
    <xf numFmtId="0" fontId="45" fillId="0" borderId="10" xfId="2" applyFont="1" applyAlignment="1" applyProtection="1">
      <alignment horizontal="right"/>
      <protection hidden="1"/>
    </xf>
    <xf numFmtId="193" fontId="45" fillId="0" borderId="10" xfId="9" applyFont="1" applyFill="1" applyBorder="1" applyAlignment="1" applyProtection="1">
      <alignment horizontal="center"/>
      <protection hidden="1"/>
    </xf>
    <xf numFmtId="177" fontId="45" fillId="0" borderId="10" xfId="9" applyNumberFormat="1" applyFont="1" applyFill="1" applyBorder="1" applyAlignment="1" applyProtection="1">
      <alignment horizontal="center"/>
      <protection hidden="1"/>
    </xf>
    <xf numFmtId="2" fontId="44" fillId="0" borderId="10" xfId="3" applyNumberFormat="1" applyFont="1"/>
    <xf numFmtId="2" fontId="40" fillId="0" borderId="10" xfId="3" applyNumberFormat="1" applyFont="1"/>
    <xf numFmtId="0" fontId="44" fillId="0" borderId="10" xfId="2" applyFont="1" applyAlignment="1" applyProtection="1">
      <alignment horizontal="right"/>
      <protection hidden="1"/>
    </xf>
    <xf numFmtId="0" fontId="40" fillId="0" borderId="10" xfId="3" applyFont="1" applyAlignment="1">
      <alignment horizontal="center" vertical="center"/>
    </xf>
    <xf numFmtId="177" fontId="40" fillId="0" borderId="10" xfId="3" applyNumberFormat="1" applyFont="1" applyAlignment="1">
      <alignment horizontal="center" vertical="center"/>
    </xf>
    <xf numFmtId="1" fontId="40" fillId="0" borderId="10" xfId="3" applyNumberFormat="1" applyFont="1" applyAlignment="1">
      <alignment horizontal="left"/>
    </xf>
    <xf numFmtId="2" fontId="44" fillId="0" borderId="10" xfId="2" applyNumberFormat="1" applyFont="1" applyAlignment="1" applyProtection="1">
      <alignment horizontal="right"/>
      <protection hidden="1"/>
    </xf>
    <xf numFmtId="2" fontId="48" fillId="0" borderId="10" xfId="2" applyNumberFormat="1" applyFont="1" applyAlignment="1" applyProtection="1">
      <alignment horizontal="center"/>
      <protection hidden="1"/>
    </xf>
    <xf numFmtId="195" fontId="21" fillId="0" borderId="10" xfId="3" applyNumberFormat="1" applyFont="1" applyAlignment="1">
      <alignment horizontal="left"/>
    </xf>
    <xf numFmtId="2" fontId="48" fillId="0" borderId="10" xfId="2" applyNumberFormat="1" applyFont="1" applyAlignment="1" applyProtection="1">
      <alignment horizontal="right"/>
      <protection hidden="1"/>
    </xf>
    <xf numFmtId="2" fontId="48" fillId="0" borderId="10" xfId="2" applyNumberFormat="1" applyFont="1" applyAlignment="1" applyProtection="1">
      <alignment horizontal="center" wrapText="1"/>
      <protection hidden="1"/>
    </xf>
    <xf numFmtId="2" fontId="48" fillId="0" borderId="55" xfId="9" applyNumberFormat="1" applyFont="1" applyFill="1" applyBorder="1" applyAlignment="1" applyProtection="1">
      <alignment horizontal="center" vertical="center"/>
      <protection hidden="1"/>
    </xf>
    <xf numFmtId="2" fontId="48" fillId="0" borderId="56" xfId="9" applyNumberFormat="1" applyFont="1" applyFill="1" applyBorder="1" applyAlignment="1" applyProtection="1">
      <alignment horizontal="right" vertical="center"/>
      <protection hidden="1"/>
    </xf>
    <xf numFmtId="2" fontId="43" fillId="0" borderId="55" xfId="9" applyNumberFormat="1" applyFont="1" applyFill="1" applyBorder="1" applyAlignment="1" applyProtection="1">
      <alignment horizontal="left" vertical="center"/>
      <protection hidden="1"/>
    </xf>
    <xf numFmtId="2" fontId="45" fillId="0" borderId="56" xfId="9" applyNumberFormat="1" applyFont="1" applyFill="1" applyBorder="1" applyAlignment="1" applyProtection="1">
      <alignment horizontal="right" vertical="center"/>
      <protection hidden="1"/>
    </xf>
    <xf numFmtId="2" fontId="49" fillId="0" borderId="55" xfId="2" applyNumberFormat="1" applyFont="1" applyBorder="1" applyProtection="1">
      <protection hidden="1"/>
    </xf>
    <xf numFmtId="10" fontId="39" fillId="0" borderId="56" xfId="8" applyNumberFormat="1" applyFont="1" applyFill="1" applyBorder="1" applyAlignment="1" applyProtection="1">
      <alignment horizontal="right"/>
      <protection hidden="1"/>
    </xf>
    <xf numFmtId="0" fontId="49" fillId="13" borderId="55" xfId="2" applyFont="1" applyFill="1" applyBorder="1" applyProtection="1">
      <protection hidden="1"/>
    </xf>
    <xf numFmtId="0" fontId="49" fillId="0" borderId="56" xfId="2" applyFont="1" applyBorder="1" applyAlignment="1" applyProtection="1">
      <alignment horizontal="right"/>
      <protection hidden="1"/>
    </xf>
    <xf numFmtId="0" fontId="49" fillId="0" borderId="55" xfId="2" applyFont="1" applyBorder="1" applyProtection="1">
      <protection hidden="1"/>
    </xf>
    <xf numFmtId="0" fontId="39" fillId="0" borderId="55" xfId="2" applyFont="1" applyBorder="1" applyAlignment="1" applyProtection="1">
      <alignment horizontal="right"/>
      <protection hidden="1"/>
    </xf>
    <xf numFmtId="0" fontId="39" fillId="0" borderId="56" xfId="2" applyFont="1" applyBorder="1" applyAlignment="1" applyProtection="1">
      <alignment horizontal="right"/>
      <protection hidden="1"/>
    </xf>
    <xf numFmtId="10" fontId="39" fillId="0" borderId="55" xfId="2" applyNumberFormat="1" applyFont="1" applyBorder="1" applyAlignment="1" applyProtection="1">
      <alignment horizontal="right"/>
      <protection hidden="1"/>
    </xf>
    <xf numFmtId="10" fontId="49" fillId="8" borderId="52" xfId="8" applyNumberFormat="1" applyFont="1" applyFill="1" applyBorder="1" applyAlignment="1" applyProtection="1">
      <alignment horizontal="right"/>
      <protection hidden="1"/>
    </xf>
    <xf numFmtId="0" fontId="49" fillId="0" borderId="55" xfId="2" applyFont="1" applyBorder="1" applyAlignment="1" applyProtection="1">
      <alignment horizontal="center"/>
      <protection hidden="1"/>
    </xf>
    <xf numFmtId="177" fontId="72" fillId="0" borderId="52" xfId="8" applyNumberFormat="1" applyFont="1" applyFill="1" applyBorder="1" applyAlignment="1" applyProtection="1">
      <alignment horizontal="center"/>
      <protection hidden="1"/>
    </xf>
    <xf numFmtId="2" fontId="54" fillId="0" borderId="10" xfId="2" applyNumberFormat="1" applyFont="1" applyAlignment="1" applyProtection="1">
      <alignment horizontal="center"/>
      <protection hidden="1"/>
    </xf>
    <xf numFmtId="177" fontId="49" fillId="0" borderId="56" xfId="8" applyNumberFormat="1" applyFont="1" applyFill="1" applyBorder="1" applyAlignment="1" applyProtection="1">
      <alignment horizontal="right"/>
      <protection hidden="1"/>
    </xf>
    <xf numFmtId="193" fontId="49" fillId="0" borderId="55" xfId="2" applyNumberFormat="1" applyFont="1" applyBorder="1" applyAlignment="1" applyProtection="1">
      <alignment horizontal="center"/>
      <protection hidden="1"/>
    </xf>
    <xf numFmtId="43" fontId="49" fillId="0" borderId="55" xfId="2" applyNumberFormat="1" applyFont="1" applyBorder="1" applyAlignment="1" applyProtection="1">
      <alignment horizontal="center"/>
      <protection hidden="1"/>
    </xf>
    <xf numFmtId="0" fontId="49" fillId="11" borderId="55" xfId="2" applyFont="1" applyFill="1" applyBorder="1" applyAlignment="1" applyProtection="1">
      <alignment horizontal="center"/>
      <protection hidden="1"/>
    </xf>
    <xf numFmtId="0" fontId="49" fillId="11" borderId="56" xfId="2" applyFont="1" applyFill="1" applyBorder="1" applyAlignment="1" applyProtection="1">
      <alignment horizontal="right"/>
      <protection hidden="1"/>
    </xf>
    <xf numFmtId="194" fontId="49" fillId="0" borderId="56" xfId="10" applyFont="1" applyFill="1" applyBorder="1" applyAlignment="1" applyProtection="1">
      <alignment horizontal="right"/>
      <protection hidden="1"/>
    </xf>
    <xf numFmtId="10" fontId="49" fillId="0" borderId="56" xfId="8" applyNumberFormat="1" applyFont="1" applyFill="1" applyBorder="1" applyAlignment="1" applyProtection="1">
      <alignment horizontal="right"/>
      <protection hidden="1"/>
    </xf>
    <xf numFmtId="10" fontId="49" fillId="11" borderId="56" xfId="8" applyNumberFormat="1" applyFont="1" applyFill="1" applyBorder="1" applyAlignment="1" applyProtection="1">
      <alignment horizontal="right"/>
      <protection hidden="1"/>
    </xf>
    <xf numFmtId="193" fontId="73" fillId="0" borderId="55" xfId="2" applyNumberFormat="1" applyFont="1" applyBorder="1" applyProtection="1">
      <protection hidden="1"/>
    </xf>
    <xf numFmtId="193" fontId="49" fillId="0" borderId="56" xfId="2" applyNumberFormat="1" applyFont="1" applyBorder="1" applyAlignment="1" applyProtection="1">
      <alignment horizontal="right"/>
      <protection hidden="1"/>
    </xf>
    <xf numFmtId="0" fontId="40" fillId="0" borderId="59" xfId="3" applyFont="1" applyBorder="1" applyAlignment="1">
      <alignment horizontal="right"/>
    </xf>
    <xf numFmtId="193" fontId="39" fillId="0" borderId="55" xfId="2" applyNumberFormat="1" applyFont="1" applyBorder="1" applyProtection="1">
      <protection hidden="1"/>
    </xf>
    <xf numFmtId="193" fontId="39" fillId="0" borderId="56" xfId="2" applyNumberFormat="1" applyFont="1" applyBorder="1" applyAlignment="1" applyProtection="1">
      <alignment horizontal="right"/>
      <protection hidden="1"/>
    </xf>
    <xf numFmtId="0" fontId="39" fillId="0" borderId="60" xfId="3" applyFont="1" applyBorder="1" applyAlignment="1">
      <alignment horizontal="right"/>
    </xf>
    <xf numFmtId="2" fontId="51" fillId="16" borderId="54" xfId="2" applyNumberFormat="1" applyFont="1" applyFill="1" applyBorder="1" applyAlignment="1" applyProtection="1">
      <alignment horizontal="left" vertical="center" wrapText="1"/>
      <protection hidden="1"/>
    </xf>
    <xf numFmtId="2" fontId="51" fillId="16" borderId="56" xfId="2" applyNumberFormat="1" applyFont="1" applyFill="1" applyBorder="1" applyAlignment="1" applyProtection="1">
      <alignment horizontal="right" wrapText="1"/>
      <protection hidden="1"/>
    </xf>
    <xf numFmtId="2" fontId="51" fillId="16" borderId="55" xfId="2" applyNumberFormat="1" applyFont="1" applyFill="1" applyBorder="1" applyAlignment="1" applyProtection="1">
      <alignment horizontal="center" wrapText="1"/>
      <protection hidden="1"/>
    </xf>
    <xf numFmtId="168" fontId="1" fillId="0" borderId="10" xfId="0" applyNumberFormat="1" applyFont="1" applyBorder="1"/>
    <xf numFmtId="10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43" fontId="1" fillId="0" borderId="10" xfId="0" applyNumberFormat="1" applyFont="1" applyBorder="1"/>
    <xf numFmtId="174" fontId="1" fillId="0" borderId="10" xfId="0" applyNumberFormat="1" applyFont="1" applyBorder="1" applyAlignment="1">
      <alignment horizontal="left"/>
    </xf>
    <xf numFmtId="0" fontId="4" fillId="3" borderId="35" xfId="0" applyFont="1" applyFill="1" applyBorder="1"/>
    <xf numFmtId="0" fontId="4" fillId="3" borderId="37" xfId="0" applyFont="1" applyFill="1" applyBorder="1" applyAlignment="1">
      <alignment horizontal="left"/>
    </xf>
    <xf numFmtId="0" fontId="1" fillId="0" borderId="62" xfId="0" applyFont="1" applyBorder="1"/>
    <xf numFmtId="0" fontId="1" fillId="0" borderId="63" xfId="0" applyFont="1" applyBorder="1"/>
    <xf numFmtId="49" fontId="8" fillId="0" borderId="64" xfId="0" applyNumberFormat="1" applyFont="1" applyBorder="1" applyAlignment="1">
      <alignment horizontal="left" vertical="top"/>
    </xf>
    <xf numFmtId="0" fontId="1" fillId="0" borderId="1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49" fontId="12" fillId="0" borderId="64" xfId="0" applyNumberFormat="1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175" fontId="8" fillId="0" borderId="10" xfId="0" applyNumberFormat="1" applyFont="1" applyBorder="1" applyAlignment="1">
      <alignment horizontal="left" vertical="top"/>
    </xf>
    <xf numFmtId="175" fontId="1" fillId="0" borderId="10" xfId="0" applyNumberFormat="1" applyFont="1" applyBorder="1" applyAlignment="1">
      <alignment horizontal="left" vertical="top"/>
    </xf>
    <xf numFmtId="175" fontId="8" fillId="0" borderId="60" xfId="0" applyNumberFormat="1" applyFont="1" applyBorder="1" applyAlignment="1">
      <alignment horizontal="left" vertical="top"/>
    </xf>
    <xf numFmtId="49" fontId="3" fillId="0" borderId="64" xfId="0" applyNumberFormat="1" applyFont="1" applyBorder="1" applyAlignment="1">
      <alignment horizontal="left"/>
    </xf>
    <xf numFmtId="174" fontId="1" fillId="0" borderId="60" xfId="0" applyNumberFormat="1" applyFont="1" applyBorder="1" applyAlignment="1">
      <alignment horizontal="left"/>
    </xf>
    <xf numFmtId="49" fontId="11" fillId="0" borderId="64" xfId="0" applyNumberFormat="1" applyFont="1" applyBorder="1" applyAlignment="1">
      <alignment horizontal="left"/>
    </xf>
    <xf numFmtId="49" fontId="12" fillId="0" borderId="64" xfId="0" applyNumberFormat="1" applyFont="1" applyBorder="1" applyAlignment="1">
      <alignment horizontal="left"/>
    </xf>
    <xf numFmtId="10" fontId="12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168" fontId="12" fillId="0" borderId="60" xfId="0" applyNumberFormat="1" applyFont="1" applyBorder="1" applyAlignment="1">
      <alignment horizontal="left"/>
    </xf>
    <xf numFmtId="174" fontId="12" fillId="0" borderId="6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43" fontId="1" fillId="0" borderId="10" xfId="0" applyNumberFormat="1" applyFont="1" applyBorder="1" applyAlignment="1">
      <alignment horizontal="center"/>
    </xf>
    <xf numFmtId="49" fontId="12" fillId="0" borderId="65" xfId="0" applyNumberFormat="1" applyFont="1" applyBorder="1" applyAlignment="1">
      <alignment horizontal="left"/>
    </xf>
    <xf numFmtId="177" fontId="12" fillId="0" borderId="53" xfId="0" applyNumberFormat="1" applyFont="1" applyBorder="1" applyAlignment="1">
      <alignment horizontal="center"/>
    </xf>
    <xf numFmtId="43" fontId="12" fillId="0" borderId="53" xfId="0" applyNumberFormat="1" applyFont="1" applyBorder="1" applyAlignment="1">
      <alignment horizontal="center"/>
    </xf>
    <xf numFmtId="175" fontId="8" fillId="0" borderId="53" xfId="0" applyNumberFormat="1" applyFont="1" applyBorder="1" applyAlignment="1">
      <alignment horizontal="left" vertical="top"/>
    </xf>
    <xf numFmtId="177" fontId="12" fillId="0" borderId="53" xfId="1" applyNumberFormat="1" applyFont="1" applyBorder="1" applyAlignment="1">
      <alignment horizontal="center"/>
    </xf>
    <xf numFmtId="0" fontId="13" fillId="0" borderId="53" xfId="0" applyFont="1" applyBorder="1" applyAlignment="1">
      <alignment horizontal="left"/>
    </xf>
    <xf numFmtId="174" fontId="12" fillId="0" borderId="58" xfId="0" applyNumberFormat="1" applyFont="1" applyBorder="1" applyAlignment="1">
      <alignment horizontal="left"/>
    </xf>
    <xf numFmtId="49" fontId="8" fillId="0" borderId="62" xfId="0" applyNumberFormat="1" applyFont="1" applyBorder="1" applyAlignment="1">
      <alignment horizontal="left" vertical="top"/>
    </xf>
    <xf numFmtId="0" fontId="8" fillId="0" borderId="63" xfId="0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center"/>
    </xf>
    <xf numFmtId="174" fontId="1" fillId="0" borderId="66" xfId="0" applyNumberFormat="1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3" fontId="12" fillId="0" borderId="53" xfId="0" applyNumberFormat="1" applyFont="1" applyBorder="1" applyAlignment="1">
      <alignment horizontal="left"/>
    </xf>
    <xf numFmtId="10" fontId="12" fillId="0" borderId="53" xfId="1" applyNumberFormat="1" applyFont="1" applyBorder="1" applyAlignment="1">
      <alignment horizontal="center"/>
    </xf>
    <xf numFmtId="43" fontId="1" fillId="0" borderId="52" xfId="0" applyNumberFormat="1" applyFont="1" applyBorder="1" applyAlignment="1">
      <alignment horizontal="center"/>
    </xf>
    <xf numFmtId="43" fontId="1" fillId="0" borderId="52" xfId="0" applyNumberFormat="1" applyFont="1" applyBorder="1"/>
    <xf numFmtId="174" fontId="1" fillId="0" borderId="58" xfId="0" applyNumberFormat="1" applyFont="1" applyBorder="1" applyAlignment="1">
      <alignment horizontal="left"/>
    </xf>
    <xf numFmtId="2" fontId="5" fillId="8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3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top"/>
    </xf>
    <xf numFmtId="175" fontId="8" fillId="0" borderId="10" xfId="0" applyNumberFormat="1" applyFont="1" applyBorder="1" applyAlignment="1">
      <alignment horizontal="center" vertical="top"/>
    </xf>
    <xf numFmtId="175" fontId="1" fillId="0" borderId="10" xfId="0" applyNumberFormat="1" applyFont="1" applyBorder="1" applyAlignment="1">
      <alignment horizontal="center" vertical="top"/>
    </xf>
    <xf numFmtId="175" fontId="8" fillId="0" borderId="60" xfId="0" applyNumberFormat="1" applyFont="1" applyBorder="1" applyAlignment="1">
      <alignment horizontal="center" vertical="top"/>
    </xf>
    <xf numFmtId="174" fontId="1" fillId="0" borderId="60" xfId="0" applyNumberFormat="1" applyFont="1" applyBorder="1" applyAlignment="1">
      <alignment horizontal="center"/>
    </xf>
    <xf numFmtId="174" fontId="1" fillId="0" borderId="10" xfId="0" applyNumberFormat="1" applyFont="1" applyBorder="1" applyAlignment="1">
      <alignment horizontal="center"/>
    </xf>
    <xf numFmtId="174" fontId="1" fillId="0" borderId="58" xfId="0" applyNumberFormat="1" applyFont="1" applyBorder="1" applyAlignment="1">
      <alignment horizontal="center"/>
    </xf>
    <xf numFmtId="43" fontId="12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8" fontId="12" fillId="0" borderId="60" xfId="0" applyNumberFormat="1" applyFont="1" applyBorder="1" applyAlignment="1">
      <alignment horizontal="center"/>
    </xf>
    <xf numFmtId="174" fontId="12" fillId="0" borderId="6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top"/>
    </xf>
    <xf numFmtId="175" fontId="8" fillId="0" borderId="53" xfId="0" applyNumberFormat="1" applyFont="1" applyBorder="1" applyAlignment="1">
      <alignment horizontal="center" vertical="top"/>
    </xf>
    <xf numFmtId="0" fontId="13" fillId="0" borderId="53" xfId="0" applyFont="1" applyBorder="1" applyAlignment="1">
      <alignment horizontal="center"/>
    </xf>
    <xf numFmtId="174" fontId="12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174" fontId="1" fillId="0" borderId="6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74" fontId="1" fillId="0" borderId="0" xfId="0" applyNumberFormat="1" applyFont="1" applyAlignment="1">
      <alignment horizontal="center"/>
    </xf>
    <xf numFmtId="174" fontId="1" fillId="0" borderId="15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174" fontId="11" fillId="0" borderId="0" xfId="0" applyNumberFormat="1" applyFont="1" applyAlignment="1">
      <alignment horizontal="center"/>
    </xf>
    <xf numFmtId="2" fontId="5" fillId="8" borderId="0" xfId="0" applyNumberFormat="1" applyFont="1" applyFill="1" applyAlignment="1">
      <alignment horizontal="left"/>
    </xf>
    <xf numFmtId="2" fontId="5" fillId="9" borderId="1" xfId="0" applyNumberFormat="1" applyFont="1" applyFill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77" fontId="12" fillId="0" borderId="10" xfId="0" applyNumberFormat="1" applyFont="1" applyBorder="1" applyAlignment="1">
      <alignment horizontal="left"/>
    </xf>
    <xf numFmtId="177" fontId="12" fillId="0" borderId="53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49" fontId="12" fillId="0" borderId="10" xfId="0" applyNumberFormat="1" applyFont="1" applyBorder="1" applyAlignment="1">
      <alignment horizontal="left"/>
    </xf>
    <xf numFmtId="10" fontId="12" fillId="0" borderId="10" xfId="1" applyNumberFormat="1" applyFont="1" applyBorder="1" applyAlignment="1">
      <alignment horizontal="center"/>
    </xf>
    <xf numFmtId="174" fontId="12" fillId="0" borderId="10" xfId="0" applyNumberFormat="1" applyFont="1" applyBorder="1" applyAlignment="1">
      <alignment horizontal="center"/>
    </xf>
    <xf numFmtId="2" fontId="1" fillId="10" borderId="21" xfId="0" applyNumberFormat="1" applyFont="1" applyFill="1" applyBorder="1" applyAlignment="1">
      <alignment horizontal="center"/>
    </xf>
    <xf numFmtId="2" fontId="1" fillId="0" borderId="52" xfId="0" applyNumberFormat="1" applyFont="1" applyBorder="1"/>
    <xf numFmtId="0" fontId="0" fillId="0" borderId="10" xfId="0" applyBorder="1"/>
    <xf numFmtId="0" fontId="8" fillId="18" borderId="4" xfId="0" applyFont="1" applyFill="1" applyBorder="1" applyAlignment="1">
      <alignment horizontal="left" vertical="top" wrapText="1"/>
    </xf>
    <xf numFmtId="0" fontId="22" fillId="10" borderId="4" xfId="0" applyFont="1" applyFill="1" applyBorder="1"/>
    <xf numFmtId="9" fontId="49" fillId="8" borderId="52" xfId="8" applyFont="1" applyFill="1" applyBorder="1" applyAlignment="1" applyProtection="1">
      <alignment horizontal="center"/>
      <protection hidden="1"/>
    </xf>
    <xf numFmtId="10" fontId="5" fillId="0" borderId="14" xfId="0" applyNumberFormat="1" applyFont="1" applyBorder="1" applyAlignment="1">
      <alignment horizontal="center"/>
    </xf>
    <xf numFmtId="10" fontId="5" fillId="0" borderId="17" xfId="0" applyNumberFormat="1" applyFont="1" applyBorder="1" applyAlignment="1">
      <alignment horizontal="center"/>
    </xf>
    <xf numFmtId="10" fontId="5" fillId="0" borderId="23" xfId="0" applyNumberFormat="1" applyFont="1" applyBorder="1" applyAlignment="1">
      <alignment horizontal="center"/>
    </xf>
    <xf numFmtId="0" fontId="40" fillId="0" borderId="67" xfId="3" applyFont="1" applyBorder="1" applyAlignment="1">
      <alignment horizontal="center" wrapText="1"/>
    </xf>
    <xf numFmtId="190" fontId="40" fillId="11" borderId="65" xfId="7" applyFont="1" applyFill="1" applyBorder="1" applyAlignment="1" applyProtection="1">
      <alignment vertical="center"/>
      <protection hidden="1"/>
    </xf>
    <xf numFmtId="190" fontId="40" fillId="0" borderId="54" xfId="7" applyFont="1" applyFill="1" applyBorder="1" applyAlignment="1" applyProtection="1">
      <alignment vertical="center"/>
      <protection hidden="1"/>
    </xf>
    <xf numFmtId="190" fontId="40" fillId="0" borderId="52" xfId="7" applyFont="1" applyFill="1" applyBorder="1" applyAlignment="1" applyProtection="1">
      <alignment vertical="center"/>
      <protection hidden="1"/>
    </xf>
    <xf numFmtId="9" fontId="44" fillId="19" borderId="68" xfId="1" applyFont="1" applyFill="1" applyBorder="1" applyAlignment="1">
      <alignment horizontal="center" vertical="center"/>
    </xf>
    <xf numFmtId="0" fontId="40" fillId="0" borderId="10" xfId="3" applyFont="1" applyAlignment="1">
      <alignment horizontal="center"/>
    </xf>
    <xf numFmtId="9" fontId="49" fillId="0" borderId="52" xfId="8" applyFont="1" applyFill="1" applyBorder="1" applyAlignment="1" applyProtection="1">
      <alignment horizontal="center"/>
      <protection hidden="1"/>
    </xf>
    <xf numFmtId="2" fontId="11" fillId="0" borderId="4" xfId="0" applyNumberFormat="1" applyFont="1" applyBorder="1" applyAlignment="1">
      <alignment horizontal="left"/>
    </xf>
    <xf numFmtId="0" fontId="40" fillId="0" borderId="69" xfId="3" quotePrefix="1" applyFont="1" applyBorder="1" applyAlignment="1">
      <alignment horizontal="left"/>
    </xf>
    <xf numFmtId="0" fontId="40" fillId="0" borderId="52" xfId="3" quotePrefix="1" applyFont="1" applyBorder="1" applyAlignment="1">
      <alignment horizontal="left"/>
    </xf>
    <xf numFmtId="49" fontId="40" fillId="0" borderId="69" xfId="3" quotePrefix="1" applyNumberFormat="1" applyFont="1" applyBorder="1" applyAlignment="1">
      <alignment horizontal="left"/>
    </xf>
    <xf numFmtId="2" fontId="40" fillId="0" borderId="52" xfId="0" applyNumberFormat="1" applyFont="1" applyBorder="1"/>
    <xf numFmtId="2" fontId="40" fillId="0" borderId="4" xfId="0" applyNumberFormat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96" fontId="1" fillId="0" borderId="21" xfId="0" applyNumberFormat="1" applyFont="1" applyBorder="1" applyAlignment="1">
      <alignment horizontal="left"/>
    </xf>
    <xf numFmtId="196" fontId="1" fillId="0" borderId="4" xfId="0" quotePrefix="1" applyNumberFormat="1" applyFont="1" applyBorder="1" applyAlignment="1">
      <alignment horizontal="left"/>
    </xf>
    <xf numFmtId="196" fontId="1" fillId="0" borderId="4" xfId="0" applyNumberFormat="1" applyFont="1" applyBorder="1" applyAlignment="1">
      <alignment horizontal="left"/>
    </xf>
    <xf numFmtId="176" fontId="1" fillId="0" borderId="18" xfId="0" applyNumberFormat="1" applyFont="1" applyBorder="1" applyAlignment="1">
      <alignment horizontal="left"/>
    </xf>
    <xf numFmtId="0" fontId="40" fillId="0" borderId="10" xfId="0" applyFont="1" applyBorder="1" applyAlignment="1">
      <alignment horizontal="left" vertical="top" wrapText="1"/>
    </xf>
    <xf numFmtId="168" fontId="1" fillId="0" borderId="32" xfId="0" applyNumberFormat="1" applyFont="1" applyBorder="1" applyAlignment="1">
      <alignment horizontal="center"/>
    </xf>
    <xf numFmtId="2" fontId="0" fillId="0" borderId="0" xfId="0" applyNumberFormat="1"/>
    <xf numFmtId="2" fontId="16" fillId="3" borderId="20" xfId="0" applyNumberFormat="1" applyFont="1" applyFill="1" applyBorder="1"/>
    <xf numFmtId="2" fontId="30" fillId="0" borderId="0" xfId="0" applyNumberFormat="1" applyFont="1"/>
    <xf numFmtId="2" fontId="8" fillId="3" borderId="21" xfId="0" applyNumberFormat="1" applyFont="1" applyFill="1" applyBorder="1" applyAlignment="1">
      <alignment horizontal="center" vertical="top" wrapText="1"/>
    </xf>
    <xf numFmtId="2" fontId="23" fillId="0" borderId="38" xfId="0" applyNumberFormat="1" applyFont="1" applyBorder="1"/>
    <xf numFmtId="2" fontId="16" fillId="0" borderId="0" xfId="0" applyNumberFormat="1" applyFont="1"/>
    <xf numFmtId="0" fontId="74" fillId="0" borderId="0" xfId="0" applyFont="1"/>
    <xf numFmtId="168" fontId="8" fillId="0" borderId="67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5" fillId="9" borderId="9" xfId="0" applyNumberFormat="1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49" fontId="51" fillId="16" borderId="54" xfId="5" applyNumberFormat="1" applyFont="1" applyFill="1" applyBorder="1" applyAlignment="1">
      <alignment horizontal="left" vertical="top" wrapText="1"/>
    </xf>
    <xf numFmtId="49" fontId="51" fillId="16" borderId="55" xfId="5" applyNumberFormat="1" applyFont="1" applyFill="1" applyBorder="1" applyAlignment="1">
      <alignment horizontal="left" vertical="top" wrapText="1"/>
    </xf>
    <xf numFmtId="49" fontId="51" fillId="16" borderId="56" xfId="5" applyNumberFormat="1" applyFont="1" applyFill="1" applyBorder="1" applyAlignment="1">
      <alignment horizontal="left" vertical="top" wrapText="1"/>
    </xf>
    <xf numFmtId="0" fontId="40" fillId="0" borderId="54" xfId="3" applyFont="1" applyBorder="1" applyAlignment="1">
      <alignment horizontal="left"/>
    </xf>
    <xf numFmtId="0" fontId="40" fillId="0" borderId="56" xfId="3" applyFont="1" applyBorder="1" applyAlignment="1">
      <alignment horizontal="left"/>
    </xf>
    <xf numFmtId="0" fontId="44" fillId="0" borderId="54" xfId="2" applyFont="1" applyBorder="1" applyAlignment="1" applyProtection="1">
      <alignment horizontal="left" vertical="center"/>
      <protection hidden="1"/>
    </xf>
    <xf numFmtId="0" fontId="44" fillId="0" borderId="56" xfId="2" applyFont="1" applyBorder="1" applyAlignment="1" applyProtection="1">
      <alignment horizontal="left" vertical="center"/>
      <protection hidden="1"/>
    </xf>
    <xf numFmtId="2" fontId="61" fillId="16" borderId="52" xfId="2" applyNumberFormat="1" applyFont="1" applyFill="1" applyBorder="1" applyAlignment="1" applyProtection="1">
      <alignment horizontal="center" vertical="center" wrapText="1"/>
      <protection hidden="1"/>
    </xf>
    <xf numFmtId="0" fontId="40" fillId="0" borderId="10" xfId="3" applyFont="1" applyAlignment="1">
      <alignment horizontal="left" vertical="top" wrapText="1"/>
    </xf>
    <xf numFmtId="2" fontId="61" fillId="16" borderId="54" xfId="9" applyNumberFormat="1" applyFont="1" applyFill="1" applyBorder="1" applyAlignment="1" applyProtection="1">
      <alignment horizontal="center" vertical="center" wrapText="1"/>
      <protection hidden="1"/>
    </xf>
    <xf numFmtId="0" fontId="51" fillId="16" borderId="56" xfId="3" applyFont="1" applyFill="1" applyBorder="1" applyAlignment="1">
      <alignment horizontal="center" vertical="center" wrapText="1"/>
    </xf>
    <xf numFmtId="2" fontId="61" fillId="16" borderId="54" xfId="2" applyNumberFormat="1" applyFont="1" applyFill="1" applyBorder="1" applyAlignment="1" applyProtection="1">
      <alignment horizontal="center" vertical="center" wrapText="1"/>
      <protection hidden="1"/>
    </xf>
    <xf numFmtId="2" fontId="61" fillId="16" borderId="55" xfId="2" applyNumberFormat="1" applyFont="1" applyFill="1" applyBorder="1" applyAlignment="1" applyProtection="1">
      <alignment horizontal="center" vertical="center" wrapText="1"/>
      <protection hidden="1"/>
    </xf>
    <xf numFmtId="2" fontId="61" fillId="16" borderId="56" xfId="2" applyNumberFormat="1" applyFont="1" applyFill="1" applyBorder="1" applyAlignment="1" applyProtection="1">
      <alignment horizontal="center" vertical="center" wrapText="1"/>
      <protection hidden="1"/>
    </xf>
    <xf numFmtId="2" fontId="51" fillId="16" borderId="52" xfId="2" applyNumberFormat="1" applyFont="1" applyFill="1" applyBorder="1" applyAlignment="1" applyProtection="1">
      <alignment horizontal="center" vertical="center" wrapText="1"/>
      <protection hidden="1"/>
    </xf>
    <xf numFmtId="2" fontId="51" fillId="16" borderId="54" xfId="9" applyNumberFormat="1" applyFont="1" applyFill="1" applyBorder="1" applyAlignment="1" applyProtection="1">
      <alignment horizontal="center" vertical="center" wrapText="1"/>
      <protection hidden="1"/>
    </xf>
    <xf numFmtId="0" fontId="47" fillId="16" borderId="56" xfId="3" applyFont="1" applyFill="1" applyBorder="1" applyAlignment="1">
      <alignment horizontal="center" vertical="center" wrapText="1"/>
    </xf>
    <xf numFmtId="2" fontId="51" fillId="16" borderId="54" xfId="2" applyNumberFormat="1" applyFont="1" applyFill="1" applyBorder="1" applyAlignment="1" applyProtection="1">
      <alignment horizontal="center" vertical="center" wrapText="1"/>
      <protection hidden="1"/>
    </xf>
    <xf numFmtId="2" fontId="51" fillId="16" borderId="55" xfId="2" applyNumberFormat="1" applyFont="1" applyFill="1" applyBorder="1" applyAlignment="1" applyProtection="1">
      <alignment horizontal="center" vertical="center" wrapText="1"/>
      <protection hidden="1"/>
    </xf>
    <xf numFmtId="2" fontId="51" fillId="16" borderId="56" xfId="2" applyNumberFormat="1" applyFont="1" applyFill="1" applyBorder="1" applyAlignment="1" applyProtection="1">
      <alignment horizontal="center" vertical="center" wrapText="1"/>
      <protection hidden="1"/>
    </xf>
    <xf numFmtId="0" fontId="26" fillId="3" borderId="41" xfId="0" applyFont="1" applyFill="1" applyBorder="1" applyAlignment="1">
      <alignment horizontal="center"/>
    </xf>
    <xf numFmtId="0" fontId="6" fillId="0" borderId="42" xfId="0" applyFont="1" applyBorder="1"/>
    <xf numFmtId="0" fontId="6" fillId="0" borderId="43" xfId="0" applyFont="1" applyBorder="1"/>
    <xf numFmtId="0" fontId="8" fillId="0" borderId="7" xfId="0" applyFont="1" applyBorder="1" applyAlignment="1">
      <alignment horizontal="center"/>
    </xf>
    <xf numFmtId="0" fontId="6" fillId="0" borderId="31" xfId="0" applyFont="1" applyBorder="1"/>
    <xf numFmtId="0" fontId="6" fillId="0" borderId="8" xfId="0" applyFont="1" applyBorder="1"/>
  </cellXfs>
  <cellStyles count="14">
    <cellStyle name="Comma_Uurtarieven 2000 LEVERANCIER" xfId="9" xr:uid="{8C80DF98-C0F7-2B46-8968-8331D667FFD6}"/>
    <cellStyle name="Currency_ATIR-Calc-Uurtarief 2001" xfId="11" xr:uid="{0902CEAA-CFC7-9847-B3B8-8A5D070DB497}"/>
    <cellStyle name="Komma 2" xfId="10" xr:uid="{5D53E4B7-D87D-1140-8F8A-E34527013741}"/>
    <cellStyle name="Normal_ATIR-Calc-Uurtarief 2001" xfId="6" xr:uid="{874AD7B1-245C-7E4E-902D-8A1111335C42}"/>
    <cellStyle name="Normal_CALCULATIEBLAD.XLS" xfId="4" xr:uid="{510C6A86-4665-344F-B857-868C188479A3}"/>
    <cellStyle name="Normal_CALCULATIEBLAD.XLS 2" xfId="5" xr:uid="{3D8C2A7F-DBDB-0B46-AB80-99A309C8B67E}"/>
    <cellStyle name="Normal_Uurtarieven 2000 LEVERANCIER" xfId="2" xr:uid="{FF39DABC-B225-044A-AAFF-21223D3ECADC}"/>
    <cellStyle name="Procent" xfId="1" builtinId="5"/>
    <cellStyle name="Procent 2" xfId="8" xr:uid="{6A2A5B71-75E2-8048-9E1D-CF5B47AE39D5}"/>
    <cellStyle name="Procent 2 2" xfId="13" xr:uid="{7E06A507-1C46-0C4B-9873-9E8CF58CDB72}"/>
    <cellStyle name="Standaard" xfId="0" builtinId="0"/>
    <cellStyle name="Standaard 2" xfId="3" xr:uid="{D8F7DF9B-D99A-8F4A-B27B-B5F8C58909E4}"/>
    <cellStyle name="Standaard 3" xfId="12" xr:uid="{4E7CF0BB-C7CD-9741-AF89-694F9FC136A0}"/>
    <cellStyle name="Valuta 2" xfId="7" xr:uid="{3EB6A7DF-3DFA-FC43-B2BF-DD779014F1F3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7" Type="http://customschemas.google.com/relationships/workbookmetadata" Target="metadata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63501</xdr:rowOff>
    </xdr:from>
    <xdr:to>
      <xdr:col>14</xdr:col>
      <xdr:colOff>42333</xdr:colOff>
      <xdr:row>6</xdr:row>
      <xdr:rowOff>63500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01F506D-BD6C-C041-BA94-60C8D328BE8C}"/>
            </a:ext>
          </a:extLst>
        </xdr:cNvPr>
        <xdr:cNvSpPr txBox="1"/>
      </xdr:nvSpPr>
      <xdr:spPr>
        <a:xfrm>
          <a:off x="7945966" y="63501"/>
          <a:ext cx="7374467" cy="1092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Onderstaand geeft de dienstverlener een opbouw van het gemiddelde uurloon voor reguliere werkzaamheden. Dit uurtarief is gebaseerd op de gemiddelde bedrijfssituatie van de dienstverlener.</a:t>
          </a:r>
        </a:p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Het opgegeven gemiddelde uurtarief is de basis voor toekomstige prijsverhogingen.</a:t>
          </a:r>
        </a:p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Gedurende de contractperiode worden de opgegeven percentages per loongroep, waarop het opgegeven gemiddelde uurtarief is gebaseerd, NIET aangepast.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63501</xdr:rowOff>
    </xdr:from>
    <xdr:to>
      <xdr:col>14</xdr:col>
      <xdr:colOff>0</xdr:colOff>
      <xdr:row>5</xdr:row>
      <xdr:rowOff>209550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C11848E-FE38-3E44-8106-7C1293A7D160}"/>
            </a:ext>
          </a:extLst>
        </xdr:cNvPr>
        <xdr:cNvSpPr txBox="1"/>
      </xdr:nvSpPr>
      <xdr:spPr>
        <a:xfrm>
          <a:off x="8022166" y="63501"/>
          <a:ext cx="7357534" cy="1022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Onderstaand geeft de dienstverlener een opbouw van het gemiddelde uurloon voor reguliere werkzaamheden. Dit uurtarief is gebaseerd op de gemiddelde bedrijfssituatie van de dienstverlener.</a:t>
          </a:r>
        </a:p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Het opgegeven gemiddelde uurtarief is de basis voor toekomstige prijsverhogingen.</a:t>
          </a:r>
        </a:p>
        <a:p>
          <a:r>
            <a:rPr lang="nl-NL" sz="1000">
              <a:solidFill>
                <a:srgbClr val="FF0000"/>
              </a:solidFill>
              <a:latin typeface="Century Gothic" panose="020B0502020202020204" pitchFamily="34" charset="0"/>
              <a:ea typeface="Tahoma" panose="020B0604030504040204" pitchFamily="34" charset="0"/>
              <a:cs typeface="Tahoma" panose="020B0604030504040204" pitchFamily="34" charset="0"/>
            </a:rPr>
            <a:t>Gedurende de contractperiode worden de opgegeven percentages per loongroep, waarop het opgegeven gemiddelde uurtarief is gebaseerd, NIET aangepast.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zoomScaleNormal="100" workbookViewId="0">
      <selection activeCell="E8" sqref="E8"/>
    </sheetView>
  </sheetViews>
  <sheetFormatPr baseColWidth="10" defaultColWidth="14.1640625" defaultRowHeight="17" customHeight="1"/>
  <cols>
    <col min="1" max="1" width="45.1640625" customWidth="1"/>
    <col min="2" max="2" width="19.1640625" style="295" customWidth="1"/>
    <col min="3" max="5" width="19.1640625" style="252" customWidth="1"/>
    <col min="6" max="6" width="15.1640625" style="252" customWidth="1"/>
    <col min="7" max="7" width="19.83203125" style="252" customWidth="1"/>
    <col min="8" max="8" width="2.1640625" customWidth="1"/>
    <col min="9" max="9" width="24.5" customWidth="1"/>
    <col min="10" max="10" width="11.1640625" customWidth="1"/>
    <col min="11" max="11" width="27.1640625" customWidth="1"/>
    <col min="12" max="12" width="22" customWidth="1"/>
    <col min="13" max="26" width="11.1640625" customWidth="1"/>
  </cols>
  <sheetData>
    <row r="1" spans="1:26" ht="17" customHeight="1">
      <c r="A1" s="256" t="s">
        <v>0</v>
      </c>
      <c r="B1" s="170"/>
      <c r="C1" s="9"/>
      <c r="D1" s="9"/>
      <c r="E1" s="9"/>
      <c r="F1" s="9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7" customHeight="1">
      <c r="A2" s="11"/>
      <c r="B2" s="170"/>
      <c r="C2" s="9"/>
      <c r="D2" s="9"/>
      <c r="E2" s="9"/>
      <c r="F2" s="9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7" customHeight="1">
      <c r="A3" s="13" t="s">
        <v>1</v>
      </c>
      <c r="B3" s="626" t="s">
        <v>300</v>
      </c>
      <c r="C3" s="582"/>
      <c r="D3" s="583"/>
      <c r="E3" s="583"/>
      <c r="F3" s="583"/>
      <c r="G3" s="583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7" customHeight="1">
      <c r="A4" s="13" t="s">
        <v>2</v>
      </c>
      <c r="B4" s="15" t="s">
        <v>3</v>
      </c>
      <c r="C4" s="583"/>
      <c r="D4" s="583"/>
      <c r="E4" s="583"/>
      <c r="F4" s="583"/>
      <c r="G4" s="58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7" customHeight="1">
      <c r="A5" s="13" t="s">
        <v>4</v>
      </c>
      <c r="B5" s="627" t="s">
        <v>300</v>
      </c>
      <c r="C5" s="584"/>
      <c r="D5" s="583"/>
      <c r="E5" s="583"/>
      <c r="F5" s="674" t="s">
        <v>6</v>
      </c>
      <c r="G5" s="67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7" customHeight="1">
      <c r="A6" s="13" t="s">
        <v>7</v>
      </c>
      <c r="B6" s="626" t="s">
        <v>301</v>
      </c>
      <c r="C6" s="582"/>
      <c r="D6" s="583"/>
      <c r="E6" s="26"/>
      <c r="F6" s="585"/>
      <c r="G6" s="58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7" customHeight="1">
      <c r="A7" s="13" t="s">
        <v>9</v>
      </c>
      <c r="B7" s="676" t="s">
        <v>227</v>
      </c>
      <c r="C7" s="677"/>
      <c r="D7" s="583"/>
      <c r="E7" s="583"/>
      <c r="F7" s="32" t="s">
        <v>16</v>
      </c>
      <c r="G7" s="37" t="s">
        <v>18</v>
      </c>
      <c r="H7" s="16"/>
      <c r="I7" s="39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7" customHeight="1">
      <c r="A8" s="13" t="s">
        <v>10</v>
      </c>
      <c r="B8" s="23">
        <v>45474</v>
      </c>
      <c r="C8" s="583"/>
      <c r="D8" s="587"/>
      <c r="E8" s="583"/>
      <c r="F8" s="41">
        <v>45658</v>
      </c>
      <c r="G8" s="642">
        <v>0</v>
      </c>
      <c r="H8" s="16"/>
      <c r="I8" s="259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7" customHeight="1">
      <c r="A9" s="13" t="s">
        <v>11</v>
      </c>
      <c r="B9" s="15" t="s">
        <v>12</v>
      </c>
      <c r="C9" s="583"/>
      <c r="D9" s="583"/>
      <c r="E9" s="583"/>
      <c r="F9" s="46">
        <v>46023</v>
      </c>
      <c r="G9" s="643">
        <v>0</v>
      </c>
      <c r="H9" s="16"/>
      <c r="I9" s="3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7" customHeight="1">
      <c r="A10" s="13"/>
      <c r="B10" s="18"/>
      <c r="C10" s="24"/>
      <c r="D10" s="588"/>
      <c r="E10" s="24"/>
      <c r="F10" s="46">
        <v>46388</v>
      </c>
      <c r="G10" s="643">
        <v>0</v>
      </c>
      <c r="H10" s="16"/>
      <c r="I10" s="39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7" customHeight="1">
      <c r="A11" s="11" t="s">
        <v>14</v>
      </c>
      <c r="B11" s="18"/>
      <c r="C11" s="589">
        <f>G23+G28+G34+G39+G46+G51</f>
        <v>533884.65291311347</v>
      </c>
      <c r="D11" s="588"/>
      <c r="E11" s="588"/>
      <c r="F11" s="46">
        <v>46753</v>
      </c>
      <c r="G11" s="643">
        <v>0</v>
      </c>
      <c r="H11" s="16"/>
      <c r="I11" s="39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7" customHeight="1">
      <c r="A12" s="11" t="s">
        <v>17</v>
      </c>
      <c r="B12" s="18"/>
      <c r="C12" s="589">
        <f>G53</f>
        <v>6310</v>
      </c>
      <c r="D12" s="590"/>
      <c r="E12" s="590"/>
      <c r="F12" s="46">
        <v>47119</v>
      </c>
      <c r="G12" s="643">
        <v>0</v>
      </c>
      <c r="H12" s="16"/>
      <c r="I12" s="3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7" customHeight="1">
      <c r="A13" s="11" t="s">
        <v>284</v>
      </c>
      <c r="B13" s="18"/>
      <c r="C13" s="589">
        <f>'8-Glasbewassing'!AD77*(100%+G$8)*(100%+G$9)*(100%+G$10)*(100%+G$11)*(100%+G$12)*(100%+G$13)*(100%+G$14)</f>
        <v>0</v>
      </c>
      <c r="D13" s="590"/>
      <c r="E13" s="590"/>
      <c r="F13" s="46">
        <v>47484</v>
      </c>
      <c r="G13" s="643">
        <v>0</v>
      </c>
      <c r="H13" s="16"/>
      <c r="I13" s="39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7" customHeight="1" thickBot="1">
      <c r="A14" s="11" t="s">
        <v>22</v>
      </c>
      <c r="B14" s="18"/>
      <c r="C14" s="591">
        <f>G76</f>
        <v>25362.895199999999</v>
      </c>
      <c r="D14" s="588" t="s">
        <v>926</v>
      </c>
      <c r="E14" s="24"/>
      <c r="F14" s="60">
        <v>47849</v>
      </c>
      <c r="G14" s="644">
        <v>0</v>
      </c>
      <c r="H14" s="16"/>
      <c r="I14" s="39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7" customHeight="1" thickBot="1">
      <c r="A15" s="11"/>
      <c r="B15" s="31" t="s">
        <v>23</v>
      </c>
      <c r="C15" s="592">
        <f>SUM(C11:C14)</f>
        <v>565557.5481131135</v>
      </c>
      <c r="D15" s="673">
        <f>C15/12</f>
        <v>47129.795676092792</v>
      </c>
      <c r="E15" s="24"/>
      <c r="F15" s="24"/>
      <c r="G15" s="593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7" customHeight="1">
      <c r="A16" s="11"/>
      <c r="B16" s="31"/>
      <c r="C16" s="592"/>
      <c r="D16" s="24"/>
      <c r="E16" s="24"/>
      <c r="F16" s="24"/>
      <c r="G16" s="59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7" customHeight="1">
      <c r="A17" s="541" t="s">
        <v>36</v>
      </c>
      <c r="B17" s="542"/>
      <c r="C17" s="594"/>
      <c r="D17" s="594"/>
      <c r="E17" s="594"/>
      <c r="F17" s="594"/>
      <c r="G17" s="59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7" customHeight="1">
      <c r="A18" s="543"/>
      <c r="B18" s="628"/>
      <c r="C18" s="596"/>
      <c r="D18" s="596"/>
      <c r="E18" s="596"/>
      <c r="F18" s="596"/>
      <c r="G18" s="597"/>
      <c r="H18" s="7"/>
      <c r="I18" s="6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7" customHeight="1">
      <c r="A19" s="545"/>
      <c r="B19" s="629"/>
      <c r="C19" s="547"/>
      <c r="D19" s="547"/>
      <c r="E19" s="547" t="s">
        <v>39</v>
      </c>
      <c r="F19" s="547" t="s">
        <v>40</v>
      </c>
      <c r="G19" s="599" t="s">
        <v>41</v>
      </c>
      <c r="H19" s="10"/>
      <c r="I19" s="1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7" customHeight="1">
      <c r="A20" s="549" t="s">
        <v>42</v>
      </c>
      <c r="B20" s="550"/>
      <c r="C20" s="600"/>
      <c r="D20" s="601"/>
      <c r="E20" s="601"/>
      <c r="F20" s="602"/>
      <c r="G20" s="603"/>
      <c r="H20" s="10"/>
      <c r="I20" s="1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7" customHeight="1">
      <c r="A21" s="554" t="s">
        <v>282</v>
      </c>
      <c r="B21" s="629"/>
      <c r="C21" s="537"/>
      <c r="D21" s="598"/>
      <c r="E21" s="598"/>
      <c r="F21" s="598"/>
      <c r="G21" s="60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7" customHeight="1">
      <c r="A22" s="556" t="s">
        <v>45</v>
      </c>
      <c r="B22" s="630"/>
      <c r="C22" s="537"/>
      <c r="D22" s="538"/>
      <c r="E22" s="579">
        <f>(SUM(uren_mavr)+SUM(uren_naloop))</f>
        <v>15569.040203643144</v>
      </c>
      <c r="F22" s="605">
        <f>'5-Opbouw uurtarief productie'!E48*(100%+G$8)*(100%+G$9)*(100%+G$10)*(100%+G$11)*(100%+G$12)*(100%+G$13)*(100%+G$14)</f>
        <v>30.725294498059906</v>
      </c>
      <c r="G22" s="606">
        <f>F22*E22</f>
        <v>478363.3453090702</v>
      </c>
      <c r="H22" s="7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7" customHeight="1">
      <c r="A23" s="557"/>
      <c r="B23" s="629"/>
      <c r="C23" s="558"/>
      <c r="D23" s="601"/>
      <c r="E23" s="607"/>
      <c r="F23" s="608"/>
      <c r="G23" s="609">
        <f>SUM(G21:G22)</f>
        <v>478363.3453090702</v>
      </c>
      <c r="H23" s="7"/>
      <c r="I23" s="536"/>
      <c r="J23" s="76"/>
      <c r="K23" s="88"/>
      <c r="L23" s="7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7" customHeight="1">
      <c r="A24" s="557"/>
      <c r="B24" s="629"/>
      <c r="C24" s="558"/>
      <c r="D24" s="601"/>
      <c r="E24" s="607"/>
      <c r="F24" s="608"/>
      <c r="G24" s="610"/>
      <c r="H24" s="7"/>
      <c r="I24" s="91"/>
      <c r="J24" s="7"/>
      <c r="K24" s="92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7" customHeight="1">
      <c r="A25" s="549" t="s">
        <v>52</v>
      </c>
      <c r="B25" s="562"/>
      <c r="C25" s="611" t="s">
        <v>53</v>
      </c>
      <c r="D25" s="547" t="s">
        <v>54</v>
      </c>
      <c r="E25" s="547" t="s">
        <v>37</v>
      </c>
      <c r="F25" s="547" t="s">
        <v>40</v>
      </c>
      <c r="G25" s="599" t="s">
        <v>41</v>
      </c>
      <c r="H25" s="94"/>
      <c r="I25" s="94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7" customHeight="1">
      <c r="A26" s="554" t="s">
        <v>283</v>
      </c>
      <c r="B26" s="563"/>
      <c r="C26" s="598"/>
      <c r="D26" s="598"/>
      <c r="E26" s="598"/>
      <c r="F26" s="598"/>
      <c r="G26" s="604"/>
      <c r="H26" s="94"/>
      <c r="I26" s="83" t="s">
        <v>226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7" customHeight="1">
      <c r="A27" s="556" t="s">
        <v>45</v>
      </c>
      <c r="B27" s="630"/>
      <c r="C27" s="579">
        <f>I27/D27</f>
        <v>7.7845201018215722</v>
      </c>
      <c r="D27" s="636">
        <v>200</v>
      </c>
      <c r="E27" s="254">
        <f>IF(E22=0,"",I27/E22)</f>
        <v>0.1</v>
      </c>
      <c r="F27" s="605">
        <f>'6-Opbouw uurtarief toezicht'!E48*(100%+G$8)*(100%+G$9)*(100%+G$10)*(100%+G$11)*(100%+G$12)*(100%+G$13)*(100%+G$14)</f>
        <v>35.661355406514609</v>
      </c>
      <c r="G27" s="606">
        <f>I27*F27</f>
        <v>55521.307604043272</v>
      </c>
      <c r="H27" s="94"/>
      <c r="I27" s="257">
        <f>E22*0.1</f>
        <v>1556.9040203643144</v>
      </c>
      <c r="J27" s="7"/>
      <c r="K27" s="7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" customHeight="1">
      <c r="A28" s="565"/>
      <c r="B28" s="631"/>
      <c r="C28" s="567"/>
      <c r="D28" s="612"/>
      <c r="E28" s="569"/>
      <c r="F28" s="613"/>
      <c r="G28" s="614">
        <f>SUM(G27:G27)</f>
        <v>55521.307604043272</v>
      </c>
      <c r="H28" s="94"/>
      <c r="I28" s="100"/>
      <c r="J28" s="7"/>
      <c r="K28" s="99"/>
      <c r="L28" s="9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" customHeight="1">
      <c r="A29" s="7"/>
      <c r="B29" s="10"/>
      <c r="C29" s="9"/>
      <c r="D29" s="9"/>
      <c r="E29" s="9"/>
      <c r="F29" s="9"/>
      <c r="G29" s="9"/>
      <c r="H29" s="7"/>
      <c r="I29" s="6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" customHeight="1">
      <c r="A30" s="572"/>
      <c r="B30" s="628"/>
      <c r="C30" s="573"/>
      <c r="D30" s="573"/>
      <c r="E30" s="573" t="s">
        <v>39</v>
      </c>
      <c r="F30" s="573" t="s">
        <v>40</v>
      </c>
      <c r="G30" s="615" t="s">
        <v>41</v>
      </c>
      <c r="H30" s="10"/>
      <c r="I30" s="1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7" customHeight="1">
      <c r="A31" s="549" t="s">
        <v>240</v>
      </c>
      <c r="B31" s="550"/>
      <c r="C31" s="600"/>
      <c r="D31" s="601"/>
      <c r="E31" s="601"/>
      <c r="F31" s="602"/>
      <c r="G31" s="603"/>
      <c r="H31" s="10"/>
      <c r="I31" s="10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7" customHeight="1">
      <c r="A32" s="554" t="s">
        <v>282</v>
      </c>
      <c r="B32" s="629"/>
      <c r="C32" s="537"/>
      <c r="D32" s="564"/>
      <c r="E32" s="564"/>
      <c r="F32" s="605"/>
      <c r="G32" s="604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7" customHeight="1">
      <c r="A33" s="556" t="s">
        <v>241</v>
      </c>
      <c r="B33" s="630"/>
      <c r="C33" s="537"/>
      <c r="D33" s="538"/>
      <c r="E33" s="579">
        <f>(SUM(uren_zazofe))/110*101</f>
        <v>0</v>
      </c>
      <c r="F33" s="605">
        <f>'5-Opbouw uurtarief productie'!E52*(100%+G$8)*(100%+G$9)*(100%+G$10)*(100%+G$11)*(100%+G$12)*(100%+G$13)*(100%+G$14)</f>
        <v>44.432941747089856</v>
      </c>
      <c r="G33" s="616">
        <f>F33*E33</f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7" customHeight="1">
      <c r="A34" s="557"/>
      <c r="B34" s="629"/>
      <c r="C34" s="558"/>
      <c r="D34" s="601"/>
      <c r="E34" s="607"/>
      <c r="F34" s="608"/>
      <c r="G34" s="609">
        <f>SUM(G32:G33)</f>
        <v>0</v>
      </c>
      <c r="H34" s="7"/>
      <c r="I34" s="100"/>
      <c r="J34" s="76"/>
      <c r="K34" s="88"/>
      <c r="L34" s="7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7" customHeight="1">
      <c r="A35" s="545"/>
      <c r="B35" s="629"/>
      <c r="C35" s="558"/>
      <c r="D35" s="601"/>
      <c r="E35" s="607"/>
      <c r="F35" s="608"/>
      <c r="G35" s="610"/>
      <c r="H35" s="7"/>
      <c r="I35" s="91"/>
      <c r="J35" s="7"/>
      <c r="K35" s="9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7" customHeight="1">
      <c r="A36" s="549" t="s">
        <v>242</v>
      </c>
      <c r="B36" s="562"/>
      <c r="C36" s="611" t="s">
        <v>53</v>
      </c>
      <c r="D36" s="547" t="s">
        <v>54</v>
      </c>
      <c r="E36" s="547" t="s">
        <v>37</v>
      </c>
      <c r="F36" s="547" t="s">
        <v>40</v>
      </c>
      <c r="G36" s="599" t="s">
        <v>41</v>
      </c>
      <c r="H36" s="94"/>
      <c r="I36" s="94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7" customHeight="1">
      <c r="A37" s="554" t="s">
        <v>283</v>
      </c>
      <c r="B37" s="576"/>
      <c r="C37" s="617"/>
      <c r="D37" s="564"/>
      <c r="E37" s="564"/>
      <c r="F37" s="605"/>
      <c r="G37" s="604"/>
      <c r="H37" s="94"/>
      <c r="I37" s="83" t="s">
        <v>226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7" customHeight="1">
      <c r="A38" s="556" t="s">
        <v>241</v>
      </c>
      <c r="B38" s="630"/>
      <c r="C38" s="579">
        <f>I38/D38</f>
        <v>0</v>
      </c>
      <c r="D38" s="636">
        <v>26</v>
      </c>
      <c r="E38" s="254" t="str">
        <f>IF(E33=0,"",I38/E33)</f>
        <v/>
      </c>
      <c r="F38" s="605">
        <f>'6-Opbouw uurtarief toezicht'!E52*(100%+G$8)*(100%+G$9)*(100%+G$10)*(100%+G$11)*(100%+G$12)*(100%+G$13)*(100%+G$14)</f>
        <v>51.712033109771909</v>
      </c>
      <c r="G38" s="616">
        <f>I38*F38</f>
        <v>0</v>
      </c>
      <c r="H38" s="94"/>
      <c r="I38" s="257">
        <f>E33*0.08</f>
        <v>0</v>
      </c>
      <c r="J38" s="7"/>
      <c r="K38" s="97"/>
      <c r="L38" s="9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7" customHeight="1">
      <c r="A39" s="565"/>
      <c r="B39" s="631"/>
      <c r="C39" s="567"/>
      <c r="D39" s="612"/>
      <c r="E39" s="578"/>
      <c r="F39" s="613"/>
      <c r="G39" s="614">
        <f>SUM(G37:G38)</f>
        <v>0</v>
      </c>
      <c r="H39" s="94"/>
      <c r="I39" s="100"/>
      <c r="J39" s="7"/>
      <c r="K39" s="99"/>
      <c r="L39" s="9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7" customHeight="1">
      <c r="A40" s="633"/>
      <c r="B40" s="630"/>
      <c r="C40" s="607"/>
      <c r="D40" s="601"/>
      <c r="E40" s="634"/>
      <c r="F40" s="608"/>
      <c r="G40" s="635"/>
      <c r="H40" s="94"/>
      <c r="I40" s="100"/>
      <c r="J40" s="7"/>
      <c r="K40" s="99"/>
      <c r="L40" s="9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7" customHeight="1">
      <c r="A41" s="543"/>
      <c r="B41" s="628"/>
      <c r="C41" s="596"/>
      <c r="D41" s="596"/>
      <c r="E41" s="596"/>
      <c r="F41" s="596"/>
      <c r="G41" s="597"/>
      <c r="H41" s="7"/>
      <c r="I41" s="66"/>
      <c r="J41" s="7"/>
      <c r="K41" s="103"/>
      <c r="L41" s="9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7" customHeight="1">
      <c r="A42" s="545"/>
      <c r="B42" s="629"/>
      <c r="C42" s="547"/>
      <c r="D42" s="547"/>
      <c r="E42" s="547" t="s">
        <v>39</v>
      </c>
      <c r="F42" s="547" t="s">
        <v>40</v>
      </c>
      <c r="G42" s="599" t="s">
        <v>41</v>
      </c>
      <c r="H42" s="10"/>
      <c r="I42" s="10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7" customHeight="1">
      <c r="A43" s="549" t="s">
        <v>243</v>
      </c>
      <c r="B43" s="550"/>
      <c r="C43" s="600"/>
      <c r="D43" s="601"/>
      <c r="E43" s="601"/>
      <c r="F43" s="602"/>
      <c r="G43" s="603"/>
      <c r="H43" s="10"/>
      <c r="I43" s="10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7" customHeight="1">
      <c r="A44" s="554" t="s">
        <v>283</v>
      </c>
      <c r="B44" s="629"/>
      <c r="C44" s="537"/>
      <c r="D44" s="564"/>
      <c r="E44" s="564"/>
      <c r="F44" s="605"/>
      <c r="G44" s="60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7" customHeight="1">
      <c r="A45" s="556" t="s">
        <v>244</v>
      </c>
      <c r="B45" s="630"/>
      <c r="C45" s="537"/>
      <c r="D45" s="538"/>
      <c r="E45" s="579">
        <f>(SUM(uren_zazofe))/110*9</f>
        <v>0</v>
      </c>
      <c r="F45" s="605">
        <f>'5-Opbouw uurtarief productie'!E54*(100%+G$8)*(100%+G$9)*(100%+G$10)*(100%+G$11)*(100%+G$12)*(100%+G$13)*(100%+G$14)</f>
        <v>71.848236245149764</v>
      </c>
      <c r="G45" s="616">
        <f>F45*E45</f>
        <v>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" customHeight="1">
      <c r="A46" s="557"/>
      <c r="B46" s="629"/>
      <c r="C46" s="558"/>
      <c r="D46" s="601"/>
      <c r="E46" s="607"/>
      <c r="F46" s="608"/>
      <c r="G46" s="609">
        <f>SUM(G44:G45)</f>
        <v>0</v>
      </c>
      <c r="H46" s="7"/>
      <c r="I46" s="100"/>
      <c r="J46" s="76"/>
      <c r="K46" s="88"/>
      <c r="L46" s="7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7" customHeight="1">
      <c r="A47" s="557"/>
      <c r="B47" s="629"/>
      <c r="C47" s="558"/>
      <c r="D47" s="601"/>
      <c r="E47" s="607"/>
      <c r="F47" s="608"/>
      <c r="G47" s="610"/>
      <c r="H47" s="7"/>
      <c r="I47" s="91"/>
      <c r="J47" s="7"/>
      <c r="K47" s="9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7" customHeight="1">
      <c r="A48" s="549" t="s">
        <v>245</v>
      </c>
      <c r="B48" s="562"/>
      <c r="C48" s="611" t="s">
        <v>53</v>
      </c>
      <c r="D48" s="547" t="s">
        <v>54</v>
      </c>
      <c r="E48" s="547" t="s">
        <v>37</v>
      </c>
      <c r="F48" s="547" t="s">
        <v>40</v>
      </c>
      <c r="G48" s="599" t="s">
        <v>41</v>
      </c>
      <c r="H48" s="94"/>
      <c r="I48" s="9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7" customHeight="1">
      <c r="A49" s="554" t="s">
        <v>283</v>
      </c>
      <c r="B49" s="576"/>
      <c r="C49" s="617"/>
      <c r="D49" s="564"/>
      <c r="E49" s="564"/>
      <c r="F49" s="605"/>
      <c r="G49" s="604"/>
      <c r="H49" s="94"/>
      <c r="I49" s="83" t="s">
        <v>226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7" customHeight="1">
      <c r="A50" s="556" t="s">
        <v>244</v>
      </c>
      <c r="B50" s="630"/>
      <c r="C50" s="579">
        <f>I50/D50</f>
        <v>0</v>
      </c>
      <c r="D50" s="636">
        <v>4</v>
      </c>
      <c r="E50" s="254" t="str">
        <f>IF(E45=0,"",I50/E45)</f>
        <v/>
      </c>
      <c r="F50" s="605">
        <f>'6-Opbouw uurtarief toezicht'!E54*(100%+G$8)*(100%+G$9)*(100%+G$10)*(100%+G$11)*(100%+G$12)*(100%+G$13)*(100%+G$14)</f>
        <v>83.813388516286523</v>
      </c>
      <c r="G50" s="616">
        <f>I50*F50</f>
        <v>0</v>
      </c>
      <c r="H50" s="94"/>
      <c r="I50" s="257">
        <f>E45*0.04</f>
        <v>0</v>
      </c>
      <c r="J50" s="7"/>
      <c r="K50" s="97"/>
      <c r="L50" s="9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7" customHeight="1">
      <c r="A51" s="565"/>
      <c r="B51" s="631"/>
      <c r="C51" s="567"/>
      <c r="D51" s="612"/>
      <c r="E51" s="578"/>
      <c r="F51" s="613"/>
      <c r="G51" s="614">
        <f>SUM(G49:G50)</f>
        <v>0</v>
      </c>
      <c r="H51" s="94"/>
      <c r="I51" s="100"/>
      <c r="J51" s="7"/>
      <c r="K51" s="99"/>
      <c r="L51" s="9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7" customHeight="1">
      <c r="A52" s="84"/>
      <c r="B52" s="94"/>
      <c r="C52" s="621"/>
      <c r="D52" s="621"/>
      <c r="E52" s="621"/>
      <c r="F52" s="141"/>
      <c r="G52" s="621"/>
      <c r="H52" s="9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7" customHeight="1">
      <c r="A53" s="84" t="s">
        <v>72</v>
      </c>
      <c r="B53" s="94"/>
      <c r="C53" s="621"/>
      <c r="D53" s="621"/>
      <c r="E53" s="621"/>
      <c r="F53" s="141"/>
      <c r="G53" s="618">
        <f>'7-Machine-investeringskosten'!D112</f>
        <v>6310</v>
      </c>
      <c r="H53" s="94"/>
      <c r="I53" s="87" t="s">
        <v>73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7" customHeight="1">
      <c r="A54" s="84"/>
      <c r="B54" s="94"/>
      <c r="C54" s="621"/>
      <c r="D54" s="621"/>
      <c r="E54" s="621"/>
      <c r="F54" s="141"/>
      <c r="G54" s="618"/>
      <c r="H54" s="94"/>
      <c r="I54" s="8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7" customHeight="1">
      <c r="A55" s="84"/>
      <c r="B55" s="94"/>
      <c r="C55" s="621"/>
      <c r="D55" s="621"/>
      <c r="E55" s="621"/>
      <c r="F55" s="141"/>
      <c r="G55" s="621"/>
      <c r="H55" s="94"/>
      <c r="I55" s="94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7" customHeight="1">
      <c r="A56" s="104" t="s">
        <v>67</v>
      </c>
      <c r="B56" s="10"/>
      <c r="C56" s="9"/>
      <c r="D56" s="9"/>
      <c r="E56" s="9"/>
      <c r="F56" s="9"/>
      <c r="G56" s="620">
        <f>G23+G28+G53+G34+G39+G46+G51</f>
        <v>540194.65291311347</v>
      </c>
      <c r="H56" s="94"/>
      <c r="I56" s="8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7" customHeight="1">
      <c r="A57" s="105" t="s">
        <v>68</v>
      </c>
      <c r="B57" s="10"/>
      <c r="C57" s="9"/>
      <c r="D57" s="9"/>
      <c r="E57" s="9"/>
      <c r="F57" s="79">
        <v>0.21</v>
      </c>
      <c r="G57" s="619">
        <f>F57*G56</f>
        <v>113440.87711175383</v>
      </c>
      <c r="H57" s="94"/>
      <c r="I57" s="94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7" customHeight="1">
      <c r="A58" s="105" t="s">
        <v>69</v>
      </c>
      <c r="B58" s="10"/>
      <c r="C58" s="9"/>
      <c r="D58" s="9"/>
      <c r="E58" s="9"/>
      <c r="F58" s="9" t="s">
        <v>70</v>
      </c>
      <c r="G58" s="618">
        <f>G57+G56</f>
        <v>653635.53002486727</v>
      </c>
      <c r="H58" s="94"/>
      <c r="I58" s="94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7" customHeight="1">
      <c r="A59" s="105"/>
      <c r="B59" s="10"/>
      <c r="C59" s="9"/>
      <c r="D59" s="9"/>
      <c r="E59" s="9"/>
      <c r="F59" s="9"/>
      <c r="G59" s="618"/>
      <c r="H59" s="94"/>
      <c r="I59" s="94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7" customHeight="1">
      <c r="A60" s="84" t="s">
        <v>285</v>
      </c>
      <c r="B60" s="94"/>
      <c r="C60" s="621"/>
      <c r="D60" s="621"/>
      <c r="E60" s="621"/>
      <c r="F60" s="141"/>
      <c r="G60" s="620">
        <f>'9-Additionele kosten'!F53</f>
        <v>0</v>
      </c>
      <c r="H60" s="94"/>
      <c r="I60" s="8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7" customHeight="1">
      <c r="A61" s="105" t="s">
        <v>68</v>
      </c>
      <c r="B61" s="10"/>
      <c r="C61" s="9"/>
      <c r="D61" s="9"/>
      <c r="E61" s="9"/>
      <c r="F61" s="79">
        <v>0.21</v>
      </c>
      <c r="G61" s="619">
        <f>F61*G60</f>
        <v>0</v>
      </c>
      <c r="H61" s="94"/>
      <c r="I61" s="94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7" customHeight="1">
      <c r="A62" s="105" t="s">
        <v>69</v>
      </c>
      <c r="B62" s="10"/>
      <c r="C62" s="9"/>
      <c r="D62" s="9"/>
      <c r="E62" s="9"/>
      <c r="F62" s="9" t="s">
        <v>70</v>
      </c>
      <c r="G62" s="618">
        <f>G61+G60</f>
        <v>0</v>
      </c>
      <c r="H62" s="94"/>
      <c r="I62" s="94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7" customHeight="1">
      <c r="A63" s="84"/>
      <c r="B63" s="94"/>
      <c r="C63" s="621"/>
      <c r="D63" s="621"/>
      <c r="E63" s="621"/>
      <c r="F63" s="621"/>
      <c r="G63" s="618"/>
      <c r="H63" s="94"/>
      <c r="I63" s="94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7" customHeight="1">
      <c r="A64" s="107" t="s">
        <v>71</v>
      </c>
      <c r="B64" s="109"/>
      <c r="C64" s="622"/>
      <c r="D64" s="622"/>
      <c r="E64" s="622"/>
      <c r="F64" s="622"/>
      <c r="G64" s="62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7" customHeight="1">
      <c r="A65" s="84"/>
      <c r="B65" s="94"/>
      <c r="C65" s="621"/>
      <c r="D65" s="621"/>
      <c r="E65" s="621"/>
      <c r="F65" s="621"/>
      <c r="G65" s="621"/>
      <c r="H65" s="94"/>
      <c r="I65" s="94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7" customHeight="1">
      <c r="A66" s="111"/>
      <c r="B66" s="632"/>
      <c r="C66" s="113"/>
      <c r="D66" s="113"/>
      <c r="E66" s="113"/>
      <c r="F66" s="113"/>
      <c r="G66" s="113" t="s">
        <v>41</v>
      </c>
      <c r="H66" s="7"/>
      <c r="I66" s="12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7" customHeight="1">
      <c r="A67" s="115" t="s">
        <v>77</v>
      </c>
      <c r="B67" s="96"/>
      <c r="C67" s="9"/>
      <c r="D67" s="624"/>
      <c r="E67" s="618"/>
      <c r="F67" s="618"/>
      <c r="G67" s="195">
        <f>'8-Glasbewassing'!E77</f>
        <v>9155.5679999999993</v>
      </c>
      <c r="H67" s="94"/>
      <c r="I67" s="12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7" customHeight="1">
      <c r="A68" s="115" t="s">
        <v>78</v>
      </c>
      <c r="B68" s="96"/>
      <c r="C68" s="9"/>
      <c r="D68" s="624"/>
      <c r="E68" s="618"/>
      <c r="F68" s="618"/>
      <c r="G68" s="195">
        <f>'8-Glasbewassing'!J77</f>
        <v>9047.5679999999993</v>
      </c>
      <c r="H68" s="94"/>
      <c r="I68" s="12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7" customHeight="1">
      <c r="A69" s="244" t="s">
        <v>224</v>
      </c>
      <c r="B69" s="96"/>
      <c r="C69" s="9"/>
      <c r="D69" s="624"/>
      <c r="E69" s="618"/>
      <c r="F69" s="618"/>
      <c r="G69" s="195">
        <f>'8-Glasbewassing'!O77</f>
        <v>6837.7591999999986</v>
      </c>
      <c r="H69" s="9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7" customHeight="1">
      <c r="A70" s="664" t="s">
        <v>356</v>
      </c>
      <c r="B70" s="96"/>
      <c r="C70" s="9"/>
      <c r="D70" s="624"/>
      <c r="E70" s="618"/>
      <c r="F70" s="618"/>
      <c r="G70" s="195">
        <f>'8-Glasbewassing'!T77</f>
        <v>322</v>
      </c>
      <c r="H70" s="9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7" customHeight="1">
      <c r="A71" s="115"/>
      <c r="B71" s="96"/>
      <c r="C71" s="9"/>
      <c r="D71" s="624"/>
      <c r="E71" s="618"/>
      <c r="F71" s="618"/>
      <c r="G71" s="195"/>
      <c r="H71" s="9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7" customHeight="1">
      <c r="A72" s="84" t="s">
        <v>79</v>
      </c>
      <c r="B72" s="119"/>
      <c r="C72" s="120"/>
      <c r="D72" s="120"/>
      <c r="E72" s="120"/>
      <c r="F72" s="120"/>
      <c r="G72" s="120" t="s">
        <v>41</v>
      </c>
      <c r="H72" s="91"/>
      <c r="I72" s="94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7" customHeight="1">
      <c r="A73" s="84"/>
      <c r="B73" s="119"/>
      <c r="C73" s="120"/>
      <c r="D73" s="120"/>
      <c r="E73" s="120"/>
      <c r="F73" s="120"/>
      <c r="G73" s="120"/>
      <c r="H73" s="91"/>
      <c r="I73" s="94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7" customHeight="1">
      <c r="A74" s="105" t="s">
        <v>80</v>
      </c>
      <c r="B74" s="119"/>
      <c r="C74" s="9"/>
      <c r="D74" s="122"/>
      <c r="E74" s="40"/>
      <c r="F74" s="618"/>
      <c r="G74" s="625">
        <f>'8-Glasbewassing'!Y77</f>
        <v>0</v>
      </c>
      <c r="H74" s="123"/>
      <c r="I74" s="94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7" customHeight="1">
      <c r="A75" s="105"/>
      <c r="B75" s="10"/>
      <c r="C75" s="9"/>
      <c r="D75" s="9"/>
      <c r="E75" s="125"/>
      <c r="F75" s="125"/>
      <c r="G75" s="125"/>
      <c r="H75" s="125"/>
      <c r="I75" s="94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7" customHeight="1">
      <c r="A76" s="104" t="s">
        <v>67</v>
      </c>
      <c r="B76" s="10"/>
      <c r="C76" s="9"/>
      <c r="D76" s="9"/>
      <c r="E76" s="1"/>
      <c r="F76" s="9"/>
      <c r="G76" s="620">
        <f>SUM(G67:G74)</f>
        <v>25362.895199999999</v>
      </c>
      <c r="H76" s="7"/>
      <c r="I76" s="94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7" customHeight="1">
      <c r="A77" s="105" t="s">
        <v>68</v>
      </c>
      <c r="B77" s="10"/>
      <c r="C77" s="9"/>
      <c r="D77" s="9"/>
      <c r="E77" s="9"/>
      <c r="F77" s="79">
        <v>0.21</v>
      </c>
      <c r="G77" s="619">
        <f>F77*G76</f>
        <v>5326.2079919999996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7" customHeight="1">
      <c r="A78" s="105" t="s">
        <v>69</v>
      </c>
      <c r="B78" s="10"/>
      <c r="C78" s="9"/>
      <c r="D78" s="9"/>
      <c r="E78" s="9"/>
      <c r="F78" s="9" t="s">
        <v>70</v>
      </c>
      <c r="G78" s="618">
        <f>G77+G76</f>
        <v>30689.103191999999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7" customHeight="1">
      <c r="A79" s="7"/>
      <c r="B79" s="10"/>
      <c r="C79" s="9"/>
      <c r="D79" s="9"/>
      <c r="E79" s="9"/>
      <c r="F79" s="9"/>
      <c r="G79" s="61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7" customHeight="1">
      <c r="A80" s="105"/>
      <c r="B80" s="10"/>
      <c r="C80" s="9"/>
      <c r="D80" s="9"/>
      <c r="E80" s="9"/>
      <c r="F80" s="9"/>
      <c r="G80" s="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7" customHeight="1">
      <c r="A81" s="105"/>
      <c r="B81" s="10"/>
      <c r="C81" s="9"/>
      <c r="D81" s="9"/>
      <c r="E81" s="9"/>
      <c r="F81" s="9"/>
      <c r="G81" s="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7" customHeight="1">
      <c r="A82" s="105"/>
      <c r="B82" s="10"/>
      <c r="C82" s="9"/>
      <c r="D82" s="9"/>
      <c r="E82" s="9"/>
      <c r="F82" s="9"/>
      <c r="G82" s="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7" customHeight="1">
      <c r="A83" s="105"/>
      <c r="B83" s="10"/>
      <c r="C83" s="9"/>
      <c r="D83" s="9"/>
      <c r="E83" s="9"/>
      <c r="F83" s="9"/>
      <c r="G83" s="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7" customHeight="1">
      <c r="A84" s="7"/>
      <c r="B84" s="10"/>
      <c r="C84" s="9"/>
      <c r="D84" s="9"/>
      <c r="E84" s="9"/>
      <c r="F84" s="9"/>
      <c r="G84" s="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7" customHeight="1">
      <c r="A85" s="7"/>
      <c r="B85" s="10"/>
      <c r="C85" s="9"/>
      <c r="D85" s="9"/>
      <c r="E85" s="9"/>
      <c r="F85" s="9"/>
      <c r="G85" s="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7" customHeight="1">
      <c r="A86" s="7"/>
      <c r="B86" s="10"/>
      <c r="C86" s="9"/>
      <c r="D86" s="9"/>
      <c r="E86" s="9"/>
      <c r="F86" s="9"/>
      <c r="G86" s="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7" customHeight="1">
      <c r="A87" s="7"/>
      <c r="B87" s="10"/>
      <c r="C87" s="9"/>
      <c r="D87" s="9"/>
      <c r="E87" s="9"/>
      <c r="F87" s="9"/>
      <c r="G87" s="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7" customHeight="1">
      <c r="A88" s="7"/>
      <c r="B88" s="10"/>
      <c r="C88" s="9"/>
      <c r="D88" s="9"/>
      <c r="E88" s="9"/>
      <c r="F88" s="9"/>
      <c r="G88" s="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7" customHeight="1">
      <c r="A89" s="7"/>
      <c r="B89" s="10"/>
      <c r="C89" s="9"/>
      <c r="D89" s="9"/>
      <c r="E89" s="9"/>
      <c r="F89" s="9"/>
      <c r="G89" s="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7" customHeight="1">
      <c r="A90" s="7"/>
      <c r="B90" s="10"/>
      <c r="C90" s="9"/>
      <c r="D90" s="9"/>
      <c r="E90" s="9"/>
      <c r="F90" s="9"/>
      <c r="G90" s="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7" customHeight="1">
      <c r="A91" s="7"/>
      <c r="B91" s="10"/>
      <c r="C91" s="9"/>
      <c r="D91" s="9"/>
      <c r="E91" s="9"/>
      <c r="F91" s="9"/>
      <c r="G91" s="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7" customHeight="1">
      <c r="A92" s="7"/>
      <c r="B92" s="10"/>
      <c r="C92" s="9"/>
      <c r="D92" s="9"/>
      <c r="E92" s="9"/>
      <c r="F92" s="9"/>
      <c r="G92" s="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7" customHeight="1">
      <c r="A93" s="7"/>
      <c r="B93" s="10"/>
      <c r="C93" s="9"/>
      <c r="D93" s="9"/>
      <c r="E93" s="9"/>
      <c r="F93" s="9"/>
      <c r="G93" s="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7" customHeight="1">
      <c r="A94" s="7"/>
      <c r="B94" s="10"/>
      <c r="C94" s="9"/>
      <c r="D94" s="9"/>
      <c r="E94" s="9"/>
      <c r="F94" s="9"/>
      <c r="G94" s="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7" customHeight="1">
      <c r="A95" s="7"/>
      <c r="B95" s="10"/>
      <c r="C95" s="9"/>
      <c r="D95" s="9"/>
      <c r="E95" s="9"/>
      <c r="F95" s="9"/>
      <c r="G95" s="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7" customHeight="1">
      <c r="A96" s="7"/>
      <c r="B96" s="10"/>
      <c r="C96" s="9"/>
      <c r="D96" s="9"/>
      <c r="E96" s="9"/>
      <c r="F96" s="9"/>
      <c r="G96" s="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7" customHeight="1">
      <c r="A97" s="7"/>
      <c r="B97" s="10"/>
      <c r="C97" s="9"/>
      <c r="D97" s="9"/>
      <c r="E97" s="9"/>
      <c r="F97" s="9"/>
      <c r="G97" s="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7" customHeight="1">
      <c r="A98" s="7"/>
      <c r="B98" s="10"/>
      <c r="C98" s="9"/>
      <c r="D98" s="9"/>
      <c r="E98" s="9"/>
      <c r="F98" s="9"/>
      <c r="G98" s="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7" customHeight="1">
      <c r="A99" s="7"/>
      <c r="B99" s="10"/>
      <c r="C99" s="9"/>
      <c r="D99" s="9"/>
      <c r="E99" s="9"/>
      <c r="F99" s="9"/>
      <c r="G99" s="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7" customHeight="1">
      <c r="A100" s="7"/>
      <c r="B100" s="10"/>
      <c r="C100" s="9"/>
      <c r="D100" s="9"/>
      <c r="E100" s="9"/>
      <c r="F100" s="9"/>
      <c r="G100" s="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7" customHeight="1">
      <c r="A101" s="7"/>
      <c r="B101" s="10"/>
      <c r="C101" s="9"/>
      <c r="D101" s="9"/>
      <c r="E101" s="9"/>
      <c r="F101" s="9"/>
      <c r="G101" s="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7" customHeight="1">
      <c r="A102" s="7"/>
      <c r="B102" s="10"/>
      <c r="C102" s="9"/>
      <c r="D102" s="9"/>
      <c r="E102" s="9"/>
      <c r="F102" s="9"/>
      <c r="G102" s="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7" customHeight="1">
      <c r="A103" s="7"/>
      <c r="B103" s="10"/>
      <c r="C103" s="9"/>
      <c r="D103" s="9"/>
      <c r="E103" s="9"/>
      <c r="F103" s="9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7" customHeight="1">
      <c r="A104" s="7"/>
      <c r="B104" s="10"/>
      <c r="C104" s="9"/>
      <c r="D104" s="9"/>
      <c r="E104" s="9"/>
      <c r="F104" s="9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7" customHeight="1">
      <c r="A105" s="7"/>
      <c r="B105" s="10"/>
      <c r="C105" s="9"/>
      <c r="D105" s="9"/>
      <c r="E105" s="9"/>
      <c r="F105" s="9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7" customHeight="1">
      <c r="A106" s="7"/>
      <c r="B106" s="10"/>
      <c r="C106" s="9"/>
      <c r="D106" s="9"/>
      <c r="E106" s="9"/>
      <c r="F106" s="9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7" customHeight="1">
      <c r="A107" s="7"/>
      <c r="B107" s="10"/>
      <c r="C107" s="9"/>
      <c r="D107" s="9"/>
      <c r="E107" s="9"/>
      <c r="F107" s="9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7" customHeight="1">
      <c r="A108" s="7"/>
      <c r="B108" s="10"/>
      <c r="C108" s="9"/>
      <c r="D108" s="9"/>
      <c r="E108" s="9"/>
      <c r="F108" s="9"/>
      <c r="G108" s="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7" customHeight="1">
      <c r="A109" s="7"/>
      <c r="B109" s="10"/>
      <c r="C109" s="9"/>
      <c r="D109" s="9"/>
      <c r="E109" s="9"/>
      <c r="F109" s="9"/>
      <c r="G109" s="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7" customHeight="1">
      <c r="A110" s="7"/>
      <c r="B110" s="10"/>
      <c r="C110" s="9"/>
      <c r="D110" s="9"/>
      <c r="E110" s="9"/>
      <c r="F110" s="9"/>
      <c r="G110" s="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7" customHeight="1">
      <c r="A111" s="7"/>
      <c r="B111" s="10"/>
      <c r="C111" s="9"/>
      <c r="D111" s="9"/>
      <c r="E111" s="9"/>
      <c r="F111" s="9"/>
      <c r="G111" s="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7" customHeight="1">
      <c r="A112" s="7"/>
      <c r="B112" s="10"/>
      <c r="C112" s="9"/>
      <c r="D112" s="9"/>
      <c r="E112" s="9"/>
      <c r="F112" s="9"/>
      <c r="G112" s="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7" customHeight="1">
      <c r="A113" s="7"/>
      <c r="B113" s="10"/>
      <c r="C113" s="9"/>
      <c r="D113" s="9"/>
      <c r="E113" s="9"/>
      <c r="F113" s="9"/>
      <c r="G113" s="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7" customHeight="1">
      <c r="A114" s="7"/>
      <c r="B114" s="10"/>
      <c r="C114" s="9"/>
      <c r="D114" s="9"/>
      <c r="E114" s="9"/>
      <c r="F114" s="9"/>
      <c r="G114" s="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7" customHeight="1">
      <c r="A115" s="7"/>
      <c r="B115" s="10"/>
      <c r="C115" s="9"/>
      <c r="D115" s="9"/>
      <c r="E115" s="9"/>
      <c r="F115" s="9"/>
      <c r="G115" s="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7" customHeight="1">
      <c r="A116" s="7"/>
      <c r="B116" s="10"/>
      <c r="C116" s="9"/>
      <c r="D116" s="9"/>
      <c r="E116" s="9"/>
      <c r="F116" s="9"/>
      <c r="G116" s="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7" customHeight="1">
      <c r="A117" s="7"/>
      <c r="B117" s="10"/>
      <c r="C117" s="9"/>
      <c r="D117" s="9"/>
      <c r="E117" s="9"/>
      <c r="F117" s="9"/>
      <c r="G117" s="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7" customHeight="1">
      <c r="A118" s="7"/>
      <c r="B118" s="10"/>
      <c r="C118" s="9"/>
      <c r="D118" s="9"/>
      <c r="E118" s="9"/>
      <c r="F118" s="9"/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7" customHeight="1">
      <c r="A119" s="7"/>
      <c r="B119" s="10"/>
      <c r="C119" s="9"/>
      <c r="D119" s="9"/>
      <c r="E119" s="9"/>
      <c r="F119" s="9"/>
      <c r="G119" s="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7" customHeight="1">
      <c r="A120" s="7"/>
      <c r="B120" s="10"/>
      <c r="C120" s="9"/>
      <c r="D120" s="9"/>
      <c r="E120" s="9"/>
      <c r="F120" s="9"/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7" customHeight="1">
      <c r="A121" s="7"/>
      <c r="B121" s="10"/>
      <c r="C121" s="9"/>
      <c r="D121" s="9"/>
      <c r="E121" s="9"/>
      <c r="F121" s="9"/>
      <c r="G121" s="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7" customHeight="1">
      <c r="A122" s="7"/>
      <c r="B122" s="10"/>
      <c r="C122" s="9"/>
      <c r="D122" s="9"/>
      <c r="E122" s="9"/>
      <c r="F122" s="9"/>
      <c r="G122" s="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7" customHeight="1">
      <c r="A123" s="7"/>
      <c r="B123" s="10"/>
      <c r="C123" s="9"/>
      <c r="D123" s="9"/>
      <c r="E123" s="9"/>
      <c r="F123" s="9"/>
      <c r="G123" s="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7" customHeight="1">
      <c r="A124" s="7"/>
      <c r="B124" s="10"/>
      <c r="C124" s="9"/>
      <c r="D124" s="9"/>
      <c r="E124" s="9"/>
      <c r="F124" s="9"/>
      <c r="G124" s="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7" customHeight="1">
      <c r="A125" s="7"/>
      <c r="B125" s="10"/>
      <c r="C125" s="9"/>
      <c r="D125" s="9"/>
      <c r="E125" s="9"/>
      <c r="F125" s="9"/>
      <c r="G125" s="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7" customHeight="1">
      <c r="A126" s="7"/>
      <c r="B126" s="10"/>
      <c r="C126" s="9"/>
      <c r="D126" s="9"/>
      <c r="E126" s="9"/>
      <c r="F126" s="9"/>
      <c r="G126" s="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7" customHeight="1">
      <c r="A127" s="7"/>
      <c r="B127" s="10"/>
      <c r="C127" s="9"/>
      <c r="D127" s="9"/>
      <c r="E127" s="9"/>
      <c r="F127" s="9"/>
      <c r="G127" s="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7" customHeight="1">
      <c r="A128" s="7"/>
      <c r="B128" s="10"/>
      <c r="C128" s="9"/>
      <c r="D128" s="9"/>
      <c r="E128" s="9"/>
      <c r="F128" s="9"/>
      <c r="G128" s="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7" customHeight="1">
      <c r="A129" s="7"/>
      <c r="B129" s="10"/>
      <c r="C129" s="9"/>
      <c r="D129" s="9"/>
      <c r="E129" s="9"/>
      <c r="F129" s="9"/>
      <c r="G129" s="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7" customHeight="1">
      <c r="A130" s="7"/>
      <c r="B130" s="10"/>
      <c r="C130" s="9"/>
      <c r="D130" s="9"/>
      <c r="E130" s="9"/>
      <c r="F130" s="9"/>
      <c r="G130" s="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7" customHeight="1">
      <c r="A131" s="7"/>
      <c r="B131" s="10"/>
      <c r="C131" s="9"/>
      <c r="D131" s="9"/>
      <c r="E131" s="9"/>
      <c r="F131" s="9"/>
      <c r="G131" s="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7" customHeight="1">
      <c r="A132" s="7"/>
      <c r="B132" s="10"/>
      <c r="C132" s="9"/>
      <c r="D132" s="9"/>
      <c r="E132" s="9"/>
      <c r="F132" s="9"/>
      <c r="G132" s="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7" customHeight="1">
      <c r="A133" s="7"/>
      <c r="B133" s="10"/>
      <c r="C133" s="9"/>
      <c r="D133" s="9"/>
      <c r="E133" s="9"/>
      <c r="F133" s="9"/>
      <c r="G133" s="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7" customHeight="1">
      <c r="A134" s="7"/>
      <c r="B134" s="10"/>
      <c r="C134" s="9"/>
      <c r="D134" s="9"/>
      <c r="E134" s="9"/>
      <c r="F134" s="9"/>
      <c r="G134" s="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7" customHeight="1">
      <c r="A135" s="7"/>
      <c r="B135" s="10"/>
      <c r="C135" s="9"/>
      <c r="D135" s="9"/>
      <c r="E135" s="9"/>
      <c r="F135" s="9"/>
      <c r="G135" s="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7" customHeight="1">
      <c r="A136" s="7"/>
      <c r="B136" s="10"/>
      <c r="C136" s="9"/>
      <c r="D136" s="9"/>
      <c r="E136" s="9"/>
      <c r="F136" s="9"/>
      <c r="G136" s="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7" customHeight="1">
      <c r="A137" s="7"/>
      <c r="B137" s="10"/>
      <c r="C137" s="9"/>
      <c r="D137" s="9"/>
      <c r="E137" s="9"/>
      <c r="F137" s="9"/>
      <c r="G137" s="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7" customHeight="1">
      <c r="A138" s="7"/>
      <c r="B138" s="10"/>
      <c r="C138" s="9"/>
      <c r="D138" s="9"/>
      <c r="E138" s="9"/>
      <c r="F138" s="9"/>
      <c r="G138" s="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7" customHeight="1">
      <c r="A139" s="7"/>
      <c r="B139" s="10"/>
      <c r="C139" s="9"/>
      <c r="D139" s="9"/>
      <c r="E139" s="9"/>
      <c r="F139" s="9"/>
      <c r="G139" s="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7" customHeight="1">
      <c r="A140" s="7"/>
      <c r="B140" s="10"/>
      <c r="C140" s="9"/>
      <c r="D140" s="9"/>
      <c r="E140" s="9"/>
      <c r="F140" s="9"/>
      <c r="G140" s="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7" customHeight="1">
      <c r="A141" s="7"/>
      <c r="B141" s="10"/>
      <c r="C141" s="9"/>
      <c r="D141" s="9"/>
      <c r="E141" s="9"/>
      <c r="F141" s="9"/>
      <c r="G141" s="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7" customHeight="1">
      <c r="A142" s="7"/>
      <c r="B142" s="10"/>
      <c r="C142" s="9"/>
      <c r="D142" s="9"/>
      <c r="E142" s="9"/>
      <c r="F142" s="9"/>
      <c r="G142" s="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7" customHeight="1">
      <c r="A143" s="7"/>
      <c r="B143" s="10"/>
      <c r="C143" s="9"/>
      <c r="D143" s="9"/>
      <c r="E143" s="9"/>
      <c r="F143" s="9"/>
      <c r="G143" s="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7" customHeight="1">
      <c r="A144" s="7"/>
      <c r="B144" s="10"/>
      <c r="C144" s="9"/>
      <c r="D144" s="9"/>
      <c r="E144" s="9"/>
      <c r="F144" s="9"/>
      <c r="G144" s="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7" customHeight="1">
      <c r="A145" s="7"/>
      <c r="B145" s="10"/>
      <c r="C145" s="9"/>
      <c r="D145" s="9"/>
      <c r="E145" s="9"/>
      <c r="F145" s="9"/>
      <c r="G145" s="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7" customHeight="1">
      <c r="A146" s="7"/>
      <c r="B146" s="10"/>
      <c r="C146" s="9"/>
      <c r="D146" s="9"/>
      <c r="E146" s="9"/>
      <c r="F146" s="9"/>
      <c r="G146" s="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7" customHeight="1">
      <c r="A147" s="7"/>
      <c r="B147" s="10"/>
      <c r="C147" s="9"/>
      <c r="D147" s="9"/>
      <c r="E147" s="9"/>
      <c r="F147" s="9"/>
      <c r="G147" s="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7" customHeight="1">
      <c r="A148" s="7"/>
      <c r="B148" s="10"/>
      <c r="C148" s="9"/>
      <c r="D148" s="9"/>
      <c r="E148" s="9"/>
      <c r="F148" s="9"/>
      <c r="G148" s="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7" customHeight="1">
      <c r="A149" s="7"/>
      <c r="B149" s="10"/>
      <c r="C149" s="9"/>
      <c r="D149" s="9"/>
      <c r="E149" s="9"/>
      <c r="F149" s="9"/>
      <c r="G149" s="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7" customHeight="1">
      <c r="A150" s="7"/>
      <c r="B150" s="10"/>
      <c r="C150" s="9"/>
      <c r="D150" s="9"/>
      <c r="E150" s="9"/>
      <c r="F150" s="9"/>
      <c r="G150" s="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7" customHeight="1">
      <c r="A151" s="7"/>
      <c r="B151" s="10"/>
      <c r="C151" s="9"/>
      <c r="D151" s="9"/>
      <c r="E151" s="9"/>
      <c r="F151" s="9"/>
      <c r="G151" s="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7" customHeight="1">
      <c r="A152" s="7"/>
      <c r="B152" s="10"/>
      <c r="C152" s="9"/>
      <c r="D152" s="9"/>
      <c r="E152" s="9"/>
      <c r="F152" s="9"/>
      <c r="G152" s="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7" customHeight="1">
      <c r="A153" s="7"/>
      <c r="B153" s="10"/>
      <c r="C153" s="9"/>
      <c r="D153" s="9"/>
      <c r="E153" s="9"/>
      <c r="F153" s="9"/>
      <c r="G153" s="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7" customHeight="1">
      <c r="A154" s="7"/>
      <c r="B154" s="10"/>
      <c r="C154" s="9"/>
      <c r="D154" s="9"/>
      <c r="E154" s="9"/>
      <c r="F154" s="9"/>
      <c r="G154" s="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7" customHeight="1">
      <c r="A155" s="7"/>
      <c r="B155" s="10"/>
      <c r="C155" s="9"/>
      <c r="D155" s="9"/>
      <c r="E155" s="9"/>
      <c r="F155" s="9"/>
      <c r="G155" s="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7" customHeight="1">
      <c r="A156" s="7"/>
      <c r="B156" s="10"/>
      <c r="C156" s="9"/>
      <c r="D156" s="9"/>
      <c r="E156" s="9"/>
      <c r="F156" s="9"/>
      <c r="G156" s="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7" customHeight="1">
      <c r="A157" s="7"/>
      <c r="B157" s="10"/>
      <c r="C157" s="9"/>
      <c r="D157" s="9"/>
      <c r="E157" s="9"/>
      <c r="F157" s="9"/>
      <c r="G157" s="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7" customHeight="1">
      <c r="A158" s="7"/>
      <c r="B158" s="10"/>
      <c r="C158" s="9"/>
      <c r="D158" s="9"/>
      <c r="E158" s="9"/>
      <c r="F158" s="9"/>
      <c r="G158" s="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7" customHeight="1">
      <c r="A159" s="7"/>
      <c r="B159" s="10"/>
      <c r="C159" s="9"/>
      <c r="D159" s="9"/>
      <c r="E159" s="9"/>
      <c r="F159" s="9"/>
      <c r="G159" s="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7" customHeight="1">
      <c r="A160" s="7"/>
      <c r="B160" s="10"/>
      <c r="C160" s="9"/>
      <c r="D160" s="9"/>
      <c r="E160" s="9"/>
      <c r="F160" s="9"/>
      <c r="G160" s="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7" customHeight="1">
      <c r="A161" s="7"/>
      <c r="B161" s="10"/>
      <c r="C161" s="9"/>
      <c r="D161" s="9"/>
      <c r="E161" s="9"/>
      <c r="F161" s="9"/>
      <c r="G161" s="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7" customHeight="1">
      <c r="A162" s="7"/>
      <c r="B162" s="10"/>
      <c r="C162" s="9"/>
      <c r="D162" s="9"/>
      <c r="E162" s="9"/>
      <c r="F162" s="9"/>
      <c r="G162" s="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7" customHeight="1">
      <c r="A163" s="7"/>
      <c r="B163" s="10"/>
      <c r="C163" s="9"/>
      <c r="D163" s="9"/>
      <c r="E163" s="9"/>
      <c r="F163" s="9"/>
      <c r="G163" s="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7" customHeight="1">
      <c r="A164" s="7"/>
      <c r="B164" s="10"/>
      <c r="C164" s="9"/>
      <c r="D164" s="9"/>
      <c r="E164" s="9"/>
      <c r="F164" s="9"/>
      <c r="G164" s="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7" customHeight="1">
      <c r="A165" s="7"/>
      <c r="B165" s="10"/>
      <c r="C165" s="9"/>
      <c r="D165" s="9"/>
      <c r="E165" s="9"/>
      <c r="F165" s="9"/>
      <c r="G165" s="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7" customHeight="1">
      <c r="A166" s="7"/>
      <c r="B166" s="10"/>
      <c r="C166" s="9"/>
      <c r="D166" s="9"/>
      <c r="E166" s="9"/>
      <c r="F166" s="9"/>
      <c r="G166" s="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7" customHeight="1">
      <c r="A167" s="7"/>
      <c r="B167" s="10"/>
      <c r="C167" s="9"/>
      <c r="D167" s="9"/>
      <c r="E167" s="9"/>
      <c r="F167" s="9"/>
      <c r="G167" s="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7" customHeight="1">
      <c r="A168" s="7"/>
      <c r="B168" s="10"/>
      <c r="C168" s="9"/>
      <c r="D168" s="9"/>
      <c r="E168" s="9"/>
      <c r="F168" s="9"/>
      <c r="G168" s="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7" customHeight="1">
      <c r="A169" s="7"/>
      <c r="B169" s="10"/>
      <c r="C169" s="9"/>
      <c r="D169" s="9"/>
      <c r="E169" s="9"/>
      <c r="F169" s="9"/>
      <c r="G169" s="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7" customHeight="1">
      <c r="A170" s="7"/>
      <c r="B170" s="10"/>
      <c r="C170" s="9"/>
      <c r="D170" s="9"/>
      <c r="E170" s="9"/>
      <c r="F170" s="9"/>
      <c r="G170" s="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7" customHeight="1">
      <c r="A171" s="7"/>
      <c r="B171" s="10"/>
      <c r="C171" s="9"/>
      <c r="D171" s="9"/>
      <c r="E171" s="9"/>
      <c r="F171" s="9"/>
      <c r="G171" s="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7" customHeight="1">
      <c r="A172" s="7"/>
      <c r="B172" s="10"/>
      <c r="C172" s="9"/>
      <c r="D172" s="9"/>
      <c r="E172" s="9"/>
      <c r="F172" s="9"/>
      <c r="G172" s="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7" customHeight="1">
      <c r="A173" s="7"/>
      <c r="B173" s="10"/>
      <c r="C173" s="9"/>
      <c r="D173" s="9"/>
      <c r="E173" s="9"/>
      <c r="F173" s="9"/>
      <c r="G173" s="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7" customHeight="1">
      <c r="A174" s="7"/>
      <c r="B174" s="10"/>
      <c r="C174" s="9"/>
      <c r="D174" s="9"/>
      <c r="E174" s="9"/>
      <c r="F174" s="9"/>
      <c r="G174" s="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7" customHeight="1">
      <c r="A175" s="7"/>
      <c r="B175" s="10"/>
      <c r="C175" s="9"/>
      <c r="D175" s="9"/>
      <c r="E175" s="9"/>
      <c r="F175" s="9"/>
      <c r="G175" s="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7" customHeight="1">
      <c r="A176" s="7"/>
      <c r="B176" s="10"/>
      <c r="C176" s="9"/>
      <c r="D176" s="9"/>
      <c r="E176" s="9"/>
      <c r="F176" s="9"/>
      <c r="G176" s="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7" customHeight="1">
      <c r="A177" s="7"/>
      <c r="B177" s="10"/>
      <c r="C177" s="9"/>
      <c r="D177" s="9"/>
      <c r="E177" s="9"/>
      <c r="F177" s="9"/>
      <c r="G177" s="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7" customHeight="1">
      <c r="A178" s="7"/>
      <c r="B178" s="10"/>
      <c r="C178" s="9"/>
      <c r="D178" s="9"/>
      <c r="E178" s="9"/>
      <c r="F178" s="9"/>
      <c r="G178" s="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7" customHeight="1">
      <c r="A179" s="7"/>
      <c r="B179" s="10"/>
      <c r="C179" s="9"/>
      <c r="D179" s="9"/>
      <c r="E179" s="9"/>
      <c r="F179" s="9"/>
      <c r="G179" s="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7" customHeight="1">
      <c r="A180" s="7"/>
      <c r="B180" s="10"/>
      <c r="C180" s="9"/>
      <c r="D180" s="9"/>
      <c r="E180" s="9"/>
      <c r="F180" s="9"/>
      <c r="G180" s="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7" customHeight="1">
      <c r="A181" s="7"/>
      <c r="B181" s="10"/>
      <c r="C181" s="9"/>
      <c r="D181" s="9"/>
      <c r="E181" s="9"/>
      <c r="F181" s="9"/>
      <c r="G181" s="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7" customHeight="1">
      <c r="A182" s="7"/>
      <c r="B182" s="10"/>
      <c r="C182" s="9"/>
      <c r="D182" s="9"/>
      <c r="E182" s="9"/>
      <c r="F182" s="9"/>
      <c r="G182" s="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7" customHeight="1">
      <c r="A183" s="7"/>
      <c r="B183" s="10"/>
      <c r="C183" s="9"/>
      <c r="D183" s="9"/>
      <c r="E183" s="9"/>
      <c r="F183" s="9"/>
      <c r="G183" s="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7" customHeight="1">
      <c r="A184" s="7"/>
      <c r="B184" s="10"/>
      <c r="C184" s="9"/>
      <c r="D184" s="9"/>
      <c r="E184" s="9"/>
      <c r="F184" s="9"/>
      <c r="G184" s="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7" customHeight="1">
      <c r="A185" s="7"/>
      <c r="B185" s="10"/>
      <c r="C185" s="9"/>
      <c r="D185" s="9"/>
      <c r="E185" s="9"/>
      <c r="F185" s="9"/>
      <c r="G185" s="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7" customHeight="1">
      <c r="A186" s="7"/>
      <c r="B186" s="10"/>
      <c r="C186" s="9"/>
      <c r="D186" s="9"/>
      <c r="E186" s="9"/>
      <c r="F186" s="9"/>
      <c r="G186" s="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7" customHeight="1">
      <c r="A187" s="7"/>
      <c r="B187" s="10"/>
      <c r="C187" s="9"/>
      <c r="D187" s="9"/>
      <c r="E187" s="9"/>
      <c r="F187" s="9"/>
      <c r="G187" s="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7" customHeight="1">
      <c r="A188" s="7"/>
      <c r="B188" s="10"/>
      <c r="C188" s="9"/>
      <c r="D188" s="9"/>
      <c r="E188" s="9"/>
      <c r="F188" s="9"/>
      <c r="G188" s="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7" customHeight="1">
      <c r="A189" s="7"/>
      <c r="B189" s="10"/>
      <c r="C189" s="9"/>
      <c r="D189" s="9"/>
      <c r="E189" s="9"/>
      <c r="F189" s="9"/>
      <c r="G189" s="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7" customHeight="1">
      <c r="A190" s="7"/>
      <c r="B190" s="10"/>
      <c r="C190" s="9"/>
      <c r="D190" s="9"/>
      <c r="E190" s="9"/>
      <c r="F190" s="9"/>
      <c r="G190" s="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7" customHeight="1">
      <c r="A191" s="7"/>
      <c r="B191" s="10"/>
      <c r="C191" s="9"/>
      <c r="D191" s="9"/>
      <c r="E191" s="9"/>
      <c r="F191" s="9"/>
      <c r="G191" s="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7" customHeight="1">
      <c r="A192" s="7"/>
      <c r="B192" s="10"/>
      <c r="C192" s="9"/>
      <c r="D192" s="9"/>
      <c r="E192" s="9"/>
      <c r="F192" s="9"/>
      <c r="G192" s="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7" customHeight="1">
      <c r="A193" s="7"/>
      <c r="B193" s="10"/>
      <c r="C193" s="9"/>
      <c r="D193" s="9"/>
      <c r="E193" s="9"/>
      <c r="F193" s="9"/>
      <c r="G193" s="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7" customHeight="1">
      <c r="A194" s="7"/>
      <c r="B194" s="10"/>
      <c r="C194" s="9"/>
      <c r="D194" s="9"/>
      <c r="E194" s="9"/>
      <c r="F194" s="9"/>
      <c r="G194" s="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7" customHeight="1">
      <c r="A195" s="7"/>
      <c r="B195" s="10"/>
      <c r="C195" s="9"/>
      <c r="D195" s="9"/>
      <c r="E195" s="9"/>
      <c r="F195" s="9"/>
      <c r="G195" s="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7" customHeight="1">
      <c r="A196" s="7"/>
      <c r="B196" s="10"/>
      <c r="C196" s="9"/>
      <c r="D196" s="9"/>
      <c r="E196" s="9"/>
      <c r="F196" s="9"/>
      <c r="G196" s="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7" customHeight="1">
      <c r="A197" s="7"/>
      <c r="B197" s="10"/>
      <c r="C197" s="9"/>
      <c r="D197" s="9"/>
      <c r="E197" s="9"/>
      <c r="F197" s="9"/>
      <c r="G197" s="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7" customHeight="1">
      <c r="A198" s="7"/>
      <c r="B198" s="10"/>
      <c r="C198" s="9"/>
      <c r="D198" s="9"/>
      <c r="E198" s="9"/>
      <c r="F198" s="9"/>
      <c r="G198" s="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7" customHeight="1">
      <c r="A199" s="7"/>
      <c r="B199" s="10"/>
      <c r="C199" s="9"/>
      <c r="D199" s="9"/>
      <c r="E199" s="9"/>
      <c r="F199" s="9"/>
      <c r="G199" s="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7" customHeight="1">
      <c r="A200" s="7"/>
      <c r="B200" s="10"/>
      <c r="C200" s="9"/>
      <c r="D200" s="9"/>
      <c r="E200" s="9"/>
      <c r="F200" s="9"/>
      <c r="G200" s="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7" customHeight="1">
      <c r="A201" s="7"/>
      <c r="B201" s="10"/>
      <c r="C201" s="9"/>
      <c r="D201" s="9"/>
      <c r="E201" s="9"/>
      <c r="F201" s="9"/>
      <c r="G201" s="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7" customHeight="1">
      <c r="A202" s="7"/>
      <c r="B202" s="10"/>
      <c r="C202" s="9"/>
      <c r="D202" s="9"/>
      <c r="E202" s="9"/>
      <c r="F202" s="9"/>
      <c r="G202" s="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7" customHeight="1">
      <c r="A203" s="7"/>
      <c r="B203" s="10"/>
      <c r="C203" s="9"/>
      <c r="D203" s="9"/>
      <c r="E203" s="9"/>
      <c r="F203" s="9"/>
      <c r="G203" s="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7" customHeight="1">
      <c r="A204" s="7"/>
      <c r="B204" s="10"/>
      <c r="C204" s="9"/>
      <c r="D204" s="9"/>
      <c r="E204" s="9"/>
      <c r="F204" s="9"/>
      <c r="G204" s="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7" customHeight="1">
      <c r="A205" s="7"/>
      <c r="B205" s="10"/>
      <c r="C205" s="9"/>
      <c r="D205" s="9"/>
      <c r="E205" s="9"/>
      <c r="F205" s="9"/>
      <c r="G205" s="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7" customHeight="1">
      <c r="A206" s="7"/>
      <c r="B206" s="10"/>
      <c r="C206" s="9"/>
      <c r="D206" s="9"/>
      <c r="E206" s="9"/>
      <c r="F206" s="9"/>
      <c r="G206" s="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7" customHeight="1">
      <c r="A207" s="7"/>
      <c r="B207" s="10"/>
      <c r="C207" s="9"/>
      <c r="D207" s="9"/>
      <c r="E207" s="9"/>
      <c r="F207" s="9"/>
      <c r="G207" s="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7" customHeight="1">
      <c r="A208" s="7"/>
      <c r="B208" s="10"/>
      <c r="C208" s="9"/>
      <c r="D208" s="9"/>
      <c r="E208" s="9"/>
      <c r="F208" s="9"/>
      <c r="G208" s="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7" customHeight="1">
      <c r="A209" s="7"/>
      <c r="B209" s="10"/>
      <c r="C209" s="9"/>
      <c r="D209" s="9"/>
      <c r="E209" s="9"/>
      <c r="F209" s="9"/>
      <c r="G209" s="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7" customHeight="1">
      <c r="A210" s="7"/>
      <c r="B210" s="10"/>
      <c r="C210" s="9"/>
      <c r="D210" s="9"/>
      <c r="E210" s="9"/>
      <c r="F210" s="9"/>
      <c r="G210" s="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7" customHeight="1">
      <c r="A211" s="7"/>
      <c r="B211" s="10"/>
      <c r="C211" s="9"/>
      <c r="D211" s="9"/>
      <c r="E211" s="9"/>
      <c r="F211" s="9"/>
      <c r="G211" s="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7" customHeight="1">
      <c r="A212" s="7"/>
      <c r="B212" s="10"/>
      <c r="C212" s="9"/>
      <c r="D212" s="9"/>
      <c r="E212" s="9"/>
      <c r="F212" s="9"/>
      <c r="G212" s="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7" customHeight="1">
      <c r="A213" s="7"/>
      <c r="B213" s="10"/>
      <c r="C213" s="9"/>
      <c r="D213" s="9"/>
      <c r="E213" s="9"/>
      <c r="F213" s="9"/>
      <c r="G213" s="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7" customHeight="1">
      <c r="A214" s="7"/>
      <c r="B214" s="10"/>
      <c r="C214" s="9"/>
      <c r="D214" s="9"/>
      <c r="E214" s="9"/>
      <c r="F214" s="9"/>
      <c r="G214" s="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7" customHeight="1">
      <c r="A215" s="7"/>
      <c r="B215" s="10"/>
      <c r="C215" s="9"/>
      <c r="D215" s="9"/>
      <c r="E215" s="9"/>
      <c r="F215" s="9"/>
      <c r="G215" s="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7" customHeight="1">
      <c r="A216" s="7"/>
      <c r="B216" s="10"/>
      <c r="C216" s="9"/>
      <c r="D216" s="9"/>
      <c r="E216" s="9"/>
      <c r="F216" s="9"/>
      <c r="G216" s="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7" customHeight="1">
      <c r="A217" s="7"/>
      <c r="B217" s="10"/>
      <c r="C217" s="9"/>
      <c r="D217" s="9"/>
      <c r="E217" s="9"/>
      <c r="F217" s="9"/>
      <c r="G217" s="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7" customHeight="1">
      <c r="A218" s="7"/>
      <c r="B218" s="10"/>
      <c r="C218" s="9"/>
      <c r="D218" s="9"/>
      <c r="E218" s="9"/>
      <c r="F218" s="9"/>
      <c r="G218" s="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7" customHeight="1">
      <c r="A219" s="7"/>
      <c r="B219" s="10"/>
      <c r="C219" s="9"/>
      <c r="D219" s="9"/>
      <c r="E219" s="9"/>
      <c r="F219" s="9"/>
      <c r="G219" s="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7" customHeight="1">
      <c r="A220" s="7"/>
      <c r="B220" s="10"/>
      <c r="C220" s="9"/>
      <c r="D220" s="9"/>
      <c r="E220" s="9"/>
      <c r="F220" s="9"/>
      <c r="G220" s="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7" customHeight="1">
      <c r="A221" s="7"/>
      <c r="B221" s="10"/>
      <c r="C221" s="9"/>
      <c r="D221" s="9"/>
      <c r="E221" s="9"/>
      <c r="F221" s="9"/>
      <c r="G221" s="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7" customHeight="1">
      <c r="A222" s="7"/>
      <c r="B222" s="10"/>
      <c r="C222" s="9"/>
      <c r="D222" s="9"/>
      <c r="E222" s="9"/>
      <c r="F222" s="9"/>
      <c r="G222" s="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7" customHeight="1">
      <c r="A223" s="7"/>
      <c r="B223" s="10"/>
      <c r="C223" s="9"/>
      <c r="D223" s="9"/>
      <c r="E223" s="9"/>
      <c r="F223" s="9"/>
      <c r="G223" s="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7" customHeight="1">
      <c r="A224" s="7"/>
      <c r="B224" s="10"/>
      <c r="C224" s="9"/>
      <c r="D224" s="9"/>
      <c r="E224" s="9"/>
      <c r="F224" s="9"/>
      <c r="G224" s="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7" customHeight="1">
      <c r="A225" s="7"/>
      <c r="B225" s="10"/>
      <c r="C225" s="9"/>
      <c r="D225" s="9"/>
      <c r="E225" s="9"/>
      <c r="F225" s="9"/>
      <c r="G225" s="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7" customHeight="1">
      <c r="A226" s="7"/>
      <c r="B226" s="10"/>
      <c r="C226" s="9"/>
      <c r="D226" s="9"/>
      <c r="E226" s="9"/>
      <c r="F226" s="9"/>
      <c r="G226" s="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7" customHeight="1">
      <c r="A227" s="7"/>
      <c r="B227" s="10"/>
      <c r="C227" s="9"/>
      <c r="D227" s="9"/>
      <c r="E227" s="9"/>
      <c r="F227" s="9"/>
      <c r="G227" s="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7" customHeight="1">
      <c r="A228" s="7"/>
      <c r="B228" s="10"/>
      <c r="C228" s="9"/>
      <c r="D228" s="9"/>
      <c r="E228" s="9"/>
      <c r="F228" s="9"/>
      <c r="G228" s="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7" customHeight="1">
      <c r="A229" s="7"/>
      <c r="B229" s="10"/>
      <c r="C229" s="9"/>
      <c r="D229" s="9"/>
      <c r="E229" s="9"/>
      <c r="F229" s="9"/>
      <c r="G229" s="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7" customHeight="1">
      <c r="A230" s="7"/>
      <c r="B230" s="10"/>
      <c r="C230" s="9"/>
      <c r="D230" s="9"/>
      <c r="E230" s="9"/>
      <c r="F230" s="9"/>
      <c r="G230" s="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7" customHeight="1">
      <c r="A231" s="7"/>
      <c r="B231" s="10"/>
      <c r="C231" s="9"/>
      <c r="D231" s="9"/>
      <c r="E231" s="9"/>
      <c r="F231" s="9"/>
      <c r="G231" s="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7" customHeight="1">
      <c r="A232" s="7"/>
      <c r="B232" s="10"/>
      <c r="C232" s="9"/>
      <c r="D232" s="9"/>
      <c r="E232" s="9"/>
      <c r="F232" s="9"/>
      <c r="G232" s="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7" customHeight="1">
      <c r="A233" s="7"/>
      <c r="B233" s="10"/>
      <c r="C233" s="9"/>
      <c r="D233" s="9"/>
      <c r="E233" s="9"/>
      <c r="F233" s="9"/>
      <c r="G233" s="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7" customHeight="1">
      <c r="A234" s="7"/>
      <c r="B234" s="10"/>
      <c r="C234" s="9"/>
      <c r="D234" s="9"/>
      <c r="E234" s="9"/>
      <c r="F234" s="9"/>
      <c r="G234" s="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7" customHeight="1">
      <c r="A235" s="7"/>
      <c r="B235" s="10"/>
      <c r="C235" s="9"/>
      <c r="D235" s="9"/>
      <c r="E235" s="9"/>
      <c r="F235" s="9"/>
      <c r="G235" s="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7" customHeight="1">
      <c r="A236" s="7"/>
      <c r="B236" s="10"/>
      <c r="C236" s="9"/>
      <c r="D236" s="9"/>
      <c r="E236" s="9"/>
      <c r="F236" s="9"/>
      <c r="G236" s="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7" customHeight="1">
      <c r="A237" s="7"/>
      <c r="B237" s="10"/>
      <c r="C237" s="9"/>
      <c r="D237" s="9"/>
      <c r="E237" s="9"/>
      <c r="F237" s="9"/>
      <c r="G237" s="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7" customHeight="1">
      <c r="A238" s="7"/>
      <c r="B238" s="10"/>
      <c r="C238" s="9"/>
      <c r="D238" s="9"/>
      <c r="E238" s="9"/>
      <c r="F238" s="9"/>
      <c r="G238" s="9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7" customHeight="1">
      <c r="A239" s="7"/>
      <c r="B239" s="10"/>
      <c r="C239" s="9"/>
      <c r="D239" s="9"/>
      <c r="E239" s="9"/>
      <c r="F239" s="9"/>
      <c r="G239" s="9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7" customHeight="1">
      <c r="A240" s="7"/>
      <c r="B240" s="10"/>
      <c r="C240" s="9"/>
      <c r="D240" s="9"/>
      <c r="E240" s="9"/>
      <c r="F240" s="9"/>
      <c r="G240" s="9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7" customHeight="1">
      <c r="A241" s="7"/>
      <c r="B241" s="10"/>
      <c r="C241" s="9"/>
      <c r="D241" s="9"/>
      <c r="E241" s="9"/>
      <c r="F241" s="9"/>
      <c r="G241" s="9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7" customHeight="1">
      <c r="A242" s="7"/>
      <c r="B242" s="10"/>
      <c r="C242" s="9"/>
      <c r="D242" s="9"/>
      <c r="E242" s="9"/>
      <c r="F242" s="9"/>
      <c r="G242" s="9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7" customHeight="1">
      <c r="A243" s="7"/>
      <c r="B243" s="10"/>
      <c r="C243" s="9"/>
      <c r="D243" s="9"/>
      <c r="E243" s="9"/>
      <c r="F243" s="9"/>
      <c r="G243" s="9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7" customHeight="1">
      <c r="A244" s="7"/>
      <c r="B244" s="10"/>
      <c r="C244" s="9"/>
      <c r="D244" s="9"/>
      <c r="E244" s="9"/>
      <c r="F244" s="9"/>
      <c r="G244" s="9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7" customHeight="1">
      <c r="A245" s="7"/>
      <c r="B245" s="10"/>
      <c r="C245" s="9"/>
      <c r="D245" s="9"/>
      <c r="E245" s="9"/>
      <c r="F245" s="9"/>
      <c r="G245" s="9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7" customHeight="1">
      <c r="A246" s="7"/>
      <c r="B246" s="10"/>
      <c r="C246" s="9"/>
      <c r="D246" s="9"/>
      <c r="E246" s="9"/>
      <c r="F246" s="9"/>
      <c r="G246" s="9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7" customHeight="1">
      <c r="A247" s="7"/>
      <c r="B247" s="10"/>
      <c r="C247" s="9"/>
      <c r="D247" s="9"/>
      <c r="E247" s="9"/>
      <c r="F247" s="9"/>
      <c r="G247" s="9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7" customHeight="1">
      <c r="A248" s="7"/>
      <c r="B248" s="10"/>
      <c r="C248" s="9"/>
      <c r="D248" s="9"/>
      <c r="E248" s="9"/>
      <c r="F248" s="9"/>
      <c r="G248" s="9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7" customHeight="1">
      <c r="A249" s="7"/>
      <c r="B249" s="10"/>
      <c r="C249" s="9"/>
      <c r="D249" s="9"/>
      <c r="E249" s="9"/>
      <c r="F249" s="9"/>
      <c r="G249" s="9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7" customHeight="1">
      <c r="A250" s="7"/>
      <c r="B250" s="10"/>
      <c r="C250" s="9"/>
      <c r="D250" s="9"/>
      <c r="E250" s="9"/>
      <c r="F250" s="9"/>
      <c r="G250" s="9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7" customHeight="1">
      <c r="A251" s="7"/>
      <c r="B251" s="10"/>
      <c r="C251" s="9"/>
      <c r="D251" s="9"/>
      <c r="E251" s="9"/>
      <c r="F251" s="9"/>
      <c r="G251" s="9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7" customHeight="1">
      <c r="A252" s="7"/>
      <c r="B252" s="10"/>
      <c r="C252" s="9"/>
      <c r="D252" s="9"/>
      <c r="E252" s="9"/>
      <c r="F252" s="9"/>
      <c r="G252" s="9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7" customHeight="1">
      <c r="A253" s="7"/>
      <c r="B253" s="10"/>
      <c r="C253" s="9"/>
      <c r="D253" s="9"/>
      <c r="E253" s="9"/>
      <c r="F253" s="9"/>
      <c r="G253" s="9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" customHeight="1">
      <c r="A254" s="7"/>
      <c r="B254" s="10"/>
      <c r="C254" s="9"/>
      <c r="D254" s="9"/>
      <c r="E254" s="9"/>
      <c r="F254" s="9"/>
      <c r="G254" s="9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7" customHeight="1">
      <c r="A255" s="7"/>
      <c r="B255" s="10"/>
      <c r="C255" s="9"/>
      <c r="D255" s="9"/>
      <c r="E255" s="9"/>
      <c r="F255" s="9"/>
      <c r="G255" s="9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7" customHeight="1">
      <c r="A256" s="7"/>
      <c r="B256" s="10"/>
      <c r="C256" s="9"/>
      <c r="D256" s="9"/>
      <c r="E256" s="9"/>
      <c r="F256" s="9"/>
      <c r="G256" s="9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7" customHeight="1">
      <c r="A257" s="7"/>
      <c r="B257" s="10"/>
      <c r="C257" s="9"/>
      <c r="D257" s="9"/>
      <c r="E257" s="9"/>
      <c r="F257" s="9"/>
      <c r="G257" s="9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7" customHeight="1">
      <c r="A258" s="7"/>
      <c r="B258" s="10"/>
      <c r="C258" s="9"/>
      <c r="D258" s="9"/>
      <c r="E258" s="9"/>
      <c r="F258" s="9"/>
      <c r="G258" s="9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7" customHeight="1">
      <c r="A259" s="7"/>
      <c r="B259" s="10"/>
      <c r="C259" s="9"/>
      <c r="D259" s="9"/>
      <c r="E259" s="9"/>
      <c r="F259" s="9"/>
      <c r="G259" s="9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7" customHeight="1">
      <c r="A260" s="7"/>
      <c r="B260" s="10"/>
      <c r="C260" s="9"/>
      <c r="D260" s="9"/>
      <c r="E260" s="9"/>
      <c r="F260" s="9"/>
      <c r="G260" s="9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7" customHeight="1">
      <c r="A261" s="7"/>
      <c r="B261" s="10"/>
      <c r="C261" s="9"/>
      <c r="D261" s="9"/>
      <c r="E261" s="9"/>
      <c r="F261" s="9"/>
      <c r="G261" s="9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7" customHeight="1">
      <c r="A262" s="7"/>
      <c r="B262" s="10"/>
      <c r="C262" s="9"/>
      <c r="D262" s="9"/>
      <c r="E262" s="9"/>
      <c r="F262" s="9"/>
      <c r="G262" s="9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7" customHeight="1">
      <c r="A263" s="7"/>
      <c r="B263" s="10"/>
      <c r="C263" s="9"/>
      <c r="D263" s="9"/>
      <c r="E263" s="9"/>
      <c r="F263" s="9"/>
      <c r="G263" s="9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7" customHeight="1">
      <c r="A264" s="7"/>
      <c r="B264" s="10"/>
      <c r="C264" s="9"/>
      <c r="D264" s="9"/>
      <c r="E264" s="9"/>
      <c r="F264" s="9"/>
      <c r="G264" s="9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7" customHeight="1">
      <c r="A265" s="7"/>
      <c r="B265" s="10"/>
      <c r="C265" s="9"/>
      <c r="D265" s="9"/>
      <c r="E265" s="9"/>
      <c r="F265" s="9"/>
      <c r="G265" s="9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7" customHeight="1">
      <c r="A266" s="7"/>
      <c r="B266" s="10"/>
      <c r="C266" s="9"/>
      <c r="D266" s="9"/>
      <c r="E266" s="9"/>
      <c r="F266" s="9"/>
      <c r="G266" s="9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7" customHeight="1">
      <c r="A267" s="7"/>
      <c r="B267" s="10"/>
      <c r="C267" s="9"/>
      <c r="D267" s="9"/>
      <c r="E267" s="9"/>
      <c r="F267" s="9"/>
      <c r="G267" s="9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7" customHeight="1">
      <c r="A268" s="7"/>
      <c r="B268" s="10"/>
      <c r="C268" s="9"/>
      <c r="D268" s="9"/>
      <c r="E268" s="9"/>
      <c r="F268" s="9"/>
      <c r="G268" s="9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7" customHeight="1">
      <c r="A269" s="7"/>
      <c r="B269" s="10"/>
      <c r="C269" s="9"/>
      <c r="D269" s="9"/>
      <c r="E269" s="9"/>
      <c r="F269" s="9"/>
      <c r="G269" s="9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7" customHeight="1">
      <c r="A270" s="7"/>
      <c r="B270" s="10"/>
      <c r="C270" s="9"/>
      <c r="D270" s="9"/>
      <c r="E270" s="9"/>
      <c r="F270" s="9"/>
      <c r="G270" s="9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7" customHeight="1">
      <c r="A271" s="7"/>
      <c r="B271" s="10"/>
      <c r="C271" s="9"/>
      <c r="D271" s="9"/>
      <c r="E271" s="9"/>
      <c r="F271" s="9"/>
      <c r="G271" s="9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7" customHeight="1">
      <c r="A272" s="7"/>
      <c r="B272" s="10"/>
      <c r="C272" s="9"/>
      <c r="D272" s="9"/>
      <c r="E272" s="9"/>
      <c r="F272" s="9"/>
      <c r="G272" s="9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7" customHeight="1">
      <c r="A273" s="7"/>
      <c r="B273" s="10"/>
      <c r="C273" s="9"/>
      <c r="D273" s="9"/>
      <c r="E273" s="9"/>
      <c r="F273" s="9"/>
      <c r="G273" s="9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7" customHeight="1">
      <c r="A274" s="7"/>
      <c r="B274" s="10"/>
      <c r="C274" s="9"/>
      <c r="D274" s="9"/>
      <c r="E274" s="9"/>
      <c r="F274" s="9"/>
      <c r="G274" s="9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7" customHeight="1">
      <c r="A275" s="7"/>
      <c r="B275" s="10"/>
      <c r="C275" s="9"/>
      <c r="D275" s="9"/>
      <c r="E275" s="9"/>
      <c r="F275" s="9"/>
      <c r="G275" s="9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7" customHeight="1">
      <c r="A276" s="7"/>
      <c r="B276" s="10"/>
      <c r="C276" s="9"/>
      <c r="D276" s="9"/>
      <c r="E276" s="9"/>
      <c r="F276" s="9"/>
      <c r="G276" s="9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7" customHeight="1">
      <c r="A277" s="7"/>
      <c r="B277" s="10"/>
      <c r="C277" s="9"/>
      <c r="D277" s="9"/>
      <c r="E277" s="9"/>
      <c r="F277" s="9"/>
      <c r="G277" s="9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7" customHeight="1">
      <c r="A278" s="7"/>
      <c r="B278" s="10"/>
      <c r="C278" s="9"/>
      <c r="D278" s="9"/>
      <c r="E278" s="9"/>
      <c r="F278" s="9"/>
      <c r="G278" s="9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7" customHeight="1">
      <c r="A279" s="7"/>
      <c r="B279" s="10"/>
      <c r="C279" s="9"/>
      <c r="D279" s="9"/>
      <c r="E279" s="9"/>
      <c r="F279" s="9"/>
      <c r="G279" s="9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7" customHeight="1">
      <c r="A280" s="7"/>
      <c r="B280" s="10"/>
      <c r="C280" s="9"/>
      <c r="D280" s="9"/>
      <c r="E280" s="9"/>
      <c r="F280" s="9"/>
      <c r="G280" s="9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7" customHeight="1">
      <c r="A281" s="7"/>
      <c r="B281" s="10"/>
      <c r="C281" s="9"/>
      <c r="D281" s="9"/>
      <c r="E281" s="9"/>
      <c r="F281" s="9"/>
      <c r="G281" s="9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7" customHeight="1">
      <c r="A282" s="7"/>
      <c r="B282" s="10"/>
      <c r="C282" s="9"/>
      <c r="D282" s="9"/>
      <c r="E282" s="9"/>
      <c r="F282" s="9"/>
      <c r="G282" s="9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7" customHeight="1">
      <c r="A283" s="7"/>
      <c r="B283" s="10"/>
      <c r="C283" s="9"/>
      <c r="D283" s="9"/>
      <c r="E283" s="9"/>
      <c r="F283" s="9"/>
      <c r="G283" s="9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7" customHeight="1">
      <c r="A284" s="7"/>
      <c r="B284" s="10"/>
      <c r="C284" s="9"/>
      <c r="D284" s="9"/>
      <c r="E284" s="9"/>
      <c r="F284" s="9"/>
      <c r="G284" s="9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7" customHeight="1">
      <c r="A285" s="7"/>
      <c r="B285" s="10"/>
      <c r="C285" s="9"/>
      <c r="D285" s="9"/>
      <c r="E285" s="9"/>
      <c r="F285" s="9"/>
      <c r="G285" s="9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7" customHeight="1">
      <c r="A286" s="7"/>
      <c r="B286" s="10"/>
      <c r="C286" s="9"/>
      <c r="D286" s="9"/>
      <c r="E286" s="9"/>
      <c r="F286" s="9"/>
      <c r="G286" s="9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7" customHeight="1">
      <c r="A287" s="7"/>
      <c r="B287" s="10"/>
      <c r="C287" s="9"/>
      <c r="D287" s="9"/>
      <c r="E287" s="9"/>
      <c r="F287" s="9"/>
      <c r="G287" s="9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7" customHeight="1">
      <c r="A288" s="7"/>
      <c r="B288" s="10"/>
      <c r="C288" s="9"/>
      <c r="D288" s="9"/>
      <c r="E288" s="9"/>
      <c r="F288" s="9"/>
      <c r="G288" s="9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7" customHeight="1">
      <c r="A289" s="7"/>
      <c r="B289" s="10"/>
      <c r="C289" s="9"/>
      <c r="D289" s="9"/>
      <c r="E289" s="9"/>
      <c r="F289" s="9"/>
      <c r="G289" s="9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7" customHeight="1">
      <c r="A290" s="7"/>
      <c r="B290" s="10"/>
      <c r="C290" s="9"/>
      <c r="D290" s="9"/>
      <c r="E290" s="9"/>
      <c r="F290" s="9"/>
      <c r="G290" s="9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7" customHeight="1">
      <c r="A291" s="7"/>
      <c r="B291" s="10"/>
      <c r="C291" s="9"/>
      <c r="D291" s="9"/>
      <c r="E291" s="9"/>
      <c r="F291" s="9"/>
      <c r="G291" s="9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7" customHeight="1">
      <c r="A292" s="7"/>
      <c r="B292" s="10"/>
      <c r="C292" s="9"/>
      <c r="D292" s="9"/>
      <c r="E292" s="9"/>
      <c r="F292" s="9"/>
      <c r="G292" s="9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7" customHeight="1">
      <c r="A293" s="7"/>
      <c r="B293" s="10"/>
      <c r="C293" s="9"/>
      <c r="D293" s="9"/>
      <c r="E293" s="9"/>
      <c r="F293" s="9"/>
      <c r="G293" s="9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7" customHeight="1">
      <c r="A294" s="7"/>
      <c r="B294" s="10"/>
      <c r="C294" s="9"/>
      <c r="D294" s="9"/>
      <c r="E294" s="9"/>
      <c r="F294" s="9"/>
      <c r="G294" s="9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7" customHeight="1">
      <c r="A295" s="7"/>
      <c r="B295" s="10"/>
      <c r="C295" s="9"/>
      <c r="D295" s="9"/>
      <c r="E295" s="9"/>
      <c r="F295" s="9"/>
      <c r="G295" s="9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7" customHeight="1">
      <c r="A296" s="7"/>
      <c r="B296" s="10"/>
      <c r="C296" s="9"/>
      <c r="D296" s="9"/>
      <c r="E296" s="9"/>
      <c r="F296" s="9"/>
      <c r="G296" s="9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7" customHeight="1">
      <c r="A297" s="7"/>
      <c r="B297" s="10"/>
      <c r="C297" s="9"/>
      <c r="D297" s="9"/>
      <c r="E297" s="9"/>
      <c r="F297" s="9"/>
      <c r="G297" s="9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7" customHeight="1">
      <c r="A298" s="7"/>
      <c r="B298" s="10"/>
      <c r="C298" s="9"/>
      <c r="D298" s="9"/>
      <c r="E298" s="9"/>
      <c r="F298" s="9"/>
      <c r="G298" s="9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7" customHeight="1">
      <c r="A299" s="7"/>
      <c r="B299" s="10"/>
      <c r="C299" s="9"/>
      <c r="D299" s="9"/>
      <c r="E299" s="9"/>
      <c r="F299" s="9"/>
      <c r="G299" s="9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7" customHeight="1">
      <c r="A300" s="7"/>
      <c r="B300" s="10"/>
      <c r="C300" s="9"/>
      <c r="D300" s="9"/>
      <c r="E300" s="9"/>
      <c r="F300" s="9"/>
      <c r="G300" s="9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7" customHeight="1">
      <c r="A301" s="7"/>
      <c r="B301" s="10"/>
      <c r="C301" s="9"/>
      <c r="D301" s="9"/>
      <c r="E301" s="9"/>
      <c r="F301" s="9"/>
      <c r="G301" s="9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7" customHeight="1">
      <c r="A302" s="7"/>
      <c r="B302" s="10"/>
      <c r="C302" s="9"/>
      <c r="D302" s="9"/>
      <c r="E302" s="9"/>
      <c r="F302" s="9"/>
      <c r="G302" s="9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7" customHeight="1">
      <c r="A303" s="7"/>
      <c r="B303" s="10"/>
      <c r="C303" s="9"/>
      <c r="D303" s="9"/>
      <c r="E303" s="9"/>
      <c r="F303" s="9"/>
      <c r="G303" s="9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7" customHeight="1">
      <c r="A304" s="7"/>
      <c r="B304" s="10"/>
      <c r="C304" s="9"/>
      <c r="D304" s="9"/>
      <c r="E304" s="9"/>
      <c r="F304" s="9"/>
      <c r="G304" s="9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7" customHeight="1">
      <c r="A305" s="7"/>
      <c r="B305" s="10"/>
      <c r="C305" s="9"/>
      <c r="D305" s="9"/>
      <c r="E305" s="9"/>
      <c r="F305" s="9"/>
      <c r="G305" s="9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7" customHeight="1">
      <c r="A306" s="7"/>
      <c r="B306" s="10"/>
      <c r="C306" s="9"/>
      <c r="D306" s="9"/>
      <c r="E306" s="9"/>
      <c r="F306" s="9"/>
      <c r="G306" s="9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7" customHeight="1">
      <c r="A307" s="7"/>
      <c r="B307" s="10"/>
      <c r="C307" s="9"/>
      <c r="D307" s="9"/>
      <c r="E307" s="9"/>
      <c r="F307" s="9"/>
      <c r="G307" s="9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7" customHeight="1">
      <c r="A308" s="7"/>
      <c r="B308" s="10"/>
      <c r="C308" s="9"/>
      <c r="D308" s="9"/>
      <c r="E308" s="9"/>
      <c r="F308" s="9"/>
      <c r="G308" s="9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7" customHeight="1">
      <c r="A309" s="7"/>
      <c r="B309" s="10"/>
      <c r="C309" s="9"/>
      <c r="D309" s="9"/>
      <c r="E309" s="9"/>
      <c r="F309" s="9"/>
      <c r="G309" s="9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7" customHeight="1">
      <c r="A310" s="7"/>
      <c r="B310" s="10"/>
      <c r="C310" s="9"/>
      <c r="D310" s="9"/>
      <c r="E310" s="9"/>
      <c r="F310" s="9"/>
      <c r="G310" s="9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7" customHeight="1">
      <c r="A311" s="7"/>
      <c r="B311" s="10"/>
      <c r="C311" s="9"/>
      <c r="D311" s="9"/>
      <c r="E311" s="9"/>
      <c r="F311" s="9"/>
      <c r="G311" s="9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7" customHeight="1">
      <c r="A312" s="7"/>
      <c r="B312" s="10"/>
      <c r="C312" s="9"/>
      <c r="D312" s="9"/>
      <c r="E312" s="9"/>
      <c r="F312" s="9"/>
      <c r="G312" s="9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7" customHeight="1">
      <c r="A313" s="7"/>
      <c r="B313" s="10"/>
      <c r="C313" s="9"/>
      <c r="D313" s="9"/>
      <c r="E313" s="9"/>
      <c r="F313" s="9"/>
      <c r="G313" s="9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7" customHeight="1">
      <c r="A314" s="7"/>
      <c r="B314" s="10"/>
      <c r="C314" s="9"/>
      <c r="D314" s="9"/>
      <c r="E314" s="9"/>
      <c r="F314" s="9"/>
      <c r="G314" s="9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7" customHeight="1">
      <c r="A315" s="7"/>
      <c r="B315" s="10"/>
      <c r="C315" s="9"/>
      <c r="D315" s="9"/>
      <c r="E315" s="9"/>
      <c r="F315" s="9"/>
      <c r="G315" s="9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7" customHeight="1">
      <c r="A316" s="7"/>
      <c r="B316" s="10"/>
      <c r="C316" s="9"/>
      <c r="D316" s="9"/>
      <c r="E316" s="9"/>
      <c r="F316" s="9"/>
      <c r="G316" s="9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7" customHeight="1">
      <c r="A317" s="7"/>
      <c r="B317" s="10"/>
      <c r="C317" s="9"/>
      <c r="D317" s="9"/>
      <c r="E317" s="9"/>
      <c r="F317" s="9"/>
      <c r="G317" s="9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7" customHeight="1">
      <c r="A318" s="7"/>
      <c r="B318" s="10"/>
      <c r="C318" s="9"/>
      <c r="D318" s="9"/>
      <c r="E318" s="9"/>
      <c r="F318" s="9"/>
      <c r="G318" s="9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7" customHeight="1">
      <c r="A319" s="7"/>
      <c r="B319" s="10"/>
      <c r="C319" s="9"/>
      <c r="D319" s="9"/>
      <c r="E319" s="9"/>
      <c r="F319" s="9"/>
      <c r="G319" s="9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7" customHeight="1">
      <c r="A320" s="7"/>
      <c r="B320" s="10"/>
      <c r="C320" s="9"/>
      <c r="D320" s="9"/>
      <c r="E320" s="9"/>
      <c r="F320" s="9"/>
      <c r="G320" s="9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7" customHeight="1">
      <c r="A321" s="7"/>
      <c r="B321" s="10"/>
      <c r="C321" s="9"/>
      <c r="D321" s="9"/>
      <c r="E321" s="9"/>
      <c r="F321" s="9"/>
      <c r="G321" s="9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7" customHeight="1">
      <c r="A322" s="7"/>
      <c r="B322" s="10"/>
      <c r="C322" s="9"/>
      <c r="D322" s="9"/>
      <c r="E322" s="9"/>
      <c r="F322" s="9"/>
      <c r="G322" s="9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7" customHeight="1">
      <c r="A323" s="7"/>
      <c r="B323" s="10"/>
      <c r="C323" s="9"/>
      <c r="D323" s="9"/>
      <c r="E323" s="9"/>
      <c r="F323" s="9"/>
      <c r="G323" s="9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7" customHeight="1">
      <c r="A324" s="7"/>
      <c r="B324" s="10"/>
      <c r="C324" s="9"/>
      <c r="D324" s="9"/>
      <c r="E324" s="9"/>
      <c r="F324" s="9"/>
      <c r="G324" s="9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7" customHeight="1">
      <c r="A325" s="7"/>
      <c r="B325" s="10"/>
      <c r="C325" s="9"/>
      <c r="D325" s="9"/>
      <c r="E325" s="9"/>
      <c r="F325" s="9"/>
      <c r="G325" s="9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7" customHeight="1">
      <c r="A326" s="7"/>
      <c r="B326" s="10"/>
      <c r="C326" s="9"/>
      <c r="D326" s="9"/>
      <c r="E326" s="9"/>
      <c r="F326" s="9"/>
      <c r="G326" s="9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7" customHeight="1">
      <c r="A327" s="7"/>
      <c r="B327" s="10"/>
      <c r="C327" s="9"/>
      <c r="D327" s="9"/>
      <c r="E327" s="9"/>
      <c r="F327" s="9"/>
      <c r="G327" s="9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7" customHeight="1">
      <c r="A328" s="7"/>
      <c r="B328" s="10"/>
      <c r="C328" s="9"/>
      <c r="D328" s="9"/>
      <c r="E328" s="9"/>
      <c r="F328" s="9"/>
      <c r="G328" s="9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7" customHeight="1">
      <c r="A329" s="7"/>
      <c r="B329" s="10"/>
      <c r="C329" s="9"/>
      <c r="D329" s="9"/>
      <c r="E329" s="9"/>
      <c r="F329" s="9"/>
      <c r="G329" s="9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7" customHeight="1">
      <c r="A330" s="7"/>
      <c r="B330" s="10"/>
      <c r="C330" s="9"/>
      <c r="D330" s="9"/>
      <c r="E330" s="9"/>
      <c r="F330" s="9"/>
      <c r="G330" s="9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7" customHeight="1">
      <c r="A331" s="7"/>
      <c r="B331" s="10"/>
      <c r="C331" s="9"/>
      <c r="D331" s="9"/>
      <c r="E331" s="9"/>
      <c r="F331" s="9"/>
      <c r="G331" s="9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7" customHeight="1">
      <c r="A332" s="7"/>
      <c r="B332" s="10"/>
      <c r="C332" s="9"/>
      <c r="D332" s="9"/>
      <c r="E332" s="9"/>
      <c r="F332" s="9"/>
      <c r="G332" s="9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7" customHeight="1">
      <c r="A333" s="7"/>
      <c r="B333" s="10"/>
      <c r="C333" s="9"/>
      <c r="D333" s="9"/>
      <c r="E333" s="9"/>
      <c r="F333" s="9"/>
      <c r="G333" s="9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7" customHeight="1">
      <c r="A334" s="7"/>
      <c r="B334" s="10"/>
      <c r="C334" s="9"/>
      <c r="D334" s="9"/>
      <c r="E334" s="9"/>
      <c r="F334" s="9"/>
      <c r="G334" s="9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7" customHeight="1">
      <c r="A335" s="7"/>
      <c r="B335" s="10"/>
      <c r="C335" s="9"/>
      <c r="D335" s="9"/>
      <c r="E335" s="9"/>
      <c r="F335" s="9"/>
      <c r="G335" s="9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7" customHeight="1">
      <c r="A336" s="7"/>
      <c r="B336" s="10"/>
      <c r="C336" s="9"/>
      <c r="D336" s="9"/>
      <c r="E336" s="9"/>
      <c r="F336" s="9"/>
      <c r="G336" s="9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7" customHeight="1">
      <c r="A337" s="7"/>
      <c r="B337" s="10"/>
      <c r="C337" s="9"/>
      <c r="D337" s="9"/>
      <c r="E337" s="9"/>
      <c r="F337" s="9"/>
      <c r="G337" s="9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7" customHeight="1">
      <c r="A338" s="7"/>
      <c r="B338" s="10"/>
      <c r="C338" s="9"/>
      <c r="D338" s="9"/>
      <c r="E338" s="9"/>
      <c r="F338" s="9"/>
      <c r="G338" s="9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7" customHeight="1">
      <c r="A339" s="7"/>
      <c r="B339" s="10"/>
      <c r="C339" s="9"/>
      <c r="D339" s="9"/>
      <c r="E339" s="9"/>
      <c r="F339" s="9"/>
      <c r="G339" s="9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7" customHeight="1">
      <c r="A340" s="7"/>
      <c r="B340" s="10"/>
      <c r="C340" s="9"/>
      <c r="D340" s="9"/>
      <c r="E340" s="9"/>
      <c r="F340" s="9"/>
      <c r="G340" s="9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7" customHeight="1">
      <c r="A341" s="7"/>
      <c r="B341" s="10"/>
      <c r="C341" s="9"/>
      <c r="D341" s="9"/>
      <c r="E341" s="9"/>
      <c r="F341" s="9"/>
      <c r="G341" s="9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7" customHeight="1">
      <c r="A342" s="7"/>
      <c r="B342" s="10"/>
      <c r="C342" s="9"/>
      <c r="D342" s="9"/>
      <c r="E342" s="9"/>
      <c r="F342" s="9"/>
      <c r="G342" s="9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7" customHeight="1">
      <c r="A343" s="7"/>
      <c r="B343" s="10"/>
      <c r="C343" s="9"/>
      <c r="D343" s="9"/>
      <c r="E343" s="9"/>
      <c r="F343" s="9"/>
      <c r="G343" s="9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7" customHeight="1">
      <c r="A344" s="7"/>
      <c r="B344" s="10"/>
      <c r="C344" s="9"/>
      <c r="D344" s="9"/>
      <c r="E344" s="9"/>
      <c r="F344" s="9"/>
      <c r="G344" s="9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7" customHeight="1">
      <c r="A345" s="7"/>
      <c r="B345" s="10"/>
      <c r="C345" s="9"/>
      <c r="D345" s="9"/>
      <c r="E345" s="9"/>
      <c r="F345" s="9"/>
      <c r="G345" s="9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7" customHeight="1">
      <c r="A346" s="7"/>
      <c r="B346" s="10"/>
      <c r="C346" s="9"/>
      <c r="D346" s="9"/>
      <c r="E346" s="9"/>
      <c r="F346" s="9"/>
      <c r="G346" s="9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7" customHeight="1">
      <c r="A347" s="7"/>
      <c r="B347" s="10"/>
      <c r="C347" s="9"/>
      <c r="D347" s="9"/>
      <c r="E347" s="9"/>
      <c r="F347" s="9"/>
      <c r="G347" s="9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7" customHeight="1">
      <c r="A348" s="7"/>
      <c r="B348" s="10"/>
      <c r="C348" s="9"/>
      <c r="D348" s="9"/>
      <c r="E348" s="9"/>
      <c r="F348" s="9"/>
      <c r="G348" s="9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7" customHeight="1">
      <c r="A349" s="7"/>
      <c r="B349" s="10"/>
      <c r="C349" s="9"/>
      <c r="D349" s="9"/>
      <c r="E349" s="9"/>
      <c r="F349" s="9"/>
      <c r="G349" s="9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7" customHeight="1">
      <c r="A350" s="7"/>
      <c r="B350" s="10"/>
      <c r="C350" s="9"/>
      <c r="D350" s="9"/>
      <c r="E350" s="9"/>
      <c r="F350" s="9"/>
      <c r="G350" s="9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7" customHeight="1">
      <c r="A351" s="7"/>
      <c r="B351" s="10"/>
      <c r="C351" s="9"/>
      <c r="D351" s="9"/>
      <c r="E351" s="9"/>
      <c r="F351" s="9"/>
      <c r="G351" s="9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7" customHeight="1">
      <c r="A352" s="7"/>
      <c r="B352" s="10"/>
      <c r="C352" s="9"/>
      <c r="D352" s="9"/>
      <c r="E352" s="9"/>
      <c r="F352" s="9"/>
      <c r="G352" s="9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7" customHeight="1">
      <c r="A353" s="7"/>
      <c r="B353" s="10"/>
      <c r="C353" s="9"/>
      <c r="D353" s="9"/>
      <c r="E353" s="9"/>
      <c r="F353" s="9"/>
      <c r="G353" s="9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7" customHeight="1">
      <c r="A354" s="7"/>
      <c r="B354" s="10"/>
      <c r="C354" s="9"/>
      <c r="D354" s="9"/>
      <c r="E354" s="9"/>
      <c r="F354" s="9"/>
      <c r="G354" s="9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7" customHeight="1">
      <c r="A355" s="7"/>
      <c r="B355" s="10"/>
      <c r="C355" s="9"/>
      <c r="D355" s="9"/>
      <c r="E355" s="9"/>
      <c r="F355" s="9"/>
      <c r="G355" s="9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7" customHeight="1">
      <c r="A356" s="7"/>
      <c r="B356" s="10"/>
      <c r="C356" s="9"/>
      <c r="D356" s="9"/>
      <c r="E356" s="9"/>
      <c r="F356" s="9"/>
      <c r="G356" s="9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7" customHeight="1">
      <c r="A357" s="7"/>
      <c r="B357" s="10"/>
      <c r="C357" s="9"/>
      <c r="D357" s="9"/>
      <c r="E357" s="9"/>
      <c r="F357" s="9"/>
      <c r="G357" s="9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7" customHeight="1">
      <c r="A358" s="7"/>
      <c r="B358" s="10"/>
      <c r="C358" s="9"/>
      <c r="D358" s="9"/>
      <c r="E358" s="9"/>
      <c r="F358" s="9"/>
      <c r="G358" s="9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7" customHeight="1">
      <c r="A359" s="7"/>
      <c r="B359" s="10"/>
      <c r="C359" s="9"/>
      <c r="D359" s="9"/>
      <c r="E359" s="9"/>
      <c r="F359" s="9"/>
      <c r="G359" s="9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7" customHeight="1">
      <c r="A360" s="7"/>
      <c r="B360" s="10"/>
      <c r="C360" s="9"/>
      <c r="D360" s="9"/>
      <c r="E360" s="9"/>
      <c r="F360" s="9"/>
      <c r="G360" s="9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7" customHeight="1">
      <c r="A361" s="7"/>
      <c r="B361" s="10"/>
      <c r="C361" s="9"/>
      <c r="D361" s="9"/>
      <c r="E361" s="9"/>
      <c r="F361" s="9"/>
      <c r="G361" s="9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7" customHeight="1">
      <c r="A362" s="7"/>
      <c r="B362" s="10"/>
      <c r="C362" s="9"/>
      <c r="D362" s="9"/>
      <c r="E362" s="9"/>
      <c r="F362" s="9"/>
      <c r="G362" s="9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7" customHeight="1">
      <c r="A363" s="7"/>
      <c r="B363" s="10"/>
      <c r="C363" s="9"/>
      <c r="D363" s="9"/>
      <c r="E363" s="9"/>
      <c r="F363" s="9"/>
      <c r="G363" s="9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7" customHeight="1">
      <c r="A364" s="7"/>
      <c r="B364" s="10"/>
      <c r="C364" s="9"/>
      <c r="D364" s="9"/>
      <c r="E364" s="9"/>
      <c r="F364" s="9"/>
      <c r="G364" s="9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7" customHeight="1">
      <c r="A365" s="7"/>
      <c r="B365" s="10"/>
      <c r="C365" s="9"/>
      <c r="D365" s="9"/>
      <c r="E365" s="9"/>
      <c r="F365" s="9"/>
      <c r="G365" s="9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7" customHeight="1">
      <c r="A366" s="7"/>
      <c r="B366" s="10"/>
      <c r="C366" s="9"/>
      <c r="D366" s="9"/>
      <c r="E366" s="9"/>
      <c r="F366" s="9"/>
      <c r="G366" s="9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7" customHeight="1">
      <c r="A367" s="7"/>
      <c r="B367" s="10"/>
      <c r="C367" s="9"/>
      <c r="D367" s="9"/>
      <c r="E367" s="9"/>
      <c r="F367" s="9"/>
      <c r="G367" s="9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7" customHeight="1">
      <c r="A368" s="7"/>
      <c r="B368" s="10"/>
      <c r="C368" s="9"/>
      <c r="D368" s="9"/>
      <c r="E368" s="9"/>
      <c r="F368" s="9"/>
      <c r="G368" s="9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7" customHeight="1">
      <c r="A369" s="7"/>
      <c r="B369" s="10"/>
      <c r="C369" s="9"/>
      <c r="D369" s="9"/>
      <c r="E369" s="9"/>
      <c r="F369" s="9"/>
      <c r="G369" s="9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7" customHeight="1">
      <c r="A370" s="7"/>
      <c r="B370" s="10"/>
      <c r="C370" s="9"/>
      <c r="D370" s="9"/>
      <c r="E370" s="9"/>
      <c r="F370" s="9"/>
      <c r="G370" s="9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7" customHeight="1">
      <c r="A371" s="7"/>
      <c r="B371" s="10"/>
      <c r="C371" s="9"/>
      <c r="D371" s="9"/>
      <c r="E371" s="9"/>
      <c r="F371" s="9"/>
      <c r="G371" s="9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7" customHeight="1">
      <c r="A372" s="7"/>
      <c r="B372" s="10"/>
      <c r="C372" s="9"/>
      <c r="D372" s="9"/>
      <c r="E372" s="9"/>
      <c r="F372" s="9"/>
      <c r="G372" s="9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7" customHeight="1">
      <c r="A373" s="7"/>
      <c r="B373" s="10"/>
      <c r="C373" s="9"/>
      <c r="D373" s="9"/>
      <c r="E373" s="9"/>
      <c r="F373" s="9"/>
      <c r="G373" s="9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7" customHeight="1">
      <c r="A374" s="7"/>
      <c r="B374" s="10"/>
      <c r="C374" s="9"/>
      <c r="D374" s="9"/>
      <c r="E374" s="9"/>
      <c r="F374" s="9"/>
      <c r="G374" s="9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7" customHeight="1">
      <c r="A375" s="7"/>
      <c r="B375" s="10"/>
      <c r="C375" s="9"/>
      <c r="D375" s="9"/>
      <c r="E375" s="9"/>
      <c r="F375" s="9"/>
      <c r="G375" s="9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7" customHeight="1">
      <c r="A376" s="7"/>
      <c r="B376" s="10"/>
      <c r="C376" s="9"/>
      <c r="D376" s="9"/>
      <c r="E376" s="9"/>
      <c r="F376" s="9"/>
      <c r="G376" s="9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7" customHeight="1">
      <c r="A377" s="7"/>
      <c r="B377" s="10"/>
      <c r="C377" s="9"/>
      <c r="D377" s="9"/>
      <c r="E377" s="9"/>
      <c r="F377" s="9"/>
      <c r="G377" s="9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7" customHeight="1">
      <c r="A378" s="7"/>
      <c r="B378" s="10"/>
      <c r="C378" s="9"/>
      <c r="D378" s="9"/>
      <c r="E378" s="9"/>
      <c r="F378" s="9"/>
      <c r="G378" s="9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7" customHeight="1">
      <c r="A379" s="7"/>
      <c r="B379" s="10"/>
      <c r="C379" s="9"/>
      <c r="D379" s="9"/>
      <c r="E379" s="9"/>
      <c r="F379" s="9"/>
      <c r="G379" s="9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7" customHeight="1">
      <c r="A380" s="7"/>
      <c r="B380" s="10"/>
      <c r="C380" s="9"/>
      <c r="D380" s="9"/>
      <c r="E380" s="9"/>
      <c r="F380" s="9"/>
      <c r="G380" s="9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7" customHeight="1">
      <c r="A381" s="7"/>
      <c r="B381" s="10"/>
      <c r="C381" s="9"/>
      <c r="D381" s="9"/>
      <c r="E381" s="9"/>
      <c r="F381" s="9"/>
      <c r="G381" s="9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7" customHeight="1">
      <c r="A382" s="7"/>
      <c r="B382" s="10"/>
      <c r="C382" s="9"/>
      <c r="D382" s="9"/>
      <c r="E382" s="9"/>
      <c r="F382" s="9"/>
      <c r="G382" s="9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7" customHeight="1">
      <c r="A383" s="7"/>
      <c r="B383" s="10"/>
      <c r="C383" s="9"/>
      <c r="D383" s="9"/>
      <c r="E383" s="9"/>
      <c r="F383" s="9"/>
      <c r="G383" s="9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7" customHeight="1">
      <c r="A384" s="7"/>
      <c r="B384" s="10"/>
      <c r="C384" s="9"/>
      <c r="D384" s="9"/>
      <c r="E384" s="9"/>
      <c r="F384" s="9"/>
      <c r="G384" s="9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7" customHeight="1">
      <c r="A385" s="7"/>
      <c r="B385" s="10"/>
      <c r="C385" s="9"/>
      <c r="D385" s="9"/>
      <c r="E385" s="9"/>
      <c r="F385" s="9"/>
      <c r="G385" s="9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7" customHeight="1">
      <c r="A386" s="7"/>
      <c r="B386" s="10"/>
      <c r="C386" s="9"/>
      <c r="D386" s="9"/>
      <c r="E386" s="9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7" customHeight="1">
      <c r="A387" s="7"/>
      <c r="B387" s="10"/>
      <c r="C387" s="9"/>
      <c r="D387" s="9"/>
      <c r="E387" s="9"/>
      <c r="F387" s="9"/>
      <c r="G387" s="9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7" customHeight="1">
      <c r="A388" s="7"/>
      <c r="B388" s="10"/>
      <c r="C388" s="9"/>
      <c r="D388" s="9"/>
      <c r="E388" s="9"/>
      <c r="F388" s="9"/>
      <c r="G388" s="9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7" customHeight="1">
      <c r="A389" s="7"/>
      <c r="B389" s="10"/>
      <c r="C389" s="9"/>
      <c r="D389" s="9"/>
      <c r="E389" s="9"/>
      <c r="F389" s="9"/>
      <c r="G389" s="9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7" customHeight="1">
      <c r="A390" s="7"/>
      <c r="B390" s="10"/>
      <c r="C390" s="9"/>
      <c r="D390" s="9"/>
      <c r="E390" s="9"/>
      <c r="F390" s="9"/>
      <c r="G390" s="9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7" customHeight="1">
      <c r="A391" s="7"/>
      <c r="B391" s="10"/>
      <c r="C391" s="9"/>
      <c r="D391" s="9"/>
      <c r="E391" s="9"/>
      <c r="F391" s="9"/>
      <c r="G391" s="9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7" customHeight="1">
      <c r="A392" s="7"/>
      <c r="B392" s="10"/>
      <c r="C392" s="9"/>
      <c r="D392" s="9"/>
      <c r="E392" s="9"/>
      <c r="F392" s="9"/>
      <c r="G392" s="9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7" customHeight="1">
      <c r="A393" s="7"/>
      <c r="B393" s="10"/>
      <c r="C393" s="9"/>
      <c r="D393" s="9"/>
      <c r="E393" s="9"/>
      <c r="F393" s="9"/>
      <c r="G393" s="9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7" customHeight="1">
      <c r="A394" s="7"/>
      <c r="B394" s="10"/>
      <c r="C394" s="9"/>
      <c r="D394" s="9"/>
      <c r="E394" s="9"/>
      <c r="F394" s="9"/>
      <c r="G394" s="9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7" customHeight="1">
      <c r="A395" s="7"/>
      <c r="B395" s="10"/>
      <c r="C395" s="9"/>
      <c r="D395" s="9"/>
      <c r="E395" s="9"/>
      <c r="F395" s="9"/>
      <c r="G395" s="9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7" customHeight="1">
      <c r="A396" s="7"/>
      <c r="B396" s="10"/>
      <c r="C396" s="9"/>
      <c r="D396" s="9"/>
      <c r="E396" s="9"/>
      <c r="F396" s="9"/>
      <c r="G396" s="9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7" customHeight="1">
      <c r="A397" s="7"/>
      <c r="B397" s="10"/>
      <c r="C397" s="9"/>
      <c r="D397" s="9"/>
      <c r="E397" s="9"/>
      <c r="F397" s="9"/>
      <c r="G397" s="9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7" customHeight="1">
      <c r="A398" s="7"/>
      <c r="B398" s="10"/>
      <c r="C398" s="9"/>
      <c r="D398" s="9"/>
      <c r="E398" s="9"/>
      <c r="F398" s="9"/>
      <c r="G398" s="9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7" customHeight="1">
      <c r="A399" s="7"/>
      <c r="B399" s="10"/>
      <c r="C399" s="9"/>
      <c r="D399" s="9"/>
      <c r="E399" s="9"/>
      <c r="F399" s="9"/>
      <c r="G399" s="9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7" customHeight="1">
      <c r="A400" s="7"/>
      <c r="B400" s="10"/>
      <c r="C400" s="9"/>
      <c r="D400" s="9"/>
      <c r="E400" s="9"/>
      <c r="F400" s="9"/>
      <c r="G400" s="9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7" customHeight="1">
      <c r="A401" s="7"/>
      <c r="B401" s="10"/>
      <c r="C401" s="9"/>
      <c r="D401" s="9"/>
      <c r="E401" s="9"/>
      <c r="F401" s="9"/>
      <c r="G401" s="9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7" customHeight="1">
      <c r="A402" s="7"/>
      <c r="B402" s="10"/>
      <c r="C402" s="9"/>
      <c r="D402" s="9"/>
      <c r="E402" s="9"/>
      <c r="F402" s="9"/>
      <c r="G402" s="9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7" customHeight="1">
      <c r="A403" s="7"/>
      <c r="B403" s="10"/>
      <c r="C403" s="9"/>
      <c r="D403" s="9"/>
      <c r="E403" s="9"/>
      <c r="F403" s="9"/>
      <c r="G403" s="9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7" customHeight="1">
      <c r="A404" s="7"/>
      <c r="B404" s="10"/>
      <c r="C404" s="9"/>
      <c r="D404" s="9"/>
      <c r="E404" s="9"/>
      <c r="F404" s="9"/>
      <c r="G404" s="9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7" customHeight="1">
      <c r="A405" s="7"/>
      <c r="B405" s="10"/>
      <c r="C405" s="9"/>
      <c r="D405" s="9"/>
      <c r="E405" s="9"/>
      <c r="F405" s="9"/>
      <c r="G405" s="9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7" customHeight="1">
      <c r="A406" s="7"/>
      <c r="B406" s="10"/>
      <c r="C406" s="9"/>
      <c r="D406" s="9"/>
      <c r="E406" s="9"/>
      <c r="F406" s="9"/>
      <c r="G406" s="9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7" customHeight="1">
      <c r="A407" s="7"/>
      <c r="B407" s="10"/>
      <c r="C407" s="9"/>
      <c r="D407" s="9"/>
      <c r="E407" s="9"/>
      <c r="F407" s="9"/>
      <c r="G407" s="9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7" customHeight="1">
      <c r="A408" s="7"/>
      <c r="B408" s="10"/>
      <c r="C408" s="9"/>
      <c r="D408" s="9"/>
      <c r="E408" s="9"/>
      <c r="F408" s="9"/>
      <c r="G408" s="9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7" customHeight="1">
      <c r="A409" s="7"/>
      <c r="B409" s="10"/>
      <c r="C409" s="9"/>
      <c r="D409" s="9"/>
      <c r="E409" s="9"/>
      <c r="F409" s="9"/>
      <c r="G409" s="9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7" customHeight="1">
      <c r="A410" s="7"/>
      <c r="B410" s="10"/>
      <c r="C410" s="9"/>
      <c r="D410" s="9"/>
      <c r="E410" s="9"/>
      <c r="F410" s="9"/>
      <c r="G410" s="9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7" customHeight="1">
      <c r="A411" s="7"/>
      <c r="B411" s="10"/>
      <c r="C411" s="9"/>
      <c r="D411" s="9"/>
      <c r="E411" s="9"/>
      <c r="F411" s="9"/>
      <c r="G411" s="9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7" customHeight="1">
      <c r="A412" s="7"/>
      <c r="B412" s="10"/>
      <c r="C412" s="9"/>
      <c r="D412" s="9"/>
      <c r="E412" s="9"/>
      <c r="F412" s="9"/>
      <c r="G412" s="9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7" customHeight="1">
      <c r="A413" s="7"/>
      <c r="B413" s="10"/>
      <c r="C413" s="9"/>
      <c r="D413" s="9"/>
      <c r="E413" s="9"/>
      <c r="F413" s="9"/>
      <c r="G413" s="9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7" customHeight="1">
      <c r="A414" s="7"/>
      <c r="B414" s="10"/>
      <c r="C414" s="9"/>
      <c r="D414" s="9"/>
      <c r="E414" s="9"/>
      <c r="F414" s="9"/>
      <c r="G414" s="9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7" customHeight="1">
      <c r="A415" s="7"/>
      <c r="B415" s="10"/>
      <c r="C415" s="9"/>
      <c r="D415" s="9"/>
      <c r="E415" s="9"/>
      <c r="F415" s="9"/>
      <c r="G415" s="9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7" customHeight="1">
      <c r="A416" s="7"/>
      <c r="B416" s="10"/>
      <c r="C416" s="9"/>
      <c r="D416" s="9"/>
      <c r="E416" s="9"/>
      <c r="F416" s="9"/>
      <c r="G416" s="9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7" customHeight="1">
      <c r="A417" s="7"/>
      <c r="B417" s="10"/>
      <c r="C417" s="9"/>
      <c r="D417" s="9"/>
      <c r="E417" s="9"/>
      <c r="F417" s="9"/>
      <c r="G417" s="9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7" customHeight="1">
      <c r="A418" s="7"/>
      <c r="B418" s="10"/>
      <c r="C418" s="9"/>
      <c r="D418" s="9"/>
      <c r="E418" s="9"/>
      <c r="F418" s="9"/>
      <c r="G418" s="9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7" customHeight="1">
      <c r="A419" s="7"/>
      <c r="B419" s="10"/>
      <c r="C419" s="9"/>
      <c r="D419" s="9"/>
      <c r="E419" s="9"/>
      <c r="F419" s="9"/>
      <c r="G419" s="9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7" customHeight="1">
      <c r="A420" s="7"/>
      <c r="B420" s="10"/>
      <c r="C420" s="9"/>
      <c r="D420" s="9"/>
      <c r="E420" s="9"/>
      <c r="F420" s="9"/>
      <c r="G420" s="9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7" customHeight="1">
      <c r="A421" s="7"/>
      <c r="B421" s="10"/>
      <c r="C421" s="9"/>
      <c r="D421" s="9"/>
      <c r="E421" s="9"/>
      <c r="F421" s="9"/>
      <c r="G421" s="9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7" customHeight="1">
      <c r="A422" s="7"/>
      <c r="B422" s="10"/>
      <c r="C422" s="9"/>
      <c r="D422" s="9"/>
      <c r="E422" s="9"/>
      <c r="F422" s="9"/>
      <c r="G422" s="9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7" customHeight="1">
      <c r="A423" s="7"/>
      <c r="B423" s="10"/>
      <c r="C423" s="9"/>
      <c r="D423" s="9"/>
      <c r="E423" s="9"/>
      <c r="F423" s="9"/>
      <c r="G423" s="9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7" customHeight="1">
      <c r="A424" s="7"/>
      <c r="B424" s="10"/>
      <c r="C424" s="9"/>
      <c r="D424" s="9"/>
      <c r="E424" s="9"/>
      <c r="F424" s="9"/>
      <c r="G424" s="9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7" customHeight="1">
      <c r="A425" s="7"/>
      <c r="B425" s="10"/>
      <c r="C425" s="9"/>
      <c r="D425" s="9"/>
      <c r="E425" s="9"/>
      <c r="F425" s="9"/>
      <c r="G425" s="9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7" customHeight="1">
      <c r="A426" s="7"/>
      <c r="B426" s="10"/>
      <c r="C426" s="9"/>
      <c r="D426" s="9"/>
      <c r="E426" s="9"/>
      <c r="F426" s="9"/>
      <c r="G426" s="9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7" customHeight="1">
      <c r="A427" s="7"/>
      <c r="B427" s="10"/>
      <c r="C427" s="9"/>
      <c r="D427" s="9"/>
      <c r="E427" s="9"/>
      <c r="F427" s="9"/>
      <c r="G427" s="9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7" customHeight="1">
      <c r="A428" s="7"/>
      <c r="B428" s="10"/>
      <c r="C428" s="9"/>
      <c r="D428" s="9"/>
      <c r="E428" s="9"/>
      <c r="F428" s="9"/>
      <c r="G428" s="9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7" customHeight="1">
      <c r="A429" s="7"/>
      <c r="B429" s="10"/>
      <c r="C429" s="9"/>
      <c r="D429" s="9"/>
      <c r="E429" s="9"/>
      <c r="F429" s="9"/>
      <c r="G429" s="9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7" customHeight="1">
      <c r="A430" s="7"/>
      <c r="B430" s="10"/>
      <c r="C430" s="9"/>
      <c r="D430" s="9"/>
      <c r="E430" s="9"/>
      <c r="F430" s="9"/>
      <c r="G430" s="9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7" customHeight="1">
      <c r="A431" s="7"/>
      <c r="B431" s="10"/>
      <c r="C431" s="9"/>
      <c r="D431" s="9"/>
      <c r="E431" s="9"/>
      <c r="F431" s="9"/>
      <c r="G431" s="9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7" customHeight="1">
      <c r="A432" s="7"/>
      <c r="B432" s="10"/>
      <c r="C432" s="9"/>
      <c r="D432" s="9"/>
      <c r="E432" s="9"/>
      <c r="F432" s="9"/>
      <c r="G432" s="9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7" customHeight="1">
      <c r="A433" s="7"/>
      <c r="B433" s="10"/>
      <c r="C433" s="9"/>
      <c r="D433" s="9"/>
      <c r="E433" s="9"/>
      <c r="F433" s="9"/>
      <c r="G433" s="9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7" customHeight="1">
      <c r="A434" s="7"/>
      <c r="B434" s="10"/>
      <c r="C434" s="9"/>
      <c r="D434" s="9"/>
      <c r="E434" s="9"/>
      <c r="F434" s="9"/>
      <c r="G434" s="9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7" customHeight="1">
      <c r="A435" s="7"/>
      <c r="B435" s="10"/>
      <c r="C435" s="9"/>
      <c r="D435" s="9"/>
      <c r="E435" s="9"/>
      <c r="F435" s="9"/>
      <c r="G435" s="9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7" customHeight="1">
      <c r="A436" s="7"/>
      <c r="B436" s="10"/>
      <c r="C436" s="9"/>
      <c r="D436" s="9"/>
      <c r="E436" s="9"/>
      <c r="F436" s="9"/>
      <c r="G436" s="9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7" customHeight="1">
      <c r="A437" s="7"/>
      <c r="B437" s="10"/>
      <c r="C437" s="9"/>
      <c r="D437" s="9"/>
      <c r="E437" s="9"/>
      <c r="F437" s="9"/>
      <c r="G437" s="9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7" customHeight="1">
      <c r="A438" s="7"/>
      <c r="B438" s="10"/>
      <c r="C438" s="9"/>
      <c r="D438" s="9"/>
      <c r="E438" s="9"/>
      <c r="F438" s="9"/>
      <c r="G438" s="9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7" customHeight="1">
      <c r="A439" s="7"/>
      <c r="B439" s="10"/>
      <c r="C439" s="9"/>
      <c r="D439" s="9"/>
      <c r="E439" s="9"/>
      <c r="F439" s="9"/>
      <c r="G439" s="9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7" customHeight="1">
      <c r="A440" s="7"/>
      <c r="B440" s="10"/>
      <c r="C440" s="9"/>
      <c r="D440" s="9"/>
      <c r="E440" s="9"/>
      <c r="F440" s="9"/>
      <c r="G440" s="9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7" customHeight="1">
      <c r="A441" s="7"/>
      <c r="B441" s="10"/>
      <c r="C441" s="9"/>
      <c r="D441" s="9"/>
      <c r="E441" s="9"/>
      <c r="F441" s="9"/>
      <c r="G441" s="9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7" customHeight="1">
      <c r="A442" s="7"/>
      <c r="B442" s="10"/>
      <c r="C442" s="9"/>
      <c r="D442" s="9"/>
      <c r="E442" s="9"/>
      <c r="F442" s="9"/>
      <c r="G442" s="9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7" customHeight="1">
      <c r="A443" s="7"/>
      <c r="B443" s="10"/>
      <c r="C443" s="9"/>
      <c r="D443" s="9"/>
      <c r="E443" s="9"/>
      <c r="F443" s="9"/>
      <c r="G443" s="9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7" customHeight="1">
      <c r="A444" s="7"/>
      <c r="B444" s="10"/>
      <c r="C444" s="9"/>
      <c r="D444" s="9"/>
      <c r="E444" s="9"/>
      <c r="F444" s="9"/>
      <c r="G444" s="9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7" customHeight="1">
      <c r="A445" s="7"/>
      <c r="B445" s="10"/>
      <c r="C445" s="9"/>
      <c r="D445" s="9"/>
      <c r="E445" s="9"/>
      <c r="F445" s="9"/>
      <c r="G445" s="9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7" customHeight="1">
      <c r="A446" s="7"/>
      <c r="B446" s="10"/>
      <c r="C446" s="9"/>
      <c r="D446" s="9"/>
      <c r="E446" s="9"/>
      <c r="F446" s="9"/>
      <c r="G446" s="9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7" customHeight="1">
      <c r="A447" s="7"/>
      <c r="B447" s="10"/>
      <c r="C447" s="9"/>
      <c r="D447" s="9"/>
      <c r="E447" s="9"/>
      <c r="F447" s="9"/>
      <c r="G447" s="9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7" customHeight="1">
      <c r="A448" s="7"/>
      <c r="B448" s="10"/>
      <c r="C448" s="9"/>
      <c r="D448" s="9"/>
      <c r="E448" s="9"/>
      <c r="F448" s="9"/>
      <c r="G448" s="9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7" customHeight="1">
      <c r="A449" s="7"/>
      <c r="B449" s="10"/>
      <c r="C449" s="9"/>
      <c r="D449" s="9"/>
      <c r="E449" s="9"/>
      <c r="F449" s="9"/>
      <c r="G449" s="9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7" customHeight="1">
      <c r="A450" s="7"/>
      <c r="B450" s="10"/>
      <c r="C450" s="9"/>
      <c r="D450" s="9"/>
      <c r="E450" s="9"/>
      <c r="F450" s="9"/>
      <c r="G450" s="9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7" customHeight="1">
      <c r="A451" s="7"/>
      <c r="B451" s="10"/>
      <c r="C451" s="9"/>
      <c r="D451" s="9"/>
      <c r="E451" s="9"/>
      <c r="F451" s="9"/>
      <c r="G451" s="9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7" customHeight="1">
      <c r="A452" s="7"/>
      <c r="B452" s="10"/>
      <c r="C452" s="9"/>
      <c r="D452" s="9"/>
      <c r="E452" s="9"/>
      <c r="F452" s="9"/>
      <c r="G452" s="9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7" customHeight="1">
      <c r="A453" s="7"/>
      <c r="B453" s="10"/>
      <c r="C453" s="9"/>
      <c r="D453" s="9"/>
      <c r="E453" s="9"/>
      <c r="F453" s="9"/>
      <c r="G453" s="9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7" customHeight="1">
      <c r="A454" s="7"/>
      <c r="B454" s="10"/>
      <c r="C454" s="9"/>
      <c r="D454" s="9"/>
      <c r="E454" s="9"/>
      <c r="F454" s="9"/>
      <c r="G454" s="9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7" customHeight="1">
      <c r="A455" s="7"/>
      <c r="B455" s="10"/>
      <c r="C455" s="9"/>
      <c r="D455" s="9"/>
      <c r="E455" s="9"/>
      <c r="F455" s="9"/>
      <c r="G455" s="9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7" customHeight="1">
      <c r="A456" s="7"/>
      <c r="B456" s="10"/>
      <c r="C456" s="9"/>
      <c r="D456" s="9"/>
      <c r="E456" s="9"/>
      <c r="F456" s="9"/>
      <c r="G456" s="9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7" customHeight="1">
      <c r="A457" s="7"/>
      <c r="B457" s="10"/>
      <c r="C457" s="9"/>
      <c r="D457" s="9"/>
      <c r="E457" s="9"/>
      <c r="F457" s="9"/>
      <c r="G457" s="9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7" customHeight="1">
      <c r="A458" s="7"/>
      <c r="B458" s="10"/>
      <c r="C458" s="9"/>
      <c r="D458" s="9"/>
      <c r="E458" s="9"/>
      <c r="F458" s="9"/>
      <c r="G458" s="9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7" customHeight="1">
      <c r="A459" s="7"/>
      <c r="B459" s="10"/>
      <c r="C459" s="9"/>
      <c r="D459" s="9"/>
      <c r="E459" s="9"/>
      <c r="F459" s="9"/>
      <c r="G459" s="9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7" customHeight="1">
      <c r="A460" s="7"/>
      <c r="B460" s="10"/>
      <c r="C460" s="9"/>
      <c r="D460" s="9"/>
      <c r="E460" s="9"/>
      <c r="F460" s="9"/>
      <c r="G460" s="9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7" customHeight="1">
      <c r="A461" s="7"/>
      <c r="B461" s="10"/>
      <c r="C461" s="9"/>
      <c r="D461" s="9"/>
      <c r="E461" s="9"/>
      <c r="F461" s="9"/>
      <c r="G461" s="9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7" customHeight="1">
      <c r="A462" s="7"/>
      <c r="B462" s="10"/>
      <c r="C462" s="9"/>
      <c r="D462" s="9"/>
      <c r="E462" s="9"/>
      <c r="F462" s="9"/>
      <c r="G462" s="9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7" customHeight="1">
      <c r="A463" s="7"/>
      <c r="B463" s="10"/>
      <c r="C463" s="9"/>
      <c r="D463" s="9"/>
      <c r="E463" s="9"/>
      <c r="F463" s="9"/>
      <c r="G463" s="9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7" customHeight="1">
      <c r="A464" s="7"/>
      <c r="B464" s="10"/>
      <c r="C464" s="9"/>
      <c r="D464" s="9"/>
      <c r="E464" s="9"/>
      <c r="F464" s="9"/>
      <c r="G464" s="9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7" customHeight="1">
      <c r="A465" s="7"/>
      <c r="B465" s="10"/>
      <c r="C465" s="9"/>
      <c r="D465" s="9"/>
      <c r="E465" s="9"/>
      <c r="F465" s="9"/>
      <c r="G465" s="9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7" customHeight="1">
      <c r="A466" s="7"/>
      <c r="B466" s="10"/>
      <c r="C466" s="9"/>
      <c r="D466" s="9"/>
      <c r="E466" s="9"/>
      <c r="F466" s="9"/>
      <c r="G466" s="9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7" customHeight="1">
      <c r="A467" s="7"/>
      <c r="B467" s="10"/>
      <c r="C467" s="9"/>
      <c r="D467" s="9"/>
      <c r="E467" s="9"/>
      <c r="F467" s="9"/>
      <c r="G467" s="9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7" customHeight="1">
      <c r="A468" s="7"/>
      <c r="B468" s="10"/>
      <c r="C468" s="9"/>
      <c r="D468" s="9"/>
      <c r="E468" s="9"/>
      <c r="F468" s="9"/>
      <c r="G468" s="9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7" customHeight="1">
      <c r="A469" s="7"/>
      <c r="B469" s="10"/>
      <c r="C469" s="9"/>
      <c r="D469" s="9"/>
      <c r="E469" s="9"/>
      <c r="F469" s="9"/>
      <c r="G469" s="9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7" customHeight="1">
      <c r="A470" s="7"/>
      <c r="B470" s="10"/>
      <c r="C470" s="9"/>
      <c r="D470" s="9"/>
      <c r="E470" s="9"/>
      <c r="F470" s="9"/>
      <c r="G470" s="9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7" customHeight="1">
      <c r="A471" s="7"/>
      <c r="B471" s="10"/>
      <c r="C471" s="9"/>
      <c r="D471" s="9"/>
      <c r="E471" s="9"/>
      <c r="F471" s="9"/>
      <c r="G471" s="9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7" customHeight="1">
      <c r="A472" s="7"/>
      <c r="B472" s="10"/>
      <c r="C472" s="9"/>
      <c r="D472" s="9"/>
      <c r="E472" s="9"/>
      <c r="F472" s="9"/>
      <c r="G472" s="9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7" customHeight="1">
      <c r="A473" s="7"/>
      <c r="B473" s="10"/>
      <c r="C473" s="9"/>
      <c r="D473" s="9"/>
      <c r="E473" s="9"/>
      <c r="F473" s="9"/>
      <c r="G473" s="9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7" customHeight="1">
      <c r="A474" s="7"/>
      <c r="B474" s="10"/>
      <c r="C474" s="9"/>
      <c r="D474" s="9"/>
      <c r="E474" s="9"/>
      <c r="F474" s="9"/>
      <c r="G474" s="9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7" customHeight="1">
      <c r="A475" s="7"/>
      <c r="B475" s="10"/>
      <c r="C475" s="9"/>
      <c r="D475" s="9"/>
      <c r="E475" s="9"/>
      <c r="F475" s="9"/>
      <c r="G475" s="9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7" customHeight="1">
      <c r="A476" s="7"/>
      <c r="B476" s="10"/>
      <c r="C476" s="9"/>
      <c r="D476" s="9"/>
      <c r="E476" s="9"/>
      <c r="F476" s="9"/>
      <c r="G476" s="9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7" customHeight="1">
      <c r="A477" s="7"/>
      <c r="B477" s="10"/>
      <c r="C477" s="9"/>
      <c r="D477" s="9"/>
      <c r="E477" s="9"/>
      <c r="F477" s="9"/>
      <c r="G477" s="9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7" customHeight="1">
      <c r="A478" s="7"/>
      <c r="B478" s="10"/>
      <c r="C478" s="9"/>
      <c r="D478" s="9"/>
      <c r="E478" s="9"/>
      <c r="F478" s="9"/>
      <c r="G478" s="9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7" customHeight="1">
      <c r="A479" s="7"/>
      <c r="B479" s="10"/>
      <c r="C479" s="9"/>
      <c r="D479" s="9"/>
      <c r="E479" s="9"/>
      <c r="F479" s="9"/>
      <c r="G479" s="9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7" customHeight="1">
      <c r="A480" s="7"/>
      <c r="B480" s="10"/>
      <c r="C480" s="9"/>
      <c r="D480" s="9"/>
      <c r="E480" s="9"/>
      <c r="F480" s="9"/>
      <c r="G480" s="9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7" customHeight="1">
      <c r="A481" s="7"/>
      <c r="B481" s="10"/>
      <c r="C481" s="9"/>
      <c r="D481" s="9"/>
      <c r="E481" s="9"/>
      <c r="F481" s="9"/>
      <c r="G481" s="9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7" customHeight="1">
      <c r="A482" s="7"/>
      <c r="B482" s="10"/>
      <c r="C482" s="9"/>
      <c r="D482" s="9"/>
      <c r="E482" s="9"/>
      <c r="F482" s="9"/>
      <c r="G482" s="9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7" customHeight="1">
      <c r="A483" s="7"/>
      <c r="B483" s="10"/>
      <c r="C483" s="9"/>
      <c r="D483" s="9"/>
      <c r="E483" s="9"/>
      <c r="F483" s="9"/>
      <c r="G483" s="9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7" customHeight="1">
      <c r="A484" s="7"/>
      <c r="B484" s="10"/>
      <c r="C484" s="9"/>
      <c r="D484" s="9"/>
      <c r="E484" s="9"/>
      <c r="F484" s="9"/>
      <c r="G484" s="9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7" customHeight="1">
      <c r="A485" s="7"/>
      <c r="B485" s="10"/>
      <c r="C485" s="9"/>
      <c r="D485" s="9"/>
      <c r="E485" s="9"/>
      <c r="F485" s="9"/>
      <c r="G485" s="9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7" customHeight="1">
      <c r="A486" s="7"/>
      <c r="B486" s="10"/>
      <c r="C486" s="9"/>
      <c r="D486" s="9"/>
      <c r="E486" s="9"/>
      <c r="F486" s="9"/>
      <c r="G486" s="9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7" customHeight="1">
      <c r="A487" s="7"/>
      <c r="B487" s="10"/>
      <c r="C487" s="9"/>
      <c r="D487" s="9"/>
      <c r="E487" s="9"/>
      <c r="F487" s="9"/>
      <c r="G487" s="9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7" customHeight="1">
      <c r="A488" s="7"/>
      <c r="B488" s="10"/>
      <c r="C488" s="9"/>
      <c r="D488" s="9"/>
      <c r="E488" s="9"/>
      <c r="F488" s="9"/>
      <c r="G488" s="9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7" customHeight="1">
      <c r="A489" s="7"/>
      <c r="B489" s="10"/>
      <c r="C489" s="9"/>
      <c r="D489" s="9"/>
      <c r="E489" s="9"/>
      <c r="F489" s="9"/>
      <c r="G489" s="9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7" customHeight="1">
      <c r="A490" s="7"/>
      <c r="B490" s="10"/>
      <c r="C490" s="9"/>
      <c r="D490" s="9"/>
      <c r="E490" s="9"/>
      <c r="F490" s="9"/>
      <c r="G490" s="9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7" customHeight="1">
      <c r="A491" s="7"/>
      <c r="B491" s="10"/>
      <c r="C491" s="9"/>
      <c r="D491" s="9"/>
      <c r="E491" s="9"/>
      <c r="F491" s="9"/>
      <c r="G491" s="9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7" customHeight="1">
      <c r="A492" s="7"/>
      <c r="B492" s="10"/>
      <c r="C492" s="9"/>
      <c r="D492" s="9"/>
      <c r="E492" s="9"/>
      <c r="F492" s="9"/>
      <c r="G492" s="9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7" customHeight="1">
      <c r="A493" s="7"/>
      <c r="B493" s="10"/>
      <c r="C493" s="9"/>
      <c r="D493" s="9"/>
      <c r="E493" s="9"/>
      <c r="F493" s="9"/>
      <c r="G493" s="9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7" customHeight="1">
      <c r="A494" s="7"/>
      <c r="B494" s="10"/>
      <c r="C494" s="9"/>
      <c r="D494" s="9"/>
      <c r="E494" s="9"/>
      <c r="F494" s="9"/>
      <c r="G494" s="9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7" customHeight="1">
      <c r="A495" s="7"/>
      <c r="B495" s="10"/>
      <c r="C495" s="9"/>
      <c r="D495" s="9"/>
      <c r="E495" s="9"/>
      <c r="F495" s="9"/>
      <c r="G495" s="9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7" customHeight="1">
      <c r="A496" s="7"/>
      <c r="B496" s="10"/>
      <c r="C496" s="9"/>
      <c r="D496" s="9"/>
      <c r="E496" s="9"/>
      <c r="F496" s="9"/>
      <c r="G496" s="9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7" customHeight="1">
      <c r="A497" s="7"/>
      <c r="B497" s="10"/>
      <c r="C497" s="9"/>
      <c r="D497" s="9"/>
      <c r="E497" s="9"/>
      <c r="F497" s="9"/>
      <c r="G497" s="9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7" customHeight="1">
      <c r="A498" s="7"/>
      <c r="B498" s="10"/>
      <c r="C498" s="9"/>
      <c r="D498" s="9"/>
      <c r="E498" s="9"/>
      <c r="F498" s="9"/>
      <c r="G498" s="9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7" customHeight="1">
      <c r="A499" s="7"/>
      <c r="B499" s="10"/>
      <c r="C499" s="9"/>
      <c r="D499" s="9"/>
      <c r="E499" s="9"/>
      <c r="F499" s="9"/>
      <c r="G499" s="9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7" customHeight="1">
      <c r="A500" s="7"/>
      <c r="B500" s="10"/>
      <c r="C500" s="9"/>
      <c r="D500" s="9"/>
      <c r="E500" s="9"/>
      <c r="F500" s="9"/>
      <c r="G500" s="9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7" customHeight="1">
      <c r="A501" s="7"/>
      <c r="B501" s="10"/>
      <c r="C501" s="9"/>
      <c r="D501" s="9"/>
      <c r="E501" s="9"/>
      <c r="F501" s="9"/>
      <c r="G501" s="9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7" customHeight="1">
      <c r="A502" s="7"/>
      <c r="B502" s="10"/>
      <c r="C502" s="9"/>
      <c r="D502" s="9"/>
      <c r="E502" s="9"/>
      <c r="F502" s="9"/>
      <c r="G502" s="9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7" customHeight="1">
      <c r="A503" s="7"/>
      <c r="B503" s="10"/>
      <c r="C503" s="9"/>
      <c r="D503" s="9"/>
      <c r="E503" s="9"/>
      <c r="F503" s="9"/>
      <c r="G503" s="9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7" customHeight="1">
      <c r="A504" s="7"/>
      <c r="B504" s="10"/>
      <c r="C504" s="9"/>
      <c r="D504" s="9"/>
      <c r="E504" s="9"/>
      <c r="F504" s="9"/>
      <c r="G504" s="9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7" customHeight="1">
      <c r="A505" s="7"/>
      <c r="B505" s="10"/>
      <c r="C505" s="9"/>
      <c r="D505" s="9"/>
      <c r="E505" s="9"/>
      <c r="F505" s="9"/>
      <c r="G505" s="9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7" customHeight="1">
      <c r="A506" s="7"/>
      <c r="B506" s="10"/>
      <c r="C506" s="9"/>
      <c r="D506" s="9"/>
      <c r="E506" s="9"/>
      <c r="F506" s="9"/>
      <c r="G506" s="9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7" customHeight="1">
      <c r="A507" s="7"/>
      <c r="B507" s="10"/>
      <c r="C507" s="9"/>
      <c r="D507" s="9"/>
      <c r="E507" s="9"/>
      <c r="F507" s="9"/>
      <c r="G507" s="9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7" customHeight="1">
      <c r="A508" s="7"/>
      <c r="B508" s="10"/>
      <c r="C508" s="9"/>
      <c r="D508" s="9"/>
      <c r="E508" s="9"/>
      <c r="F508" s="9"/>
      <c r="G508" s="9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7" customHeight="1">
      <c r="A509" s="7"/>
      <c r="B509" s="10"/>
      <c r="C509" s="9"/>
      <c r="D509" s="9"/>
      <c r="E509" s="9"/>
      <c r="F509" s="9"/>
      <c r="G509" s="9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7" customHeight="1">
      <c r="A510" s="7"/>
      <c r="B510" s="10"/>
      <c r="C510" s="9"/>
      <c r="D510" s="9"/>
      <c r="E510" s="9"/>
      <c r="F510" s="9"/>
      <c r="G510" s="9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7" customHeight="1">
      <c r="A511" s="7"/>
      <c r="B511" s="10"/>
      <c r="C511" s="9"/>
      <c r="D511" s="9"/>
      <c r="E511" s="9"/>
      <c r="F511" s="9"/>
      <c r="G511" s="9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7" customHeight="1">
      <c r="A512" s="7"/>
      <c r="B512" s="10"/>
      <c r="C512" s="9"/>
      <c r="D512" s="9"/>
      <c r="E512" s="9"/>
      <c r="F512" s="9"/>
      <c r="G512" s="9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7" customHeight="1">
      <c r="A513" s="7"/>
      <c r="B513" s="10"/>
      <c r="C513" s="9"/>
      <c r="D513" s="9"/>
      <c r="E513" s="9"/>
      <c r="F513" s="9"/>
      <c r="G513" s="9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7" customHeight="1">
      <c r="A514" s="7"/>
      <c r="B514" s="10"/>
      <c r="C514" s="9"/>
      <c r="D514" s="9"/>
      <c r="E514" s="9"/>
      <c r="F514" s="9"/>
      <c r="G514" s="9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7" customHeight="1">
      <c r="A515" s="7"/>
      <c r="B515" s="10"/>
      <c r="C515" s="9"/>
      <c r="D515" s="9"/>
      <c r="E515" s="9"/>
      <c r="F515" s="9"/>
      <c r="G515" s="9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7" customHeight="1">
      <c r="A516" s="7"/>
      <c r="B516" s="10"/>
      <c r="C516" s="9"/>
      <c r="D516" s="9"/>
      <c r="E516" s="9"/>
      <c r="F516" s="9"/>
      <c r="G516" s="9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7" customHeight="1">
      <c r="A517" s="7"/>
      <c r="B517" s="10"/>
      <c r="C517" s="9"/>
      <c r="D517" s="9"/>
      <c r="E517" s="9"/>
      <c r="F517" s="9"/>
      <c r="G517" s="9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7" customHeight="1">
      <c r="A518" s="7"/>
      <c r="B518" s="10"/>
      <c r="C518" s="9"/>
      <c r="D518" s="9"/>
      <c r="E518" s="9"/>
      <c r="F518" s="9"/>
      <c r="G518" s="9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7" customHeight="1">
      <c r="A519" s="7"/>
      <c r="B519" s="10"/>
      <c r="C519" s="9"/>
      <c r="D519" s="9"/>
      <c r="E519" s="9"/>
      <c r="F519" s="9"/>
      <c r="G519" s="9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7" customHeight="1">
      <c r="A520" s="7"/>
      <c r="B520" s="10"/>
      <c r="C520" s="9"/>
      <c r="D520" s="9"/>
      <c r="E520" s="9"/>
      <c r="F520" s="9"/>
      <c r="G520" s="9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7" customHeight="1">
      <c r="A521" s="7"/>
      <c r="B521" s="10"/>
      <c r="C521" s="9"/>
      <c r="D521" s="9"/>
      <c r="E521" s="9"/>
      <c r="F521" s="9"/>
      <c r="G521" s="9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7" customHeight="1">
      <c r="A522" s="7"/>
      <c r="B522" s="10"/>
      <c r="C522" s="9"/>
      <c r="D522" s="9"/>
      <c r="E522" s="9"/>
      <c r="F522" s="9"/>
      <c r="G522" s="9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7" customHeight="1">
      <c r="A523" s="7"/>
      <c r="B523" s="10"/>
      <c r="C523" s="9"/>
      <c r="D523" s="9"/>
      <c r="E523" s="9"/>
      <c r="F523" s="9"/>
      <c r="G523" s="9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7" customHeight="1">
      <c r="A524" s="7"/>
      <c r="B524" s="10"/>
      <c r="C524" s="9"/>
      <c r="D524" s="9"/>
      <c r="E524" s="9"/>
      <c r="F524" s="9"/>
      <c r="G524" s="9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7" customHeight="1">
      <c r="A525" s="7"/>
      <c r="B525" s="10"/>
      <c r="C525" s="9"/>
      <c r="D525" s="9"/>
      <c r="E525" s="9"/>
      <c r="F525" s="9"/>
      <c r="G525" s="9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7" customHeight="1">
      <c r="A526" s="7"/>
      <c r="B526" s="10"/>
      <c r="C526" s="9"/>
      <c r="D526" s="9"/>
      <c r="E526" s="9"/>
      <c r="F526" s="9"/>
      <c r="G526" s="9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7" customHeight="1">
      <c r="A527" s="7"/>
      <c r="B527" s="10"/>
      <c r="C527" s="9"/>
      <c r="D527" s="9"/>
      <c r="E527" s="9"/>
      <c r="F527" s="9"/>
      <c r="G527" s="9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7" customHeight="1">
      <c r="A528" s="7"/>
      <c r="B528" s="10"/>
      <c r="C528" s="9"/>
      <c r="D528" s="9"/>
      <c r="E528" s="9"/>
      <c r="F528" s="9"/>
      <c r="G528" s="9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7" customHeight="1">
      <c r="A529" s="7"/>
      <c r="B529" s="10"/>
      <c r="C529" s="9"/>
      <c r="D529" s="9"/>
      <c r="E529" s="9"/>
      <c r="F529" s="9"/>
      <c r="G529" s="9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7" customHeight="1">
      <c r="A530" s="7"/>
      <c r="B530" s="10"/>
      <c r="C530" s="9"/>
      <c r="D530" s="9"/>
      <c r="E530" s="9"/>
      <c r="F530" s="9"/>
      <c r="G530" s="9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7" customHeight="1">
      <c r="A531" s="7"/>
      <c r="B531" s="10"/>
      <c r="C531" s="9"/>
      <c r="D531" s="9"/>
      <c r="E531" s="9"/>
      <c r="F531" s="9"/>
      <c r="G531" s="9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7" customHeight="1">
      <c r="A532" s="7"/>
      <c r="B532" s="10"/>
      <c r="C532" s="9"/>
      <c r="D532" s="9"/>
      <c r="E532" s="9"/>
      <c r="F532" s="9"/>
      <c r="G532" s="9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7" customHeight="1">
      <c r="A533" s="7"/>
      <c r="B533" s="10"/>
      <c r="C533" s="9"/>
      <c r="D533" s="9"/>
      <c r="E533" s="9"/>
      <c r="F533" s="9"/>
      <c r="G533" s="9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7" customHeight="1">
      <c r="A534" s="7"/>
      <c r="B534" s="10"/>
      <c r="C534" s="9"/>
      <c r="D534" s="9"/>
      <c r="E534" s="9"/>
      <c r="F534" s="9"/>
      <c r="G534" s="9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7" customHeight="1">
      <c r="A535" s="7"/>
      <c r="B535" s="10"/>
      <c r="C535" s="9"/>
      <c r="D535" s="9"/>
      <c r="E535" s="9"/>
      <c r="F535" s="9"/>
      <c r="G535" s="9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7" customHeight="1">
      <c r="A536" s="7"/>
      <c r="B536" s="10"/>
      <c r="C536" s="9"/>
      <c r="D536" s="9"/>
      <c r="E536" s="9"/>
      <c r="F536" s="9"/>
      <c r="G536" s="9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7" customHeight="1">
      <c r="A537" s="7"/>
      <c r="B537" s="10"/>
      <c r="C537" s="9"/>
      <c r="D537" s="9"/>
      <c r="E537" s="9"/>
      <c r="F537" s="9"/>
      <c r="G537" s="9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7" customHeight="1">
      <c r="A538" s="7"/>
      <c r="B538" s="10"/>
      <c r="C538" s="9"/>
      <c r="D538" s="9"/>
      <c r="E538" s="9"/>
      <c r="F538" s="9"/>
      <c r="G538" s="9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7" customHeight="1">
      <c r="A539" s="7"/>
      <c r="B539" s="10"/>
      <c r="C539" s="9"/>
      <c r="D539" s="9"/>
      <c r="E539" s="9"/>
      <c r="F539" s="9"/>
      <c r="G539" s="9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7" customHeight="1">
      <c r="A540" s="7"/>
      <c r="B540" s="10"/>
      <c r="C540" s="9"/>
      <c r="D540" s="9"/>
      <c r="E540" s="9"/>
      <c r="F540" s="9"/>
      <c r="G540" s="9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7" customHeight="1">
      <c r="A541" s="7"/>
      <c r="B541" s="10"/>
      <c r="C541" s="9"/>
      <c r="D541" s="9"/>
      <c r="E541" s="9"/>
      <c r="F541" s="9"/>
      <c r="G541" s="9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7" customHeight="1">
      <c r="A542" s="7"/>
      <c r="B542" s="10"/>
      <c r="C542" s="9"/>
      <c r="D542" s="9"/>
      <c r="E542" s="9"/>
      <c r="F542" s="9"/>
      <c r="G542" s="9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7" customHeight="1">
      <c r="A543" s="7"/>
      <c r="B543" s="10"/>
      <c r="C543" s="9"/>
      <c r="D543" s="9"/>
      <c r="E543" s="9"/>
      <c r="F543" s="9"/>
      <c r="G543" s="9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7" customHeight="1">
      <c r="A544" s="7"/>
      <c r="B544" s="10"/>
      <c r="C544" s="9"/>
      <c r="D544" s="9"/>
      <c r="E544" s="9"/>
      <c r="F544" s="9"/>
      <c r="G544" s="9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7" customHeight="1">
      <c r="A545" s="7"/>
      <c r="B545" s="10"/>
      <c r="C545" s="9"/>
      <c r="D545" s="9"/>
      <c r="E545" s="9"/>
      <c r="F545" s="9"/>
      <c r="G545" s="9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7" customHeight="1">
      <c r="A546" s="7"/>
      <c r="B546" s="10"/>
      <c r="C546" s="9"/>
      <c r="D546" s="9"/>
      <c r="E546" s="9"/>
      <c r="F546" s="9"/>
      <c r="G546" s="9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7" customHeight="1">
      <c r="A547" s="7"/>
      <c r="B547" s="10"/>
      <c r="C547" s="9"/>
      <c r="D547" s="9"/>
      <c r="E547" s="9"/>
      <c r="F547" s="9"/>
      <c r="G547" s="9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7" customHeight="1">
      <c r="A548" s="7"/>
      <c r="B548" s="10"/>
      <c r="C548" s="9"/>
      <c r="D548" s="9"/>
      <c r="E548" s="9"/>
      <c r="F548" s="9"/>
      <c r="G548" s="9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7" customHeight="1">
      <c r="A549" s="7"/>
      <c r="B549" s="10"/>
      <c r="C549" s="9"/>
      <c r="D549" s="9"/>
      <c r="E549" s="9"/>
      <c r="F549" s="9"/>
      <c r="G549" s="9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7" customHeight="1">
      <c r="A550" s="7"/>
      <c r="B550" s="10"/>
      <c r="C550" s="9"/>
      <c r="D550" s="9"/>
      <c r="E550" s="9"/>
      <c r="F550" s="9"/>
      <c r="G550" s="9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7" customHeight="1">
      <c r="A551" s="7"/>
      <c r="B551" s="10"/>
      <c r="C551" s="9"/>
      <c r="D551" s="9"/>
      <c r="E551" s="9"/>
      <c r="F551" s="9"/>
      <c r="G551" s="9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7" customHeight="1">
      <c r="A552" s="7"/>
      <c r="B552" s="10"/>
      <c r="C552" s="9"/>
      <c r="D552" s="9"/>
      <c r="E552" s="9"/>
      <c r="F552" s="9"/>
      <c r="G552" s="9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7" customHeight="1">
      <c r="A553" s="7"/>
      <c r="B553" s="10"/>
      <c r="C553" s="9"/>
      <c r="D553" s="9"/>
      <c r="E553" s="9"/>
      <c r="F553" s="9"/>
      <c r="G553" s="9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7" customHeight="1">
      <c r="A554" s="7"/>
      <c r="B554" s="10"/>
      <c r="C554" s="9"/>
      <c r="D554" s="9"/>
      <c r="E554" s="9"/>
      <c r="F554" s="9"/>
      <c r="G554" s="9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7" customHeight="1">
      <c r="A555" s="7"/>
      <c r="B555" s="10"/>
      <c r="C555" s="9"/>
      <c r="D555" s="9"/>
      <c r="E555" s="9"/>
      <c r="F555" s="9"/>
      <c r="G555" s="9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7" customHeight="1">
      <c r="A556" s="7"/>
      <c r="B556" s="10"/>
      <c r="C556" s="9"/>
      <c r="D556" s="9"/>
      <c r="E556" s="9"/>
      <c r="F556" s="9"/>
      <c r="G556" s="9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7" customHeight="1">
      <c r="A557" s="7"/>
      <c r="B557" s="10"/>
      <c r="C557" s="9"/>
      <c r="D557" s="9"/>
      <c r="E557" s="9"/>
      <c r="F557" s="9"/>
      <c r="G557" s="9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7" customHeight="1">
      <c r="A558" s="7"/>
      <c r="B558" s="10"/>
      <c r="C558" s="9"/>
      <c r="D558" s="9"/>
      <c r="E558" s="9"/>
      <c r="F558" s="9"/>
      <c r="G558" s="9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7" customHeight="1">
      <c r="A559" s="7"/>
      <c r="B559" s="10"/>
      <c r="C559" s="9"/>
      <c r="D559" s="9"/>
      <c r="E559" s="9"/>
      <c r="F559" s="9"/>
      <c r="G559" s="9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7" customHeight="1">
      <c r="A560" s="7"/>
      <c r="B560" s="10"/>
      <c r="C560" s="9"/>
      <c r="D560" s="9"/>
      <c r="E560" s="9"/>
      <c r="F560" s="9"/>
      <c r="G560" s="9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7" customHeight="1">
      <c r="A561" s="7"/>
      <c r="B561" s="10"/>
      <c r="C561" s="9"/>
      <c r="D561" s="9"/>
      <c r="E561" s="9"/>
      <c r="F561" s="9"/>
      <c r="G561" s="9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7" customHeight="1">
      <c r="A562" s="7"/>
      <c r="B562" s="10"/>
      <c r="C562" s="9"/>
      <c r="D562" s="9"/>
      <c r="E562" s="9"/>
      <c r="F562" s="9"/>
      <c r="G562" s="9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7" customHeight="1">
      <c r="A563" s="7"/>
      <c r="B563" s="10"/>
      <c r="C563" s="9"/>
      <c r="D563" s="9"/>
      <c r="E563" s="9"/>
      <c r="F563" s="9"/>
      <c r="G563" s="9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7" customHeight="1">
      <c r="A564" s="7"/>
      <c r="B564" s="10"/>
      <c r="C564" s="9"/>
      <c r="D564" s="9"/>
      <c r="E564" s="9"/>
      <c r="F564" s="9"/>
      <c r="G564" s="9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7" customHeight="1">
      <c r="A565" s="7"/>
      <c r="B565" s="10"/>
      <c r="C565" s="9"/>
      <c r="D565" s="9"/>
      <c r="E565" s="9"/>
      <c r="F565" s="9"/>
      <c r="G565" s="9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7" customHeight="1">
      <c r="A566" s="7"/>
      <c r="B566" s="10"/>
      <c r="C566" s="9"/>
      <c r="D566" s="9"/>
      <c r="E566" s="9"/>
      <c r="F566" s="9"/>
      <c r="G566" s="9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7" customHeight="1">
      <c r="A567" s="7"/>
      <c r="B567" s="10"/>
      <c r="C567" s="9"/>
      <c r="D567" s="9"/>
      <c r="E567" s="9"/>
      <c r="F567" s="9"/>
      <c r="G567" s="9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7" customHeight="1">
      <c r="A568" s="7"/>
      <c r="B568" s="10"/>
      <c r="C568" s="9"/>
      <c r="D568" s="9"/>
      <c r="E568" s="9"/>
      <c r="F568" s="9"/>
      <c r="G568" s="9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7" customHeight="1">
      <c r="A569" s="7"/>
      <c r="B569" s="10"/>
      <c r="C569" s="9"/>
      <c r="D569" s="9"/>
      <c r="E569" s="9"/>
      <c r="F569" s="9"/>
      <c r="G569" s="9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7" customHeight="1">
      <c r="A570" s="7"/>
      <c r="B570" s="10"/>
      <c r="C570" s="9"/>
      <c r="D570" s="9"/>
      <c r="E570" s="9"/>
      <c r="F570" s="9"/>
      <c r="G570" s="9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7" customHeight="1">
      <c r="A571" s="7"/>
      <c r="B571" s="10"/>
      <c r="C571" s="9"/>
      <c r="D571" s="9"/>
      <c r="E571" s="9"/>
      <c r="F571" s="9"/>
      <c r="G571" s="9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7" customHeight="1">
      <c r="A572" s="7"/>
      <c r="B572" s="10"/>
      <c r="C572" s="9"/>
      <c r="D572" s="9"/>
      <c r="E572" s="9"/>
      <c r="F572" s="9"/>
      <c r="G572" s="9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7" customHeight="1">
      <c r="A573" s="7"/>
      <c r="B573" s="10"/>
      <c r="C573" s="9"/>
      <c r="D573" s="9"/>
      <c r="E573" s="9"/>
      <c r="F573" s="9"/>
      <c r="G573" s="9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7" customHeight="1">
      <c r="A574" s="7"/>
      <c r="B574" s="10"/>
      <c r="C574" s="9"/>
      <c r="D574" s="9"/>
      <c r="E574" s="9"/>
      <c r="F574" s="9"/>
      <c r="G574" s="9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7" customHeight="1">
      <c r="A575" s="7"/>
      <c r="B575" s="10"/>
      <c r="C575" s="9"/>
      <c r="D575" s="9"/>
      <c r="E575" s="9"/>
      <c r="F575" s="9"/>
      <c r="G575" s="9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7" customHeight="1">
      <c r="A576" s="7"/>
      <c r="B576" s="10"/>
      <c r="C576" s="9"/>
      <c r="D576" s="9"/>
      <c r="E576" s="9"/>
      <c r="F576" s="9"/>
      <c r="G576" s="9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7" customHeight="1">
      <c r="A577" s="7"/>
      <c r="B577" s="10"/>
      <c r="C577" s="9"/>
      <c r="D577" s="9"/>
      <c r="E577" s="9"/>
      <c r="F577" s="9"/>
      <c r="G577" s="9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7" customHeight="1">
      <c r="A578" s="7"/>
      <c r="B578" s="10"/>
      <c r="C578" s="9"/>
      <c r="D578" s="9"/>
      <c r="E578" s="9"/>
      <c r="F578" s="9"/>
      <c r="G578" s="9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7" customHeight="1">
      <c r="A579" s="7"/>
      <c r="B579" s="10"/>
      <c r="C579" s="9"/>
      <c r="D579" s="9"/>
      <c r="E579" s="9"/>
      <c r="F579" s="9"/>
      <c r="G579" s="9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7" customHeight="1">
      <c r="A580" s="7"/>
      <c r="B580" s="10"/>
      <c r="C580" s="9"/>
      <c r="D580" s="9"/>
      <c r="E580" s="9"/>
      <c r="F580" s="9"/>
      <c r="G580" s="9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7" customHeight="1">
      <c r="A581" s="7"/>
      <c r="B581" s="10"/>
      <c r="C581" s="9"/>
      <c r="D581" s="9"/>
      <c r="E581" s="9"/>
      <c r="F581" s="9"/>
      <c r="G581" s="9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7" customHeight="1">
      <c r="A582" s="7"/>
      <c r="B582" s="10"/>
      <c r="C582" s="9"/>
      <c r="D582" s="9"/>
      <c r="E582" s="9"/>
      <c r="F582" s="9"/>
      <c r="G582" s="9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7" customHeight="1">
      <c r="A583" s="7"/>
      <c r="B583" s="10"/>
      <c r="C583" s="9"/>
      <c r="D583" s="9"/>
      <c r="E583" s="9"/>
      <c r="F583" s="9"/>
      <c r="G583" s="9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7" customHeight="1">
      <c r="A584" s="7"/>
      <c r="B584" s="10"/>
      <c r="C584" s="9"/>
      <c r="D584" s="9"/>
      <c r="E584" s="9"/>
      <c r="F584" s="9"/>
      <c r="G584" s="9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7" customHeight="1">
      <c r="A585" s="7"/>
      <c r="B585" s="10"/>
      <c r="C585" s="9"/>
      <c r="D585" s="9"/>
      <c r="E585" s="9"/>
      <c r="F585" s="9"/>
      <c r="G585" s="9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7" customHeight="1">
      <c r="A586" s="7"/>
      <c r="B586" s="10"/>
      <c r="C586" s="9"/>
      <c r="D586" s="9"/>
      <c r="E586" s="9"/>
      <c r="F586" s="9"/>
      <c r="G586" s="9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7" customHeight="1">
      <c r="A587" s="7"/>
      <c r="B587" s="10"/>
      <c r="C587" s="9"/>
      <c r="D587" s="9"/>
      <c r="E587" s="9"/>
      <c r="F587" s="9"/>
      <c r="G587" s="9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7" customHeight="1">
      <c r="A588" s="7"/>
      <c r="B588" s="10"/>
      <c r="C588" s="9"/>
      <c r="D588" s="9"/>
      <c r="E588" s="9"/>
      <c r="F588" s="9"/>
      <c r="G588" s="9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7" customHeight="1">
      <c r="A589" s="7"/>
      <c r="B589" s="10"/>
      <c r="C589" s="9"/>
      <c r="D589" s="9"/>
      <c r="E589" s="9"/>
      <c r="F589" s="9"/>
      <c r="G589" s="9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7" customHeight="1">
      <c r="A590" s="7"/>
      <c r="B590" s="10"/>
      <c r="C590" s="9"/>
      <c r="D590" s="9"/>
      <c r="E590" s="9"/>
      <c r="F590" s="9"/>
      <c r="G590" s="9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7" customHeight="1">
      <c r="A591" s="7"/>
      <c r="B591" s="10"/>
      <c r="C591" s="9"/>
      <c r="D591" s="9"/>
      <c r="E591" s="9"/>
      <c r="F591" s="9"/>
      <c r="G591" s="9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7" customHeight="1">
      <c r="A592" s="7"/>
      <c r="B592" s="10"/>
      <c r="C592" s="9"/>
      <c r="D592" s="9"/>
      <c r="E592" s="9"/>
      <c r="F592" s="9"/>
      <c r="G592" s="9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7" customHeight="1">
      <c r="A593" s="7"/>
      <c r="B593" s="10"/>
      <c r="C593" s="9"/>
      <c r="D593" s="9"/>
      <c r="E593" s="9"/>
      <c r="F593" s="9"/>
      <c r="G593" s="9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7" customHeight="1">
      <c r="A594" s="7"/>
      <c r="B594" s="10"/>
      <c r="C594" s="9"/>
      <c r="D594" s="9"/>
      <c r="E594" s="9"/>
      <c r="F594" s="9"/>
      <c r="G594" s="9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7" customHeight="1">
      <c r="A595" s="7"/>
      <c r="B595" s="10"/>
      <c r="C595" s="9"/>
      <c r="D595" s="9"/>
      <c r="E595" s="9"/>
      <c r="F595" s="9"/>
      <c r="G595" s="9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7" customHeight="1">
      <c r="A596" s="7"/>
      <c r="B596" s="10"/>
      <c r="C596" s="9"/>
      <c r="D596" s="9"/>
      <c r="E596" s="9"/>
      <c r="F596" s="9"/>
      <c r="G596" s="9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7" customHeight="1">
      <c r="A597" s="7"/>
      <c r="B597" s="10"/>
      <c r="C597" s="9"/>
      <c r="D597" s="9"/>
      <c r="E597" s="9"/>
      <c r="F597" s="9"/>
      <c r="G597" s="9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7" customHeight="1">
      <c r="A598" s="7"/>
      <c r="B598" s="10"/>
      <c r="C598" s="9"/>
      <c r="D598" s="9"/>
      <c r="E598" s="9"/>
      <c r="F598" s="9"/>
      <c r="G598" s="9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7" customHeight="1">
      <c r="A599" s="7"/>
      <c r="B599" s="10"/>
      <c r="C599" s="9"/>
      <c r="D599" s="9"/>
      <c r="E599" s="9"/>
      <c r="F599" s="9"/>
      <c r="G599" s="9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7" customHeight="1">
      <c r="A600" s="7"/>
      <c r="B600" s="10"/>
      <c r="C600" s="9"/>
      <c r="D600" s="9"/>
      <c r="E600" s="9"/>
      <c r="F600" s="9"/>
      <c r="G600" s="9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7" customHeight="1">
      <c r="A601" s="7"/>
      <c r="B601" s="10"/>
      <c r="C601" s="9"/>
      <c r="D601" s="9"/>
      <c r="E601" s="9"/>
      <c r="F601" s="9"/>
      <c r="G601" s="9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7" customHeight="1">
      <c r="A602" s="7"/>
      <c r="B602" s="10"/>
      <c r="C602" s="9"/>
      <c r="D602" s="9"/>
      <c r="E602" s="9"/>
      <c r="F602" s="9"/>
      <c r="G602" s="9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7" customHeight="1">
      <c r="A603" s="7"/>
      <c r="B603" s="10"/>
      <c r="C603" s="9"/>
      <c r="D603" s="9"/>
      <c r="E603" s="9"/>
      <c r="F603" s="9"/>
      <c r="G603" s="9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7" customHeight="1">
      <c r="A604" s="7"/>
      <c r="B604" s="10"/>
      <c r="C604" s="9"/>
      <c r="D604" s="9"/>
      <c r="E604" s="9"/>
      <c r="F604" s="9"/>
      <c r="G604" s="9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7" customHeight="1">
      <c r="A605" s="7"/>
      <c r="B605" s="10"/>
      <c r="C605" s="9"/>
      <c r="D605" s="9"/>
      <c r="E605" s="9"/>
      <c r="F605" s="9"/>
      <c r="G605" s="9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7" customHeight="1">
      <c r="A606" s="7"/>
      <c r="B606" s="10"/>
      <c r="C606" s="9"/>
      <c r="D606" s="9"/>
      <c r="E606" s="9"/>
      <c r="F606" s="9"/>
      <c r="G606" s="9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7" customHeight="1">
      <c r="A607" s="7"/>
      <c r="B607" s="10"/>
      <c r="C607" s="9"/>
      <c r="D607" s="9"/>
      <c r="E607" s="9"/>
      <c r="F607" s="9"/>
      <c r="G607" s="9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7" customHeight="1">
      <c r="A608" s="7"/>
      <c r="B608" s="10"/>
      <c r="C608" s="9"/>
      <c r="D608" s="9"/>
      <c r="E608" s="9"/>
      <c r="F608" s="9"/>
      <c r="G608" s="9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7" customHeight="1">
      <c r="A609" s="7"/>
      <c r="B609" s="10"/>
      <c r="C609" s="9"/>
      <c r="D609" s="9"/>
      <c r="E609" s="9"/>
      <c r="F609" s="9"/>
      <c r="G609" s="9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7" customHeight="1">
      <c r="A610" s="7"/>
      <c r="B610" s="10"/>
      <c r="C610" s="9"/>
      <c r="D610" s="9"/>
      <c r="E610" s="9"/>
      <c r="F610" s="9"/>
      <c r="G610" s="9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7" customHeight="1">
      <c r="A611" s="7"/>
      <c r="B611" s="10"/>
      <c r="C611" s="9"/>
      <c r="D611" s="9"/>
      <c r="E611" s="9"/>
      <c r="F611" s="9"/>
      <c r="G611" s="9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7" customHeight="1">
      <c r="A612" s="7"/>
      <c r="B612" s="10"/>
      <c r="C612" s="9"/>
      <c r="D612" s="9"/>
      <c r="E612" s="9"/>
      <c r="F612" s="9"/>
      <c r="G612" s="9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7" customHeight="1">
      <c r="A613" s="7"/>
      <c r="B613" s="10"/>
      <c r="C613" s="9"/>
      <c r="D613" s="9"/>
      <c r="E613" s="9"/>
      <c r="F613" s="9"/>
      <c r="G613" s="9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7" customHeight="1">
      <c r="A614" s="7"/>
      <c r="B614" s="10"/>
      <c r="C614" s="9"/>
      <c r="D614" s="9"/>
      <c r="E614" s="9"/>
      <c r="F614" s="9"/>
      <c r="G614" s="9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7" customHeight="1">
      <c r="A615" s="7"/>
      <c r="B615" s="10"/>
      <c r="C615" s="9"/>
      <c r="D615" s="9"/>
      <c r="E615" s="9"/>
      <c r="F615" s="9"/>
      <c r="G615" s="9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7" customHeight="1">
      <c r="A616" s="7"/>
      <c r="B616" s="10"/>
      <c r="C616" s="9"/>
      <c r="D616" s="9"/>
      <c r="E616" s="9"/>
      <c r="F616" s="9"/>
      <c r="G616" s="9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7" customHeight="1">
      <c r="A617" s="7"/>
      <c r="B617" s="10"/>
      <c r="C617" s="9"/>
      <c r="D617" s="9"/>
      <c r="E617" s="9"/>
      <c r="F617" s="9"/>
      <c r="G617" s="9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7" customHeight="1">
      <c r="A618" s="7"/>
      <c r="B618" s="10"/>
      <c r="C618" s="9"/>
      <c r="D618" s="9"/>
      <c r="E618" s="9"/>
      <c r="F618" s="9"/>
      <c r="G618" s="9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7" customHeight="1">
      <c r="A619" s="7"/>
      <c r="B619" s="10"/>
      <c r="C619" s="9"/>
      <c r="D619" s="9"/>
      <c r="E619" s="9"/>
      <c r="F619" s="9"/>
      <c r="G619" s="9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7" customHeight="1">
      <c r="A620" s="7"/>
      <c r="B620" s="10"/>
      <c r="C620" s="9"/>
      <c r="D620" s="9"/>
      <c r="E620" s="9"/>
      <c r="F620" s="9"/>
      <c r="G620" s="9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7" customHeight="1">
      <c r="A621" s="7"/>
      <c r="B621" s="10"/>
      <c r="C621" s="9"/>
      <c r="D621" s="9"/>
      <c r="E621" s="9"/>
      <c r="F621" s="9"/>
      <c r="G621" s="9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7" customHeight="1">
      <c r="A622" s="7"/>
      <c r="B622" s="10"/>
      <c r="C622" s="9"/>
      <c r="D622" s="9"/>
      <c r="E622" s="9"/>
      <c r="F622" s="9"/>
      <c r="G622" s="9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7" customHeight="1">
      <c r="A623" s="7"/>
      <c r="B623" s="10"/>
      <c r="C623" s="9"/>
      <c r="D623" s="9"/>
      <c r="E623" s="9"/>
      <c r="F623" s="9"/>
      <c r="G623" s="9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7" customHeight="1">
      <c r="A624" s="7"/>
      <c r="B624" s="10"/>
      <c r="C624" s="9"/>
      <c r="D624" s="9"/>
      <c r="E624" s="9"/>
      <c r="F624" s="9"/>
      <c r="G624" s="9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7" customHeight="1">
      <c r="A625" s="7"/>
      <c r="B625" s="10"/>
      <c r="C625" s="9"/>
      <c r="D625" s="9"/>
      <c r="E625" s="9"/>
      <c r="F625" s="9"/>
      <c r="G625" s="9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7" customHeight="1">
      <c r="A626" s="7"/>
      <c r="B626" s="10"/>
      <c r="C626" s="9"/>
      <c r="D626" s="9"/>
      <c r="E626" s="9"/>
      <c r="F626" s="9"/>
      <c r="G626" s="9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7" customHeight="1">
      <c r="A627" s="7"/>
      <c r="B627" s="10"/>
      <c r="C627" s="9"/>
      <c r="D627" s="9"/>
      <c r="E627" s="9"/>
      <c r="F627" s="9"/>
      <c r="G627" s="9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7" customHeight="1">
      <c r="A628" s="7"/>
      <c r="B628" s="10"/>
      <c r="C628" s="9"/>
      <c r="D628" s="9"/>
      <c r="E628" s="9"/>
      <c r="F628" s="9"/>
      <c r="G628" s="9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7" customHeight="1">
      <c r="A629" s="7"/>
      <c r="B629" s="10"/>
      <c r="C629" s="9"/>
      <c r="D629" s="9"/>
      <c r="E629" s="9"/>
      <c r="F629" s="9"/>
      <c r="G629" s="9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7" customHeight="1">
      <c r="A630" s="7"/>
      <c r="B630" s="10"/>
      <c r="C630" s="9"/>
      <c r="D630" s="9"/>
      <c r="E630" s="9"/>
      <c r="F630" s="9"/>
      <c r="G630" s="9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7" customHeight="1">
      <c r="A631" s="7"/>
      <c r="B631" s="10"/>
      <c r="C631" s="9"/>
      <c r="D631" s="9"/>
      <c r="E631" s="9"/>
      <c r="F631" s="9"/>
      <c r="G631" s="9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7" customHeight="1">
      <c r="A632" s="7"/>
      <c r="B632" s="10"/>
      <c r="C632" s="9"/>
      <c r="D632" s="9"/>
      <c r="E632" s="9"/>
      <c r="F632" s="9"/>
      <c r="G632" s="9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7" customHeight="1">
      <c r="A633" s="7"/>
      <c r="B633" s="10"/>
      <c r="C633" s="9"/>
      <c r="D633" s="9"/>
      <c r="E633" s="9"/>
      <c r="F633" s="9"/>
      <c r="G633" s="9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7" customHeight="1">
      <c r="A634" s="7"/>
      <c r="B634" s="10"/>
      <c r="C634" s="9"/>
      <c r="D634" s="9"/>
      <c r="E634" s="9"/>
      <c r="F634" s="9"/>
      <c r="G634" s="9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7" customHeight="1">
      <c r="A635" s="7"/>
      <c r="B635" s="10"/>
      <c r="C635" s="9"/>
      <c r="D635" s="9"/>
      <c r="E635" s="9"/>
      <c r="F635" s="9"/>
      <c r="G635" s="9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7" customHeight="1">
      <c r="A636" s="7"/>
      <c r="B636" s="10"/>
      <c r="C636" s="9"/>
      <c r="D636" s="9"/>
      <c r="E636" s="9"/>
      <c r="F636" s="9"/>
      <c r="G636" s="9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7" customHeight="1">
      <c r="A637" s="7"/>
      <c r="B637" s="10"/>
      <c r="C637" s="9"/>
      <c r="D637" s="9"/>
      <c r="E637" s="9"/>
      <c r="F637" s="9"/>
      <c r="G637" s="9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7" customHeight="1">
      <c r="A638" s="7"/>
      <c r="B638" s="10"/>
      <c r="C638" s="9"/>
      <c r="D638" s="9"/>
      <c r="E638" s="9"/>
      <c r="F638" s="9"/>
      <c r="G638" s="9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7" customHeight="1">
      <c r="A639" s="7"/>
      <c r="B639" s="10"/>
      <c r="C639" s="9"/>
      <c r="D639" s="9"/>
      <c r="E639" s="9"/>
      <c r="F639" s="9"/>
      <c r="G639" s="9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7" customHeight="1">
      <c r="A640" s="7"/>
      <c r="B640" s="10"/>
      <c r="C640" s="9"/>
      <c r="D640" s="9"/>
      <c r="E640" s="9"/>
      <c r="F640" s="9"/>
      <c r="G640" s="9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7" customHeight="1">
      <c r="A641" s="7"/>
      <c r="B641" s="10"/>
      <c r="C641" s="9"/>
      <c r="D641" s="9"/>
      <c r="E641" s="9"/>
      <c r="F641" s="9"/>
      <c r="G641" s="9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7" customHeight="1">
      <c r="A642" s="7"/>
      <c r="B642" s="10"/>
      <c r="C642" s="9"/>
      <c r="D642" s="9"/>
      <c r="E642" s="9"/>
      <c r="F642" s="9"/>
      <c r="G642" s="9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7" customHeight="1">
      <c r="A643" s="7"/>
      <c r="B643" s="10"/>
      <c r="C643" s="9"/>
      <c r="D643" s="9"/>
      <c r="E643" s="9"/>
      <c r="F643" s="9"/>
      <c r="G643" s="9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7" customHeight="1">
      <c r="A644" s="7"/>
      <c r="B644" s="10"/>
      <c r="C644" s="9"/>
      <c r="D644" s="9"/>
      <c r="E644" s="9"/>
      <c r="F644" s="9"/>
      <c r="G644" s="9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7" customHeight="1">
      <c r="A645" s="7"/>
      <c r="B645" s="10"/>
      <c r="C645" s="9"/>
      <c r="D645" s="9"/>
      <c r="E645" s="9"/>
      <c r="F645" s="9"/>
      <c r="G645" s="9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7" customHeight="1">
      <c r="A646" s="7"/>
      <c r="B646" s="10"/>
      <c r="C646" s="9"/>
      <c r="D646" s="9"/>
      <c r="E646" s="9"/>
      <c r="F646" s="9"/>
      <c r="G646" s="9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7" customHeight="1">
      <c r="A647" s="7"/>
      <c r="B647" s="10"/>
      <c r="C647" s="9"/>
      <c r="D647" s="9"/>
      <c r="E647" s="9"/>
      <c r="F647" s="9"/>
      <c r="G647" s="9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7" customHeight="1">
      <c r="A648" s="7"/>
      <c r="B648" s="10"/>
      <c r="C648" s="9"/>
      <c r="D648" s="9"/>
      <c r="E648" s="9"/>
      <c r="F648" s="9"/>
      <c r="G648" s="9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7" customHeight="1">
      <c r="A649" s="7"/>
      <c r="B649" s="10"/>
      <c r="C649" s="9"/>
      <c r="D649" s="9"/>
      <c r="E649" s="9"/>
      <c r="F649" s="9"/>
      <c r="G649" s="9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7" customHeight="1">
      <c r="A650" s="7"/>
      <c r="B650" s="10"/>
      <c r="C650" s="9"/>
      <c r="D650" s="9"/>
      <c r="E650" s="9"/>
      <c r="F650" s="9"/>
      <c r="G650" s="9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7" customHeight="1">
      <c r="A651" s="7"/>
      <c r="B651" s="10"/>
      <c r="C651" s="9"/>
      <c r="D651" s="9"/>
      <c r="E651" s="9"/>
      <c r="F651" s="9"/>
      <c r="G651" s="9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7" customHeight="1">
      <c r="A652" s="7"/>
      <c r="B652" s="10"/>
      <c r="C652" s="9"/>
      <c r="D652" s="9"/>
      <c r="E652" s="9"/>
      <c r="F652" s="9"/>
      <c r="G652" s="9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7" customHeight="1">
      <c r="A653" s="7"/>
      <c r="B653" s="10"/>
      <c r="C653" s="9"/>
      <c r="D653" s="9"/>
      <c r="E653" s="9"/>
      <c r="F653" s="9"/>
      <c r="G653" s="9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7" customHeight="1">
      <c r="A654" s="7"/>
      <c r="B654" s="10"/>
      <c r="C654" s="9"/>
      <c r="D654" s="9"/>
      <c r="E654" s="9"/>
      <c r="F654" s="9"/>
      <c r="G654" s="9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7" customHeight="1">
      <c r="A655" s="7"/>
      <c r="B655" s="10"/>
      <c r="C655" s="9"/>
      <c r="D655" s="9"/>
      <c r="E655" s="9"/>
      <c r="F655" s="9"/>
      <c r="G655" s="9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7" customHeight="1">
      <c r="A656" s="7"/>
      <c r="B656" s="10"/>
      <c r="C656" s="9"/>
      <c r="D656" s="9"/>
      <c r="E656" s="9"/>
      <c r="F656" s="9"/>
      <c r="G656" s="9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7" customHeight="1">
      <c r="A657" s="7"/>
      <c r="B657" s="10"/>
      <c r="C657" s="9"/>
      <c r="D657" s="9"/>
      <c r="E657" s="9"/>
      <c r="F657" s="9"/>
      <c r="G657" s="9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7" customHeight="1">
      <c r="A658" s="7"/>
      <c r="B658" s="10"/>
      <c r="C658" s="9"/>
      <c r="D658" s="9"/>
      <c r="E658" s="9"/>
      <c r="F658" s="9"/>
      <c r="G658" s="9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7" customHeight="1">
      <c r="A659" s="7"/>
      <c r="B659" s="10"/>
      <c r="C659" s="9"/>
      <c r="D659" s="9"/>
      <c r="E659" s="9"/>
      <c r="F659" s="9"/>
      <c r="G659" s="9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7" customHeight="1">
      <c r="A660" s="7"/>
      <c r="B660" s="10"/>
      <c r="C660" s="9"/>
      <c r="D660" s="9"/>
      <c r="E660" s="9"/>
      <c r="F660" s="9"/>
      <c r="G660" s="9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7" customHeight="1">
      <c r="A661" s="7"/>
      <c r="B661" s="10"/>
      <c r="C661" s="9"/>
      <c r="D661" s="9"/>
      <c r="E661" s="9"/>
      <c r="F661" s="9"/>
      <c r="G661" s="9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7" customHeight="1">
      <c r="A662" s="7"/>
      <c r="B662" s="10"/>
      <c r="C662" s="9"/>
      <c r="D662" s="9"/>
      <c r="E662" s="9"/>
      <c r="F662" s="9"/>
      <c r="G662" s="9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7" customHeight="1">
      <c r="A663" s="7"/>
      <c r="B663" s="10"/>
      <c r="C663" s="9"/>
      <c r="D663" s="9"/>
      <c r="E663" s="9"/>
      <c r="F663" s="9"/>
      <c r="G663" s="9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7" customHeight="1">
      <c r="A664" s="7"/>
      <c r="B664" s="10"/>
      <c r="C664" s="9"/>
      <c r="D664" s="9"/>
      <c r="E664" s="9"/>
      <c r="F664" s="9"/>
      <c r="G664" s="9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7" customHeight="1">
      <c r="A665" s="7"/>
      <c r="B665" s="10"/>
      <c r="C665" s="9"/>
      <c r="D665" s="9"/>
      <c r="E665" s="9"/>
      <c r="F665" s="9"/>
      <c r="G665" s="9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7" customHeight="1">
      <c r="A666" s="7"/>
      <c r="B666" s="10"/>
      <c r="C666" s="9"/>
      <c r="D666" s="9"/>
      <c r="E666" s="9"/>
      <c r="F666" s="9"/>
      <c r="G666" s="9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7" customHeight="1">
      <c r="A667" s="7"/>
      <c r="B667" s="10"/>
      <c r="C667" s="9"/>
      <c r="D667" s="9"/>
      <c r="E667" s="9"/>
      <c r="F667" s="9"/>
      <c r="G667" s="9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7" customHeight="1">
      <c r="A668" s="7"/>
      <c r="B668" s="10"/>
      <c r="C668" s="9"/>
      <c r="D668" s="9"/>
      <c r="E668" s="9"/>
      <c r="F668" s="9"/>
      <c r="G668" s="9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7" customHeight="1">
      <c r="A669" s="7"/>
      <c r="B669" s="10"/>
      <c r="C669" s="9"/>
      <c r="D669" s="9"/>
      <c r="E669" s="9"/>
      <c r="F669" s="9"/>
      <c r="G669" s="9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7" customHeight="1">
      <c r="A670" s="7"/>
      <c r="B670" s="10"/>
      <c r="C670" s="9"/>
      <c r="D670" s="9"/>
      <c r="E670" s="9"/>
      <c r="F670" s="9"/>
      <c r="G670" s="9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7" customHeight="1">
      <c r="A671" s="7"/>
      <c r="B671" s="10"/>
      <c r="C671" s="9"/>
      <c r="D671" s="9"/>
      <c r="E671" s="9"/>
      <c r="F671" s="9"/>
      <c r="G671" s="9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7" customHeight="1">
      <c r="A672" s="7"/>
      <c r="B672" s="10"/>
      <c r="C672" s="9"/>
      <c r="D672" s="9"/>
      <c r="E672" s="9"/>
      <c r="F672" s="9"/>
      <c r="G672" s="9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7" customHeight="1">
      <c r="A673" s="7"/>
      <c r="B673" s="10"/>
      <c r="C673" s="9"/>
      <c r="D673" s="9"/>
      <c r="E673" s="9"/>
      <c r="F673" s="9"/>
      <c r="G673" s="9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7" customHeight="1">
      <c r="A674" s="7"/>
      <c r="B674" s="10"/>
      <c r="C674" s="9"/>
      <c r="D674" s="9"/>
      <c r="E674" s="9"/>
      <c r="F674" s="9"/>
      <c r="G674" s="9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7" customHeight="1">
      <c r="A675" s="7"/>
      <c r="B675" s="10"/>
      <c r="C675" s="9"/>
      <c r="D675" s="9"/>
      <c r="E675" s="9"/>
      <c r="F675" s="9"/>
      <c r="G675" s="9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7" customHeight="1">
      <c r="A676" s="7"/>
      <c r="B676" s="10"/>
      <c r="C676" s="9"/>
      <c r="D676" s="9"/>
      <c r="E676" s="9"/>
      <c r="F676" s="9"/>
      <c r="G676" s="9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7" customHeight="1">
      <c r="A677" s="7"/>
      <c r="B677" s="10"/>
      <c r="C677" s="9"/>
      <c r="D677" s="9"/>
      <c r="E677" s="9"/>
      <c r="F677" s="9"/>
      <c r="G677" s="9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7" customHeight="1">
      <c r="A678" s="7"/>
      <c r="B678" s="10"/>
      <c r="C678" s="9"/>
      <c r="D678" s="9"/>
      <c r="E678" s="9"/>
      <c r="F678" s="9"/>
      <c r="G678" s="9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7" customHeight="1">
      <c r="A679" s="7"/>
      <c r="B679" s="10"/>
      <c r="C679" s="9"/>
      <c r="D679" s="9"/>
      <c r="E679" s="9"/>
      <c r="F679" s="9"/>
      <c r="G679" s="9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7" customHeight="1">
      <c r="A680" s="7"/>
      <c r="B680" s="10"/>
      <c r="C680" s="9"/>
      <c r="D680" s="9"/>
      <c r="E680" s="9"/>
      <c r="F680" s="9"/>
      <c r="G680" s="9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7" customHeight="1">
      <c r="A681" s="7"/>
      <c r="B681" s="10"/>
      <c r="C681" s="9"/>
      <c r="D681" s="9"/>
      <c r="E681" s="9"/>
      <c r="F681" s="9"/>
      <c r="G681" s="9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7" customHeight="1">
      <c r="A682" s="7"/>
      <c r="B682" s="10"/>
      <c r="C682" s="9"/>
      <c r="D682" s="9"/>
      <c r="E682" s="9"/>
      <c r="F682" s="9"/>
      <c r="G682" s="9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7" customHeight="1">
      <c r="A683" s="7"/>
      <c r="B683" s="10"/>
      <c r="C683" s="9"/>
      <c r="D683" s="9"/>
      <c r="E683" s="9"/>
      <c r="F683" s="9"/>
      <c r="G683" s="9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7" customHeight="1">
      <c r="A684" s="7"/>
      <c r="B684" s="10"/>
      <c r="C684" s="9"/>
      <c r="D684" s="9"/>
      <c r="E684" s="9"/>
      <c r="F684" s="9"/>
      <c r="G684" s="9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7" customHeight="1">
      <c r="A685" s="7"/>
      <c r="B685" s="10"/>
      <c r="C685" s="9"/>
      <c r="D685" s="9"/>
      <c r="E685" s="9"/>
      <c r="F685" s="9"/>
      <c r="G685" s="9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7" customHeight="1">
      <c r="A686" s="7"/>
      <c r="B686" s="10"/>
      <c r="C686" s="9"/>
      <c r="D686" s="9"/>
      <c r="E686" s="9"/>
      <c r="F686" s="9"/>
      <c r="G686" s="9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7" customHeight="1">
      <c r="A687" s="7"/>
      <c r="B687" s="10"/>
      <c r="C687" s="9"/>
      <c r="D687" s="9"/>
      <c r="E687" s="9"/>
      <c r="F687" s="9"/>
      <c r="G687" s="9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7" customHeight="1">
      <c r="A688" s="7"/>
      <c r="B688" s="10"/>
      <c r="C688" s="9"/>
      <c r="D688" s="9"/>
      <c r="E688" s="9"/>
      <c r="F688" s="9"/>
      <c r="G688" s="9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7" customHeight="1">
      <c r="A689" s="7"/>
      <c r="B689" s="10"/>
      <c r="C689" s="9"/>
      <c r="D689" s="9"/>
      <c r="E689" s="9"/>
      <c r="F689" s="9"/>
      <c r="G689" s="9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7" customHeight="1">
      <c r="A690" s="7"/>
      <c r="B690" s="10"/>
      <c r="C690" s="9"/>
      <c r="D690" s="9"/>
      <c r="E690" s="9"/>
      <c r="F690" s="9"/>
      <c r="G690" s="9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7" customHeight="1">
      <c r="A691" s="7"/>
      <c r="B691" s="10"/>
      <c r="C691" s="9"/>
      <c r="D691" s="9"/>
      <c r="E691" s="9"/>
      <c r="F691" s="9"/>
      <c r="G691" s="9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7" customHeight="1">
      <c r="A692" s="7"/>
      <c r="B692" s="10"/>
      <c r="C692" s="9"/>
      <c r="D692" s="9"/>
      <c r="E692" s="9"/>
      <c r="F692" s="9"/>
      <c r="G692" s="9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7" customHeight="1">
      <c r="A693" s="7"/>
      <c r="B693" s="10"/>
      <c r="C693" s="9"/>
      <c r="D693" s="9"/>
      <c r="E693" s="9"/>
      <c r="F693" s="9"/>
      <c r="G693" s="9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7" customHeight="1">
      <c r="A694" s="7"/>
      <c r="B694" s="10"/>
      <c r="C694" s="9"/>
      <c r="D694" s="9"/>
      <c r="E694" s="9"/>
      <c r="F694" s="9"/>
      <c r="G694" s="9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7" customHeight="1">
      <c r="A695" s="7"/>
      <c r="B695" s="10"/>
      <c r="C695" s="9"/>
      <c r="D695" s="9"/>
      <c r="E695" s="9"/>
      <c r="F695" s="9"/>
      <c r="G695" s="9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7" customHeight="1">
      <c r="A696" s="7"/>
      <c r="B696" s="10"/>
      <c r="C696" s="9"/>
      <c r="D696" s="9"/>
      <c r="E696" s="9"/>
      <c r="F696" s="9"/>
      <c r="G696" s="9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7" customHeight="1">
      <c r="A697" s="7"/>
      <c r="B697" s="10"/>
      <c r="C697" s="9"/>
      <c r="D697" s="9"/>
      <c r="E697" s="9"/>
      <c r="F697" s="9"/>
      <c r="G697" s="9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7" customHeight="1">
      <c r="A698" s="7"/>
      <c r="B698" s="10"/>
      <c r="C698" s="9"/>
      <c r="D698" s="9"/>
      <c r="E698" s="9"/>
      <c r="F698" s="9"/>
      <c r="G698" s="9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7" customHeight="1">
      <c r="A699" s="7"/>
      <c r="B699" s="10"/>
      <c r="C699" s="9"/>
      <c r="D699" s="9"/>
      <c r="E699" s="9"/>
      <c r="F699" s="9"/>
      <c r="G699" s="9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7" customHeight="1">
      <c r="A700" s="7"/>
      <c r="B700" s="10"/>
      <c r="C700" s="9"/>
      <c r="D700" s="9"/>
      <c r="E700" s="9"/>
      <c r="F700" s="9"/>
      <c r="G700" s="9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7" customHeight="1">
      <c r="A701" s="7"/>
      <c r="B701" s="10"/>
      <c r="C701" s="9"/>
      <c r="D701" s="9"/>
      <c r="E701" s="9"/>
      <c r="F701" s="9"/>
      <c r="G701" s="9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7" customHeight="1">
      <c r="A702" s="7"/>
      <c r="B702" s="10"/>
      <c r="C702" s="9"/>
      <c r="D702" s="9"/>
      <c r="E702" s="9"/>
      <c r="F702" s="9"/>
      <c r="G702" s="9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7" customHeight="1">
      <c r="A703" s="7"/>
      <c r="B703" s="10"/>
      <c r="C703" s="9"/>
      <c r="D703" s="9"/>
      <c r="E703" s="9"/>
      <c r="F703" s="9"/>
      <c r="G703" s="9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7" customHeight="1">
      <c r="A704" s="7"/>
      <c r="B704" s="10"/>
      <c r="C704" s="9"/>
      <c r="D704" s="9"/>
      <c r="E704" s="9"/>
      <c r="F704" s="9"/>
      <c r="G704" s="9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7" customHeight="1">
      <c r="A705" s="7"/>
      <c r="B705" s="10"/>
      <c r="C705" s="9"/>
      <c r="D705" s="9"/>
      <c r="E705" s="9"/>
      <c r="F705" s="9"/>
      <c r="G705" s="9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7" customHeight="1">
      <c r="A706" s="7"/>
      <c r="B706" s="10"/>
      <c r="C706" s="9"/>
      <c r="D706" s="9"/>
      <c r="E706" s="9"/>
      <c r="F706" s="9"/>
      <c r="G706" s="9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7" customHeight="1">
      <c r="A707" s="7"/>
      <c r="B707" s="10"/>
      <c r="C707" s="9"/>
      <c r="D707" s="9"/>
      <c r="E707" s="9"/>
      <c r="F707" s="9"/>
      <c r="G707" s="9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7" customHeight="1">
      <c r="A708" s="7"/>
      <c r="B708" s="10"/>
      <c r="C708" s="9"/>
      <c r="D708" s="9"/>
      <c r="E708" s="9"/>
      <c r="F708" s="9"/>
      <c r="G708" s="9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7" customHeight="1">
      <c r="A709" s="7"/>
      <c r="B709" s="10"/>
      <c r="C709" s="9"/>
      <c r="D709" s="9"/>
      <c r="E709" s="9"/>
      <c r="F709" s="9"/>
      <c r="G709" s="9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7" customHeight="1">
      <c r="A710" s="7"/>
      <c r="B710" s="10"/>
      <c r="C710" s="9"/>
      <c r="D710" s="9"/>
      <c r="E710" s="9"/>
      <c r="F710" s="9"/>
      <c r="G710" s="9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7" customHeight="1">
      <c r="A711" s="7"/>
      <c r="B711" s="10"/>
      <c r="C711" s="9"/>
      <c r="D711" s="9"/>
      <c r="E711" s="9"/>
      <c r="F711" s="9"/>
      <c r="G711" s="9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7" customHeight="1">
      <c r="A712" s="7"/>
      <c r="B712" s="10"/>
      <c r="C712" s="9"/>
      <c r="D712" s="9"/>
      <c r="E712" s="9"/>
      <c r="F712" s="9"/>
      <c r="G712" s="9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7" customHeight="1">
      <c r="A713" s="7"/>
      <c r="B713" s="10"/>
      <c r="C713" s="9"/>
      <c r="D713" s="9"/>
      <c r="E713" s="9"/>
      <c r="F713" s="9"/>
      <c r="G713" s="9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7" customHeight="1">
      <c r="A714" s="7"/>
      <c r="B714" s="10"/>
      <c r="C714" s="9"/>
      <c r="D714" s="9"/>
      <c r="E714" s="9"/>
      <c r="F714" s="9"/>
      <c r="G714" s="9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7" customHeight="1">
      <c r="A715" s="7"/>
      <c r="B715" s="10"/>
      <c r="C715" s="9"/>
      <c r="D715" s="9"/>
      <c r="E715" s="9"/>
      <c r="F715" s="9"/>
      <c r="G715" s="9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7" customHeight="1">
      <c r="A716" s="7"/>
      <c r="B716" s="10"/>
      <c r="C716" s="9"/>
      <c r="D716" s="9"/>
      <c r="E716" s="9"/>
      <c r="F716" s="9"/>
      <c r="G716" s="9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7" customHeight="1">
      <c r="A717" s="7"/>
      <c r="B717" s="10"/>
      <c r="C717" s="9"/>
      <c r="D717" s="9"/>
      <c r="E717" s="9"/>
      <c r="F717" s="9"/>
      <c r="G717" s="9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7" customHeight="1">
      <c r="A718" s="7"/>
      <c r="B718" s="10"/>
      <c r="C718" s="9"/>
      <c r="D718" s="9"/>
      <c r="E718" s="9"/>
      <c r="F718" s="9"/>
      <c r="G718" s="9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7" customHeight="1">
      <c r="A719" s="7"/>
      <c r="B719" s="10"/>
      <c r="C719" s="9"/>
      <c r="D719" s="9"/>
      <c r="E719" s="9"/>
      <c r="F719" s="9"/>
      <c r="G719" s="9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7" customHeight="1">
      <c r="A720" s="7"/>
      <c r="B720" s="10"/>
      <c r="C720" s="9"/>
      <c r="D720" s="9"/>
      <c r="E720" s="9"/>
      <c r="F720" s="9"/>
      <c r="G720" s="9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7" customHeight="1">
      <c r="A721" s="7"/>
      <c r="B721" s="10"/>
      <c r="C721" s="9"/>
      <c r="D721" s="9"/>
      <c r="E721" s="9"/>
      <c r="F721" s="9"/>
      <c r="G721" s="9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7" customHeight="1">
      <c r="A722" s="7"/>
      <c r="B722" s="10"/>
      <c r="C722" s="9"/>
      <c r="D722" s="9"/>
      <c r="E722" s="9"/>
      <c r="F722" s="9"/>
      <c r="G722" s="9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7" customHeight="1">
      <c r="A723" s="7"/>
      <c r="B723" s="10"/>
      <c r="C723" s="9"/>
      <c r="D723" s="9"/>
      <c r="E723" s="9"/>
      <c r="F723" s="9"/>
      <c r="G723" s="9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7" customHeight="1">
      <c r="A724" s="7"/>
      <c r="B724" s="10"/>
      <c r="C724" s="9"/>
      <c r="D724" s="9"/>
      <c r="E724" s="9"/>
      <c r="F724" s="9"/>
      <c r="G724" s="9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7" customHeight="1">
      <c r="A725" s="7"/>
      <c r="B725" s="10"/>
      <c r="C725" s="9"/>
      <c r="D725" s="9"/>
      <c r="E725" s="9"/>
      <c r="F725" s="9"/>
      <c r="G725" s="9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7" customHeight="1">
      <c r="A726" s="7"/>
      <c r="B726" s="10"/>
      <c r="C726" s="9"/>
      <c r="D726" s="9"/>
      <c r="E726" s="9"/>
      <c r="F726" s="9"/>
      <c r="G726" s="9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7" customHeight="1">
      <c r="A727" s="7"/>
      <c r="B727" s="10"/>
      <c r="C727" s="9"/>
      <c r="D727" s="9"/>
      <c r="E727" s="9"/>
      <c r="F727" s="9"/>
      <c r="G727" s="9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7" customHeight="1">
      <c r="A728" s="7"/>
      <c r="B728" s="10"/>
      <c r="C728" s="9"/>
      <c r="D728" s="9"/>
      <c r="E728" s="9"/>
      <c r="F728" s="9"/>
      <c r="G728" s="9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7" customHeight="1">
      <c r="A729" s="7"/>
      <c r="B729" s="10"/>
      <c r="C729" s="9"/>
      <c r="D729" s="9"/>
      <c r="E729" s="9"/>
      <c r="F729" s="9"/>
      <c r="G729" s="9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7" customHeight="1">
      <c r="A730" s="7"/>
      <c r="B730" s="10"/>
      <c r="C730" s="9"/>
      <c r="D730" s="9"/>
      <c r="E730" s="9"/>
      <c r="F730" s="9"/>
      <c r="G730" s="9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7" customHeight="1">
      <c r="A731" s="7"/>
      <c r="B731" s="10"/>
      <c r="C731" s="9"/>
      <c r="D731" s="9"/>
      <c r="E731" s="9"/>
      <c r="F731" s="9"/>
      <c r="G731" s="9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7" customHeight="1">
      <c r="A732" s="7"/>
      <c r="B732" s="10"/>
      <c r="C732" s="9"/>
      <c r="D732" s="9"/>
      <c r="E732" s="9"/>
      <c r="F732" s="9"/>
      <c r="G732" s="9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7" customHeight="1">
      <c r="A733" s="7"/>
      <c r="B733" s="10"/>
      <c r="C733" s="9"/>
      <c r="D733" s="9"/>
      <c r="E733" s="9"/>
      <c r="F733" s="9"/>
      <c r="G733" s="9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7" customHeight="1">
      <c r="A734" s="7"/>
      <c r="B734" s="10"/>
      <c r="C734" s="9"/>
      <c r="D734" s="9"/>
      <c r="E734" s="9"/>
      <c r="F734" s="9"/>
      <c r="G734" s="9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7" customHeight="1">
      <c r="A735" s="7"/>
      <c r="B735" s="10"/>
      <c r="C735" s="9"/>
      <c r="D735" s="9"/>
      <c r="E735" s="9"/>
      <c r="F735" s="9"/>
      <c r="G735" s="9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7" customHeight="1">
      <c r="A736" s="7"/>
      <c r="B736" s="10"/>
      <c r="C736" s="9"/>
      <c r="D736" s="9"/>
      <c r="E736" s="9"/>
      <c r="F736" s="9"/>
      <c r="G736" s="9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7" customHeight="1">
      <c r="A737" s="7"/>
      <c r="B737" s="10"/>
      <c r="C737" s="9"/>
      <c r="D737" s="9"/>
      <c r="E737" s="9"/>
      <c r="F737" s="9"/>
      <c r="G737" s="9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7" customHeight="1">
      <c r="A738" s="7"/>
      <c r="B738" s="10"/>
      <c r="C738" s="9"/>
      <c r="D738" s="9"/>
      <c r="E738" s="9"/>
      <c r="F738" s="9"/>
      <c r="G738" s="9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7" customHeight="1">
      <c r="A739" s="7"/>
      <c r="B739" s="10"/>
      <c r="C739" s="9"/>
      <c r="D739" s="9"/>
      <c r="E739" s="9"/>
      <c r="F739" s="9"/>
      <c r="G739" s="9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7" customHeight="1">
      <c r="A740" s="7"/>
      <c r="B740" s="10"/>
      <c r="C740" s="9"/>
      <c r="D740" s="9"/>
      <c r="E740" s="9"/>
      <c r="F740" s="9"/>
      <c r="G740" s="9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7" customHeight="1">
      <c r="A741" s="7"/>
      <c r="B741" s="10"/>
      <c r="C741" s="9"/>
      <c r="D741" s="9"/>
      <c r="E741" s="9"/>
      <c r="F741" s="9"/>
      <c r="G741" s="9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7" customHeight="1">
      <c r="A742" s="7"/>
      <c r="B742" s="10"/>
      <c r="C742" s="9"/>
      <c r="D742" s="9"/>
      <c r="E742" s="9"/>
      <c r="F742" s="9"/>
      <c r="G742" s="9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7" customHeight="1">
      <c r="A743" s="7"/>
      <c r="B743" s="10"/>
      <c r="C743" s="9"/>
      <c r="D743" s="9"/>
      <c r="E743" s="9"/>
      <c r="F743" s="9"/>
      <c r="G743" s="9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7" customHeight="1">
      <c r="A744" s="7"/>
      <c r="B744" s="10"/>
      <c r="C744" s="9"/>
      <c r="D744" s="9"/>
      <c r="E744" s="9"/>
      <c r="F744" s="9"/>
      <c r="G744" s="9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7" customHeight="1">
      <c r="A745" s="7"/>
      <c r="B745" s="10"/>
      <c r="C745" s="9"/>
      <c r="D745" s="9"/>
      <c r="E745" s="9"/>
      <c r="F745" s="9"/>
      <c r="G745" s="9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7" customHeight="1">
      <c r="A746" s="7"/>
      <c r="B746" s="10"/>
      <c r="C746" s="9"/>
      <c r="D746" s="9"/>
      <c r="E746" s="9"/>
      <c r="F746" s="9"/>
      <c r="G746" s="9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7" customHeight="1">
      <c r="A747" s="7"/>
      <c r="B747" s="10"/>
      <c r="C747" s="9"/>
      <c r="D747" s="9"/>
      <c r="E747" s="9"/>
      <c r="F747" s="9"/>
      <c r="G747" s="9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7" customHeight="1">
      <c r="A748" s="7"/>
      <c r="B748" s="10"/>
      <c r="C748" s="9"/>
      <c r="D748" s="9"/>
      <c r="E748" s="9"/>
      <c r="F748" s="9"/>
      <c r="G748" s="9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7" customHeight="1">
      <c r="A749" s="7"/>
      <c r="B749" s="10"/>
      <c r="C749" s="9"/>
      <c r="D749" s="9"/>
      <c r="E749" s="9"/>
      <c r="F749" s="9"/>
      <c r="G749" s="9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7" customHeight="1">
      <c r="A750" s="7"/>
      <c r="B750" s="10"/>
      <c r="C750" s="9"/>
      <c r="D750" s="9"/>
      <c r="E750" s="9"/>
      <c r="F750" s="9"/>
      <c r="G750" s="9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7" customHeight="1">
      <c r="A751" s="7"/>
      <c r="B751" s="10"/>
      <c r="C751" s="9"/>
      <c r="D751" s="9"/>
      <c r="E751" s="9"/>
      <c r="F751" s="9"/>
      <c r="G751" s="9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7" customHeight="1">
      <c r="A752" s="7"/>
      <c r="B752" s="10"/>
      <c r="C752" s="9"/>
      <c r="D752" s="9"/>
      <c r="E752" s="9"/>
      <c r="F752" s="9"/>
      <c r="G752" s="9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7" customHeight="1">
      <c r="A753" s="7"/>
      <c r="B753" s="10"/>
      <c r="C753" s="9"/>
      <c r="D753" s="9"/>
      <c r="E753" s="9"/>
      <c r="F753" s="9"/>
      <c r="G753" s="9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7" customHeight="1">
      <c r="A754" s="7"/>
      <c r="B754" s="10"/>
      <c r="C754" s="9"/>
      <c r="D754" s="9"/>
      <c r="E754" s="9"/>
      <c r="F754" s="9"/>
      <c r="G754" s="9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7" customHeight="1">
      <c r="A755" s="7"/>
      <c r="B755" s="10"/>
      <c r="C755" s="9"/>
      <c r="D755" s="9"/>
      <c r="E755" s="9"/>
      <c r="F755" s="9"/>
      <c r="G755" s="9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7" customHeight="1">
      <c r="A756" s="7"/>
      <c r="B756" s="10"/>
      <c r="C756" s="9"/>
      <c r="D756" s="9"/>
      <c r="E756" s="9"/>
      <c r="F756" s="9"/>
      <c r="G756" s="9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7" customHeight="1">
      <c r="A757" s="7"/>
      <c r="B757" s="10"/>
      <c r="C757" s="9"/>
      <c r="D757" s="9"/>
      <c r="E757" s="9"/>
      <c r="F757" s="9"/>
      <c r="G757" s="9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7" customHeight="1">
      <c r="A758" s="7"/>
      <c r="B758" s="10"/>
      <c r="C758" s="9"/>
      <c r="D758" s="9"/>
      <c r="E758" s="9"/>
      <c r="F758" s="9"/>
      <c r="G758" s="9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7" customHeight="1">
      <c r="A759" s="7"/>
      <c r="B759" s="10"/>
      <c r="C759" s="9"/>
      <c r="D759" s="9"/>
      <c r="E759" s="9"/>
      <c r="F759" s="9"/>
      <c r="G759" s="9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7" customHeight="1">
      <c r="A760" s="7"/>
      <c r="B760" s="10"/>
      <c r="C760" s="9"/>
      <c r="D760" s="9"/>
      <c r="E760" s="9"/>
      <c r="F760" s="9"/>
      <c r="G760" s="9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7" customHeight="1">
      <c r="A761" s="7"/>
      <c r="B761" s="10"/>
      <c r="C761" s="9"/>
      <c r="D761" s="9"/>
      <c r="E761" s="9"/>
      <c r="F761" s="9"/>
      <c r="G761" s="9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7" customHeight="1">
      <c r="A762" s="7"/>
      <c r="B762" s="10"/>
      <c r="C762" s="9"/>
      <c r="D762" s="9"/>
      <c r="E762" s="9"/>
      <c r="F762" s="9"/>
      <c r="G762" s="9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7" customHeight="1">
      <c r="A763" s="7"/>
      <c r="B763" s="10"/>
      <c r="C763" s="9"/>
      <c r="D763" s="9"/>
      <c r="E763" s="9"/>
      <c r="F763" s="9"/>
      <c r="G763" s="9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7" customHeight="1">
      <c r="A764" s="7"/>
      <c r="B764" s="10"/>
      <c r="C764" s="9"/>
      <c r="D764" s="9"/>
      <c r="E764" s="9"/>
      <c r="F764" s="9"/>
      <c r="G764" s="9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7" customHeight="1">
      <c r="A765" s="7"/>
      <c r="B765" s="10"/>
      <c r="C765" s="9"/>
      <c r="D765" s="9"/>
      <c r="E765" s="9"/>
      <c r="F765" s="9"/>
      <c r="G765" s="9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7" customHeight="1">
      <c r="A766" s="7"/>
      <c r="B766" s="10"/>
      <c r="C766" s="9"/>
      <c r="D766" s="9"/>
      <c r="E766" s="9"/>
      <c r="F766" s="9"/>
      <c r="G766" s="9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7" customHeight="1">
      <c r="A767" s="7"/>
      <c r="B767" s="10"/>
      <c r="C767" s="9"/>
      <c r="D767" s="9"/>
      <c r="E767" s="9"/>
      <c r="F767" s="9"/>
      <c r="G767" s="9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7" customHeight="1">
      <c r="A768" s="7"/>
      <c r="B768" s="10"/>
      <c r="C768" s="9"/>
      <c r="D768" s="9"/>
      <c r="E768" s="9"/>
      <c r="F768" s="9"/>
      <c r="G768" s="9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7" customHeight="1">
      <c r="A769" s="7"/>
      <c r="B769" s="10"/>
      <c r="C769" s="9"/>
      <c r="D769" s="9"/>
      <c r="E769" s="9"/>
      <c r="F769" s="9"/>
      <c r="G769" s="9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7" customHeight="1">
      <c r="A770" s="7"/>
      <c r="B770" s="10"/>
      <c r="C770" s="9"/>
      <c r="D770" s="9"/>
      <c r="E770" s="9"/>
      <c r="F770" s="9"/>
      <c r="G770" s="9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7" customHeight="1">
      <c r="A771" s="7"/>
      <c r="B771" s="10"/>
      <c r="C771" s="9"/>
      <c r="D771" s="9"/>
      <c r="E771" s="9"/>
      <c r="F771" s="9"/>
      <c r="G771" s="9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7" customHeight="1">
      <c r="A772" s="7"/>
      <c r="B772" s="10"/>
      <c r="C772" s="9"/>
      <c r="D772" s="9"/>
      <c r="E772" s="9"/>
      <c r="F772" s="9"/>
      <c r="G772" s="9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7" customHeight="1">
      <c r="A773" s="7"/>
      <c r="B773" s="10"/>
      <c r="C773" s="9"/>
      <c r="D773" s="9"/>
      <c r="E773" s="9"/>
      <c r="F773" s="9"/>
      <c r="G773" s="9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7" customHeight="1">
      <c r="A774" s="7"/>
      <c r="B774" s="10"/>
      <c r="C774" s="9"/>
      <c r="D774" s="9"/>
      <c r="E774" s="9"/>
      <c r="F774" s="9"/>
      <c r="G774" s="9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7" customHeight="1">
      <c r="A775" s="7"/>
      <c r="B775" s="10"/>
      <c r="C775" s="9"/>
      <c r="D775" s="9"/>
      <c r="E775" s="9"/>
      <c r="F775" s="9"/>
      <c r="G775" s="9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7" customHeight="1">
      <c r="A776" s="7"/>
      <c r="B776" s="10"/>
      <c r="C776" s="9"/>
      <c r="D776" s="9"/>
      <c r="E776" s="9"/>
      <c r="F776" s="9"/>
      <c r="G776" s="9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7" customHeight="1">
      <c r="A777" s="7"/>
      <c r="B777" s="10"/>
      <c r="C777" s="9"/>
      <c r="D777" s="9"/>
      <c r="E777" s="9"/>
      <c r="F777" s="9"/>
      <c r="G777" s="9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7" customHeight="1">
      <c r="A778" s="7"/>
      <c r="B778" s="10"/>
      <c r="C778" s="9"/>
      <c r="D778" s="9"/>
      <c r="E778" s="9"/>
      <c r="F778" s="9"/>
      <c r="G778" s="9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7" customHeight="1">
      <c r="A779" s="7"/>
      <c r="B779" s="10"/>
      <c r="C779" s="9"/>
      <c r="D779" s="9"/>
      <c r="E779" s="9"/>
      <c r="F779" s="9"/>
      <c r="G779" s="9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7" customHeight="1">
      <c r="A780" s="7"/>
      <c r="B780" s="10"/>
      <c r="C780" s="9"/>
      <c r="D780" s="9"/>
      <c r="E780" s="9"/>
      <c r="F780" s="9"/>
      <c r="G780" s="9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7" customHeight="1">
      <c r="A781" s="7"/>
      <c r="B781" s="10"/>
      <c r="C781" s="9"/>
      <c r="D781" s="9"/>
      <c r="E781" s="9"/>
      <c r="F781" s="9"/>
      <c r="G781" s="9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7" customHeight="1">
      <c r="A782" s="7"/>
      <c r="B782" s="10"/>
      <c r="C782" s="9"/>
      <c r="D782" s="9"/>
      <c r="E782" s="9"/>
      <c r="F782" s="9"/>
      <c r="G782" s="9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7" customHeight="1">
      <c r="A783" s="7"/>
      <c r="B783" s="10"/>
      <c r="C783" s="9"/>
      <c r="D783" s="9"/>
      <c r="E783" s="9"/>
      <c r="F783" s="9"/>
      <c r="G783" s="9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7" customHeight="1">
      <c r="A784" s="7"/>
      <c r="B784" s="10"/>
      <c r="C784" s="9"/>
      <c r="D784" s="9"/>
      <c r="E784" s="9"/>
      <c r="F784" s="9"/>
      <c r="G784" s="9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7" customHeight="1">
      <c r="A785" s="7"/>
      <c r="B785" s="10"/>
      <c r="C785" s="9"/>
      <c r="D785" s="9"/>
      <c r="E785" s="9"/>
      <c r="F785" s="9"/>
      <c r="G785" s="9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7" customHeight="1">
      <c r="A786" s="7"/>
      <c r="B786" s="10"/>
      <c r="C786" s="9"/>
      <c r="D786" s="9"/>
      <c r="E786" s="9"/>
      <c r="F786" s="9"/>
      <c r="G786" s="9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7" customHeight="1">
      <c r="A787" s="7"/>
      <c r="B787" s="10"/>
      <c r="C787" s="9"/>
      <c r="D787" s="9"/>
      <c r="E787" s="9"/>
      <c r="F787" s="9"/>
      <c r="G787" s="9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7" customHeight="1">
      <c r="A788" s="7"/>
      <c r="B788" s="10"/>
      <c r="C788" s="9"/>
      <c r="D788" s="9"/>
      <c r="E788" s="9"/>
      <c r="F788" s="9"/>
      <c r="G788" s="9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7" customHeight="1">
      <c r="A789" s="7"/>
      <c r="B789" s="10"/>
      <c r="C789" s="9"/>
      <c r="D789" s="9"/>
      <c r="E789" s="9"/>
      <c r="F789" s="9"/>
      <c r="G789" s="9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7" customHeight="1">
      <c r="A790" s="7"/>
      <c r="B790" s="10"/>
      <c r="C790" s="9"/>
      <c r="D790" s="9"/>
      <c r="E790" s="9"/>
      <c r="F790" s="9"/>
      <c r="G790" s="9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7" customHeight="1">
      <c r="A791" s="7"/>
      <c r="B791" s="10"/>
      <c r="C791" s="9"/>
      <c r="D791" s="9"/>
      <c r="E791" s="9"/>
      <c r="F791" s="9"/>
      <c r="G791" s="9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7" customHeight="1">
      <c r="A792" s="7"/>
      <c r="B792" s="10"/>
      <c r="C792" s="9"/>
      <c r="D792" s="9"/>
      <c r="E792" s="9"/>
      <c r="F792" s="9"/>
      <c r="G792" s="9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7" customHeight="1">
      <c r="A793" s="7"/>
      <c r="B793" s="10"/>
      <c r="C793" s="9"/>
      <c r="D793" s="9"/>
      <c r="E793" s="9"/>
      <c r="F793" s="9"/>
      <c r="G793" s="9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7" customHeight="1">
      <c r="A794" s="7"/>
      <c r="B794" s="10"/>
      <c r="C794" s="9"/>
      <c r="D794" s="9"/>
      <c r="E794" s="9"/>
      <c r="F794" s="9"/>
      <c r="G794" s="9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7" customHeight="1">
      <c r="A795" s="7"/>
      <c r="B795" s="10"/>
      <c r="C795" s="9"/>
      <c r="D795" s="9"/>
      <c r="E795" s="9"/>
      <c r="F795" s="9"/>
      <c r="G795" s="9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7" customHeight="1">
      <c r="A796" s="7"/>
      <c r="B796" s="10"/>
      <c r="C796" s="9"/>
      <c r="D796" s="9"/>
      <c r="E796" s="9"/>
      <c r="F796" s="9"/>
      <c r="G796" s="9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7" customHeight="1">
      <c r="A797" s="7"/>
      <c r="B797" s="10"/>
      <c r="C797" s="9"/>
      <c r="D797" s="9"/>
      <c r="E797" s="9"/>
      <c r="F797" s="9"/>
      <c r="G797" s="9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7" customHeight="1">
      <c r="A798" s="7"/>
      <c r="B798" s="10"/>
      <c r="C798" s="9"/>
      <c r="D798" s="9"/>
      <c r="E798" s="9"/>
      <c r="F798" s="9"/>
      <c r="G798" s="9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7" customHeight="1">
      <c r="A799" s="7"/>
      <c r="B799" s="10"/>
      <c r="C799" s="9"/>
      <c r="D799" s="9"/>
      <c r="E799" s="9"/>
      <c r="F799" s="9"/>
      <c r="G799" s="9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7" customHeight="1">
      <c r="A800" s="7"/>
      <c r="B800" s="10"/>
      <c r="C800" s="9"/>
      <c r="D800" s="9"/>
      <c r="E800" s="9"/>
      <c r="F800" s="9"/>
      <c r="G800" s="9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7" customHeight="1">
      <c r="A801" s="7"/>
      <c r="B801" s="10"/>
      <c r="C801" s="9"/>
      <c r="D801" s="9"/>
      <c r="E801" s="9"/>
      <c r="F801" s="9"/>
      <c r="G801" s="9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7" customHeight="1">
      <c r="A802" s="7"/>
      <c r="B802" s="10"/>
      <c r="C802" s="9"/>
      <c r="D802" s="9"/>
      <c r="E802" s="9"/>
      <c r="F802" s="9"/>
      <c r="G802" s="9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7" customHeight="1">
      <c r="A803" s="7"/>
      <c r="B803" s="10"/>
      <c r="C803" s="9"/>
      <c r="D803" s="9"/>
      <c r="E803" s="9"/>
      <c r="F803" s="9"/>
      <c r="G803" s="9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7" customHeight="1">
      <c r="A804" s="7"/>
      <c r="B804" s="10"/>
      <c r="C804" s="9"/>
      <c r="D804" s="9"/>
      <c r="E804" s="9"/>
      <c r="F804" s="9"/>
      <c r="G804" s="9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7" customHeight="1">
      <c r="A805" s="7"/>
      <c r="B805" s="10"/>
      <c r="C805" s="9"/>
      <c r="D805" s="9"/>
      <c r="E805" s="9"/>
      <c r="F805" s="9"/>
      <c r="G805" s="9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7" customHeight="1">
      <c r="A806" s="7"/>
      <c r="B806" s="10"/>
      <c r="C806" s="9"/>
      <c r="D806" s="9"/>
      <c r="E806" s="9"/>
      <c r="F806" s="9"/>
      <c r="G806" s="9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7" customHeight="1">
      <c r="A807" s="7"/>
      <c r="B807" s="10"/>
      <c r="C807" s="9"/>
      <c r="D807" s="9"/>
      <c r="E807" s="9"/>
      <c r="F807" s="9"/>
      <c r="G807" s="9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7" customHeight="1">
      <c r="A808" s="7"/>
      <c r="B808" s="10"/>
      <c r="C808" s="9"/>
      <c r="D808" s="9"/>
      <c r="E808" s="9"/>
      <c r="F808" s="9"/>
      <c r="G808" s="9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7" customHeight="1">
      <c r="A809" s="7"/>
      <c r="B809" s="10"/>
      <c r="C809" s="9"/>
      <c r="D809" s="9"/>
      <c r="E809" s="9"/>
      <c r="F809" s="9"/>
      <c r="G809" s="9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7" customHeight="1">
      <c r="A810" s="7"/>
      <c r="B810" s="10"/>
      <c r="C810" s="9"/>
      <c r="D810" s="9"/>
      <c r="E810" s="9"/>
      <c r="F810" s="9"/>
      <c r="G810" s="9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7" customHeight="1">
      <c r="A811" s="7"/>
      <c r="B811" s="10"/>
      <c r="C811" s="9"/>
      <c r="D811" s="9"/>
      <c r="E811" s="9"/>
      <c r="F811" s="9"/>
      <c r="G811" s="9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7" customHeight="1">
      <c r="A812" s="7"/>
      <c r="B812" s="10"/>
      <c r="C812" s="9"/>
      <c r="D812" s="9"/>
      <c r="E812" s="9"/>
      <c r="F812" s="9"/>
      <c r="G812" s="9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7" customHeight="1">
      <c r="A813" s="7"/>
      <c r="B813" s="10"/>
      <c r="C813" s="9"/>
      <c r="D813" s="9"/>
      <c r="E813" s="9"/>
      <c r="F813" s="9"/>
      <c r="G813" s="9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7" customHeight="1">
      <c r="A814" s="7"/>
      <c r="B814" s="10"/>
      <c r="C814" s="9"/>
      <c r="D814" s="9"/>
      <c r="E814" s="9"/>
      <c r="F814" s="9"/>
      <c r="G814" s="9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7" customHeight="1">
      <c r="A815" s="7"/>
      <c r="B815" s="10"/>
      <c r="C815" s="9"/>
      <c r="D815" s="9"/>
      <c r="E815" s="9"/>
      <c r="F815" s="9"/>
      <c r="G815" s="9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7" customHeight="1">
      <c r="A816" s="7"/>
      <c r="B816" s="10"/>
      <c r="C816" s="9"/>
      <c r="D816" s="9"/>
      <c r="E816" s="9"/>
      <c r="F816" s="9"/>
      <c r="G816" s="9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7" customHeight="1">
      <c r="A817" s="7"/>
      <c r="B817" s="10"/>
      <c r="C817" s="9"/>
      <c r="D817" s="9"/>
      <c r="E817" s="9"/>
      <c r="F817" s="9"/>
      <c r="G817" s="9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7" customHeight="1">
      <c r="A818" s="7"/>
      <c r="B818" s="10"/>
      <c r="C818" s="9"/>
      <c r="D818" s="9"/>
      <c r="E818" s="9"/>
      <c r="F818" s="9"/>
      <c r="G818" s="9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7" customHeight="1">
      <c r="A819" s="7"/>
      <c r="B819" s="10"/>
      <c r="C819" s="9"/>
      <c r="D819" s="9"/>
      <c r="E819" s="9"/>
      <c r="F819" s="9"/>
      <c r="G819" s="9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7" customHeight="1">
      <c r="A820" s="7"/>
      <c r="B820" s="10"/>
      <c r="C820" s="9"/>
      <c r="D820" s="9"/>
      <c r="E820" s="9"/>
      <c r="F820" s="9"/>
      <c r="G820" s="9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7" customHeight="1">
      <c r="A821" s="7"/>
      <c r="B821" s="10"/>
      <c r="C821" s="9"/>
      <c r="D821" s="9"/>
      <c r="E821" s="9"/>
      <c r="F821" s="9"/>
      <c r="G821" s="9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7" customHeight="1">
      <c r="A822" s="7"/>
      <c r="B822" s="10"/>
      <c r="C822" s="9"/>
      <c r="D822" s="9"/>
      <c r="E822" s="9"/>
      <c r="F822" s="9"/>
      <c r="G822" s="9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7" customHeight="1">
      <c r="A823" s="7"/>
      <c r="B823" s="10"/>
      <c r="C823" s="9"/>
      <c r="D823" s="9"/>
      <c r="E823" s="9"/>
      <c r="F823" s="9"/>
      <c r="G823" s="9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7" customHeight="1">
      <c r="A824" s="7"/>
      <c r="B824" s="10"/>
      <c r="C824" s="9"/>
      <c r="D824" s="9"/>
      <c r="E824" s="9"/>
      <c r="F824" s="9"/>
      <c r="G824" s="9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7" customHeight="1">
      <c r="A825" s="7"/>
      <c r="B825" s="10"/>
      <c r="C825" s="9"/>
      <c r="D825" s="9"/>
      <c r="E825" s="9"/>
      <c r="F825" s="9"/>
      <c r="G825" s="9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7" customHeight="1">
      <c r="A826" s="7"/>
      <c r="B826" s="10"/>
      <c r="C826" s="9"/>
      <c r="D826" s="9"/>
      <c r="E826" s="9"/>
      <c r="F826" s="9"/>
      <c r="G826" s="9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7" customHeight="1">
      <c r="A827" s="7"/>
      <c r="B827" s="10"/>
      <c r="C827" s="9"/>
      <c r="D827" s="9"/>
      <c r="E827" s="9"/>
      <c r="F827" s="9"/>
      <c r="G827" s="9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7" customHeight="1">
      <c r="A828" s="7"/>
      <c r="B828" s="10"/>
      <c r="C828" s="9"/>
      <c r="D828" s="9"/>
      <c r="E828" s="9"/>
      <c r="F828" s="9"/>
      <c r="G828" s="9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7" customHeight="1">
      <c r="A829" s="7"/>
      <c r="B829" s="10"/>
      <c r="C829" s="9"/>
      <c r="D829" s="9"/>
      <c r="E829" s="9"/>
      <c r="F829" s="9"/>
      <c r="G829" s="9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7" customHeight="1">
      <c r="A830" s="7"/>
      <c r="B830" s="10"/>
      <c r="C830" s="9"/>
      <c r="D830" s="9"/>
      <c r="E830" s="9"/>
      <c r="F830" s="9"/>
      <c r="G830" s="9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7" customHeight="1">
      <c r="A831" s="7"/>
      <c r="B831" s="10"/>
      <c r="C831" s="9"/>
      <c r="D831" s="9"/>
      <c r="E831" s="9"/>
      <c r="F831" s="9"/>
      <c r="G831" s="9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7" customHeight="1">
      <c r="A832" s="7"/>
      <c r="B832" s="10"/>
      <c r="C832" s="9"/>
      <c r="D832" s="9"/>
      <c r="E832" s="9"/>
      <c r="F832" s="9"/>
      <c r="G832" s="9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7" customHeight="1">
      <c r="A833" s="7"/>
      <c r="B833" s="10"/>
      <c r="C833" s="9"/>
      <c r="D833" s="9"/>
      <c r="E833" s="9"/>
      <c r="F833" s="9"/>
      <c r="G833" s="9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7" customHeight="1">
      <c r="A834" s="7"/>
      <c r="B834" s="10"/>
      <c r="C834" s="9"/>
      <c r="D834" s="9"/>
      <c r="E834" s="9"/>
      <c r="F834" s="9"/>
      <c r="G834" s="9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7" customHeight="1">
      <c r="A835" s="7"/>
      <c r="B835" s="10"/>
      <c r="C835" s="9"/>
      <c r="D835" s="9"/>
      <c r="E835" s="9"/>
      <c r="F835" s="9"/>
      <c r="G835" s="9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7" customHeight="1">
      <c r="A836" s="7"/>
      <c r="B836" s="10"/>
      <c r="C836" s="9"/>
      <c r="D836" s="9"/>
      <c r="E836" s="9"/>
      <c r="F836" s="9"/>
      <c r="G836" s="9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7" customHeight="1">
      <c r="A837" s="7"/>
      <c r="B837" s="10"/>
      <c r="C837" s="9"/>
      <c r="D837" s="9"/>
      <c r="E837" s="9"/>
      <c r="F837" s="9"/>
      <c r="G837" s="9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7" customHeight="1">
      <c r="A838" s="7"/>
      <c r="B838" s="10"/>
      <c r="C838" s="9"/>
      <c r="D838" s="9"/>
      <c r="E838" s="9"/>
      <c r="F838" s="9"/>
      <c r="G838" s="9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7" customHeight="1">
      <c r="A839" s="7"/>
      <c r="B839" s="10"/>
      <c r="C839" s="9"/>
      <c r="D839" s="9"/>
      <c r="E839" s="9"/>
      <c r="F839" s="9"/>
      <c r="G839" s="9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7" customHeight="1">
      <c r="A840" s="7"/>
      <c r="B840" s="10"/>
      <c r="C840" s="9"/>
      <c r="D840" s="9"/>
      <c r="E840" s="9"/>
      <c r="F840" s="9"/>
      <c r="G840" s="9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7" customHeight="1">
      <c r="A841" s="7"/>
      <c r="B841" s="10"/>
      <c r="C841" s="9"/>
      <c r="D841" s="9"/>
      <c r="E841" s="9"/>
      <c r="F841" s="9"/>
      <c r="G841" s="9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7" customHeight="1">
      <c r="A842" s="7"/>
      <c r="B842" s="10"/>
      <c r="C842" s="9"/>
      <c r="D842" s="9"/>
      <c r="E842" s="9"/>
      <c r="F842" s="9"/>
      <c r="G842" s="9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7" customHeight="1">
      <c r="A843" s="7"/>
      <c r="B843" s="10"/>
      <c r="C843" s="9"/>
      <c r="D843" s="9"/>
      <c r="E843" s="9"/>
      <c r="F843" s="9"/>
      <c r="G843" s="9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7" customHeight="1">
      <c r="A844" s="7"/>
      <c r="B844" s="10"/>
      <c r="C844" s="9"/>
      <c r="D844" s="9"/>
      <c r="E844" s="9"/>
      <c r="F844" s="9"/>
      <c r="G844" s="9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7" customHeight="1">
      <c r="A845" s="7"/>
      <c r="B845" s="10"/>
      <c r="C845" s="9"/>
      <c r="D845" s="9"/>
      <c r="E845" s="9"/>
      <c r="F845" s="9"/>
      <c r="G845" s="9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7" customHeight="1">
      <c r="A846" s="7"/>
      <c r="B846" s="10"/>
      <c r="C846" s="9"/>
      <c r="D846" s="9"/>
      <c r="E846" s="9"/>
      <c r="F846" s="9"/>
      <c r="G846" s="9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7" customHeight="1">
      <c r="A847" s="7"/>
      <c r="B847" s="10"/>
      <c r="C847" s="9"/>
      <c r="D847" s="9"/>
      <c r="E847" s="9"/>
      <c r="F847" s="9"/>
      <c r="G847" s="9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7" customHeight="1">
      <c r="A848" s="7"/>
      <c r="B848" s="10"/>
      <c r="C848" s="9"/>
      <c r="D848" s="9"/>
      <c r="E848" s="9"/>
      <c r="F848" s="9"/>
      <c r="G848" s="9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7" customHeight="1">
      <c r="A849" s="7"/>
      <c r="B849" s="10"/>
      <c r="C849" s="9"/>
      <c r="D849" s="9"/>
      <c r="E849" s="9"/>
      <c r="F849" s="9"/>
      <c r="G849" s="9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7" customHeight="1">
      <c r="A850" s="7"/>
      <c r="B850" s="10"/>
      <c r="C850" s="9"/>
      <c r="D850" s="9"/>
      <c r="E850" s="9"/>
      <c r="F850" s="9"/>
      <c r="G850" s="9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7" customHeight="1">
      <c r="A851" s="7"/>
      <c r="B851" s="10"/>
      <c r="C851" s="9"/>
      <c r="D851" s="9"/>
      <c r="E851" s="9"/>
      <c r="F851" s="9"/>
      <c r="G851" s="9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7" customHeight="1">
      <c r="A852" s="7"/>
      <c r="B852" s="10"/>
      <c r="C852" s="9"/>
      <c r="D852" s="9"/>
      <c r="E852" s="9"/>
      <c r="F852" s="9"/>
      <c r="G852" s="9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7" customHeight="1">
      <c r="A853" s="7"/>
      <c r="B853" s="10"/>
      <c r="C853" s="9"/>
      <c r="D853" s="9"/>
      <c r="E853" s="9"/>
      <c r="F853" s="9"/>
      <c r="G853" s="9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7" customHeight="1">
      <c r="A854" s="7"/>
      <c r="B854" s="10"/>
      <c r="C854" s="9"/>
      <c r="D854" s="9"/>
      <c r="E854" s="9"/>
      <c r="F854" s="9"/>
      <c r="G854" s="9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7" customHeight="1">
      <c r="A855" s="7"/>
      <c r="B855" s="10"/>
      <c r="C855" s="9"/>
      <c r="D855" s="9"/>
      <c r="E855" s="9"/>
      <c r="F855" s="9"/>
      <c r="G855" s="9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7" customHeight="1">
      <c r="A856" s="7"/>
      <c r="B856" s="10"/>
      <c r="C856" s="9"/>
      <c r="D856" s="9"/>
      <c r="E856" s="9"/>
      <c r="F856" s="9"/>
      <c r="G856" s="9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7" customHeight="1">
      <c r="A857" s="7"/>
      <c r="B857" s="10"/>
      <c r="C857" s="9"/>
      <c r="D857" s="9"/>
      <c r="E857" s="9"/>
      <c r="F857" s="9"/>
      <c r="G857" s="9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7" customHeight="1">
      <c r="A858" s="7"/>
      <c r="B858" s="10"/>
      <c r="C858" s="9"/>
      <c r="D858" s="9"/>
      <c r="E858" s="9"/>
      <c r="F858" s="9"/>
      <c r="G858" s="9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7" customHeight="1">
      <c r="A859" s="7"/>
      <c r="B859" s="10"/>
      <c r="C859" s="9"/>
      <c r="D859" s="9"/>
      <c r="E859" s="9"/>
      <c r="F859" s="9"/>
      <c r="G859" s="9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7" customHeight="1">
      <c r="A860" s="7"/>
      <c r="B860" s="10"/>
      <c r="C860" s="9"/>
      <c r="D860" s="9"/>
      <c r="E860" s="9"/>
      <c r="F860" s="9"/>
      <c r="G860" s="9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7" customHeight="1">
      <c r="A861" s="7"/>
      <c r="B861" s="10"/>
      <c r="C861" s="9"/>
      <c r="D861" s="9"/>
      <c r="E861" s="9"/>
      <c r="F861" s="9"/>
      <c r="G861" s="9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7" customHeight="1">
      <c r="A862" s="7"/>
      <c r="B862" s="10"/>
      <c r="C862" s="9"/>
      <c r="D862" s="9"/>
      <c r="E862" s="9"/>
      <c r="F862" s="9"/>
      <c r="G862" s="9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7" customHeight="1">
      <c r="A863" s="7"/>
      <c r="B863" s="10"/>
      <c r="C863" s="9"/>
      <c r="D863" s="9"/>
      <c r="E863" s="9"/>
      <c r="F863" s="9"/>
      <c r="G863" s="9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7" customHeight="1">
      <c r="A864" s="7"/>
      <c r="B864" s="10"/>
      <c r="C864" s="9"/>
      <c r="D864" s="9"/>
      <c r="E864" s="9"/>
      <c r="F864" s="9"/>
      <c r="G864" s="9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7" customHeight="1">
      <c r="A865" s="7"/>
      <c r="B865" s="10"/>
      <c r="C865" s="9"/>
      <c r="D865" s="9"/>
      <c r="E865" s="9"/>
      <c r="F865" s="9"/>
      <c r="G865" s="9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7" customHeight="1">
      <c r="A866" s="7"/>
      <c r="B866" s="10"/>
      <c r="C866" s="9"/>
      <c r="D866" s="9"/>
      <c r="E866" s="9"/>
      <c r="F866" s="9"/>
      <c r="G866" s="9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7" customHeight="1">
      <c r="A867" s="7"/>
      <c r="B867" s="10"/>
      <c r="C867" s="9"/>
      <c r="D867" s="9"/>
      <c r="E867" s="9"/>
      <c r="F867" s="9"/>
      <c r="G867" s="9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7" customHeight="1">
      <c r="A868" s="7"/>
      <c r="B868" s="10"/>
      <c r="C868" s="9"/>
      <c r="D868" s="9"/>
      <c r="E868" s="9"/>
      <c r="F868" s="9"/>
      <c r="G868" s="9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7" customHeight="1">
      <c r="A869" s="7"/>
      <c r="B869" s="10"/>
      <c r="C869" s="9"/>
      <c r="D869" s="9"/>
      <c r="E869" s="9"/>
      <c r="F869" s="9"/>
      <c r="G869" s="9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7" customHeight="1">
      <c r="A870" s="7"/>
      <c r="B870" s="10"/>
      <c r="C870" s="9"/>
      <c r="D870" s="9"/>
      <c r="E870" s="9"/>
      <c r="F870" s="9"/>
      <c r="G870" s="9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7" customHeight="1">
      <c r="A871" s="7"/>
      <c r="B871" s="10"/>
      <c r="C871" s="9"/>
      <c r="D871" s="9"/>
      <c r="E871" s="9"/>
      <c r="F871" s="9"/>
      <c r="G871" s="9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7" customHeight="1">
      <c r="A872" s="7"/>
      <c r="B872" s="10"/>
      <c r="C872" s="9"/>
      <c r="D872" s="9"/>
      <c r="E872" s="9"/>
      <c r="F872" s="9"/>
      <c r="G872" s="9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7" customHeight="1">
      <c r="A873" s="7"/>
      <c r="B873" s="10"/>
      <c r="C873" s="9"/>
      <c r="D873" s="9"/>
      <c r="E873" s="9"/>
      <c r="F873" s="9"/>
      <c r="G873" s="9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7" customHeight="1">
      <c r="A874" s="7"/>
      <c r="B874" s="10"/>
      <c r="C874" s="9"/>
      <c r="D874" s="9"/>
      <c r="E874" s="9"/>
      <c r="F874" s="9"/>
      <c r="G874" s="9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7" customHeight="1">
      <c r="A875" s="7"/>
      <c r="B875" s="10"/>
      <c r="C875" s="9"/>
      <c r="D875" s="9"/>
      <c r="E875" s="9"/>
      <c r="F875" s="9"/>
      <c r="G875" s="9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7" customHeight="1">
      <c r="A876" s="7"/>
      <c r="B876" s="10"/>
      <c r="C876" s="9"/>
      <c r="D876" s="9"/>
      <c r="E876" s="9"/>
      <c r="F876" s="9"/>
      <c r="G876" s="9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7" customHeight="1">
      <c r="A877" s="7"/>
      <c r="B877" s="10"/>
      <c r="C877" s="9"/>
      <c r="D877" s="9"/>
      <c r="E877" s="9"/>
      <c r="F877" s="9"/>
      <c r="G877" s="9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7" customHeight="1">
      <c r="A878" s="7"/>
      <c r="B878" s="10"/>
      <c r="C878" s="9"/>
      <c r="D878" s="9"/>
      <c r="E878" s="9"/>
      <c r="F878" s="9"/>
      <c r="G878" s="9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7" customHeight="1">
      <c r="A879" s="7"/>
      <c r="B879" s="10"/>
      <c r="C879" s="9"/>
      <c r="D879" s="9"/>
      <c r="E879" s="9"/>
      <c r="F879" s="9"/>
      <c r="G879" s="9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7" customHeight="1">
      <c r="A880" s="7"/>
      <c r="B880" s="10"/>
      <c r="C880" s="9"/>
      <c r="D880" s="9"/>
      <c r="E880" s="9"/>
      <c r="F880" s="9"/>
      <c r="G880" s="9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7" customHeight="1">
      <c r="A881" s="7"/>
      <c r="B881" s="10"/>
      <c r="C881" s="9"/>
      <c r="D881" s="9"/>
      <c r="E881" s="9"/>
      <c r="F881" s="9"/>
      <c r="G881" s="9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7" customHeight="1">
      <c r="A882" s="7"/>
      <c r="B882" s="10"/>
      <c r="C882" s="9"/>
      <c r="D882" s="9"/>
      <c r="E882" s="9"/>
      <c r="F882" s="9"/>
      <c r="G882" s="9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7" customHeight="1">
      <c r="A883" s="7"/>
      <c r="B883" s="10"/>
      <c r="C883" s="9"/>
      <c r="D883" s="9"/>
      <c r="E883" s="9"/>
      <c r="F883" s="9"/>
      <c r="G883" s="9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7" customHeight="1">
      <c r="A884" s="7"/>
      <c r="B884" s="10"/>
      <c r="C884" s="9"/>
      <c r="D884" s="9"/>
      <c r="E884" s="9"/>
      <c r="F884" s="9"/>
      <c r="G884" s="9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7" customHeight="1">
      <c r="A885" s="7"/>
      <c r="B885" s="10"/>
      <c r="C885" s="9"/>
      <c r="D885" s="9"/>
      <c r="E885" s="9"/>
      <c r="F885" s="9"/>
      <c r="G885" s="9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7" customHeight="1">
      <c r="A886" s="7"/>
      <c r="B886" s="10"/>
      <c r="C886" s="9"/>
      <c r="D886" s="9"/>
      <c r="E886" s="9"/>
      <c r="F886" s="9"/>
      <c r="G886" s="9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7" customHeight="1">
      <c r="A887" s="7"/>
      <c r="B887" s="10"/>
      <c r="C887" s="9"/>
      <c r="D887" s="9"/>
      <c r="E887" s="9"/>
      <c r="F887" s="9"/>
      <c r="G887" s="9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7" customHeight="1">
      <c r="A888" s="7"/>
      <c r="B888" s="10"/>
      <c r="C888" s="9"/>
      <c r="D888" s="9"/>
      <c r="E888" s="9"/>
      <c r="F888" s="9"/>
      <c r="G888" s="9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7" customHeight="1">
      <c r="A889" s="7"/>
      <c r="B889" s="10"/>
      <c r="C889" s="9"/>
      <c r="D889" s="9"/>
      <c r="E889" s="9"/>
      <c r="F889" s="9"/>
      <c r="G889" s="9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7" customHeight="1">
      <c r="A890" s="7"/>
      <c r="B890" s="10"/>
      <c r="C890" s="9"/>
      <c r="D890" s="9"/>
      <c r="E890" s="9"/>
      <c r="F890" s="9"/>
      <c r="G890" s="9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7" customHeight="1">
      <c r="A891" s="7"/>
      <c r="B891" s="10"/>
      <c r="C891" s="9"/>
      <c r="D891" s="9"/>
      <c r="E891" s="9"/>
      <c r="F891" s="9"/>
      <c r="G891" s="9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7" customHeight="1">
      <c r="A892" s="7"/>
      <c r="B892" s="10"/>
      <c r="C892" s="9"/>
      <c r="D892" s="9"/>
      <c r="E892" s="9"/>
      <c r="F892" s="9"/>
      <c r="G892" s="9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7" customHeight="1">
      <c r="A893" s="7"/>
      <c r="B893" s="10"/>
      <c r="C893" s="9"/>
      <c r="D893" s="9"/>
      <c r="E893" s="9"/>
      <c r="F893" s="9"/>
      <c r="G893" s="9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7" customHeight="1">
      <c r="A894" s="7"/>
      <c r="B894" s="10"/>
      <c r="C894" s="9"/>
      <c r="D894" s="9"/>
      <c r="E894" s="9"/>
      <c r="F894" s="9"/>
      <c r="G894" s="9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7" customHeight="1">
      <c r="A895" s="7"/>
      <c r="B895" s="10"/>
      <c r="C895" s="9"/>
      <c r="D895" s="9"/>
      <c r="E895" s="9"/>
      <c r="F895" s="9"/>
      <c r="G895" s="9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7" customHeight="1">
      <c r="A896" s="7"/>
      <c r="B896" s="10"/>
      <c r="C896" s="9"/>
      <c r="D896" s="9"/>
      <c r="E896" s="9"/>
      <c r="F896" s="9"/>
      <c r="G896" s="9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7" customHeight="1">
      <c r="A897" s="7"/>
      <c r="B897" s="10"/>
      <c r="C897" s="9"/>
      <c r="D897" s="9"/>
      <c r="E897" s="9"/>
      <c r="F897" s="9"/>
      <c r="G897" s="9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7" customHeight="1">
      <c r="A898" s="7"/>
      <c r="B898" s="10"/>
      <c r="C898" s="9"/>
      <c r="D898" s="9"/>
      <c r="E898" s="9"/>
      <c r="F898" s="9"/>
      <c r="G898" s="9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7" customHeight="1">
      <c r="A899" s="7"/>
      <c r="B899" s="10"/>
      <c r="C899" s="9"/>
      <c r="D899" s="9"/>
      <c r="E899" s="9"/>
      <c r="F899" s="9"/>
      <c r="G899" s="9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7" customHeight="1">
      <c r="A900" s="7"/>
      <c r="B900" s="10"/>
      <c r="C900" s="9"/>
      <c r="D900" s="9"/>
      <c r="E900" s="9"/>
      <c r="F900" s="9"/>
      <c r="G900" s="9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7" customHeight="1">
      <c r="A901" s="7"/>
      <c r="B901" s="10"/>
      <c r="C901" s="9"/>
      <c r="D901" s="9"/>
      <c r="E901" s="9"/>
      <c r="F901" s="9"/>
      <c r="G901" s="9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7" customHeight="1">
      <c r="A902" s="7"/>
      <c r="B902" s="10"/>
      <c r="C902" s="9"/>
      <c r="D902" s="9"/>
      <c r="E902" s="9"/>
      <c r="F902" s="9"/>
      <c r="G902" s="9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7" customHeight="1">
      <c r="A903" s="7"/>
      <c r="B903" s="10"/>
      <c r="C903" s="9"/>
      <c r="D903" s="9"/>
      <c r="E903" s="9"/>
      <c r="F903" s="9"/>
      <c r="G903" s="9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7" customHeight="1">
      <c r="A904" s="7"/>
      <c r="B904" s="10"/>
      <c r="C904" s="9"/>
      <c r="D904" s="9"/>
      <c r="E904" s="9"/>
      <c r="F904" s="9"/>
      <c r="G904" s="9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7" customHeight="1">
      <c r="A905" s="7"/>
      <c r="B905" s="10"/>
      <c r="C905" s="9"/>
      <c r="D905" s="9"/>
      <c r="E905" s="9"/>
      <c r="F905" s="9"/>
      <c r="G905" s="9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7" customHeight="1">
      <c r="A906" s="7"/>
      <c r="B906" s="10"/>
      <c r="C906" s="9"/>
      <c r="D906" s="9"/>
      <c r="E906" s="9"/>
      <c r="F906" s="9"/>
      <c r="G906" s="9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7" customHeight="1">
      <c r="A907" s="7"/>
      <c r="B907" s="10"/>
      <c r="C907" s="9"/>
      <c r="D907" s="9"/>
      <c r="E907" s="9"/>
      <c r="F907" s="9"/>
      <c r="G907" s="9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7" customHeight="1">
      <c r="A908" s="7"/>
      <c r="B908" s="10"/>
      <c r="C908" s="9"/>
      <c r="D908" s="9"/>
      <c r="E908" s="9"/>
      <c r="F908" s="9"/>
      <c r="G908" s="9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7" customHeight="1">
      <c r="A909" s="7"/>
      <c r="B909" s="10"/>
      <c r="C909" s="9"/>
      <c r="D909" s="9"/>
      <c r="E909" s="9"/>
      <c r="F909" s="9"/>
      <c r="G909" s="9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7" customHeight="1">
      <c r="A910" s="7"/>
      <c r="B910" s="10"/>
      <c r="C910" s="9"/>
      <c r="D910" s="9"/>
      <c r="E910" s="9"/>
      <c r="F910" s="9"/>
      <c r="G910" s="9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7" customHeight="1">
      <c r="A911" s="7"/>
      <c r="B911" s="10"/>
      <c r="C911" s="9"/>
      <c r="D911" s="9"/>
      <c r="E911" s="9"/>
      <c r="F911" s="9"/>
      <c r="G911" s="9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7" customHeight="1">
      <c r="A912" s="7"/>
      <c r="B912" s="10"/>
      <c r="C912" s="9"/>
      <c r="D912" s="9"/>
      <c r="E912" s="9"/>
      <c r="F912" s="9"/>
      <c r="G912" s="9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7" customHeight="1">
      <c r="A913" s="7"/>
      <c r="B913" s="10"/>
      <c r="C913" s="9"/>
      <c r="D913" s="9"/>
      <c r="E913" s="9"/>
      <c r="F913" s="9"/>
      <c r="G913" s="9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7" customHeight="1">
      <c r="A914" s="7"/>
      <c r="B914" s="10"/>
      <c r="C914" s="9"/>
      <c r="D914" s="9"/>
      <c r="E914" s="9"/>
      <c r="F914" s="9"/>
      <c r="G914" s="9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7" customHeight="1">
      <c r="A915" s="7"/>
      <c r="B915" s="10"/>
      <c r="C915" s="9"/>
      <c r="D915" s="9"/>
      <c r="E915" s="9"/>
      <c r="F915" s="9"/>
      <c r="G915" s="9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7" customHeight="1">
      <c r="A916" s="7"/>
      <c r="B916" s="10"/>
      <c r="C916" s="9"/>
      <c r="D916" s="9"/>
      <c r="E916" s="9"/>
      <c r="F916" s="9"/>
      <c r="G916" s="9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7" customHeight="1">
      <c r="A917" s="7"/>
      <c r="B917" s="10"/>
      <c r="C917" s="9"/>
      <c r="D917" s="9"/>
      <c r="E917" s="9"/>
      <c r="F917" s="9"/>
      <c r="G917" s="9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7" customHeight="1">
      <c r="A918" s="7"/>
      <c r="B918" s="10"/>
      <c r="C918" s="9"/>
      <c r="D918" s="9"/>
      <c r="E918" s="9"/>
      <c r="F918" s="9"/>
      <c r="G918" s="9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7" customHeight="1">
      <c r="A919" s="7"/>
      <c r="B919" s="10"/>
      <c r="C919" s="9"/>
      <c r="D919" s="9"/>
      <c r="E919" s="9"/>
      <c r="F919" s="9"/>
      <c r="G919" s="9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7" customHeight="1">
      <c r="A920" s="7"/>
      <c r="B920" s="10"/>
      <c r="C920" s="9"/>
      <c r="D920" s="9"/>
      <c r="E920" s="9"/>
      <c r="F920" s="9"/>
      <c r="G920" s="9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7" customHeight="1">
      <c r="A921" s="7"/>
      <c r="B921" s="10"/>
      <c r="C921" s="9"/>
      <c r="D921" s="9"/>
      <c r="E921" s="9"/>
      <c r="F921" s="9"/>
      <c r="G921" s="9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7" customHeight="1">
      <c r="A922" s="7"/>
      <c r="B922" s="10"/>
      <c r="C922" s="9"/>
      <c r="D922" s="9"/>
      <c r="E922" s="9"/>
      <c r="F922" s="9"/>
      <c r="G922" s="9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7" customHeight="1">
      <c r="A923" s="7"/>
      <c r="B923" s="10"/>
      <c r="C923" s="9"/>
      <c r="D923" s="9"/>
      <c r="E923" s="9"/>
      <c r="F923" s="9"/>
      <c r="G923" s="9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7" customHeight="1">
      <c r="A924" s="7"/>
      <c r="B924" s="10"/>
      <c r="C924" s="9"/>
      <c r="D924" s="9"/>
      <c r="E924" s="9"/>
      <c r="F924" s="9"/>
      <c r="G924" s="9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7" customHeight="1">
      <c r="A925" s="7"/>
      <c r="B925" s="10"/>
      <c r="C925" s="9"/>
      <c r="D925" s="9"/>
      <c r="E925" s="9"/>
      <c r="F925" s="9"/>
      <c r="G925" s="9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7" customHeight="1">
      <c r="A926" s="7"/>
      <c r="B926" s="10"/>
      <c r="C926" s="9"/>
      <c r="D926" s="9"/>
      <c r="E926" s="9"/>
      <c r="F926" s="9"/>
      <c r="G926" s="9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7" customHeight="1">
      <c r="A927" s="7"/>
      <c r="B927" s="10"/>
      <c r="C927" s="9"/>
      <c r="D927" s="9"/>
      <c r="E927" s="9"/>
      <c r="F927" s="9"/>
      <c r="G927" s="9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7" customHeight="1">
      <c r="A928" s="7"/>
      <c r="B928" s="10"/>
      <c r="C928" s="9"/>
      <c r="D928" s="9"/>
      <c r="E928" s="9"/>
      <c r="F928" s="9"/>
      <c r="G928" s="9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7" customHeight="1">
      <c r="A929" s="7"/>
      <c r="B929" s="10"/>
      <c r="C929" s="9"/>
      <c r="D929" s="9"/>
      <c r="E929" s="9"/>
      <c r="F929" s="9"/>
      <c r="G929" s="9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7" customHeight="1">
      <c r="A930" s="7"/>
      <c r="B930" s="10"/>
      <c r="C930" s="9"/>
      <c r="D930" s="9"/>
      <c r="E930" s="9"/>
      <c r="F930" s="9"/>
      <c r="G930" s="9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7" customHeight="1">
      <c r="A931" s="7"/>
      <c r="B931" s="10"/>
      <c r="C931" s="9"/>
      <c r="D931" s="9"/>
      <c r="E931" s="9"/>
      <c r="F931" s="9"/>
      <c r="G931" s="9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7" customHeight="1">
      <c r="A932" s="7"/>
      <c r="B932" s="10"/>
      <c r="C932" s="9"/>
      <c r="D932" s="9"/>
      <c r="E932" s="9"/>
      <c r="F932" s="9"/>
      <c r="G932" s="9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7" customHeight="1">
      <c r="A933" s="7"/>
      <c r="B933" s="10"/>
      <c r="C933" s="9"/>
      <c r="D933" s="9"/>
      <c r="E933" s="9"/>
      <c r="F933" s="9"/>
      <c r="G933" s="9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7" customHeight="1">
      <c r="A934" s="7"/>
      <c r="B934" s="10"/>
      <c r="C934" s="9"/>
      <c r="D934" s="9"/>
      <c r="E934" s="9"/>
      <c r="F934" s="9"/>
      <c r="G934" s="9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7" customHeight="1">
      <c r="A935" s="7"/>
      <c r="B935" s="10"/>
      <c r="C935" s="9"/>
      <c r="D935" s="9"/>
      <c r="E935" s="9"/>
      <c r="F935" s="9"/>
      <c r="G935" s="9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7" customHeight="1">
      <c r="A936" s="7"/>
      <c r="B936" s="10"/>
      <c r="C936" s="9"/>
      <c r="D936" s="9"/>
      <c r="E936" s="9"/>
      <c r="F936" s="9"/>
      <c r="G936" s="9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7" customHeight="1">
      <c r="A937" s="7"/>
      <c r="B937" s="10"/>
      <c r="C937" s="9"/>
      <c r="D937" s="9"/>
      <c r="E937" s="9"/>
      <c r="F937" s="9"/>
      <c r="G937" s="9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7" customHeight="1">
      <c r="A938" s="7"/>
      <c r="B938" s="10"/>
      <c r="C938" s="9"/>
      <c r="D938" s="9"/>
      <c r="E938" s="9"/>
      <c r="F938" s="9"/>
      <c r="G938" s="9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7" customHeight="1">
      <c r="A939" s="7"/>
      <c r="B939" s="10"/>
      <c r="C939" s="9"/>
      <c r="D939" s="9"/>
      <c r="E939" s="9"/>
      <c r="F939" s="9"/>
      <c r="G939" s="9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7" customHeight="1">
      <c r="A940" s="7"/>
      <c r="B940" s="10"/>
      <c r="C940" s="9"/>
      <c r="D940" s="9"/>
      <c r="E940" s="9"/>
      <c r="F940" s="9"/>
      <c r="G940" s="9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7" customHeight="1">
      <c r="A941" s="7"/>
      <c r="B941" s="10"/>
      <c r="C941" s="9"/>
      <c r="D941" s="9"/>
      <c r="E941" s="9"/>
      <c r="F941" s="9"/>
      <c r="G941" s="9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7" customHeight="1">
      <c r="A942" s="7"/>
      <c r="B942" s="10"/>
      <c r="C942" s="9"/>
      <c r="D942" s="9"/>
      <c r="E942" s="9"/>
      <c r="F942" s="9"/>
      <c r="G942" s="9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7" customHeight="1">
      <c r="A943" s="7"/>
      <c r="B943" s="10"/>
      <c r="C943" s="9"/>
      <c r="D943" s="9"/>
      <c r="E943" s="9"/>
      <c r="F943" s="9"/>
      <c r="G943" s="9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7" customHeight="1">
      <c r="A944" s="7"/>
      <c r="B944" s="10"/>
      <c r="C944" s="9"/>
      <c r="D944" s="9"/>
      <c r="E944" s="9"/>
      <c r="F944" s="9"/>
      <c r="G944" s="9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7" customHeight="1">
      <c r="A945" s="7"/>
      <c r="B945" s="10"/>
      <c r="C945" s="9"/>
      <c r="D945" s="9"/>
      <c r="E945" s="9"/>
      <c r="F945" s="9"/>
      <c r="G945" s="9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7" customHeight="1">
      <c r="A946" s="7"/>
      <c r="B946" s="10"/>
      <c r="C946" s="9"/>
      <c r="D946" s="9"/>
      <c r="E946" s="9"/>
      <c r="F946" s="9"/>
      <c r="G946" s="9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7" customHeight="1">
      <c r="A947" s="7"/>
      <c r="B947" s="10"/>
      <c r="C947" s="9"/>
      <c r="D947" s="9"/>
      <c r="E947" s="9"/>
      <c r="F947" s="9"/>
      <c r="G947" s="9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7" customHeight="1">
      <c r="A948" s="7"/>
      <c r="B948" s="10"/>
      <c r="C948" s="9"/>
      <c r="D948" s="9"/>
      <c r="E948" s="9"/>
      <c r="F948" s="9"/>
      <c r="G948" s="9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7" customHeight="1">
      <c r="A949" s="7"/>
      <c r="B949" s="10"/>
      <c r="C949" s="9"/>
      <c r="D949" s="9"/>
      <c r="E949" s="9"/>
      <c r="F949" s="9"/>
      <c r="G949" s="9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7" customHeight="1">
      <c r="A950" s="7"/>
      <c r="B950" s="10"/>
      <c r="C950" s="9"/>
      <c r="D950" s="9"/>
      <c r="E950" s="9"/>
      <c r="F950" s="9"/>
      <c r="G950" s="9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7" customHeight="1">
      <c r="A951" s="7"/>
      <c r="B951" s="10"/>
      <c r="C951" s="9"/>
      <c r="D951" s="9"/>
      <c r="E951" s="9"/>
      <c r="F951" s="9"/>
      <c r="G951" s="9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7" customHeight="1">
      <c r="A952" s="7"/>
      <c r="B952" s="10"/>
      <c r="C952" s="9"/>
      <c r="D952" s="9"/>
      <c r="E952" s="9"/>
      <c r="F952" s="9"/>
      <c r="G952" s="9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7" customHeight="1">
      <c r="A953" s="7"/>
      <c r="B953" s="10"/>
      <c r="C953" s="9"/>
      <c r="D953" s="9"/>
      <c r="E953" s="9"/>
      <c r="F953" s="9"/>
      <c r="G953" s="9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7" customHeight="1">
      <c r="A954" s="7"/>
      <c r="B954" s="10"/>
      <c r="C954" s="9"/>
      <c r="D954" s="9"/>
      <c r="E954" s="9"/>
      <c r="F954" s="9"/>
      <c r="G954" s="9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7" customHeight="1">
      <c r="A955" s="7"/>
      <c r="B955" s="10"/>
      <c r="C955" s="9"/>
      <c r="D955" s="9"/>
      <c r="E955" s="9"/>
      <c r="F955" s="9"/>
      <c r="G955" s="9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7" customHeight="1">
      <c r="A956" s="7"/>
      <c r="B956" s="10"/>
      <c r="C956" s="9"/>
      <c r="D956" s="9"/>
      <c r="E956" s="9"/>
      <c r="F956" s="9"/>
      <c r="G956" s="9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7" customHeight="1">
      <c r="A957" s="7"/>
      <c r="B957" s="10"/>
      <c r="C957" s="9"/>
      <c r="D957" s="9"/>
      <c r="E957" s="9"/>
      <c r="F957" s="9"/>
      <c r="G957" s="9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7" customHeight="1">
      <c r="A958" s="7"/>
      <c r="B958" s="10"/>
      <c r="C958" s="9"/>
      <c r="D958" s="9"/>
      <c r="E958" s="9"/>
      <c r="F958" s="9"/>
      <c r="G958" s="9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7" customHeight="1">
      <c r="A959" s="7"/>
      <c r="B959" s="10"/>
      <c r="C959" s="9"/>
      <c r="D959" s="9"/>
      <c r="E959" s="9"/>
      <c r="F959" s="9"/>
      <c r="G959" s="9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7" customHeight="1">
      <c r="A960" s="7"/>
      <c r="B960" s="10"/>
      <c r="C960" s="9"/>
      <c r="D960" s="9"/>
      <c r="E960" s="9"/>
      <c r="F960" s="9"/>
      <c r="G960" s="9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7" customHeight="1">
      <c r="A961" s="7"/>
      <c r="B961" s="10"/>
      <c r="C961" s="9"/>
      <c r="D961" s="9"/>
      <c r="E961" s="9"/>
      <c r="F961" s="9"/>
      <c r="G961" s="9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7" customHeight="1">
      <c r="A962" s="7"/>
      <c r="B962" s="10"/>
      <c r="C962" s="9"/>
      <c r="D962" s="9"/>
      <c r="E962" s="9"/>
      <c r="F962" s="9"/>
      <c r="G962" s="9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7" customHeight="1">
      <c r="A963" s="7"/>
      <c r="B963" s="10"/>
      <c r="C963" s="9"/>
      <c r="D963" s="9"/>
      <c r="E963" s="9"/>
      <c r="F963" s="9"/>
      <c r="G963" s="9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7" customHeight="1">
      <c r="A964" s="7"/>
      <c r="B964" s="10"/>
      <c r="C964" s="9"/>
      <c r="D964" s="9"/>
      <c r="E964" s="9"/>
      <c r="F964" s="9"/>
      <c r="G964" s="9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7" customHeight="1">
      <c r="A965" s="7"/>
      <c r="B965" s="10"/>
      <c r="C965" s="9"/>
      <c r="D965" s="9"/>
      <c r="E965" s="9"/>
      <c r="F965" s="9"/>
      <c r="G965" s="9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7" customHeight="1">
      <c r="A966" s="7"/>
      <c r="B966" s="10"/>
      <c r="C966" s="9"/>
      <c r="D966" s="9"/>
      <c r="E966" s="9"/>
      <c r="F966" s="9"/>
      <c r="G966" s="9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7" customHeight="1">
      <c r="A967" s="7"/>
      <c r="B967" s="10"/>
      <c r="C967" s="9"/>
      <c r="D967" s="9"/>
      <c r="E967" s="9"/>
      <c r="F967" s="9"/>
      <c r="G967" s="9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7" customHeight="1">
      <c r="A968" s="7"/>
      <c r="B968" s="10"/>
      <c r="C968" s="9"/>
      <c r="D968" s="9"/>
      <c r="E968" s="9"/>
      <c r="F968" s="9"/>
      <c r="G968" s="9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7" customHeight="1">
      <c r="A969" s="7"/>
      <c r="B969" s="10"/>
      <c r="C969" s="9"/>
      <c r="D969" s="9"/>
      <c r="E969" s="9"/>
      <c r="F969" s="9"/>
      <c r="G969" s="9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7" customHeight="1">
      <c r="A970" s="7"/>
      <c r="B970" s="10"/>
      <c r="C970" s="9"/>
      <c r="D970" s="9"/>
      <c r="E970" s="9"/>
      <c r="F970" s="9"/>
      <c r="G970" s="9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7" customHeight="1">
      <c r="A971" s="7"/>
      <c r="B971" s="10"/>
      <c r="C971" s="9"/>
      <c r="D971" s="9"/>
      <c r="E971" s="9"/>
      <c r="F971" s="9"/>
      <c r="G971" s="9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7" customHeight="1">
      <c r="A972" s="7"/>
      <c r="B972" s="10"/>
      <c r="C972" s="9"/>
      <c r="D972" s="9"/>
      <c r="E972" s="9"/>
      <c r="F972" s="9"/>
      <c r="G972" s="9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7" customHeight="1">
      <c r="A973" s="7"/>
      <c r="B973" s="10"/>
      <c r="C973" s="9"/>
      <c r="D973" s="9"/>
      <c r="E973" s="9"/>
      <c r="F973" s="9"/>
      <c r="G973" s="9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7" customHeight="1">
      <c r="A974" s="7"/>
      <c r="B974" s="10"/>
      <c r="C974" s="9"/>
      <c r="D974" s="9"/>
      <c r="E974" s="9"/>
      <c r="F974" s="9"/>
      <c r="G974" s="9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7" customHeight="1">
      <c r="A975" s="7"/>
      <c r="B975" s="10"/>
      <c r="C975" s="9"/>
      <c r="D975" s="9"/>
      <c r="E975" s="9"/>
      <c r="F975" s="9"/>
      <c r="G975" s="9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7" customHeight="1">
      <c r="A976" s="7"/>
      <c r="B976" s="10"/>
      <c r="C976" s="9"/>
      <c r="D976" s="9"/>
      <c r="E976" s="9"/>
      <c r="F976" s="9"/>
      <c r="G976" s="9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7" customHeight="1">
      <c r="A977" s="7"/>
      <c r="B977" s="10"/>
      <c r="C977" s="9"/>
      <c r="D977" s="9"/>
      <c r="E977" s="9"/>
      <c r="F977" s="9"/>
      <c r="G977" s="9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7" customHeight="1">
      <c r="A978" s="7"/>
      <c r="B978" s="10"/>
      <c r="C978" s="9"/>
      <c r="D978" s="9"/>
      <c r="E978" s="9"/>
      <c r="F978" s="9"/>
      <c r="G978" s="9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7" customHeight="1">
      <c r="A979" s="7"/>
      <c r="B979" s="10"/>
      <c r="C979" s="9"/>
      <c r="D979" s="9"/>
      <c r="E979" s="9"/>
      <c r="F979" s="9"/>
      <c r="G979" s="9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7" customHeight="1">
      <c r="A980" s="7"/>
      <c r="B980" s="10"/>
      <c r="C980" s="9"/>
      <c r="D980" s="9"/>
      <c r="E980" s="9"/>
      <c r="F980" s="9"/>
      <c r="G980" s="9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7" customHeight="1">
      <c r="A981" s="7"/>
      <c r="B981" s="10"/>
      <c r="C981" s="9"/>
      <c r="D981" s="9"/>
      <c r="E981" s="9"/>
      <c r="F981" s="9"/>
      <c r="G981" s="9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7" customHeight="1">
      <c r="A982" s="7"/>
      <c r="B982" s="10"/>
      <c r="C982" s="9"/>
      <c r="D982" s="9"/>
      <c r="E982" s="9"/>
      <c r="F982" s="9"/>
      <c r="G982" s="9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7" customHeight="1">
      <c r="A983" s="7"/>
      <c r="B983" s="10"/>
      <c r="C983" s="9"/>
      <c r="D983" s="9"/>
      <c r="E983" s="9"/>
      <c r="F983" s="9"/>
      <c r="G983" s="9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7" customHeight="1">
      <c r="A984" s="7"/>
      <c r="B984" s="10"/>
      <c r="C984" s="9"/>
      <c r="D984" s="9"/>
      <c r="E984" s="9"/>
      <c r="F984" s="9"/>
      <c r="G984" s="9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7" customHeight="1">
      <c r="A985" s="7"/>
      <c r="B985" s="10"/>
      <c r="C985" s="9"/>
      <c r="D985" s="9"/>
      <c r="E985" s="9"/>
      <c r="F985" s="9"/>
      <c r="G985" s="9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7" customHeight="1">
      <c r="A986" s="7"/>
      <c r="B986" s="10"/>
      <c r="C986" s="9"/>
      <c r="D986" s="9"/>
      <c r="E986" s="9"/>
      <c r="F986" s="9"/>
      <c r="G986" s="9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7" customHeight="1">
      <c r="A987" s="7"/>
      <c r="B987" s="10"/>
      <c r="C987" s="9"/>
      <c r="D987" s="9"/>
      <c r="E987" s="9"/>
      <c r="F987" s="9"/>
      <c r="G987" s="9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7" customHeight="1">
      <c r="A988" s="7"/>
      <c r="B988" s="10"/>
      <c r="C988" s="9"/>
      <c r="D988" s="9"/>
      <c r="E988" s="9"/>
      <c r="F988" s="9"/>
      <c r="G988" s="9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7" customHeight="1">
      <c r="A989" s="7"/>
      <c r="B989" s="10"/>
      <c r="C989" s="9"/>
      <c r="D989" s="9"/>
      <c r="E989" s="9"/>
      <c r="F989" s="9"/>
      <c r="G989" s="9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7" customHeight="1">
      <c r="A990" s="7"/>
      <c r="B990" s="10"/>
      <c r="C990" s="9"/>
      <c r="D990" s="9"/>
      <c r="E990" s="9"/>
      <c r="F990" s="9"/>
      <c r="G990" s="9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7" customHeight="1">
      <c r="A991" s="7"/>
      <c r="B991" s="10"/>
      <c r="C991" s="9"/>
      <c r="D991" s="9"/>
      <c r="E991" s="9"/>
      <c r="F991" s="9"/>
      <c r="G991" s="9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7" customHeight="1">
      <c r="A992" s="7"/>
      <c r="B992" s="10"/>
      <c r="C992" s="9"/>
      <c r="D992" s="9"/>
      <c r="E992" s="9"/>
      <c r="F992" s="9"/>
      <c r="G992" s="9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7" customHeight="1">
      <c r="A993" s="7"/>
      <c r="B993" s="10"/>
      <c r="C993" s="9"/>
      <c r="D993" s="9"/>
      <c r="E993" s="9"/>
      <c r="F993" s="9"/>
      <c r="G993" s="9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7" customHeight="1">
      <c r="A994" s="7"/>
      <c r="B994" s="10"/>
      <c r="C994" s="9"/>
      <c r="D994" s="9"/>
      <c r="E994" s="9"/>
      <c r="F994" s="9"/>
      <c r="G994" s="9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7" customHeight="1">
      <c r="A995" s="7"/>
      <c r="B995" s="10"/>
      <c r="C995" s="9"/>
      <c r="D995" s="9"/>
      <c r="E995" s="9"/>
      <c r="F995" s="9"/>
      <c r="G995" s="9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7" customHeight="1">
      <c r="A996" s="7"/>
      <c r="B996" s="10"/>
      <c r="C996" s="9"/>
      <c r="D996" s="9"/>
      <c r="E996" s="9"/>
      <c r="F996" s="9"/>
      <c r="G996" s="9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</sheetData>
  <sheetProtection algorithmName="SHA-512" hashValue="N0McgDlBgHt120DzzVT+ZKragcBdTzkl3kA8KU1+2nJWX8F7/uFzpXdh2F7h3PZcfnmaeXv2iLYWcPOsDzNB5g==" saltValue="WDLk24MnfPAY4qwkfc42tw==" spinCount="100000" sheet="1" objects="1" scenarios="1"/>
  <mergeCells count="2">
    <mergeCell ref="F5:G5"/>
    <mergeCell ref="B7:C7"/>
  </mergeCells>
  <pageMargins left="0.59055118110236227" right="0.59055118110236227" top="0.59055118110236227" bottom="0.78740157480314965" header="0" footer="0"/>
  <pageSetup paperSize="9" scale="47" orientation="portrait"/>
  <headerFoot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H56"/>
  <sheetViews>
    <sheetView showGridLines="0" workbookViewId="0">
      <selection activeCell="B61" sqref="B61"/>
    </sheetView>
  </sheetViews>
  <sheetFormatPr baseColWidth="10" defaultColWidth="14.1640625" defaultRowHeight="17" customHeight="1"/>
  <cols>
    <col min="1" max="1" width="73.6640625" customWidth="1"/>
    <col min="2" max="2" width="24.1640625" style="295" customWidth="1"/>
    <col min="3" max="3" width="22.83203125" bestFit="1" customWidth="1"/>
    <col min="4" max="6" width="17.1640625" customWidth="1"/>
    <col min="7" max="7" width="20" customWidth="1"/>
    <col min="8" max="26" width="11.1640625" customWidth="1"/>
  </cols>
  <sheetData>
    <row r="3" spans="1:8" ht="17" customHeight="1">
      <c r="A3" s="12" t="str">
        <f>'1-Contractblad dag'!A3</f>
        <v>Naam opdrachtgever</v>
      </c>
      <c r="B3" s="15" t="str">
        <f>'1-Contractblad dag'!B3</f>
        <v>Eenbes Basisonderwijs</v>
      </c>
      <c r="C3" s="198"/>
      <c r="D3" s="198"/>
    </row>
    <row r="4" spans="1:8" ht="17" customHeight="1">
      <c r="A4" s="12" t="str">
        <f>'1-Contractblad dag'!A4</f>
        <v>Calculatie onderdeel</v>
      </c>
      <c r="B4" s="15" t="s">
        <v>211</v>
      </c>
      <c r="C4" s="167"/>
      <c r="D4" s="201"/>
      <c r="G4" s="197" t="s">
        <v>201</v>
      </c>
    </row>
    <row r="5" spans="1:8" ht="17" customHeight="1">
      <c r="A5" s="12" t="str">
        <f>'1-Contractblad dag'!A5</f>
        <v>Gebouw/plaats</v>
      </c>
      <c r="B5" s="15" t="str">
        <f>'1-Contractblad dag'!B5</f>
        <v>Eenbes Basisonderwijs</v>
      </c>
      <c r="C5" s="167"/>
      <c r="D5" s="201"/>
      <c r="G5" s="199">
        <f>'1-Contractblad dag'!G8</f>
        <v>0</v>
      </c>
      <c r="H5" s="200" t="s">
        <v>202</v>
      </c>
    </row>
    <row r="6" spans="1:8" ht="17" customHeight="1">
      <c r="A6" s="12" t="str">
        <f>'1-Contractblad dag'!A6</f>
        <v>Besteknummer</v>
      </c>
      <c r="B6" s="15" t="str">
        <f>'1-Contractblad dag'!B6</f>
        <v>Calculatie Eenbes Basisonderwijs 2024-01</v>
      </c>
      <c r="C6" s="167"/>
      <c r="D6" s="201"/>
      <c r="G6" s="199">
        <f>'1-Contractblad dag'!G9</f>
        <v>0</v>
      </c>
      <c r="H6" s="200" t="s">
        <v>202</v>
      </c>
    </row>
    <row r="7" spans="1:8" ht="17" customHeight="1">
      <c r="A7" s="12" t="str">
        <f>'1-Contractblad dag'!A7</f>
        <v>Naam leverancier</v>
      </c>
      <c r="B7" s="15" t="str">
        <f>'1-Contractblad dag'!B7</f>
        <v>Exploitatie calculatie</v>
      </c>
      <c r="C7" s="167"/>
      <c r="D7" s="201"/>
      <c r="G7" s="199">
        <f>'1-Contractblad dag'!G10</f>
        <v>0</v>
      </c>
      <c r="H7" s="200" t="s">
        <v>202</v>
      </c>
    </row>
    <row r="8" spans="1:8" ht="17" customHeight="1">
      <c r="A8" s="12" t="str">
        <f>'1-Contractblad dag'!A8</f>
        <v>Prijspeil</v>
      </c>
      <c r="B8" s="213">
        <f>'1-Contractblad dag'!B8</f>
        <v>45474</v>
      </c>
      <c r="C8" s="167"/>
      <c r="D8" s="201"/>
      <c r="G8" s="199">
        <f>'1-Contractblad dag'!G11</f>
        <v>0</v>
      </c>
      <c r="H8" s="200" t="s">
        <v>202</v>
      </c>
    </row>
    <row r="9" spans="1:8" ht="17" customHeight="1">
      <c r="A9" s="12" t="str">
        <f>'1-Contractblad dag'!A9</f>
        <v>Bijzonderheden</v>
      </c>
      <c r="B9" s="292" t="s">
        <v>203</v>
      </c>
      <c r="C9" s="167"/>
      <c r="D9" s="201"/>
      <c r="G9" s="199">
        <f>'1-Contractblad dag'!G12</f>
        <v>0</v>
      </c>
      <c r="H9" s="200" t="s">
        <v>202</v>
      </c>
    </row>
    <row r="10" spans="1:8" ht="17" customHeight="1">
      <c r="A10" s="12"/>
      <c r="B10" s="292"/>
      <c r="C10" s="167"/>
      <c r="D10" s="201"/>
      <c r="G10" s="199">
        <f>'1-Contractblad dag'!G13</f>
        <v>0</v>
      </c>
      <c r="H10" s="200" t="s">
        <v>202</v>
      </c>
    </row>
    <row r="11" spans="1:8" ht="17" customHeight="1">
      <c r="A11" s="25"/>
      <c r="B11" s="293"/>
      <c r="C11" s="204"/>
      <c r="D11" s="204"/>
      <c r="G11" s="199">
        <f>'1-Contractblad dag'!G14</f>
        <v>0</v>
      </c>
      <c r="H11" s="200" t="s">
        <v>202</v>
      </c>
    </row>
    <row r="12" spans="1:8" ht="17" customHeight="1">
      <c r="A12" s="205" t="s">
        <v>212</v>
      </c>
      <c r="B12" s="294"/>
      <c r="C12" s="206"/>
      <c r="D12" s="207"/>
      <c r="E12" s="207"/>
      <c r="F12" s="214"/>
    </row>
    <row r="14" spans="1:8" ht="17" customHeight="1">
      <c r="A14" s="215"/>
      <c r="B14" s="216"/>
      <c r="C14" s="701" t="s">
        <v>213</v>
      </c>
      <c r="D14" s="702"/>
      <c r="E14" s="702"/>
      <c r="F14" s="703"/>
    </row>
    <row r="15" spans="1:8" ht="17" customHeight="1">
      <c r="A15" s="217" t="s">
        <v>214</v>
      </c>
      <c r="B15" s="217" t="s">
        <v>233</v>
      </c>
      <c r="C15" s="218" t="s">
        <v>232</v>
      </c>
      <c r="D15" s="218" t="s">
        <v>215</v>
      </c>
      <c r="E15" s="218" t="s">
        <v>75</v>
      </c>
      <c r="F15" s="218" t="s">
        <v>23</v>
      </c>
    </row>
    <row r="16" spans="1:8" ht="17" customHeight="1">
      <c r="A16" s="129" t="s">
        <v>911</v>
      </c>
      <c r="B16" s="55" t="s">
        <v>909</v>
      </c>
      <c r="C16" s="291">
        <v>3.97</v>
      </c>
      <c r="D16" s="296"/>
      <c r="E16" s="291"/>
      <c r="F16" s="291">
        <f t="shared" ref="F16:F51" si="0">E16*D16</f>
        <v>0</v>
      </c>
    </row>
    <row r="17" spans="1:6" ht="17" customHeight="1">
      <c r="A17" s="129" t="s">
        <v>911</v>
      </c>
      <c r="B17" s="55" t="s">
        <v>910</v>
      </c>
      <c r="C17" s="291">
        <v>3.74</v>
      </c>
      <c r="D17" s="296"/>
      <c r="E17" s="291"/>
      <c r="F17" s="291">
        <f t="shared" si="0"/>
        <v>0</v>
      </c>
    </row>
    <row r="18" spans="1:6" ht="17" customHeight="1">
      <c r="A18" s="129" t="s">
        <v>911</v>
      </c>
      <c r="B18" s="55" t="s">
        <v>908</v>
      </c>
      <c r="C18" s="291">
        <v>3.53</v>
      </c>
      <c r="D18" s="296"/>
      <c r="E18" s="291"/>
      <c r="F18" s="291">
        <f t="shared" si="0"/>
        <v>0</v>
      </c>
    </row>
    <row r="19" spans="1:6" ht="17" customHeight="1">
      <c r="A19" s="188" t="s">
        <v>912</v>
      </c>
      <c r="B19" s="55" t="s">
        <v>909</v>
      </c>
      <c r="C19" s="291">
        <v>1.98</v>
      </c>
      <c r="D19" s="296"/>
      <c r="E19" s="291"/>
      <c r="F19" s="291">
        <f t="shared" si="0"/>
        <v>0</v>
      </c>
    </row>
    <row r="20" spans="1:6" ht="17" customHeight="1">
      <c r="A20" s="188" t="s">
        <v>912</v>
      </c>
      <c r="B20" s="55" t="s">
        <v>910</v>
      </c>
      <c r="C20" s="291">
        <v>1.87</v>
      </c>
      <c r="D20" s="296"/>
      <c r="E20" s="291"/>
      <c r="F20" s="291">
        <f t="shared" si="0"/>
        <v>0</v>
      </c>
    </row>
    <row r="21" spans="1:6" ht="17" customHeight="1">
      <c r="A21" s="188" t="s">
        <v>912</v>
      </c>
      <c r="B21" s="55" t="s">
        <v>908</v>
      </c>
      <c r="C21" s="291">
        <v>1.76</v>
      </c>
      <c r="D21" s="296"/>
      <c r="E21" s="291"/>
      <c r="F21" s="291">
        <f t="shared" si="0"/>
        <v>0</v>
      </c>
    </row>
    <row r="22" spans="1:6" ht="17" customHeight="1">
      <c r="A22" s="188" t="s">
        <v>297</v>
      </c>
      <c r="B22" s="55" t="s">
        <v>909</v>
      </c>
      <c r="C22" s="291">
        <v>1.32</v>
      </c>
      <c r="D22" s="296"/>
      <c r="E22" s="291"/>
      <c r="F22" s="291">
        <f t="shared" si="0"/>
        <v>0</v>
      </c>
    </row>
    <row r="23" spans="1:6" ht="17" customHeight="1">
      <c r="A23" s="188" t="s">
        <v>297</v>
      </c>
      <c r="B23" s="55" t="s">
        <v>910</v>
      </c>
      <c r="C23" s="291">
        <v>1.25</v>
      </c>
      <c r="D23" s="296"/>
      <c r="E23" s="291"/>
      <c r="F23" s="291">
        <f t="shared" si="0"/>
        <v>0</v>
      </c>
    </row>
    <row r="24" spans="1:6" ht="17" customHeight="1">
      <c r="A24" s="188" t="s">
        <v>297</v>
      </c>
      <c r="B24" s="55" t="s">
        <v>908</v>
      </c>
      <c r="C24" s="291">
        <v>1.18</v>
      </c>
      <c r="D24" s="296"/>
      <c r="E24" s="291"/>
      <c r="F24" s="291">
        <f t="shared" si="0"/>
        <v>0</v>
      </c>
    </row>
    <row r="25" spans="1:6" ht="17" customHeight="1">
      <c r="A25" s="188" t="s">
        <v>913</v>
      </c>
      <c r="B25" s="55" t="s">
        <v>909</v>
      </c>
      <c r="C25" s="291">
        <v>25.87</v>
      </c>
      <c r="D25" s="296"/>
      <c r="E25" s="291"/>
      <c r="F25" s="291">
        <f t="shared" si="0"/>
        <v>0</v>
      </c>
    </row>
    <row r="26" spans="1:6" ht="17" customHeight="1">
      <c r="A26" s="188" t="s">
        <v>913</v>
      </c>
      <c r="B26" s="55" t="s">
        <v>910</v>
      </c>
      <c r="C26" s="291">
        <v>24.66</v>
      </c>
      <c r="D26" s="296"/>
      <c r="E26" s="291"/>
      <c r="F26" s="291">
        <f t="shared" si="0"/>
        <v>0</v>
      </c>
    </row>
    <row r="27" spans="1:6" ht="17" customHeight="1">
      <c r="A27" s="188" t="s">
        <v>913</v>
      </c>
      <c r="B27" s="55" t="s">
        <v>908</v>
      </c>
      <c r="C27" s="291">
        <v>21.44</v>
      </c>
      <c r="D27" s="296"/>
      <c r="E27" s="291"/>
      <c r="F27" s="291">
        <f t="shared" si="0"/>
        <v>0</v>
      </c>
    </row>
    <row r="28" spans="1:6" ht="17" customHeight="1">
      <c r="A28" s="129" t="s">
        <v>298</v>
      </c>
      <c r="B28" s="55" t="s">
        <v>902</v>
      </c>
      <c r="C28" s="291">
        <v>4.0199999999999996</v>
      </c>
      <c r="D28" s="296"/>
      <c r="E28" s="291"/>
      <c r="F28" s="291">
        <f t="shared" si="0"/>
        <v>0</v>
      </c>
    </row>
    <row r="29" spans="1:6" ht="17" customHeight="1">
      <c r="A29" s="129" t="s">
        <v>298</v>
      </c>
      <c r="B29" s="55" t="s">
        <v>903</v>
      </c>
      <c r="C29" s="291">
        <v>3.62</v>
      </c>
      <c r="D29" s="296"/>
      <c r="E29" s="291"/>
      <c r="F29" s="291">
        <f t="shared" si="0"/>
        <v>0</v>
      </c>
    </row>
    <row r="30" spans="1:6" ht="17" customHeight="1">
      <c r="A30" s="129" t="s">
        <v>298</v>
      </c>
      <c r="B30" s="55" t="s">
        <v>904</v>
      </c>
      <c r="C30" s="291">
        <v>3.38</v>
      </c>
      <c r="D30" s="296"/>
      <c r="E30" s="291"/>
      <c r="F30" s="291">
        <f t="shared" si="0"/>
        <v>0</v>
      </c>
    </row>
    <row r="31" spans="1:6" ht="17" customHeight="1">
      <c r="A31" s="129" t="s">
        <v>299</v>
      </c>
      <c r="B31" s="55" t="s">
        <v>902</v>
      </c>
      <c r="C31" s="291">
        <v>5.22</v>
      </c>
      <c r="D31" s="296"/>
      <c r="E31" s="291"/>
      <c r="F31" s="291">
        <f t="shared" si="0"/>
        <v>0</v>
      </c>
    </row>
    <row r="32" spans="1:6" ht="17" customHeight="1">
      <c r="A32" s="129" t="s">
        <v>299</v>
      </c>
      <c r="B32" s="55" t="s">
        <v>903</v>
      </c>
      <c r="C32" s="291">
        <v>4.91</v>
      </c>
      <c r="D32" s="296"/>
      <c r="E32" s="291"/>
      <c r="F32" s="291">
        <f t="shared" si="0"/>
        <v>0</v>
      </c>
    </row>
    <row r="33" spans="1:6" ht="17" customHeight="1">
      <c r="A33" s="129" t="s">
        <v>299</v>
      </c>
      <c r="B33" s="55" t="s">
        <v>904</v>
      </c>
      <c r="C33" s="291">
        <v>4.76</v>
      </c>
      <c r="D33" s="296"/>
      <c r="E33" s="291"/>
      <c r="F33" s="291">
        <f t="shared" si="0"/>
        <v>0</v>
      </c>
    </row>
    <row r="34" spans="1:6" ht="17" customHeight="1">
      <c r="A34" s="188" t="s">
        <v>914</v>
      </c>
      <c r="B34" s="55" t="s">
        <v>915</v>
      </c>
      <c r="C34" s="291">
        <v>10.86</v>
      </c>
      <c r="D34" s="296"/>
      <c r="E34" s="291"/>
      <c r="F34" s="291">
        <f t="shared" si="0"/>
        <v>0</v>
      </c>
    </row>
    <row r="35" spans="1:6" ht="17" customHeight="1">
      <c r="A35" s="129" t="s">
        <v>901</v>
      </c>
      <c r="B35" s="55" t="s">
        <v>902</v>
      </c>
      <c r="C35" s="291">
        <v>32.43</v>
      </c>
      <c r="D35" s="296"/>
      <c r="E35" s="291"/>
      <c r="F35" s="291">
        <f t="shared" si="0"/>
        <v>0</v>
      </c>
    </row>
    <row r="36" spans="1:6" ht="17" customHeight="1">
      <c r="A36" s="129" t="s">
        <v>901</v>
      </c>
      <c r="B36" s="55" t="s">
        <v>903</v>
      </c>
      <c r="C36" s="291">
        <v>27.88</v>
      </c>
      <c r="D36" s="296"/>
      <c r="E36" s="291"/>
      <c r="F36" s="291">
        <f t="shared" si="0"/>
        <v>0</v>
      </c>
    </row>
    <row r="37" spans="1:6" ht="17" customHeight="1">
      <c r="A37" s="188" t="s">
        <v>901</v>
      </c>
      <c r="B37" s="55" t="s">
        <v>904</v>
      </c>
      <c r="C37" s="291">
        <v>23.16</v>
      </c>
      <c r="D37" s="296"/>
      <c r="E37" s="291"/>
      <c r="F37" s="291">
        <f t="shared" si="0"/>
        <v>0</v>
      </c>
    </row>
    <row r="38" spans="1:6" ht="17" customHeight="1">
      <c r="A38" s="188" t="s">
        <v>905</v>
      </c>
      <c r="B38" s="55" t="s">
        <v>906</v>
      </c>
      <c r="C38" s="291">
        <v>0.98</v>
      </c>
      <c r="D38" s="296"/>
      <c r="E38" s="291"/>
      <c r="F38" s="291">
        <f t="shared" si="0"/>
        <v>0</v>
      </c>
    </row>
    <row r="39" spans="1:6" ht="17" customHeight="1">
      <c r="A39" s="188" t="s">
        <v>905</v>
      </c>
      <c r="B39" s="55" t="s">
        <v>907</v>
      </c>
      <c r="C39" s="291">
        <v>0.86</v>
      </c>
      <c r="D39" s="296"/>
      <c r="E39" s="291"/>
      <c r="F39" s="291">
        <f t="shared" si="0"/>
        <v>0</v>
      </c>
    </row>
    <row r="40" spans="1:6" ht="17" customHeight="1">
      <c r="A40" s="188" t="s">
        <v>905</v>
      </c>
      <c r="B40" s="55" t="s">
        <v>908</v>
      </c>
      <c r="C40" s="291">
        <v>0.78</v>
      </c>
      <c r="D40" s="296"/>
      <c r="E40" s="291"/>
      <c r="F40" s="291">
        <f t="shared" si="0"/>
        <v>0</v>
      </c>
    </row>
    <row r="41" spans="1:6" ht="17" customHeight="1">
      <c r="A41" s="129"/>
      <c r="B41" s="55"/>
      <c r="C41" s="291"/>
      <c r="D41" s="296"/>
      <c r="E41" s="291"/>
      <c r="F41" s="291">
        <f t="shared" si="0"/>
        <v>0</v>
      </c>
    </row>
    <row r="42" spans="1:6" ht="17" customHeight="1">
      <c r="A42" s="188"/>
      <c r="B42" s="55"/>
      <c r="C42" s="291"/>
      <c r="D42" s="296"/>
      <c r="E42" s="291"/>
      <c r="F42" s="291">
        <f t="shared" si="0"/>
        <v>0</v>
      </c>
    </row>
    <row r="43" spans="1:6" ht="17" customHeight="1">
      <c r="A43" s="188"/>
      <c r="B43" s="55"/>
      <c r="C43" s="291"/>
      <c r="D43" s="296"/>
      <c r="E43" s="291"/>
      <c r="F43" s="291">
        <f t="shared" si="0"/>
        <v>0</v>
      </c>
    </row>
    <row r="44" spans="1:6" ht="17" customHeight="1">
      <c r="A44" s="129"/>
      <c r="B44" s="55"/>
      <c r="C44" s="291"/>
      <c r="D44" s="296"/>
      <c r="E44" s="291"/>
      <c r="F44" s="291">
        <f t="shared" si="0"/>
        <v>0</v>
      </c>
    </row>
    <row r="45" spans="1:6" ht="17" customHeight="1">
      <c r="A45" s="129"/>
      <c r="B45" s="55"/>
      <c r="C45" s="291"/>
      <c r="D45" s="296"/>
      <c r="E45" s="291"/>
      <c r="F45" s="291">
        <f t="shared" si="0"/>
        <v>0</v>
      </c>
    </row>
    <row r="46" spans="1:6" ht="17" customHeight="1">
      <c r="A46" s="129"/>
      <c r="B46" s="55"/>
      <c r="C46" s="291"/>
      <c r="D46" s="296"/>
      <c r="E46" s="291"/>
      <c r="F46" s="291">
        <f t="shared" si="0"/>
        <v>0</v>
      </c>
    </row>
    <row r="47" spans="1:6" ht="17" customHeight="1">
      <c r="A47" s="129"/>
      <c r="B47" s="55"/>
      <c r="C47" s="291"/>
      <c r="D47" s="296"/>
      <c r="E47" s="291"/>
      <c r="F47" s="291">
        <f t="shared" si="0"/>
        <v>0</v>
      </c>
    </row>
    <row r="48" spans="1:6" ht="17" customHeight="1">
      <c r="A48" s="188"/>
      <c r="B48" s="55"/>
      <c r="C48" s="291"/>
      <c r="D48" s="296"/>
      <c r="E48" s="291"/>
      <c r="F48" s="291">
        <f t="shared" si="0"/>
        <v>0</v>
      </c>
    </row>
    <row r="49" spans="1:6" ht="17" customHeight="1">
      <c r="A49" s="188"/>
      <c r="B49" s="55"/>
      <c r="C49" s="291"/>
      <c r="D49" s="297"/>
      <c r="E49" s="291"/>
      <c r="F49" s="291">
        <f t="shared" si="0"/>
        <v>0</v>
      </c>
    </row>
    <row r="50" spans="1:6" ht="17" customHeight="1">
      <c r="A50" s="129"/>
      <c r="B50" s="55"/>
      <c r="C50" s="291"/>
      <c r="D50" s="297"/>
      <c r="E50" s="291"/>
      <c r="F50" s="291">
        <f t="shared" si="0"/>
        <v>0</v>
      </c>
    </row>
    <row r="51" spans="1:6" ht="17" customHeight="1">
      <c r="A51" s="129"/>
      <c r="B51" s="55"/>
      <c r="C51" s="291"/>
      <c r="D51" s="297"/>
      <c r="E51" s="291"/>
      <c r="F51" s="291">
        <f t="shared" si="0"/>
        <v>0</v>
      </c>
    </row>
    <row r="52" spans="1:6" ht="17" customHeight="1">
      <c r="B52" s="114"/>
    </row>
    <row r="53" spans="1:6" ht="17" customHeight="1">
      <c r="A53" s="672" t="s">
        <v>216</v>
      </c>
      <c r="B53" s="114"/>
      <c r="E53" s="209"/>
      <c r="F53" s="209">
        <f>SUM(F16:F52)*(100%+$G$5)*(100%+$G$6)*(100%+$G$7)*(100%+$G$8)*(100%+$G$9)*(100%+$G$10)*(100%+$G$11)</f>
        <v>0</v>
      </c>
    </row>
    <row r="54" spans="1:6" ht="17" customHeight="1">
      <c r="A54" s="672" t="s">
        <v>217</v>
      </c>
      <c r="B54" s="114"/>
    </row>
    <row r="55" spans="1:6" ht="17" customHeight="1">
      <c r="A55" s="672" t="s">
        <v>218</v>
      </c>
    </row>
    <row r="56" spans="1:6" ht="17" customHeight="1">
      <c r="A56" s="672" t="s">
        <v>219</v>
      </c>
    </row>
  </sheetData>
  <sheetProtection algorithmName="SHA-512" hashValue="5a5Tds1l3CMDe9BNPZ+JxDu6q9Y8krOgza0mlvXhe1UNGkPugwbQsAbR5yvl6Ip+4oqwLiU4GG4dWvYb4F2DKw==" saltValue="0Db4kjey8RDPszM2VkClxA==" spinCount="100000" sheet="1" objects="1" scenarios="1"/>
  <mergeCells count="1">
    <mergeCell ref="C14:F14"/>
  </mergeCells>
  <pageMargins left="0.59055118110236227" right="0.59055118110236227" top="0.59055118110236227" bottom="0.78740157480314965" header="0" footer="0"/>
  <pageSetup paperSize="9" scale="47" orientation="portrait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showGridLines="0" zoomScaleNormal="100" workbookViewId="0">
      <selection activeCell="E6" sqref="E6"/>
    </sheetView>
  </sheetViews>
  <sheetFormatPr baseColWidth="10" defaultColWidth="14.1640625" defaultRowHeight="17" customHeight="1"/>
  <cols>
    <col min="1" max="1" width="45.1640625" customWidth="1"/>
    <col min="2" max="2" width="22.1640625" customWidth="1"/>
    <col min="3" max="3" width="18.1640625" customWidth="1"/>
    <col min="4" max="4" width="15.1640625" customWidth="1"/>
    <col min="5" max="5" width="41" customWidth="1"/>
    <col min="6" max="6" width="15" customWidth="1"/>
    <col min="7" max="7" width="22.83203125" customWidth="1"/>
    <col min="8" max="8" width="2.1640625" customWidth="1"/>
    <col min="9" max="9" width="50.1640625" customWidth="1"/>
    <col min="10" max="10" width="11.1640625" customWidth="1"/>
    <col min="11" max="11" width="27.1640625" customWidth="1"/>
    <col min="12" max="12" width="22" customWidth="1"/>
    <col min="13" max="26" width="11.1640625" customWidth="1"/>
  </cols>
  <sheetData>
    <row r="1" spans="1:26" ht="17" customHeight="1">
      <c r="A1" s="11"/>
      <c r="B1" s="6"/>
      <c r="C1" s="7"/>
      <c r="D1" s="7"/>
      <c r="E1" s="7"/>
      <c r="F1" s="7"/>
      <c r="G1" s="7"/>
      <c r="H1" s="7"/>
      <c r="I1" s="1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7" customHeight="1">
      <c r="A2" s="13" t="s">
        <v>1</v>
      </c>
      <c r="B2" s="14" t="str">
        <f>'1-Contractblad dag'!B3</f>
        <v>Eenbes Basisonderwijs</v>
      </c>
      <c r="C2" s="14"/>
      <c r="D2" s="14"/>
      <c r="E2" s="14"/>
      <c r="F2" s="15"/>
      <c r="G2" s="15"/>
      <c r="H2" s="16"/>
      <c r="I2" s="1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7" customHeight="1">
      <c r="A3" s="13" t="s">
        <v>2</v>
      </c>
      <c r="B3" s="14" t="s">
        <v>5</v>
      </c>
      <c r="C3" s="14"/>
      <c r="D3" s="14"/>
      <c r="E3" s="14"/>
      <c r="F3" s="15"/>
      <c r="G3" s="15"/>
      <c r="H3" s="16"/>
      <c r="I3" s="18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7" customHeight="1">
      <c r="A4" s="13" t="s">
        <v>4</v>
      </c>
      <c r="B4" s="14" t="str">
        <f>'1-Contractblad dag'!B5</f>
        <v>Eenbes Basisonderwijs</v>
      </c>
      <c r="C4" s="14"/>
      <c r="D4" s="14"/>
      <c r="E4" s="14"/>
      <c r="F4" s="15"/>
      <c r="G4" s="15"/>
      <c r="H4" s="16"/>
      <c r="I4" s="18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7" customHeight="1">
      <c r="A5" s="13" t="s">
        <v>7</v>
      </c>
      <c r="B5" s="14" t="str">
        <f>'1-Contractblad dag'!B6</f>
        <v>Calculatie Eenbes Basisonderwijs 2024-01</v>
      </c>
      <c r="C5" s="14"/>
      <c r="D5" s="14"/>
      <c r="E5" s="19" t="s">
        <v>8</v>
      </c>
      <c r="F5" s="15"/>
      <c r="G5" s="15"/>
      <c r="H5" s="16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7" customHeight="1">
      <c r="A6" s="13" t="s">
        <v>9</v>
      </c>
      <c r="B6" s="14" t="str">
        <f>'1-Contractblad dag'!B7</f>
        <v>Exploitatie calculatie</v>
      </c>
      <c r="C6" s="14"/>
      <c r="D6" s="14"/>
      <c r="E6" s="20" t="s">
        <v>840</v>
      </c>
      <c r="F6" s="15"/>
      <c r="G6" s="15"/>
      <c r="H6" s="16"/>
      <c r="I6" s="18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7" customHeight="1">
      <c r="A7" s="13" t="s">
        <v>10</v>
      </c>
      <c r="B7" s="23">
        <f>'1-Contractblad dag'!B8</f>
        <v>45474</v>
      </c>
      <c r="C7" s="14"/>
      <c r="D7" s="14"/>
      <c r="E7" s="14"/>
      <c r="F7" s="15"/>
      <c r="G7" s="15"/>
      <c r="H7" s="16"/>
      <c r="I7" s="18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7" customHeight="1">
      <c r="A8" s="13" t="s">
        <v>11</v>
      </c>
      <c r="B8" s="14" t="s">
        <v>12</v>
      </c>
      <c r="C8" s="14"/>
      <c r="D8" s="14"/>
      <c r="E8" s="14"/>
      <c r="F8" s="15"/>
      <c r="G8" s="15"/>
      <c r="H8" s="16"/>
      <c r="I8" s="1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7" customHeight="1">
      <c r="A9" s="13"/>
      <c r="B9" s="16"/>
      <c r="C9" s="16"/>
      <c r="D9" s="25" t="s">
        <v>784</v>
      </c>
      <c r="E9" s="16"/>
      <c r="F9" s="18"/>
      <c r="G9" s="18"/>
      <c r="H9" s="16"/>
      <c r="I9" s="18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7" customHeight="1">
      <c r="A10" s="11" t="s">
        <v>14</v>
      </c>
      <c r="B10" s="16"/>
      <c r="C10" s="30">
        <f>G22+G27+G33+G38+G44+G49</f>
        <v>22375.47008503442</v>
      </c>
      <c r="D10" s="34">
        <f>C10/12</f>
        <v>1864.6225070862017</v>
      </c>
      <c r="E10" s="25"/>
      <c r="F10" s="31"/>
      <c r="G10" s="18"/>
      <c r="H10" s="16"/>
      <c r="I10" s="18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7" customHeight="1">
      <c r="A11" s="11" t="s">
        <v>17</v>
      </c>
      <c r="B11" s="16"/>
      <c r="C11" s="30">
        <f>G51</f>
        <v>264.45640545420378</v>
      </c>
      <c r="D11" s="34"/>
      <c r="E11" s="34"/>
      <c r="F11" s="36"/>
      <c r="G11" s="18"/>
      <c r="H11" s="16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7" customHeight="1">
      <c r="A12" s="11" t="s">
        <v>20</v>
      </c>
      <c r="B12" s="16"/>
      <c r="C12" s="40">
        <f>VLOOKUP(E$6,glas,30,TRUE)</f>
        <v>0</v>
      </c>
      <c r="D12" s="16"/>
      <c r="E12" s="16"/>
      <c r="F12" s="18"/>
      <c r="G12" s="18"/>
      <c r="H12" s="16"/>
      <c r="I12" s="18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7" customHeight="1">
      <c r="A13" s="11" t="s">
        <v>22</v>
      </c>
      <c r="B13" s="16"/>
      <c r="C13" s="42">
        <f>G71</f>
        <v>1019.48</v>
      </c>
      <c r="D13" s="16"/>
      <c r="E13" s="16"/>
      <c r="F13" s="18"/>
      <c r="G13" s="18"/>
      <c r="H13" s="16"/>
      <c r="I13" s="18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7" customHeight="1">
      <c r="A14" s="11"/>
      <c r="B14" s="31" t="s">
        <v>23</v>
      </c>
      <c r="C14" s="44">
        <f>SUM(C10:C13)</f>
        <v>23659.406490488622</v>
      </c>
      <c r="D14" s="16"/>
      <c r="E14" s="16"/>
      <c r="F14" s="18"/>
      <c r="G14" s="50"/>
      <c r="H14" s="16"/>
      <c r="I14" s="18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7" customHeight="1">
      <c r="A15" s="11"/>
      <c r="B15" s="31"/>
      <c r="C15" s="44"/>
      <c r="D15" s="16"/>
      <c r="E15" s="16"/>
      <c r="F15" s="18"/>
      <c r="G15" s="50"/>
      <c r="H15" s="16"/>
      <c r="I15" s="18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7" customHeight="1">
      <c r="A16" s="53" t="s">
        <v>36</v>
      </c>
      <c r="B16" s="56"/>
      <c r="C16" s="56"/>
      <c r="D16" s="56"/>
      <c r="E16" s="56"/>
      <c r="F16" s="58"/>
      <c r="G16" s="59"/>
      <c r="H16" s="16"/>
      <c r="I16" s="18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7" customHeight="1">
      <c r="A17" s="7"/>
      <c r="B17" s="7"/>
      <c r="C17" s="7"/>
      <c r="D17" s="7"/>
      <c r="E17" s="7"/>
      <c r="F17" s="7"/>
      <c r="G17" s="7"/>
      <c r="H17" s="7"/>
      <c r="I17" s="6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7" customHeight="1">
      <c r="A18" s="572"/>
      <c r="B18" s="544"/>
      <c r="C18" s="573"/>
      <c r="D18" s="573"/>
      <c r="E18" s="573" t="s">
        <v>39</v>
      </c>
      <c r="F18" s="573" t="s">
        <v>40</v>
      </c>
      <c r="G18" s="574" t="s">
        <v>41</v>
      </c>
      <c r="H18" s="10"/>
      <c r="I18" s="1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7" customHeight="1">
      <c r="A19" s="549" t="s">
        <v>42</v>
      </c>
      <c r="B19" s="550"/>
      <c r="C19" s="550"/>
      <c r="D19" s="551"/>
      <c r="E19" s="551"/>
      <c r="F19" s="552"/>
      <c r="G19" s="553"/>
      <c r="H19" s="10"/>
      <c r="I19" s="1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7" customHeight="1">
      <c r="A20" s="554" t="s">
        <v>282</v>
      </c>
      <c r="B20" s="546"/>
      <c r="C20" s="537"/>
      <c r="D20" s="546"/>
      <c r="E20" s="546"/>
      <c r="F20" s="546"/>
      <c r="G20" s="555"/>
      <c r="H20" s="7"/>
      <c r="I20" s="1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7" customHeight="1">
      <c r="A21" s="556" t="s">
        <v>45</v>
      </c>
      <c r="B21" s="253"/>
      <c r="C21" s="537"/>
      <c r="D21" s="538"/>
      <c r="E21" s="580">
        <f>((SUMIF('3-Basis ruimtestaat'!C:C,E$6,uren_mavr))+(SUMIF('3-Basis ruimtestaat'!C:C,E$6,uren_naloop)))</f>
        <v>652.50909803921559</v>
      </c>
      <c r="F21" s="540">
        <f>'1-Contractblad dag'!F22</f>
        <v>30.725294498059906</v>
      </c>
      <c r="G21" s="581">
        <f>F21*E21</f>
        <v>20048.534199918344</v>
      </c>
      <c r="H21" s="76"/>
      <c r="I21" s="1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7" customHeight="1">
      <c r="A22" s="557"/>
      <c r="B22" s="546"/>
      <c r="C22" s="558"/>
      <c r="D22" s="551"/>
      <c r="E22" s="260"/>
      <c r="F22" s="559"/>
      <c r="G22" s="560">
        <f>SUM(G20:G21)</f>
        <v>20048.534199918344</v>
      </c>
      <c r="H22" s="7"/>
      <c r="I22" s="89"/>
      <c r="J22" s="76"/>
      <c r="K22" s="88"/>
      <c r="L22" s="7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7" customHeight="1">
      <c r="A23" s="557"/>
      <c r="B23" s="546"/>
      <c r="C23" s="558"/>
      <c r="D23" s="551"/>
      <c r="E23" s="260"/>
      <c r="F23" s="559"/>
      <c r="G23" s="561"/>
      <c r="H23" s="7"/>
      <c r="I23" s="67"/>
      <c r="J23" s="7"/>
      <c r="K23" s="9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7" customHeight="1">
      <c r="A24" s="549" t="s">
        <v>52</v>
      </c>
      <c r="B24" s="562"/>
      <c r="C24" s="562"/>
      <c r="D24" s="547"/>
      <c r="E24" s="547" t="s">
        <v>39</v>
      </c>
      <c r="F24" s="547" t="s">
        <v>40</v>
      </c>
      <c r="G24" s="548" t="s">
        <v>41</v>
      </c>
      <c r="H24" s="94"/>
      <c r="I24" s="94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7" customHeight="1">
      <c r="A25" s="554" t="s">
        <v>283</v>
      </c>
      <c r="B25" s="563"/>
      <c r="C25" s="546"/>
      <c r="D25" s="546"/>
      <c r="E25" s="546"/>
      <c r="F25" s="546"/>
      <c r="G25" s="555"/>
      <c r="H25" s="94"/>
      <c r="I25" s="94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7" customHeight="1">
      <c r="A26" s="556" t="s">
        <v>45</v>
      </c>
      <c r="B26" s="253"/>
      <c r="C26" s="539"/>
      <c r="D26" s="538"/>
      <c r="E26" s="580">
        <f>E21*'1-Contractblad dag'!E27</f>
        <v>65.250909803921559</v>
      </c>
      <c r="F26" s="540">
        <f>'1-Contractblad dag'!F27</f>
        <v>35.661355406514609</v>
      </c>
      <c r="G26" s="581">
        <f>F26*E26</f>
        <v>2326.935885116075</v>
      </c>
      <c r="H26" s="94"/>
      <c r="I26" s="85"/>
      <c r="J26" s="7"/>
      <c r="K26" s="7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7" customHeight="1">
      <c r="A27" s="565"/>
      <c r="B27" s="566"/>
      <c r="C27" s="577"/>
      <c r="D27" s="568"/>
      <c r="E27" s="577"/>
      <c r="F27" s="570"/>
      <c r="G27" s="571">
        <f>SUM(G26:G26)</f>
        <v>2326.935885116075</v>
      </c>
      <c r="H27" s="94"/>
      <c r="I27" s="98"/>
      <c r="J27" s="7"/>
      <c r="K27" s="99"/>
      <c r="L27" s="9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" customHeight="1">
      <c r="A28" s="84"/>
      <c r="B28" s="74"/>
      <c r="C28" s="85"/>
      <c r="D28" s="68"/>
      <c r="E28" s="85"/>
      <c r="F28" s="86"/>
      <c r="G28" s="90"/>
      <c r="H28" s="94"/>
      <c r="I28" s="98"/>
      <c r="J28" s="7"/>
      <c r="K28" s="99"/>
      <c r="L28" s="9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" customHeight="1">
      <c r="A29" s="572"/>
      <c r="B29" s="544"/>
      <c r="C29" s="573"/>
      <c r="D29" s="573"/>
      <c r="E29" s="573" t="s">
        <v>39</v>
      </c>
      <c r="F29" s="573" t="s">
        <v>40</v>
      </c>
      <c r="G29" s="574" t="s">
        <v>41</v>
      </c>
      <c r="H29" s="10"/>
      <c r="I29" s="1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" customHeight="1">
      <c r="A30" s="549" t="s">
        <v>240</v>
      </c>
      <c r="B30" s="550"/>
      <c r="C30" s="550"/>
      <c r="D30" s="551"/>
      <c r="E30" s="551"/>
      <c r="F30" s="552"/>
      <c r="G30" s="553"/>
      <c r="H30" s="10"/>
      <c r="I30" s="1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7" customHeight="1">
      <c r="A31" s="554" t="s">
        <v>282</v>
      </c>
      <c r="B31" s="546"/>
      <c r="C31" s="537"/>
      <c r="D31" s="546"/>
      <c r="E31" s="546"/>
      <c r="F31" s="546"/>
      <c r="G31" s="55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7" customHeight="1">
      <c r="A32" s="556" t="s">
        <v>241</v>
      </c>
      <c r="B32" s="253"/>
      <c r="C32" s="638"/>
      <c r="D32" s="538"/>
      <c r="E32" s="580">
        <f>((SUMIF('3-Basis ruimtestaat'!C:C,E$6,uren_zazofe)))/110*101</f>
        <v>0</v>
      </c>
      <c r="F32" s="540">
        <f>'1-Contractblad dag'!F33</f>
        <v>44.432941747089856</v>
      </c>
      <c r="G32" s="581">
        <f>F32*E32</f>
        <v>0</v>
      </c>
      <c r="H32" s="7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7" customHeight="1">
      <c r="A33" s="557"/>
      <c r="B33" s="546"/>
      <c r="C33" s="537"/>
      <c r="D33" s="551"/>
      <c r="E33" s="260"/>
      <c r="F33" s="559"/>
      <c r="G33" s="560">
        <f>SUM(G31:G32)</f>
        <v>0</v>
      </c>
      <c r="H33" s="7"/>
      <c r="I33" s="100"/>
      <c r="J33" s="76"/>
      <c r="K33" s="88"/>
      <c r="L33" s="7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7" customHeight="1">
      <c r="A34" s="557"/>
      <c r="B34" s="546"/>
      <c r="C34" s="558"/>
      <c r="D34" s="551"/>
      <c r="E34" s="260"/>
      <c r="F34" s="559"/>
      <c r="G34" s="561"/>
      <c r="H34" s="7"/>
      <c r="I34" s="91"/>
      <c r="J34" s="7"/>
      <c r="K34" s="9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7" customHeight="1">
      <c r="A35" s="549" t="s">
        <v>242</v>
      </c>
      <c r="B35" s="562"/>
      <c r="C35" s="562"/>
      <c r="D35" s="547"/>
      <c r="E35" s="547" t="s">
        <v>39</v>
      </c>
      <c r="F35" s="547" t="s">
        <v>40</v>
      </c>
      <c r="G35" s="548" t="s">
        <v>41</v>
      </c>
      <c r="H35" s="94"/>
      <c r="I35" s="9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7" customHeight="1">
      <c r="A36" s="554" t="s">
        <v>283</v>
      </c>
      <c r="B36" s="576"/>
      <c r="C36" s="576"/>
      <c r="D36" s="539"/>
      <c r="E36" s="539"/>
      <c r="F36" s="540"/>
      <c r="G36" s="555"/>
      <c r="H36" s="94"/>
      <c r="I36" s="94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7" customHeight="1">
      <c r="A37" s="556" t="s">
        <v>241</v>
      </c>
      <c r="B37" s="253"/>
      <c r="C37" s="539"/>
      <c r="D37" s="538"/>
      <c r="E37" s="637" t="str">
        <f>IF(E32=0,"",'1-Contractblad dag'!E38*'1-Contractblad locatie'!E32)</f>
        <v/>
      </c>
      <c r="F37" s="540">
        <f>'1-Contractblad dag'!F38</f>
        <v>51.712033109771909</v>
      </c>
      <c r="G37" s="575" t="str">
        <f>IF(E32=0,"",F37*E37)</f>
        <v/>
      </c>
      <c r="H37" s="94"/>
      <c r="I37" s="76"/>
      <c r="J37" s="7"/>
      <c r="K37" s="97"/>
      <c r="L37" s="9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7" customHeight="1">
      <c r="A38" s="565"/>
      <c r="B38" s="566"/>
      <c r="C38" s="577"/>
      <c r="D38" s="568"/>
      <c r="E38" s="577"/>
      <c r="F38" s="570"/>
      <c r="G38" s="571">
        <f>SUM(G36:G37)</f>
        <v>0</v>
      </c>
      <c r="H38" s="94"/>
      <c r="I38" s="100"/>
      <c r="J38" s="7"/>
      <c r="K38" s="99"/>
      <c r="L38" s="9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7" customHeight="1">
      <c r="A39" s="7"/>
      <c r="B39" s="7"/>
      <c r="C39" s="7"/>
      <c r="D39" s="7"/>
      <c r="E39" s="7"/>
      <c r="F39" s="7"/>
      <c r="G39" s="7"/>
      <c r="H39" s="7"/>
      <c r="I39" s="91"/>
      <c r="J39" s="7"/>
      <c r="K39" s="103"/>
      <c r="L39" s="9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7" customHeight="1">
      <c r="A40" s="572"/>
      <c r="B40" s="544"/>
      <c r="C40" s="573"/>
      <c r="D40" s="573"/>
      <c r="E40" s="573" t="s">
        <v>39</v>
      </c>
      <c r="F40" s="573" t="s">
        <v>40</v>
      </c>
      <c r="G40" s="574" t="s">
        <v>41</v>
      </c>
      <c r="H40" s="10"/>
      <c r="I40" s="10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7" customHeight="1">
      <c r="A41" s="549" t="s">
        <v>243</v>
      </c>
      <c r="B41" s="550"/>
      <c r="C41" s="550"/>
      <c r="D41" s="551"/>
      <c r="E41" s="551"/>
      <c r="F41" s="552"/>
      <c r="G41" s="553"/>
      <c r="H41" s="10"/>
      <c r="I41" s="10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7" customHeight="1">
      <c r="A42" s="554" t="s">
        <v>282</v>
      </c>
      <c r="B42" s="546"/>
      <c r="C42" s="537"/>
      <c r="D42" s="539"/>
      <c r="E42" s="539"/>
      <c r="F42" s="540"/>
      <c r="G42" s="55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7" customHeight="1">
      <c r="A43" s="556" t="s">
        <v>244</v>
      </c>
      <c r="B43" s="253"/>
      <c r="C43" s="537"/>
      <c r="D43" s="538"/>
      <c r="E43" s="580">
        <f>((SUMIF('3-Basis ruimtestaat'!C:C,E$6,uren_zazofe)))/110*9</f>
        <v>0</v>
      </c>
      <c r="F43" s="540">
        <f>'1-Contractblad dag'!F45</f>
        <v>71.848236245149764</v>
      </c>
      <c r="G43" s="575" t="str">
        <f>IF(E43=0,"",F43*E43)</f>
        <v/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7" customHeight="1">
      <c r="A44" s="557"/>
      <c r="B44" s="546"/>
      <c r="C44" s="558"/>
      <c r="D44" s="551"/>
      <c r="E44" s="260"/>
      <c r="F44" s="559"/>
      <c r="G44" s="560">
        <f>SUM(G42:G43)</f>
        <v>0</v>
      </c>
      <c r="H44" s="7"/>
      <c r="I44" s="100"/>
      <c r="J44" s="76"/>
      <c r="K44" s="88"/>
      <c r="L44" s="7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7" customHeight="1">
      <c r="A45" s="557"/>
      <c r="B45" s="546"/>
      <c r="C45" s="558"/>
      <c r="D45" s="551"/>
      <c r="E45" s="260"/>
      <c r="F45" s="559"/>
      <c r="G45" s="561"/>
      <c r="H45" s="7"/>
      <c r="I45" s="91"/>
      <c r="J45" s="7"/>
      <c r="K45" s="9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" customHeight="1">
      <c r="A46" s="549" t="s">
        <v>245</v>
      </c>
      <c r="B46" s="562"/>
      <c r="C46" s="562"/>
      <c r="D46" s="547"/>
      <c r="E46" s="547" t="s">
        <v>39</v>
      </c>
      <c r="F46" s="547" t="s">
        <v>40</v>
      </c>
      <c r="G46" s="548" t="s">
        <v>41</v>
      </c>
      <c r="H46" s="94"/>
      <c r="I46" s="94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7" customHeight="1">
      <c r="A47" s="554" t="s">
        <v>283</v>
      </c>
      <c r="B47" s="576"/>
      <c r="C47" s="576"/>
      <c r="D47" s="539"/>
      <c r="E47" s="539"/>
      <c r="F47" s="540"/>
      <c r="G47" s="555"/>
      <c r="H47" s="94"/>
      <c r="I47" s="9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7" customHeight="1">
      <c r="A48" s="556" t="s">
        <v>244</v>
      </c>
      <c r="B48" s="253"/>
      <c r="C48" s="539"/>
      <c r="D48" s="538"/>
      <c r="E48" s="637" t="str">
        <f>IF(E43=0,"",'1-Contractblad dag'!E50*'1-Contractblad locatie'!E43)</f>
        <v/>
      </c>
      <c r="F48" s="540">
        <f>'1-Contractblad dag'!F50</f>
        <v>83.813388516286523</v>
      </c>
      <c r="G48" s="575" t="str">
        <f>IF(E43=0,"",F48*E48)</f>
        <v/>
      </c>
      <c r="H48" s="94"/>
      <c r="I48" s="76"/>
      <c r="J48" s="7"/>
      <c r="K48" s="97"/>
      <c r="L48" s="9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7" customHeight="1">
      <c r="A49" s="565"/>
      <c r="B49" s="566"/>
      <c r="C49" s="577"/>
      <c r="D49" s="568"/>
      <c r="E49" s="577">
        <f>SUM(E47:E48)</f>
        <v>0</v>
      </c>
      <c r="F49" s="570"/>
      <c r="G49" s="571">
        <f>SUM(G47:G48)</f>
        <v>0</v>
      </c>
      <c r="H49" s="94"/>
      <c r="I49" s="100"/>
      <c r="J49" s="7"/>
      <c r="K49" s="99"/>
      <c r="L49" s="9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7" customHeight="1">
      <c r="A50" s="84"/>
      <c r="B50" s="94"/>
      <c r="C50" s="94"/>
      <c r="D50" s="94"/>
      <c r="E50" s="94"/>
      <c r="F50" s="86"/>
      <c r="G50" s="94"/>
      <c r="H50" s="94"/>
      <c r="I50" s="10" t="s">
        <v>65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7" customHeight="1">
      <c r="A51" s="84" t="s">
        <v>66</v>
      </c>
      <c r="B51" s="94"/>
      <c r="C51" s="94"/>
      <c r="D51" s="94"/>
      <c r="E51" s="94"/>
      <c r="F51" s="86"/>
      <c r="G51" s="67">
        <f>I51/'1-Contractblad dag'!E22*E21</f>
        <v>264.45640545420378</v>
      </c>
      <c r="H51" s="94"/>
      <c r="I51" s="87">
        <f>'1-Contractblad dag'!G53</f>
        <v>6310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7" customHeight="1">
      <c r="A52" s="84"/>
      <c r="B52" s="94"/>
      <c r="C52" s="94"/>
      <c r="D52" s="94"/>
      <c r="E52" s="94"/>
      <c r="F52" s="86"/>
      <c r="G52" s="67"/>
      <c r="H52" s="94"/>
      <c r="I52" s="8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7" customHeight="1">
      <c r="A53" s="84"/>
      <c r="B53" s="94"/>
      <c r="C53" s="94"/>
      <c r="D53" s="94"/>
      <c r="E53" s="94"/>
      <c r="F53" s="86"/>
      <c r="G53" s="67"/>
      <c r="H53" s="94"/>
      <c r="I53" s="8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7" customHeight="1">
      <c r="A54" s="84"/>
      <c r="B54" s="94"/>
      <c r="C54" s="94"/>
      <c r="D54" s="94"/>
      <c r="E54" s="94"/>
      <c r="F54" s="86"/>
      <c r="G54" s="94"/>
      <c r="H54" s="94"/>
      <c r="I54" s="94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7" customHeight="1">
      <c r="A55" s="104" t="s">
        <v>67</v>
      </c>
      <c r="B55" s="7"/>
      <c r="C55" s="7"/>
      <c r="D55" s="7"/>
      <c r="E55" s="7"/>
      <c r="F55" s="7"/>
      <c r="G55" s="87">
        <f>G22+G27+G51+G38+G33+G44+G49</f>
        <v>22639.926490488622</v>
      </c>
      <c r="H55" s="94"/>
      <c r="I55" s="8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7" customHeight="1">
      <c r="A56" s="105" t="s">
        <v>68</v>
      </c>
      <c r="B56" s="7"/>
      <c r="C56" s="7"/>
      <c r="D56" s="7"/>
      <c r="E56" s="7"/>
      <c r="F56" s="106">
        <v>0.21</v>
      </c>
      <c r="G56" s="82">
        <f>F56*G55</f>
        <v>4754.3845630026108</v>
      </c>
      <c r="H56" s="94"/>
      <c r="I56" s="94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7" customHeight="1">
      <c r="A57" s="105" t="s">
        <v>69</v>
      </c>
      <c r="B57" s="7"/>
      <c r="C57" s="7"/>
      <c r="D57" s="7"/>
      <c r="E57" s="7"/>
      <c r="F57" s="10" t="s">
        <v>70</v>
      </c>
      <c r="G57" s="67">
        <f>G56+G55</f>
        <v>27394.311053491234</v>
      </c>
      <c r="H57" s="94"/>
      <c r="I57" s="87">
        <f>G57/12</f>
        <v>2282.8592544576027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7" customHeight="1">
      <c r="A58" s="84"/>
      <c r="B58" s="94"/>
      <c r="C58" s="94"/>
      <c r="D58" s="94"/>
      <c r="E58" s="94"/>
      <c r="F58" s="94"/>
      <c r="G58" s="67"/>
      <c r="H58" s="94"/>
      <c r="I58" s="94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7" customHeight="1">
      <c r="A59" s="107" t="s">
        <v>71</v>
      </c>
      <c r="B59" s="108"/>
      <c r="C59" s="108"/>
      <c r="D59" s="108"/>
      <c r="E59" s="108"/>
      <c r="F59" s="109"/>
      <c r="G59" s="110"/>
      <c r="H59" s="7"/>
      <c r="I59" s="10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7" customHeight="1">
      <c r="A60" s="84"/>
      <c r="B60" s="94"/>
      <c r="C60" s="94"/>
      <c r="D60" s="94"/>
      <c r="E60" s="94"/>
      <c r="F60" s="94"/>
      <c r="G60" s="94"/>
      <c r="H60" s="94"/>
      <c r="I60" s="94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7" customHeight="1">
      <c r="A61" s="111"/>
      <c r="B61" s="112"/>
      <c r="C61" s="68" t="s">
        <v>74</v>
      </c>
      <c r="D61" s="245" t="s">
        <v>222</v>
      </c>
      <c r="E61" s="113" t="s">
        <v>75</v>
      </c>
      <c r="F61" s="68" t="s">
        <v>76</v>
      </c>
      <c r="G61" s="68" t="s">
        <v>41</v>
      </c>
      <c r="H61" s="7"/>
      <c r="I61" s="11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7" customHeight="1">
      <c r="A62" s="115" t="s">
        <v>77</v>
      </c>
      <c r="B62" s="96"/>
      <c r="C62" s="246">
        <f>VLOOKUP(E$6,glas,3,TRUE)</f>
        <v>2</v>
      </c>
      <c r="D62" s="246">
        <f>VLOOKUP(E$6,glas,2,TRUE)</f>
        <v>312</v>
      </c>
      <c r="E62" s="247">
        <f>F62/D62</f>
        <v>0.6</v>
      </c>
      <c r="F62" s="67">
        <f>G62/C62</f>
        <v>187.2</v>
      </c>
      <c r="G62" s="116">
        <f>VLOOKUP(E$6,glas,5,TRUE)</f>
        <v>374.4</v>
      </c>
      <c r="H62" s="94"/>
      <c r="I62" s="11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7" customHeight="1">
      <c r="A63" s="115" t="s">
        <v>78</v>
      </c>
      <c r="B63" s="96"/>
      <c r="C63" s="246">
        <f>VLOOKUP(E$6,glas,8,TRUE)</f>
        <v>2</v>
      </c>
      <c r="D63" s="246">
        <f>VLOOKUP(E$6,glas,7,TRUE)</f>
        <v>312</v>
      </c>
      <c r="E63" s="247">
        <f t="shared" ref="E63:E65" si="0">F63/D63</f>
        <v>0.6</v>
      </c>
      <c r="F63" s="67">
        <f t="shared" ref="F63:F65" si="1">G63/C63</f>
        <v>187.2</v>
      </c>
      <c r="G63" s="116">
        <f>VLOOKUP(E$6,glas,10,TRUE)</f>
        <v>374.4</v>
      </c>
      <c r="H63" s="94"/>
      <c r="I63" s="11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7" customHeight="1">
      <c r="A64" s="244" t="s">
        <v>223</v>
      </c>
      <c r="B64" s="96"/>
      <c r="C64" s="246">
        <f>VLOOKUP(E$6,glas,13,TRUE)</f>
        <v>2</v>
      </c>
      <c r="D64" s="246">
        <f>VLOOKUP(E$6,glas,12,TRUE)</f>
        <v>223</v>
      </c>
      <c r="E64" s="247">
        <f t="shared" si="0"/>
        <v>0.57999999999999996</v>
      </c>
      <c r="F64" s="67">
        <f t="shared" si="1"/>
        <v>129.34</v>
      </c>
      <c r="G64" s="116">
        <f>VLOOKUP(E$6,glas,15,TRUE)</f>
        <v>258.68</v>
      </c>
      <c r="H64" s="94"/>
      <c r="I64" s="11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7" customHeight="1">
      <c r="A65" s="244" t="s">
        <v>206</v>
      </c>
      <c r="B65" s="96"/>
      <c r="C65" s="246">
        <f>VLOOKUP(E$6,glas,18,TRUE)</f>
        <v>2</v>
      </c>
      <c r="D65" s="246">
        <f>VLOOKUP(E$6,glas,17,TRUE)</f>
        <v>6</v>
      </c>
      <c r="E65" s="247">
        <f t="shared" si="0"/>
        <v>1</v>
      </c>
      <c r="F65" s="67">
        <f t="shared" si="1"/>
        <v>6</v>
      </c>
      <c r="G65" s="116">
        <f>VLOOKUP(E$6,glas,20,TRUE)</f>
        <v>12</v>
      </c>
      <c r="H65" s="94"/>
      <c r="I65" s="11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7" customHeight="1">
      <c r="A66" s="115"/>
      <c r="B66" s="96"/>
      <c r="C66" s="9"/>
      <c r="D66" s="117"/>
      <c r="E66" s="91"/>
      <c r="F66" s="67"/>
      <c r="G66" s="118"/>
      <c r="H66" s="94"/>
      <c r="I66" s="11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7" customHeight="1">
      <c r="A67" s="84" t="s">
        <v>79</v>
      </c>
      <c r="B67" s="119"/>
      <c r="C67" s="120"/>
      <c r="D67" s="120"/>
      <c r="E67" s="121"/>
      <c r="F67" s="121"/>
      <c r="G67" s="121" t="s">
        <v>41</v>
      </c>
      <c r="H67" s="91"/>
      <c r="I67" s="94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7" customHeight="1">
      <c r="A68" s="84"/>
      <c r="B68" s="119"/>
      <c r="C68" s="120"/>
      <c r="D68" s="120"/>
      <c r="E68" s="121"/>
      <c r="F68" s="121"/>
      <c r="G68" s="121"/>
      <c r="H68" s="91"/>
      <c r="I68" s="94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7" customHeight="1">
      <c r="A69" s="105" t="s">
        <v>80</v>
      </c>
      <c r="B69" s="119"/>
      <c r="C69" s="9"/>
      <c r="D69" s="122"/>
      <c r="E69" s="98"/>
      <c r="F69" s="67"/>
      <c r="G69" s="116">
        <f>VLOOKUP(E$6,glas,25,TRUE)</f>
        <v>0</v>
      </c>
      <c r="H69" s="123"/>
      <c r="I69" s="94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7" customHeight="1">
      <c r="A70" s="105"/>
      <c r="B70" s="7"/>
      <c r="C70" s="7"/>
      <c r="D70" s="7"/>
      <c r="E70" s="125"/>
      <c r="F70" s="96"/>
      <c r="G70" s="96"/>
      <c r="H70" s="125"/>
      <c r="I70" s="94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7" customHeight="1">
      <c r="A71" s="104" t="s">
        <v>67</v>
      </c>
      <c r="B71" s="7"/>
      <c r="C71" s="7"/>
      <c r="D71" s="7"/>
      <c r="E71" s="1"/>
      <c r="F71" s="7"/>
      <c r="G71" s="87">
        <f>SUM(G62:G69)</f>
        <v>1019.48</v>
      </c>
      <c r="H71" s="7"/>
      <c r="I71" s="94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7" customHeight="1">
      <c r="A72" s="105" t="s">
        <v>68</v>
      </c>
      <c r="B72" s="7"/>
      <c r="C72" s="7"/>
      <c r="D72" s="7"/>
      <c r="E72" s="7"/>
      <c r="F72" s="106">
        <v>0.21</v>
      </c>
      <c r="G72" s="82">
        <f>F72*G71</f>
        <v>214.0908</v>
      </c>
      <c r="H72" s="7"/>
      <c r="I72" s="10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7" customHeight="1">
      <c r="A73" s="105" t="s">
        <v>69</v>
      </c>
      <c r="B73" s="7"/>
      <c r="C73" s="7"/>
      <c r="D73" s="7"/>
      <c r="E73" s="7"/>
      <c r="F73" s="10" t="s">
        <v>70</v>
      </c>
      <c r="G73" s="67">
        <f>G72+G71</f>
        <v>1233.5708</v>
      </c>
      <c r="H73" s="7"/>
      <c r="I73" s="10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7" customHeight="1">
      <c r="A74" s="7"/>
      <c r="B74" s="7"/>
      <c r="C74" s="7"/>
      <c r="D74" s="7"/>
      <c r="E74" s="7"/>
      <c r="F74" s="7"/>
      <c r="G74" s="67"/>
      <c r="H74" s="7"/>
      <c r="I74" s="10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7" customHeight="1">
      <c r="A75" s="105"/>
      <c r="B75" s="10"/>
      <c r="C75" s="7"/>
      <c r="D75" s="7"/>
      <c r="E75" s="7"/>
      <c r="F75" s="10"/>
      <c r="G75" s="10"/>
      <c r="H75" s="7"/>
      <c r="I75" s="10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7" customHeight="1">
      <c r="A76" s="105"/>
      <c r="B76" s="10"/>
      <c r="C76" s="7"/>
      <c r="D76" s="7"/>
      <c r="E76" s="7"/>
      <c r="F76" s="10"/>
      <c r="G76" s="10"/>
      <c r="H76" s="7"/>
      <c r="I76" s="10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7" customHeight="1">
      <c r="A77" s="105"/>
      <c r="B77" s="10"/>
      <c r="C77" s="7"/>
      <c r="D77" s="7"/>
      <c r="E77" s="7"/>
      <c r="F77" s="10"/>
      <c r="G77" s="10"/>
      <c r="H77" s="7"/>
      <c r="I77" s="10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7" customHeight="1">
      <c r="A78" s="105"/>
      <c r="B78" s="10"/>
      <c r="C78" s="7"/>
      <c r="D78" s="7"/>
      <c r="E78" s="7"/>
      <c r="F78" s="10"/>
      <c r="G78" s="10"/>
      <c r="H78" s="7"/>
      <c r="I78" s="10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7" customHeight="1">
      <c r="A79" s="7"/>
      <c r="B79" s="7"/>
      <c r="C79" s="7"/>
      <c r="D79" s="7"/>
      <c r="E79" s="7"/>
      <c r="F79" s="7"/>
      <c r="G79" s="7"/>
      <c r="H79" s="7"/>
      <c r="I79" s="10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7" customHeight="1">
      <c r="A80" s="7"/>
      <c r="B80" s="7"/>
      <c r="C80" s="7"/>
      <c r="D80" s="7"/>
      <c r="E80" s="7"/>
      <c r="F80" s="7"/>
      <c r="G80" s="7"/>
      <c r="H80" s="7"/>
      <c r="I80" s="10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7" customHeight="1">
      <c r="A81" s="7"/>
      <c r="B81" s="7"/>
      <c r="C81" s="7"/>
      <c r="D81" s="7"/>
      <c r="E81" s="7"/>
      <c r="F81" s="7"/>
      <c r="G81" s="7"/>
      <c r="H81" s="7"/>
      <c r="I81" s="10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7" customHeight="1">
      <c r="A82" s="7"/>
      <c r="B82" s="7"/>
      <c r="C82" s="7"/>
      <c r="D82" s="7"/>
      <c r="E82" s="7"/>
      <c r="F82" s="7"/>
      <c r="G82" s="7"/>
      <c r="H82" s="7"/>
      <c r="I82" s="10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7" customHeight="1">
      <c r="A83" s="7"/>
      <c r="B83" s="7"/>
      <c r="C83" s="7"/>
      <c r="D83" s="7"/>
      <c r="E83" s="7"/>
      <c r="F83" s="7"/>
      <c r="G83" s="7"/>
      <c r="H83" s="7"/>
      <c r="I83" s="10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7" customHeight="1">
      <c r="A84" s="7"/>
      <c r="B84" s="7"/>
      <c r="C84" s="7"/>
      <c r="D84" s="7"/>
      <c r="E84" s="7"/>
      <c r="F84" s="7"/>
      <c r="G84" s="7"/>
      <c r="H84" s="7"/>
      <c r="I84" s="10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7" customHeight="1">
      <c r="A85" s="7"/>
      <c r="B85" s="7"/>
      <c r="C85" s="7"/>
      <c r="D85" s="7"/>
      <c r="E85" s="7"/>
      <c r="F85" s="7"/>
      <c r="G85" s="7"/>
      <c r="H85" s="7"/>
      <c r="I85" s="10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7" customHeight="1">
      <c r="A86" s="7"/>
      <c r="B86" s="7"/>
      <c r="C86" s="7"/>
      <c r="D86" s="7"/>
      <c r="E86" s="7"/>
      <c r="F86" s="7"/>
      <c r="G86" s="7"/>
      <c r="H86" s="7"/>
      <c r="I86" s="10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7" customHeight="1">
      <c r="A87" s="7"/>
      <c r="B87" s="7"/>
      <c r="C87" s="7"/>
      <c r="D87" s="7"/>
      <c r="E87" s="7"/>
      <c r="F87" s="7"/>
      <c r="G87" s="7"/>
      <c r="H87" s="7"/>
      <c r="I87" s="10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7" customHeight="1">
      <c r="A88" s="7"/>
      <c r="B88" s="7"/>
      <c r="C88" s="7"/>
      <c r="D88" s="7"/>
      <c r="E88" s="7"/>
      <c r="F88" s="7"/>
      <c r="G88" s="7"/>
      <c r="H88" s="7"/>
      <c r="I88" s="10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7" customHeight="1">
      <c r="A89" s="7"/>
      <c r="B89" s="7"/>
      <c r="C89" s="7"/>
      <c r="D89" s="7"/>
      <c r="E89" s="7"/>
      <c r="F89" s="7"/>
      <c r="G89" s="7"/>
      <c r="H89" s="7"/>
      <c r="I89" s="10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7" customHeight="1">
      <c r="A90" s="7"/>
      <c r="B90" s="7"/>
      <c r="C90" s="7"/>
      <c r="D90" s="7"/>
      <c r="E90" s="7"/>
      <c r="F90" s="7"/>
      <c r="G90" s="7"/>
      <c r="H90" s="7"/>
      <c r="I90" s="10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7" customHeight="1">
      <c r="A91" s="7"/>
      <c r="B91" s="7"/>
      <c r="C91" s="7"/>
      <c r="D91" s="7"/>
      <c r="E91" s="7"/>
      <c r="F91" s="7"/>
      <c r="G91" s="7"/>
      <c r="H91" s="7"/>
      <c r="I91" s="10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7" customHeight="1">
      <c r="A92" s="7"/>
      <c r="B92" s="7"/>
      <c r="C92" s="7"/>
      <c r="D92" s="7"/>
      <c r="E92" s="7"/>
      <c r="F92" s="7"/>
      <c r="G92" s="7"/>
      <c r="H92" s="7"/>
      <c r="I92" s="10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7" customHeight="1">
      <c r="A93" s="7"/>
      <c r="B93" s="7"/>
      <c r="C93" s="7"/>
      <c r="D93" s="7"/>
      <c r="E93" s="7"/>
      <c r="F93" s="7"/>
      <c r="G93" s="7"/>
      <c r="H93" s="7"/>
      <c r="I93" s="10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7" customHeight="1">
      <c r="A94" s="7"/>
      <c r="B94" s="7"/>
      <c r="C94" s="7"/>
      <c r="D94" s="7"/>
      <c r="E94" s="7"/>
      <c r="F94" s="7"/>
      <c r="G94" s="7"/>
      <c r="H94" s="7"/>
      <c r="I94" s="10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7" customHeight="1">
      <c r="A95" s="7"/>
      <c r="B95" s="7"/>
      <c r="C95" s="7"/>
      <c r="D95" s="7"/>
      <c r="E95" s="7"/>
      <c r="F95" s="7"/>
      <c r="G95" s="7"/>
      <c r="H95" s="7"/>
      <c r="I95" s="10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7" customHeight="1">
      <c r="A96" s="7"/>
      <c r="B96" s="7"/>
      <c r="C96" s="7"/>
      <c r="D96" s="7"/>
      <c r="E96" s="7"/>
      <c r="F96" s="7"/>
      <c r="G96" s="7"/>
      <c r="H96" s="7"/>
      <c r="I96" s="10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7" customHeight="1">
      <c r="A97" s="7"/>
      <c r="B97" s="7"/>
      <c r="C97" s="7"/>
      <c r="D97" s="7"/>
      <c r="E97" s="7"/>
      <c r="F97" s="7"/>
      <c r="G97" s="7"/>
      <c r="H97" s="7"/>
      <c r="I97" s="10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7" customHeight="1">
      <c r="A98" s="7"/>
      <c r="B98" s="7"/>
      <c r="C98" s="7"/>
      <c r="D98" s="7"/>
      <c r="E98" s="7"/>
      <c r="F98" s="7"/>
      <c r="G98" s="7"/>
      <c r="H98" s="7"/>
      <c r="I98" s="10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7" customHeight="1">
      <c r="A99" s="7"/>
      <c r="B99" s="7"/>
      <c r="C99" s="7"/>
      <c r="D99" s="7"/>
      <c r="E99" s="7"/>
      <c r="F99" s="7"/>
      <c r="G99" s="7"/>
      <c r="H99" s="7"/>
      <c r="I99" s="10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7" customHeight="1">
      <c r="A100" s="7"/>
      <c r="B100" s="7"/>
      <c r="C100" s="7"/>
      <c r="D100" s="7"/>
      <c r="E100" s="7"/>
      <c r="F100" s="7"/>
      <c r="G100" s="7"/>
      <c r="H100" s="7"/>
      <c r="I100" s="10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7" customHeight="1">
      <c r="A101" s="7"/>
      <c r="B101" s="7"/>
      <c r="C101" s="7"/>
      <c r="D101" s="7"/>
      <c r="E101" s="7"/>
      <c r="F101" s="7"/>
      <c r="G101" s="7"/>
      <c r="H101" s="7"/>
      <c r="I101" s="10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7" customHeight="1">
      <c r="A102" s="7"/>
      <c r="B102" s="7"/>
      <c r="C102" s="7"/>
      <c r="D102" s="7"/>
      <c r="E102" s="7"/>
      <c r="F102" s="7"/>
      <c r="G102" s="7"/>
      <c r="H102" s="7"/>
      <c r="I102" s="10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7" customHeight="1">
      <c r="A103" s="7"/>
      <c r="B103" s="7"/>
      <c r="C103" s="7"/>
      <c r="D103" s="7"/>
      <c r="E103" s="7"/>
      <c r="F103" s="7"/>
      <c r="G103" s="7"/>
      <c r="H103" s="7"/>
      <c r="I103" s="1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7" customHeight="1">
      <c r="A104" s="7"/>
      <c r="B104" s="7"/>
      <c r="C104" s="7"/>
      <c r="D104" s="7"/>
      <c r="E104" s="7"/>
      <c r="F104" s="7"/>
      <c r="G104" s="7"/>
      <c r="H104" s="7"/>
      <c r="I104" s="1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7" customHeight="1">
      <c r="A105" s="7"/>
      <c r="B105" s="7"/>
      <c r="C105" s="7"/>
      <c r="D105" s="7"/>
      <c r="E105" s="7"/>
      <c r="F105" s="7"/>
      <c r="G105" s="7"/>
      <c r="H105" s="7"/>
      <c r="I105" s="10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7" customHeight="1">
      <c r="A106" s="7"/>
      <c r="B106" s="7"/>
      <c r="C106" s="7"/>
      <c r="D106" s="7"/>
      <c r="E106" s="7"/>
      <c r="F106" s="7"/>
      <c r="G106" s="7"/>
      <c r="H106" s="7"/>
      <c r="I106" s="10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7" customHeight="1">
      <c r="A107" s="7"/>
      <c r="B107" s="7"/>
      <c r="C107" s="7"/>
      <c r="D107" s="7"/>
      <c r="E107" s="7"/>
      <c r="F107" s="7"/>
      <c r="G107" s="7"/>
      <c r="H107" s="7"/>
      <c r="I107" s="10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7" customHeight="1">
      <c r="A108" s="7"/>
      <c r="B108" s="7"/>
      <c r="C108" s="7"/>
      <c r="D108" s="7"/>
      <c r="E108" s="7"/>
      <c r="F108" s="7"/>
      <c r="G108" s="7"/>
      <c r="H108" s="7"/>
      <c r="I108" s="10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7" customHeight="1">
      <c r="A109" s="7"/>
      <c r="B109" s="7"/>
      <c r="C109" s="7"/>
      <c r="D109" s="7"/>
      <c r="E109" s="7"/>
      <c r="F109" s="7"/>
      <c r="G109" s="7"/>
      <c r="H109" s="7"/>
      <c r="I109" s="1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7" customHeight="1">
      <c r="A110" s="7"/>
      <c r="B110" s="7"/>
      <c r="C110" s="7"/>
      <c r="D110" s="7"/>
      <c r="E110" s="7"/>
      <c r="F110" s="7"/>
      <c r="G110" s="7"/>
      <c r="H110" s="7"/>
      <c r="I110" s="1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7" customHeight="1">
      <c r="A111" s="7"/>
      <c r="B111" s="7"/>
      <c r="C111" s="7"/>
      <c r="D111" s="7"/>
      <c r="E111" s="7"/>
      <c r="F111" s="7"/>
      <c r="G111" s="7"/>
      <c r="H111" s="7"/>
      <c r="I111" s="1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7" customHeight="1">
      <c r="A112" s="7"/>
      <c r="B112" s="7"/>
      <c r="C112" s="7"/>
      <c r="D112" s="7"/>
      <c r="E112" s="7"/>
      <c r="F112" s="7"/>
      <c r="G112" s="7"/>
      <c r="H112" s="7"/>
      <c r="I112" s="1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7" customHeight="1">
      <c r="A113" s="7"/>
      <c r="B113" s="7"/>
      <c r="C113" s="7"/>
      <c r="D113" s="7"/>
      <c r="E113" s="7"/>
      <c r="F113" s="7"/>
      <c r="G113" s="7"/>
      <c r="H113" s="7"/>
      <c r="I113" s="10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7" customHeight="1">
      <c r="A114" s="7"/>
      <c r="B114" s="7"/>
      <c r="C114" s="7"/>
      <c r="D114" s="7"/>
      <c r="E114" s="7"/>
      <c r="F114" s="7"/>
      <c r="G114" s="7"/>
      <c r="H114" s="7"/>
      <c r="I114" s="10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7" customHeight="1">
      <c r="A115" s="7"/>
      <c r="B115" s="7"/>
      <c r="C115" s="7"/>
      <c r="D115" s="7"/>
      <c r="E115" s="7"/>
      <c r="F115" s="7"/>
      <c r="G115" s="7"/>
      <c r="H115" s="7"/>
      <c r="I115" s="10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7" customHeight="1">
      <c r="A116" s="7"/>
      <c r="B116" s="7"/>
      <c r="C116" s="7"/>
      <c r="D116" s="7"/>
      <c r="E116" s="7"/>
      <c r="F116" s="7"/>
      <c r="G116" s="7"/>
      <c r="H116" s="7"/>
      <c r="I116" s="10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7" customHeight="1">
      <c r="A117" s="7"/>
      <c r="B117" s="7"/>
      <c r="C117" s="7"/>
      <c r="D117" s="7"/>
      <c r="E117" s="7"/>
      <c r="F117" s="7"/>
      <c r="G117" s="7"/>
      <c r="H117" s="7"/>
      <c r="I117" s="10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7" customHeight="1">
      <c r="A118" s="7"/>
      <c r="B118" s="7"/>
      <c r="C118" s="7"/>
      <c r="D118" s="7"/>
      <c r="E118" s="7"/>
      <c r="F118" s="7"/>
      <c r="G118" s="7"/>
      <c r="H118" s="7"/>
      <c r="I118" s="1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7" customHeight="1">
      <c r="A119" s="7"/>
      <c r="B119" s="7"/>
      <c r="C119" s="7"/>
      <c r="D119" s="7"/>
      <c r="E119" s="7"/>
      <c r="F119" s="7"/>
      <c r="G119" s="7"/>
      <c r="H119" s="7"/>
      <c r="I119" s="1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7" customHeight="1">
      <c r="A120" s="7"/>
      <c r="B120" s="7"/>
      <c r="C120" s="7"/>
      <c r="D120" s="7"/>
      <c r="E120" s="7"/>
      <c r="F120" s="7"/>
      <c r="G120" s="7"/>
      <c r="H120" s="7"/>
      <c r="I120" s="10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7" customHeight="1">
      <c r="A121" s="7"/>
      <c r="B121" s="7"/>
      <c r="C121" s="7"/>
      <c r="D121" s="7"/>
      <c r="E121" s="7"/>
      <c r="F121" s="7"/>
      <c r="G121" s="7"/>
      <c r="H121" s="7"/>
      <c r="I121" s="10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7" customHeight="1">
      <c r="A122" s="7"/>
      <c r="B122" s="7"/>
      <c r="C122" s="7"/>
      <c r="D122" s="7"/>
      <c r="E122" s="7"/>
      <c r="F122" s="7"/>
      <c r="G122" s="7"/>
      <c r="H122" s="7"/>
      <c r="I122" s="1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7" customHeight="1">
      <c r="A123" s="7"/>
      <c r="B123" s="7"/>
      <c r="C123" s="7"/>
      <c r="D123" s="7"/>
      <c r="E123" s="7"/>
      <c r="F123" s="7"/>
      <c r="G123" s="7"/>
      <c r="H123" s="7"/>
      <c r="I123" s="10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7" customHeight="1">
      <c r="A124" s="7"/>
      <c r="B124" s="7"/>
      <c r="C124" s="7"/>
      <c r="D124" s="7"/>
      <c r="E124" s="7"/>
      <c r="F124" s="7"/>
      <c r="G124" s="7"/>
      <c r="H124" s="7"/>
      <c r="I124" s="10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7" customHeight="1">
      <c r="A125" s="7"/>
      <c r="B125" s="7"/>
      <c r="C125" s="7"/>
      <c r="D125" s="7"/>
      <c r="E125" s="7"/>
      <c r="F125" s="7"/>
      <c r="G125" s="7"/>
      <c r="H125" s="7"/>
      <c r="I125" s="10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7" customHeight="1">
      <c r="A126" s="7"/>
      <c r="B126" s="7"/>
      <c r="C126" s="7"/>
      <c r="D126" s="7"/>
      <c r="E126" s="7"/>
      <c r="F126" s="7"/>
      <c r="G126" s="7"/>
      <c r="H126" s="7"/>
      <c r="I126" s="10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7" customHeight="1">
      <c r="A127" s="7"/>
      <c r="B127" s="7"/>
      <c r="C127" s="7"/>
      <c r="D127" s="7"/>
      <c r="E127" s="7"/>
      <c r="F127" s="7"/>
      <c r="G127" s="7"/>
      <c r="H127" s="7"/>
      <c r="I127" s="10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7" customHeight="1">
      <c r="A128" s="7"/>
      <c r="B128" s="7"/>
      <c r="C128" s="7"/>
      <c r="D128" s="7"/>
      <c r="E128" s="7"/>
      <c r="F128" s="7"/>
      <c r="G128" s="7"/>
      <c r="H128" s="7"/>
      <c r="I128" s="10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7" customHeight="1">
      <c r="A129" s="7"/>
      <c r="B129" s="7"/>
      <c r="C129" s="7"/>
      <c r="D129" s="7"/>
      <c r="E129" s="7"/>
      <c r="F129" s="7"/>
      <c r="G129" s="7"/>
      <c r="H129" s="7"/>
      <c r="I129" s="10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7" customHeight="1">
      <c r="A130" s="7"/>
      <c r="B130" s="7"/>
      <c r="C130" s="7"/>
      <c r="D130" s="7"/>
      <c r="E130" s="7"/>
      <c r="F130" s="7"/>
      <c r="G130" s="7"/>
      <c r="H130" s="7"/>
      <c r="I130" s="10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7" customHeight="1">
      <c r="A131" s="7"/>
      <c r="B131" s="7"/>
      <c r="C131" s="7"/>
      <c r="D131" s="7"/>
      <c r="E131" s="7"/>
      <c r="F131" s="7"/>
      <c r="G131" s="7"/>
      <c r="H131" s="7"/>
      <c r="I131" s="10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7" customHeight="1">
      <c r="A132" s="7"/>
      <c r="B132" s="7"/>
      <c r="C132" s="7"/>
      <c r="D132" s="7"/>
      <c r="E132" s="7"/>
      <c r="F132" s="7"/>
      <c r="G132" s="7"/>
      <c r="H132" s="7"/>
      <c r="I132" s="10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7" customHeight="1">
      <c r="A133" s="7"/>
      <c r="B133" s="7"/>
      <c r="C133" s="7"/>
      <c r="D133" s="7"/>
      <c r="E133" s="7"/>
      <c r="F133" s="7"/>
      <c r="G133" s="7"/>
      <c r="H133" s="7"/>
      <c r="I133" s="10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7" customHeight="1">
      <c r="A134" s="7"/>
      <c r="B134" s="7"/>
      <c r="C134" s="7"/>
      <c r="D134" s="7"/>
      <c r="E134" s="7"/>
      <c r="F134" s="7"/>
      <c r="G134" s="7"/>
      <c r="H134" s="7"/>
      <c r="I134" s="10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7" customHeight="1">
      <c r="A135" s="7"/>
      <c r="B135" s="7"/>
      <c r="C135" s="7"/>
      <c r="D135" s="7"/>
      <c r="E135" s="7"/>
      <c r="F135" s="7"/>
      <c r="G135" s="7"/>
      <c r="H135" s="7"/>
      <c r="I135" s="10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7" customHeight="1">
      <c r="A136" s="7"/>
      <c r="B136" s="7"/>
      <c r="C136" s="7"/>
      <c r="D136" s="7"/>
      <c r="E136" s="7"/>
      <c r="F136" s="7"/>
      <c r="G136" s="7"/>
      <c r="H136" s="7"/>
      <c r="I136" s="10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7" customHeight="1">
      <c r="A137" s="7"/>
      <c r="B137" s="7"/>
      <c r="C137" s="7"/>
      <c r="D137" s="7"/>
      <c r="E137" s="7"/>
      <c r="F137" s="7"/>
      <c r="G137" s="7"/>
      <c r="H137" s="7"/>
      <c r="I137" s="10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7" customHeight="1">
      <c r="A138" s="7"/>
      <c r="B138" s="7"/>
      <c r="C138" s="7"/>
      <c r="D138" s="7"/>
      <c r="E138" s="7"/>
      <c r="F138" s="7"/>
      <c r="G138" s="7"/>
      <c r="H138" s="7"/>
      <c r="I138" s="10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7" customHeight="1">
      <c r="A139" s="7"/>
      <c r="B139" s="7"/>
      <c r="C139" s="7"/>
      <c r="D139" s="7"/>
      <c r="E139" s="7"/>
      <c r="F139" s="7"/>
      <c r="G139" s="7"/>
      <c r="H139" s="7"/>
      <c r="I139" s="10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7" customHeight="1">
      <c r="A140" s="7"/>
      <c r="B140" s="7"/>
      <c r="C140" s="7"/>
      <c r="D140" s="7"/>
      <c r="E140" s="7"/>
      <c r="F140" s="7"/>
      <c r="G140" s="7"/>
      <c r="H140" s="7"/>
      <c r="I140" s="10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7" customHeight="1">
      <c r="A141" s="7"/>
      <c r="B141" s="7"/>
      <c r="C141" s="7"/>
      <c r="D141" s="7"/>
      <c r="E141" s="7"/>
      <c r="F141" s="7"/>
      <c r="G141" s="7"/>
      <c r="H141" s="7"/>
      <c r="I141" s="10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7" customHeight="1">
      <c r="A142" s="7"/>
      <c r="B142" s="7"/>
      <c r="C142" s="7"/>
      <c r="D142" s="7"/>
      <c r="E142" s="7"/>
      <c r="F142" s="7"/>
      <c r="G142" s="7"/>
      <c r="H142" s="7"/>
      <c r="I142" s="10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7" customHeight="1">
      <c r="A143" s="7"/>
      <c r="B143" s="7"/>
      <c r="C143" s="7"/>
      <c r="D143" s="7"/>
      <c r="E143" s="7"/>
      <c r="F143" s="7"/>
      <c r="G143" s="7"/>
      <c r="H143" s="7"/>
      <c r="I143" s="10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7" customHeight="1">
      <c r="A144" s="7"/>
      <c r="B144" s="7"/>
      <c r="C144" s="7"/>
      <c r="D144" s="7"/>
      <c r="E144" s="7"/>
      <c r="F144" s="7"/>
      <c r="G144" s="7"/>
      <c r="H144" s="7"/>
      <c r="I144" s="10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7" customHeight="1">
      <c r="A145" s="7"/>
      <c r="B145" s="7"/>
      <c r="C145" s="7"/>
      <c r="D145" s="7"/>
      <c r="E145" s="7"/>
      <c r="F145" s="7"/>
      <c r="G145" s="7"/>
      <c r="H145" s="7"/>
      <c r="I145" s="10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7" customHeight="1">
      <c r="A146" s="7"/>
      <c r="B146" s="7"/>
      <c r="C146" s="7"/>
      <c r="D146" s="7"/>
      <c r="E146" s="7"/>
      <c r="F146" s="7"/>
      <c r="G146" s="7"/>
      <c r="H146" s="7"/>
      <c r="I146" s="10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7" customHeight="1">
      <c r="A147" s="7"/>
      <c r="B147" s="7"/>
      <c r="C147" s="7"/>
      <c r="D147" s="7"/>
      <c r="E147" s="7"/>
      <c r="F147" s="7"/>
      <c r="G147" s="7"/>
      <c r="H147" s="7"/>
      <c r="I147" s="10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7" customHeight="1">
      <c r="A148" s="7"/>
      <c r="B148" s="7"/>
      <c r="C148" s="7"/>
      <c r="D148" s="7"/>
      <c r="E148" s="7"/>
      <c r="F148" s="7"/>
      <c r="G148" s="7"/>
      <c r="H148" s="7"/>
      <c r="I148" s="10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7" customHeight="1">
      <c r="A149" s="7"/>
      <c r="B149" s="7"/>
      <c r="C149" s="7"/>
      <c r="D149" s="7"/>
      <c r="E149" s="7"/>
      <c r="F149" s="7"/>
      <c r="G149" s="7"/>
      <c r="H149" s="7"/>
      <c r="I149" s="10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7" customHeight="1">
      <c r="A150" s="7"/>
      <c r="B150" s="7"/>
      <c r="C150" s="7"/>
      <c r="D150" s="7"/>
      <c r="E150" s="7"/>
      <c r="F150" s="7"/>
      <c r="G150" s="7"/>
      <c r="H150" s="7"/>
      <c r="I150" s="10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7" customHeight="1">
      <c r="A151" s="7"/>
      <c r="B151" s="7"/>
      <c r="C151" s="7"/>
      <c r="D151" s="7"/>
      <c r="E151" s="7"/>
      <c r="F151" s="7"/>
      <c r="G151" s="7"/>
      <c r="H151" s="7"/>
      <c r="I151" s="10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7" customHeight="1">
      <c r="A152" s="7"/>
      <c r="B152" s="7"/>
      <c r="C152" s="7"/>
      <c r="D152" s="7"/>
      <c r="E152" s="7"/>
      <c r="F152" s="7"/>
      <c r="G152" s="7"/>
      <c r="H152" s="7"/>
      <c r="I152" s="10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7" customHeight="1">
      <c r="A153" s="7"/>
      <c r="B153" s="7"/>
      <c r="C153" s="7"/>
      <c r="D153" s="7"/>
      <c r="E153" s="7"/>
      <c r="F153" s="7"/>
      <c r="G153" s="7"/>
      <c r="H153" s="7"/>
      <c r="I153" s="10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7" customHeight="1">
      <c r="A154" s="7"/>
      <c r="B154" s="7"/>
      <c r="C154" s="7"/>
      <c r="D154" s="7"/>
      <c r="E154" s="7"/>
      <c r="F154" s="7"/>
      <c r="G154" s="7"/>
      <c r="H154" s="7"/>
      <c r="I154" s="10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7" customHeight="1">
      <c r="A155" s="7"/>
      <c r="B155" s="7"/>
      <c r="C155" s="7"/>
      <c r="D155" s="7"/>
      <c r="E155" s="7"/>
      <c r="F155" s="7"/>
      <c r="G155" s="7"/>
      <c r="H155" s="7"/>
      <c r="I155" s="10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7" customHeight="1">
      <c r="A156" s="7"/>
      <c r="B156" s="7"/>
      <c r="C156" s="7"/>
      <c r="D156" s="7"/>
      <c r="E156" s="7"/>
      <c r="F156" s="7"/>
      <c r="G156" s="7"/>
      <c r="H156" s="7"/>
      <c r="I156" s="10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7" customHeight="1">
      <c r="A157" s="7"/>
      <c r="B157" s="7"/>
      <c r="C157" s="7"/>
      <c r="D157" s="7"/>
      <c r="E157" s="7"/>
      <c r="F157" s="7"/>
      <c r="G157" s="7"/>
      <c r="H157" s="7"/>
      <c r="I157" s="10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7" customHeight="1">
      <c r="A158" s="7"/>
      <c r="B158" s="7"/>
      <c r="C158" s="7"/>
      <c r="D158" s="7"/>
      <c r="E158" s="7"/>
      <c r="F158" s="7"/>
      <c r="G158" s="7"/>
      <c r="H158" s="7"/>
      <c r="I158" s="10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7" customHeight="1">
      <c r="A159" s="7"/>
      <c r="B159" s="7"/>
      <c r="C159" s="7"/>
      <c r="D159" s="7"/>
      <c r="E159" s="7"/>
      <c r="F159" s="7"/>
      <c r="G159" s="7"/>
      <c r="H159" s="7"/>
      <c r="I159" s="10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7" customHeight="1">
      <c r="A160" s="7"/>
      <c r="B160" s="7"/>
      <c r="C160" s="7"/>
      <c r="D160" s="7"/>
      <c r="E160" s="7"/>
      <c r="F160" s="7"/>
      <c r="G160" s="7"/>
      <c r="H160" s="7"/>
      <c r="I160" s="10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7" customHeight="1">
      <c r="A161" s="7"/>
      <c r="B161" s="7"/>
      <c r="C161" s="7"/>
      <c r="D161" s="7"/>
      <c r="E161" s="7"/>
      <c r="F161" s="7"/>
      <c r="G161" s="7"/>
      <c r="H161" s="7"/>
      <c r="I161" s="10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7" customHeight="1">
      <c r="A162" s="7"/>
      <c r="B162" s="7"/>
      <c r="C162" s="7"/>
      <c r="D162" s="7"/>
      <c r="E162" s="7"/>
      <c r="F162" s="7"/>
      <c r="G162" s="7"/>
      <c r="H162" s="7"/>
      <c r="I162" s="10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7" customHeight="1">
      <c r="A163" s="7"/>
      <c r="B163" s="7"/>
      <c r="C163" s="7"/>
      <c r="D163" s="7"/>
      <c r="E163" s="7"/>
      <c r="F163" s="7"/>
      <c r="G163" s="7"/>
      <c r="H163" s="7"/>
      <c r="I163" s="10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7" customHeight="1">
      <c r="A164" s="7"/>
      <c r="B164" s="7"/>
      <c r="C164" s="7"/>
      <c r="D164" s="7"/>
      <c r="E164" s="7"/>
      <c r="F164" s="7"/>
      <c r="G164" s="7"/>
      <c r="H164" s="7"/>
      <c r="I164" s="10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7" customHeight="1">
      <c r="A165" s="7"/>
      <c r="B165" s="7"/>
      <c r="C165" s="7"/>
      <c r="D165" s="7"/>
      <c r="E165" s="7"/>
      <c r="F165" s="7"/>
      <c r="G165" s="7"/>
      <c r="H165" s="7"/>
      <c r="I165" s="10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7" customHeight="1">
      <c r="A166" s="7"/>
      <c r="B166" s="7"/>
      <c r="C166" s="7"/>
      <c r="D166" s="7"/>
      <c r="E166" s="7"/>
      <c r="F166" s="7"/>
      <c r="G166" s="7"/>
      <c r="H166" s="7"/>
      <c r="I166" s="10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7" customHeight="1">
      <c r="A167" s="7"/>
      <c r="B167" s="7"/>
      <c r="C167" s="7"/>
      <c r="D167" s="7"/>
      <c r="E167" s="7"/>
      <c r="F167" s="7"/>
      <c r="G167" s="7"/>
      <c r="H167" s="7"/>
      <c r="I167" s="10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7" customHeight="1">
      <c r="A168" s="7"/>
      <c r="B168" s="7"/>
      <c r="C168" s="7"/>
      <c r="D168" s="7"/>
      <c r="E168" s="7"/>
      <c r="F168" s="7"/>
      <c r="G168" s="7"/>
      <c r="H168" s="7"/>
      <c r="I168" s="10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7" customHeight="1">
      <c r="A169" s="7"/>
      <c r="B169" s="7"/>
      <c r="C169" s="7"/>
      <c r="D169" s="7"/>
      <c r="E169" s="7"/>
      <c r="F169" s="7"/>
      <c r="G169" s="7"/>
      <c r="H169" s="7"/>
      <c r="I169" s="10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7" customHeight="1">
      <c r="A170" s="7"/>
      <c r="B170" s="7"/>
      <c r="C170" s="7"/>
      <c r="D170" s="7"/>
      <c r="E170" s="7"/>
      <c r="F170" s="7"/>
      <c r="G170" s="7"/>
      <c r="H170" s="7"/>
      <c r="I170" s="10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7" customHeight="1">
      <c r="A171" s="7"/>
      <c r="B171" s="7"/>
      <c r="C171" s="7"/>
      <c r="D171" s="7"/>
      <c r="E171" s="7"/>
      <c r="F171" s="7"/>
      <c r="G171" s="7"/>
      <c r="H171" s="7"/>
      <c r="I171" s="10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7" customHeight="1">
      <c r="A172" s="7"/>
      <c r="B172" s="7"/>
      <c r="C172" s="7"/>
      <c r="D172" s="7"/>
      <c r="E172" s="7"/>
      <c r="F172" s="7"/>
      <c r="G172" s="7"/>
      <c r="H172" s="7"/>
      <c r="I172" s="10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7" customHeight="1">
      <c r="A173" s="7"/>
      <c r="B173" s="7"/>
      <c r="C173" s="7"/>
      <c r="D173" s="7"/>
      <c r="E173" s="7"/>
      <c r="F173" s="7"/>
      <c r="G173" s="7"/>
      <c r="H173" s="7"/>
      <c r="I173" s="10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7" customHeight="1">
      <c r="A174" s="7"/>
      <c r="B174" s="7"/>
      <c r="C174" s="7"/>
      <c r="D174" s="7"/>
      <c r="E174" s="7"/>
      <c r="F174" s="7"/>
      <c r="G174" s="7"/>
      <c r="H174" s="7"/>
      <c r="I174" s="10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7" customHeight="1">
      <c r="A175" s="7"/>
      <c r="B175" s="7"/>
      <c r="C175" s="7"/>
      <c r="D175" s="7"/>
      <c r="E175" s="7"/>
      <c r="F175" s="7"/>
      <c r="G175" s="7"/>
      <c r="H175" s="7"/>
      <c r="I175" s="10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7" customHeight="1">
      <c r="A176" s="7"/>
      <c r="B176" s="7"/>
      <c r="C176" s="7"/>
      <c r="D176" s="7"/>
      <c r="E176" s="7"/>
      <c r="F176" s="7"/>
      <c r="G176" s="7"/>
      <c r="H176" s="7"/>
      <c r="I176" s="10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7" customHeight="1">
      <c r="A177" s="7"/>
      <c r="B177" s="7"/>
      <c r="C177" s="7"/>
      <c r="D177" s="7"/>
      <c r="E177" s="7"/>
      <c r="F177" s="7"/>
      <c r="G177" s="7"/>
      <c r="H177" s="7"/>
      <c r="I177" s="10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7" customHeight="1">
      <c r="A178" s="7"/>
      <c r="B178" s="7"/>
      <c r="C178" s="7"/>
      <c r="D178" s="7"/>
      <c r="E178" s="7"/>
      <c r="F178" s="7"/>
      <c r="G178" s="7"/>
      <c r="H178" s="7"/>
      <c r="I178" s="10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7" customHeight="1">
      <c r="A179" s="7"/>
      <c r="B179" s="7"/>
      <c r="C179" s="7"/>
      <c r="D179" s="7"/>
      <c r="E179" s="7"/>
      <c r="F179" s="7"/>
      <c r="G179" s="7"/>
      <c r="H179" s="7"/>
      <c r="I179" s="10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7" customHeight="1">
      <c r="A180" s="7"/>
      <c r="B180" s="7"/>
      <c r="C180" s="7"/>
      <c r="D180" s="7"/>
      <c r="E180" s="7"/>
      <c r="F180" s="7"/>
      <c r="G180" s="7"/>
      <c r="H180" s="7"/>
      <c r="I180" s="10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7" customHeight="1">
      <c r="A181" s="7"/>
      <c r="B181" s="7"/>
      <c r="C181" s="7"/>
      <c r="D181" s="7"/>
      <c r="E181" s="7"/>
      <c r="F181" s="7"/>
      <c r="G181" s="7"/>
      <c r="H181" s="7"/>
      <c r="I181" s="10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7" customHeight="1">
      <c r="A182" s="7"/>
      <c r="B182" s="7"/>
      <c r="C182" s="7"/>
      <c r="D182" s="7"/>
      <c r="E182" s="7"/>
      <c r="F182" s="7"/>
      <c r="G182" s="7"/>
      <c r="H182" s="7"/>
      <c r="I182" s="10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7" customHeight="1">
      <c r="A183" s="7"/>
      <c r="B183" s="7"/>
      <c r="C183" s="7"/>
      <c r="D183" s="7"/>
      <c r="E183" s="7"/>
      <c r="F183" s="7"/>
      <c r="G183" s="7"/>
      <c r="H183" s="7"/>
      <c r="I183" s="10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7" customHeight="1">
      <c r="A184" s="7"/>
      <c r="B184" s="7"/>
      <c r="C184" s="7"/>
      <c r="D184" s="7"/>
      <c r="E184" s="7"/>
      <c r="F184" s="7"/>
      <c r="G184" s="7"/>
      <c r="H184" s="7"/>
      <c r="I184" s="10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7" customHeight="1">
      <c r="A185" s="7"/>
      <c r="B185" s="7"/>
      <c r="C185" s="7"/>
      <c r="D185" s="7"/>
      <c r="E185" s="7"/>
      <c r="F185" s="7"/>
      <c r="G185" s="7"/>
      <c r="H185" s="7"/>
      <c r="I185" s="10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7" customHeight="1">
      <c r="A186" s="7"/>
      <c r="B186" s="7"/>
      <c r="C186" s="7"/>
      <c r="D186" s="7"/>
      <c r="E186" s="7"/>
      <c r="F186" s="7"/>
      <c r="G186" s="7"/>
      <c r="H186" s="7"/>
      <c r="I186" s="10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7" customHeight="1">
      <c r="A187" s="7"/>
      <c r="B187" s="7"/>
      <c r="C187" s="7"/>
      <c r="D187" s="7"/>
      <c r="E187" s="7"/>
      <c r="F187" s="7"/>
      <c r="G187" s="7"/>
      <c r="H187" s="7"/>
      <c r="I187" s="10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7" customHeight="1">
      <c r="A188" s="7"/>
      <c r="B188" s="7"/>
      <c r="C188" s="7"/>
      <c r="D188" s="7"/>
      <c r="E188" s="7"/>
      <c r="F188" s="7"/>
      <c r="G188" s="7"/>
      <c r="H188" s="7"/>
      <c r="I188" s="10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7" customHeight="1">
      <c r="A189" s="7"/>
      <c r="B189" s="7"/>
      <c r="C189" s="7"/>
      <c r="D189" s="7"/>
      <c r="E189" s="7"/>
      <c r="F189" s="7"/>
      <c r="G189" s="7"/>
      <c r="H189" s="7"/>
      <c r="I189" s="10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7" customHeight="1">
      <c r="A190" s="7"/>
      <c r="B190" s="7"/>
      <c r="C190" s="7"/>
      <c r="D190" s="7"/>
      <c r="E190" s="7"/>
      <c r="F190" s="7"/>
      <c r="G190" s="7"/>
      <c r="H190" s="7"/>
      <c r="I190" s="10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7" customHeight="1">
      <c r="A191" s="7"/>
      <c r="B191" s="7"/>
      <c r="C191" s="7"/>
      <c r="D191" s="7"/>
      <c r="E191" s="7"/>
      <c r="F191" s="7"/>
      <c r="G191" s="7"/>
      <c r="H191" s="7"/>
      <c r="I191" s="10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7" customHeight="1">
      <c r="A192" s="7"/>
      <c r="B192" s="7"/>
      <c r="C192" s="7"/>
      <c r="D192" s="7"/>
      <c r="E192" s="7"/>
      <c r="F192" s="7"/>
      <c r="G192" s="7"/>
      <c r="H192" s="7"/>
      <c r="I192" s="10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7" customHeight="1">
      <c r="A193" s="7"/>
      <c r="B193" s="7"/>
      <c r="C193" s="7"/>
      <c r="D193" s="7"/>
      <c r="E193" s="7"/>
      <c r="F193" s="7"/>
      <c r="G193" s="7"/>
      <c r="H193" s="7"/>
      <c r="I193" s="10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7" customHeight="1">
      <c r="A194" s="7"/>
      <c r="B194" s="7"/>
      <c r="C194" s="7"/>
      <c r="D194" s="7"/>
      <c r="E194" s="7"/>
      <c r="F194" s="7"/>
      <c r="G194" s="7"/>
      <c r="H194" s="7"/>
      <c r="I194" s="10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7" customHeight="1">
      <c r="A195" s="7"/>
      <c r="B195" s="7"/>
      <c r="C195" s="7"/>
      <c r="D195" s="7"/>
      <c r="E195" s="7"/>
      <c r="F195" s="7"/>
      <c r="G195" s="7"/>
      <c r="H195" s="7"/>
      <c r="I195" s="10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7" customHeight="1">
      <c r="A196" s="7"/>
      <c r="B196" s="7"/>
      <c r="C196" s="7"/>
      <c r="D196" s="7"/>
      <c r="E196" s="7"/>
      <c r="F196" s="7"/>
      <c r="G196" s="7"/>
      <c r="H196" s="7"/>
      <c r="I196" s="10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7" customHeight="1">
      <c r="A197" s="7"/>
      <c r="B197" s="7"/>
      <c r="C197" s="7"/>
      <c r="D197" s="7"/>
      <c r="E197" s="7"/>
      <c r="F197" s="7"/>
      <c r="G197" s="7"/>
      <c r="H197" s="7"/>
      <c r="I197" s="10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7" customHeight="1">
      <c r="A198" s="7"/>
      <c r="B198" s="7"/>
      <c r="C198" s="7"/>
      <c r="D198" s="7"/>
      <c r="E198" s="7"/>
      <c r="F198" s="7"/>
      <c r="G198" s="7"/>
      <c r="H198" s="7"/>
      <c r="I198" s="10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7" customHeight="1">
      <c r="A199" s="7"/>
      <c r="B199" s="7"/>
      <c r="C199" s="7"/>
      <c r="D199" s="7"/>
      <c r="E199" s="7"/>
      <c r="F199" s="7"/>
      <c r="G199" s="7"/>
      <c r="H199" s="7"/>
      <c r="I199" s="10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7" customHeight="1">
      <c r="A200" s="7"/>
      <c r="B200" s="7"/>
      <c r="C200" s="7"/>
      <c r="D200" s="7"/>
      <c r="E200" s="7"/>
      <c r="F200" s="7"/>
      <c r="G200" s="7"/>
      <c r="H200" s="7"/>
      <c r="I200" s="10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7" customHeight="1">
      <c r="A201" s="7"/>
      <c r="B201" s="7"/>
      <c r="C201" s="7"/>
      <c r="D201" s="7"/>
      <c r="E201" s="7"/>
      <c r="F201" s="7"/>
      <c r="G201" s="7"/>
      <c r="H201" s="7"/>
      <c r="I201" s="10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7" customHeight="1">
      <c r="A202" s="7"/>
      <c r="B202" s="7"/>
      <c r="C202" s="7"/>
      <c r="D202" s="7"/>
      <c r="E202" s="7"/>
      <c r="F202" s="7"/>
      <c r="G202" s="7"/>
      <c r="H202" s="7"/>
      <c r="I202" s="10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7" customHeight="1">
      <c r="A203" s="7"/>
      <c r="B203" s="7"/>
      <c r="C203" s="7"/>
      <c r="D203" s="7"/>
      <c r="E203" s="7"/>
      <c r="F203" s="7"/>
      <c r="G203" s="7"/>
      <c r="H203" s="7"/>
      <c r="I203" s="10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7" customHeight="1">
      <c r="A204" s="7"/>
      <c r="B204" s="7"/>
      <c r="C204" s="7"/>
      <c r="D204" s="7"/>
      <c r="E204" s="7"/>
      <c r="F204" s="7"/>
      <c r="G204" s="7"/>
      <c r="H204" s="7"/>
      <c r="I204" s="10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7" customHeight="1">
      <c r="A205" s="7"/>
      <c r="B205" s="7"/>
      <c r="C205" s="7"/>
      <c r="D205" s="7"/>
      <c r="E205" s="7"/>
      <c r="F205" s="7"/>
      <c r="G205" s="7"/>
      <c r="H205" s="7"/>
      <c r="I205" s="10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7" customHeight="1">
      <c r="A206" s="7"/>
      <c r="B206" s="7"/>
      <c r="C206" s="7"/>
      <c r="D206" s="7"/>
      <c r="E206" s="7"/>
      <c r="F206" s="7"/>
      <c r="G206" s="7"/>
      <c r="H206" s="7"/>
      <c r="I206" s="10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7" customHeight="1">
      <c r="A207" s="7"/>
      <c r="B207" s="7"/>
      <c r="C207" s="7"/>
      <c r="D207" s="7"/>
      <c r="E207" s="7"/>
      <c r="F207" s="7"/>
      <c r="G207" s="7"/>
      <c r="H207" s="7"/>
      <c r="I207" s="10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7" customHeight="1">
      <c r="A208" s="7"/>
      <c r="B208" s="7"/>
      <c r="C208" s="7"/>
      <c r="D208" s="7"/>
      <c r="E208" s="7"/>
      <c r="F208" s="7"/>
      <c r="G208" s="7"/>
      <c r="H208" s="7"/>
      <c r="I208" s="10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7" customHeight="1">
      <c r="A209" s="7"/>
      <c r="B209" s="7"/>
      <c r="C209" s="7"/>
      <c r="D209" s="7"/>
      <c r="E209" s="7"/>
      <c r="F209" s="7"/>
      <c r="G209" s="7"/>
      <c r="H209" s="7"/>
      <c r="I209" s="10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7" customHeight="1">
      <c r="A210" s="7"/>
      <c r="B210" s="7"/>
      <c r="C210" s="7"/>
      <c r="D210" s="7"/>
      <c r="E210" s="7"/>
      <c r="F210" s="7"/>
      <c r="G210" s="7"/>
      <c r="H210" s="7"/>
      <c r="I210" s="10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7" customHeight="1">
      <c r="A211" s="7"/>
      <c r="B211" s="7"/>
      <c r="C211" s="7"/>
      <c r="D211" s="7"/>
      <c r="E211" s="7"/>
      <c r="F211" s="7"/>
      <c r="G211" s="7"/>
      <c r="H211" s="7"/>
      <c r="I211" s="10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7" customHeight="1">
      <c r="A212" s="7"/>
      <c r="B212" s="7"/>
      <c r="C212" s="7"/>
      <c r="D212" s="7"/>
      <c r="E212" s="7"/>
      <c r="F212" s="7"/>
      <c r="G212" s="7"/>
      <c r="H212" s="7"/>
      <c r="I212" s="10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7" customHeight="1">
      <c r="A213" s="7"/>
      <c r="B213" s="7"/>
      <c r="C213" s="7"/>
      <c r="D213" s="7"/>
      <c r="E213" s="7"/>
      <c r="F213" s="7"/>
      <c r="G213" s="7"/>
      <c r="H213" s="7"/>
      <c r="I213" s="10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7" customHeight="1">
      <c r="A214" s="7"/>
      <c r="B214" s="7"/>
      <c r="C214" s="7"/>
      <c r="D214" s="7"/>
      <c r="E214" s="7"/>
      <c r="F214" s="7"/>
      <c r="G214" s="7"/>
      <c r="H214" s="7"/>
      <c r="I214" s="10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7" customHeight="1">
      <c r="A215" s="7"/>
      <c r="B215" s="7"/>
      <c r="C215" s="7"/>
      <c r="D215" s="7"/>
      <c r="E215" s="7"/>
      <c r="F215" s="7"/>
      <c r="G215" s="7"/>
      <c r="H215" s="7"/>
      <c r="I215" s="10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7" customHeight="1">
      <c r="A216" s="7"/>
      <c r="B216" s="7"/>
      <c r="C216" s="7"/>
      <c r="D216" s="7"/>
      <c r="E216" s="7"/>
      <c r="F216" s="7"/>
      <c r="G216" s="7"/>
      <c r="H216" s="7"/>
      <c r="I216" s="10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7" customHeight="1">
      <c r="A217" s="7"/>
      <c r="B217" s="7"/>
      <c r="C217" s="7"/>
      <c r="D217" s="7"/>
      <c r="E217" s="7"/>
      <c r="F217" s="7"/>
      <c r="G217" s="7"/>
      <c r="H217" s="7"/>
      <c r="I217" s="10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7" customHeight="1">
      <c r="A218" s="7"/>
      <c r="B218" s="7"/>
      <c r="C218" s="7"/>
      <c r="D218" s="7"/>
      <c r="E218" s="7"/>
      <c r="F218" s="7"/>
      <c r="G218" s="7"/>
      <c r="H218" s="7"/>
      <c r="I218" s="10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7" customHeight="1">
      <c r="A219" s="7"/>
      <c r="B219" s="7"/>
      <c r="C219" s="7"/>
      <c r="D219" s="7"/>
      <c r="E219" s="7"/>
      <c r="F219" s="7"/>
      <c r="G219" s="7"/>
      <c r="H219" s="7"/>
      <c r="I219" s="10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7" customHeight="1">
      <c r="A220" s="7"/>
      <c r="B220" s="7"/>
      <c r="C220" s="7"/>
      <c r="D220" s="7"/>
      <c r="E220" s="7"/>
      <c r="F220" s="7"/>
      <c r="G220" s="7"/>
      <c r="H220" s="7"/>
      <c r="I220" s="10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7" customHeight="1">
      <c r="A221" s="7"/>
      <c r="B221" s="7"/>
      <c r="C221" s="7"/>
      <c r="D221" s="7"/>
      <c r="E221" s="7"/>
      <c r="F221" s="7"/>
      <c r="G221" s="7"/>
      <c r="H221" s="7"/>
      <c r="I221" s="10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7" customHeight="1">
      <c r="A222" s="7"/>
      <c r="B222" s="7"/>
      <c r="C222" s="7"/>
      <c r="D222" s="7"/>
      <c r="E222" s="7"/>
      <c r="F222" s="7"/>
      <c r="G222" s="7"/>
      <c r="H222" s="7"/>
      <c r="I222" s="10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7" customHeight="1">
      <c r="A223" s="7"/>
      <c r="B223" s="7"/>
      <c r="C223" s="7"/>
      <c r="D223" s="7"/>
      <c r="E223" s="7"/>
      <c r="F223" s="7"/>
      <c r="G223" s="7"/>
      <c r="H223" s="7"/>
      <c r="I223" s="10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7" customHeight="1">
      <c r="A224" s="7"/>
      <c r="B224" s="7"/>
      <c r="C224" s="7"/>
      <c r="D224" s="7"/>
      <c r="E224" s="7"/>
      <c r="F224" s="7"/>
      <c r="G224" s="7"/>
      <c r="H224" s="7"/>
      <c r="I224" s="10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7" customHeight="1">
      <c r="A225" s="7"/>
      <c r="B225" s="7"/>
      <c r="C225" s="7"/>
      <c r="D225" s="7"/>
      <c r="E225" s="7"/>
      <c r="F225" s="7"/>
      <c r="G225" s="7"/>
      <c r="H225" s="7"/>
      <c r="I225" s="10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7" customHeight="1">
      <c r="A226" s="7"/>
      <c r="B226" s="7"/>
      <c r="C226" s="7"/>
      <c r="D226" s="7"/>
      <c r="E226" s="7"/>
      <c r="F226" s="7"/>
      <c r="G226" s="7"/>
      <c r="H226" s="7"/>
      <c r="I226" s="10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7" customHeight="1">
      <c r="A227" s="7"/>
      <c r="B227" s="7"/>
      <c r="C227" s="7"/>
      <c r="D227" s="7"/>
      <c r="E227" s="7"/>
      <c r="F227" s="7"/>
      <c r="G227" s="7"/>
      <c r="H227" s="7"/>
      <c r="I227" s="10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7" customHeight="1">
      <c r="A228" s="7"/>
      <c r="B228" s="7"/>
      <c r="C228" s="7"/>
      <c r="D228" s="7"/>
      <c r="E228" s="7"/>
      <c r="F228" s="7"/>
      <c r="G228" s="7"/>
      <c r="H228" s="7"/>
      <c r="I228" s="10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7" customHeight="1">
      <c r="A229" s="7"/>
      <c r="B229" s="7"/>
      <c r="C229" s="7"/>
      <c r="D229" s="7"/>
      <c r="E229" s="7"/>
      <c r="F229" s="7"/>
      <c r="G229" s="7"/>
      <c r="H229" s="7"/>
      <c r="I229" s="10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7" customHeight="1">
      <c r="A230" s="7"/>
      <c r="B230" s="7"/>
      <c r="C230" s="7"/>
      <c r="D230" s="7"/>
      <c r="E230" s="7"/>
      <c r="F230" s="7"/>
      <c r="G230" s="7"/>
      <c r="H230" s="7"/>
      <c r="I230" s="10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7" customHeight="1">
      <c r="A231" s="7"/>
      <c r="B231" s="7"/>
      <c r="C231" s="7"/>
      <c r="D231" s="7"/>
      <c r="E231" s="7"/>
      <c r="F231" s="7"/>
      <c r="G231" s="7"/>
      <c r="H231" s="7"/>
      <c r="I231" s="10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7" customHeight="1">
      <c r="A232" s="7"/>
      <c r="B232" s="7"/>
      <c r="C232" s="7"/>
      <c r="D232" s="7"/>
      <c r="E232" s="7"/>
      <c r="F232" s="7"/>
      <c r="G232" s="7"/>
      <c r="H232" s="7"/>
      <c r="I232" s="10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7" customHeight="1">
      <c r="A233" s="7"/>
      <c r="B233" s="7"/>
      <c r="C233" s="7"/>
      <c r="D233" s="7"/>
      <c r="E233" s="7"/>
      <c r="F233" s="7"/>
      <c r="G233" s="7"/>
      <c r="H233" s="7"/>
      <c r="I233" s="10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7" customHeight="1">
      <c r="A234" s="7"/>
      <c r="B234" s="7"/>
      <c r="C234" s="7"/>
      <c r="D234" s="7"/>
      <c r="E234" s="7"/>
      <c r="F234" s="7"/>
      <c r="G234" s="7"/>
      <c r="H234" s="7"/>
      <c r="I234" s="10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7" customHeight="1">
      <c r="A235" s="7"/>
      <c r="B235" s="7"/>
      <c r="C235" s="7"/>
      <c r="D235" s="7"/>
      <c r="E235" s="7"/>
      <c r="F235" s="7"/>
      <c r="G235" s="7"/>
      <c r="H235" s="7"/>
      <c r="I235" s="10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7" customHeight="1">
      <c r="A236" s="7"/>
      <c r="B236" s="7"/>
      <c r="C236" s="7"/>
      <c r="D236" s="7"/>
      <c r="E236" s="7"/>
      <c r="F236" s="7"/>
      <c r="G236" s="7"/>
      <c r="H236" s="7"/>
      <c r="I236" s="10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7" customHeight="1">
      <c r="A237" s="7"/>
      <c r="B237" s="7"/>
      <c r="C237" s="7"/>
      <c r="D237" s="7"/>
      <c r="E237" s="7"/>
      <c r="F237" s="7"/>
      <c r="G237" s="7"/>
      <c r="H237" s="7"/>
      <c r="I237" s="10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7" customHeight="1">
      <c r="A238" s="7"/>
      <c r="B238" s="7"/>
      <c r="C238" s="7"/>
      <c r="D238" s="7"/>
      <c r="E238" s="7"/>
      <c r="F238" s="7"/>
      <c r="G238" s="7"/>
      <c r="H238" s="7"/>
      <c r="I238" s="10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7" customHeight="1">
      <c r="A239" s="7"/>
      <c r="B239" s="7"/>
      <c r="C239" s="7"/>
      <c r="D239" s="7"/>
      <c r="E239" s="7"/>
      <c r="F239" s="7"/>
      <c r="G239" s="7"/>
      <c r="H239" s="7"/>
      <c r="I239" s="10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7" customHeight="1">
      <c r="A240" s="7"/>
      <c r="B240" s="7"/>
      <c r="C240" s="7"/>
      <c r="D240" s="7"/>
      <c r="E240" s="7"/>
      <c r="F240" s="7"/>
      <c r="G240" s="7"/>
      <c r="H240" s="7"/>
      <c r="I240" s="10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7" customHeight="1">
      <c r="A241" s="7"/>
      <c r="B241" s="7"/>
      <c r="C241" s="7"/>
      <c r="D241" s="7"/>
      <c r="E241" s="7"/>
      <c r="F241" s="7"/>
      <c r="G241" s="7"/>
      <c r="H241" s="7"/>
      <c r="I241" s="10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7" customHeight="1">
      <c r="A242" s="7"/>
      <c r="B242" s="7"/>
      <c r="C242" s="7"/>
      <c r="D242" s="7"/>
      <c r="E242" s="7"/>
      <c r="F242" s="7"/>
      <c r="G242" s="7"/>
      <c r="H242" s="7"/>
      <c r="I242" s="10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7" customHeight="1">
      <c r="A243" s="7"/>
      <c r="B243" s="7"/>
      <c r="C243" s="7"/>
      <c r="D243" s="7"/>
      <c r="E243" s="7"/>
      <c r="F243" s="7"/>
      <c r="G243" s="7"/>
      <c r="H243" s="7"/>
      <c r="I243" s="10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7" customHeight="1">
      <c r="A244" s="7"/>
      <c r="B244" s="7"/>
      <c r="C244" s="7"/>
      <c r="D244" s="7"/>
      <c r="E244" s="7"/>
      <c r="F244" s="7"/>
      <c r="G244" s="7"/>
      <c r="H244" s="7"/>
      <c r="I244" s="10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7" customHeight="1">
      <c r="A245" s="7"/>
      <c r="B245" s="7"/>
      <c r="C245" s="7"/>
      <c r="D245" s="7"/>
      <c r="E245" s="7"/>
      <c r="F245" s="7"/>
      <c r="G245" s="7"/>
      <c r="H245" s="7"/>
      <c r="I245" s="10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7" customHeight="1">
      <c r="A246" s="7"/>
      <c r="B246" s="7"/>
      <c r="C246" s="7"/>
      <c r="D246" s="7"/>
      <c r="E246" s="7"/>
      <c r="F246" s="7"/>
      <c r="G246" s="7"/>
      <c r="H246" s="7"/>
      <c r="I246" s="10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7" customHeight="1">
      <c r="A247" s="7"/>
      <c r="B247" s="7"/>
      <c r="C247" s="7"/>
      <c r="D247" s="7"/>
      <c r="E247" s="7"/>
      <c r="F247" s="7"/>
      <c r="G247" s="7"/>
      <c r="H247" s="7"/>
      <c r="I247" s="10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7" customHeight="1">
      <c r="A248" s="7"/>
      <c r="B248" s="7"/>
      <c r="C248" s="7"/>
      <c r="D248" s="7"/>
      <c r="E248" s="7"/>
      <c r="F248" s="7"/>
      <c r="G248" s="7"/>
      <c r="H248" s="7"/>
      <c r="I248" s="10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7" customHeight="1">
      <c r="A249" s="7"/>
      <c r="B249" s="7"/>
      <c r="C249" s="7"/>
      <c r="D249" s="7"/>
      <c r="E249" s="7"/>
      <c r="F249" s="7"/>
      <c r="G249" s="7"/>
      <c r="H249" s="7"/>
      <c r="I249" s="10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7" customHeight="1">
      <c r="A250" s="7"/>
      <c r="B250" s="7"/>
      <c r="C250" s="7"/>
      <c r="D250" s="7"/>
      <c r="E250" s="7"/>
      <c r="F250" s="7"/>
      <c r="G250" s="7"/>
      <c r="H250" s="7"/>
      <c r="I250" s="10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7" customHeight="1">
      <c r="A251" s="7"/>
      <c r="B251" s="7"/>
      <c r="C251" s="7"/>
      <c r="D251" s="7"/>
      <c r="E251" s="7"/>
      <c r="F251" s="7"/>
      <c r="G251" s="7"/>
      <c r="H251" s="7"/>
      <c r="I251" s="10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7" customHeight="1">
      <c r="A252" s="7"/>
      <c r="B252" s="7"/>
      <c r="C252" s="7"/>
      <c r="D252" s="7"/>
      <c r="E252" s="7"/>
      <c r="F252" s="7"/>
      <c r="G252" s="7"/>
      <c r="H252" s="7"/>
      <c r="I252" s="10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7" customHeight="1">
      <c r="A253" s="7"/>
      <c r="B253" s="7"/>
      <c r="C253" s="7"/>
      <c r="D253" s="7"/>
      <c r="E253" s="7"/>
      <c r="F253" s="7"/>
      <c r="G253" s="7"/>
      <c r="H253" s="7"/>
      <c r="I253" s="10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" customHeight="1">
      <c r="A254" s="7"/>
      <c r="B254" s="7"/>
      <c r="C254" s="7"/>
      <c r="D254" s="7"/>
      <c r="E254" s="7"/>
      <c r="F254" s="7"/>
      <c r="G254" s="7"/>
      <c r="H254" s="7"/>
      <c r="I254" s="10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7" customHeight="1">
      <c r="A255" s="7"/>
      <c r="B255" s="7"/>
      <c r="C255" s="7"/>
      <c r="D255" s="7"/>
      <c r="E255" s="7"/>
      <c r="F255" s="7"/>
      <c r="G255" s="7"/>
      <c r="H255" s="7"/>
      <c r="I255" s="10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7" customHeight="1">
      <c r="A256" s="7"/>
      <c r="B256" s="7"/>
      <c r="C256" s="7"/>
      <c r="D256" s="7"/>
      <c r="E256" s="7"/>
      <c r="F256" s="7"/>
      <c r="G256" s="7"/>
      <c r="H256" s="7"/>
      <c r="I256" s="10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7" customHeight="1">
      <c r="A257" s="7"/>
      <c r="B257" s="7"/>
      <c r="C257" s="7"/>
      <c r="D257" s="7"/>
      <c r="E257" s="7"/>
      <c r="F257" s="7"/>
      <c r="G257" s="7"/>
      <c r="H257" s="7"/>
      <c r="I257" s="10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7" customHeight="1">
      <c r="A258" s="7"/>
      <c r="B258" s="7"/>
      <c r="C258" s="7"/>
      <c r="D258" s="7"/>
      <c r="E258" s="7"/>
      <c r="F258" s="7"/>
      <c r="G258" s="7"/>
      <c r="H258" s="7"/>
      <c r="I258" s="10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7" customHeight="1">
      <c r="A259" s="7"/>
      <c r="B259" s="7"/>
      <c r="C259" s="7"/>
      <c r="D259" s="7"/>
      <c r="E259" s="7"/>
      <c r="F259" s="7"/>
      <c r="G259" s="7"/>
      <c r="H259" s="7"/>
      <c r="I259" s="10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7" customHeight="1">
      <c r="A260" s="7"/>
      <c r="B260" s="7"/>
      <c r="C260" s="7"/>
      <c r="D260" s="7"/>
      <c r="E260" s="7"/>
      <c r="F260" s="7"/>
      <c r="G260" s="7"/>
      <c r="H260" s="7"/>
      <c r="I260" s="10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7" customHeight="1">
      <c r="A261" s="7"/>
      <c r="B261" s="7"/>
      <c r="C261" s="7"/>
      <c r="D261" s="7"/>
      <c r="E261" s="7"/>
      <c r="F261" s="7"/>
      <c r="G261" s="7"/>
      <c r="H261" s="7"/>
      <c r="I261" s="10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7" customHeight="1">
      <c r="A262" s="7"/>
      <c r="B262" s="7"/>
      <c r="C262" s="7"/>
      <c r="D262" s="7"/>
      <c r="E262" s="7"/>
      <c r="F262" s="7"/>
      <c r="G262" s="7"/>
      <c r="H262" s="7"/>
      <c r="I262" s="10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7" customHeight="1">
      <c r="A263" s="7"/>
      <c r="B263" s="7"/>
      <c r="C263" s="7"/>
      <c r="D263" s="7"/>
      <c r="E263" s="7"/>
      <c r="F263" s="7"/>
      <c r="G263" s="7"/>
      <c r="H263" s="7"/>
      <c r="I263" s="10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7" customHeight="1">
      <c r="A264" s="7"/>
      <c r="B264" s="7"/>
      <c r="C264" s="7"/>
      <c r="D264" s="7"/>
      <c r="E264" s="7"/>
      <c r="F264" s="7"/>
      <c r="G264" s="7"/>
      <c r="H264" s="7"/>
      <c r="I264" s="10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7" customHeight="1">
      <c r="A265" s="7"/>
      <c r="B265" s="7"/>
      <c r="C265" s="7"/>
      <c r="D265" s="7"/>
      <c r="E265" s="7"/>
      <c r="F265" s="7"/>
      <c r="G265" s="7"/>
      <c r="H265" s="7"/>
      <c r="I265" s="10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7" customHeight="1">
      <c r="A266" s="7"/>
      <c r="B266" s="7"/>
      <c r="C266" s="7"/>
      <c r="D266" s="7"/>
      <c r="E266" s="7"/>
      <c r="F266" s="7"/>
      <c r="G266" s="7"/>
      <c r="H266" s="7"/>
      <c r="I266" s="10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7" customHeight="1">
      <c r="A267" s="7"/>
      <c r="B267" s="7"/>
      <c r="C267" s="7"/>
      <c r="D267" s="7"/>
      <c r="E267" s="7"/>
      <c r="F267" s="7"/>
      <c r="G267" s="7"/>
      <c r="H267" s="7"/>
      <c r="I267" s="10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7" customHeight="1">
      <c r="A268" s="7"/>
      <c r="B268" s="7"/>
      <c r="C268" s="7"/>
      <c r="D268" s="7"/>
      <c r="E268" s="7"/>
      <c r="F268" s="7"/>
      <c r="G268" s="7"/>
      <c r="H268" s="7"/>
      <c r="I268" s="10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7" customHeight="1">
      <c r="A269" s="7"/>
      <c r="B269" s="7"/>
      <c r="C269" s="7"/>
      <c r="D269" s="7"/>
      <c r="E269" s="7"/>
      <c r="F269" s="7"/>
      <c r="G269" s="7"/>
      <c r="H269" s="7"/>
      <c r="I269" s="10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7" customHeight="1">
      <c r="A270" s="7"/>
      <c r="B270" s="7"/>
      <c r="C270" s="7"/>
      <c r="D270" s="7"/>
      <c r="E270" s="7"/>
      <c r="F270" s="7"/>
      <c r="G270" s="7"/>
      <c r="H270" s="7"/>
      <c r="I270" s="10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7" customHeight="1">
      <c r="A271" s="7"/>
      <c r="B271" s="7"/>
      <c r="C271" s="7"/>
      <c r="D271" s="7"/>
      <c r="E271" s="7"/>
      <c r="F271" s="7"/>
      <c r="G271" s="7"/>
      <c r="H271" s="7"/>
      <c r="I271" s="10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7" customHeight="1">
      <c r="A272" s="7"/>
      <c r="B272" s="7"/>
      <c r="C272" s="7"/>
      <c r="D272" s="7"/>
      <c r="E272" s="7"/>
      <c r="F272" s="7"/>
      <c r="G272" s="7"/>
      <c r="H272" s="7"/>
      <c r="I272" s="10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7" customHeight="1">
      <c r="A273" s="7"/>
      <c r="B273" s="7"/>
      <c r="C273" s="7"/>
      <c r="D273" s="7"/>
      <c r="E273" s="7"/>
      <c r="F273" s="7"/>
      <c r="G273" s="7"/>
      <c r="H273" s="7"/>
      <c r="I273" s="10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7" customHeight="1">
      <c r="A274" s="7"/>
      <c r="B274" s="7"/>
      <c r="C274" s="7"/>
      <c r="D274" s="7"/>
      <c r="E274" s="7"/>
      <c r="F274" s="7"/>
      <c r="G274" s="7"/>
      <c r="H274" s="7"/>
      <c r="I274" s="10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7" customHeight="1">
      <c r="A275" s="7"/>
      <c r="B275" s="7"/>
      <c r="C275" s="7"/>
      <c r="D275" s="7"/>
      <c r="E275" s="7"/>
      <c r="F275" s="7"/>
      <c r="G275" s="7"/>
      <c r="H275" s="7"/>
      <c r="I275" s="10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7" customHeight="1">
      <c r="A276" s="7"/>
      <c r="B276" s="7"/>
      <c r="C276" s="7"/>
      <c r="D276" s="7"/>
      <c r="E276" s="7"/>
      <c r="F276" s="7"/>
      <c r="G276" s="7"/>
      <c r="H276" s="7"/>
      <c r="I276" s="10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7" customHeight="1">
      <c r="A277" s="7"/>
      <c r="B277" s="7"/>
      <c r="C277" s="7"/>
      <c r="D277" s="7"/>
      <c r="E277" s="7"/>
      <c r="F277" s="7"/>
      <c r="G277" s="7"/>
      <c r="H277" s="7"/>
      <c r="I277" s="10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7" customHeight="1">
      <c r="A278" s="7"/>
      <c r="B278" s="7"/>
      <c r="C278" s="7"/>
      <c r="D278" s="7"/>
      <c r="E278" s="7"/>
      <c r="F278" s="7"/>
      <c r="G278" s="7"/>
      <c r="H278" s="7"/>
      <c r="I278" s="10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7" customHeight="1">
      <c r="A279" s="7"/>
      <c r="B279" s="7"/>
      <c r="C279" s="7"/>
      <c r="D279" s="7"/>
      <c r="E279" s="7"/>
      <c r="F279" s="7"/>
      <c r="G279" s="7"/>
      <c r="H279" s="7"/>
      <c r="I279" s="10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7" customHeight="1">
      <c r="A280" s="7"/>
      <c r="B280" s="7"/>
      <c r="C280" s="7"/>
      <c r="D280" s="7"/>
      <c r="E280" s="7"/>
      <c r="F280" s="7"/>
      <c r="G280" s="7"/>
      <c r="H280" s="7"/>
      <c r="I280" s="10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7" customHeight="1">
      <c r="A281" s="7"/>
      <c r="B281" s="7"/>
      <c r="C281" s="7"/>
      <c r="D281" s="7"/>
      <c r="E281" s="7"/>
      <c r="F281" s="7"/>
      <c r="G281" s="7"/>
      <c r="H281" s="7"/>
      <c r="I281" s="10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7" customHeight="1">
      <c r="A282" s="7"/>
      <c r="B282" s="7"/>
      <c r="C282" s="7"/>
      <c r="D282" s="7"/>
      <c r="E282" s="7"/>
      <c r="F282" s="7"/>
      <c r="G282" s="7"/>
      <c r="H282" s="7"/>
      <c r="I282" s="10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7" customHeight="1">
      <c r="A283" s="7"/>
      <c r="B283" s="7"/>
      <c r="C283" s="7"/>
      <c r="D283" s="7"/>
      <c r="E283" s="7"/>
      <c r="F283" s="7"/>
      <c r="G283" s="7"/>
      <c r="H283" s="7"/>
      <c r="I283" s="10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7" customHeight="1">
      <c r="A284" s="7"/>
      <c r="B284" s="7"/>
      <c r="C284" s="7"/>
      <c r="D284" s="7"/>
      <c r="E284" s="7"/>
      <c r="F284" s="7"/>
      <c r="G284" s="7"/>
      <c r="H284" s="7"/>
      <c r="I284" s="10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7" customHeight="1">
      <c r="A285" s="7"/>
      <c r="B285" s="7"/>
      <c r="C285" s="7"/>
      <c r="D285" s="7"/>
      <c r="E285" s="7"/>
      <c r="F285" s="7"/>
      <c r="G285" s="7"/>
      <c r="H285" s="7"/>
      <c r="I285" s="10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7" customHeight="1">
      <c r="A286" s="7"/>
      <c r="B286" s="7"/>
      <c r="C286" s="7"/>
      <c r="D286" s="7"/>
      <c r="E286" s="7"/>
      <c r="F286" s="7"/>
      <c r="G286" s="7"/>
      <c r="H286" s="7"/>
      <c r="I286" s="10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7" customHeight="1">
      <c r="A287" s="7"/>
      <c r="B287" s="7"/>
      <c r="C287" s="7"/>
      <c r="D287" s="7"/>
      <c r="E287" s="7"/>
      <c r="F287" s="7"/>
      <c r="G287" s="7"/>
      <c r="H287" s="7"/>
      <c r="I287" s="10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7" customHeight="1">
      <c r="A288" s="7"/>
      <c r="B288" s="7"/>
      <c r="C288" s="7"/>
      <c r="D288" s="7"/>
      <c r="E288" s="7"/>
      <c r="F288" s="7"/>
      <c r="G288" s="7"/>
      <c r="H288" s="7"/>
      <c r="I288" s="10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7" customHeight="1">
      <c r="A289" s="7"/>
      <c r="B289" s="7"/>
      <c r="C289" s="7"/>
      <c r="D289" s="7"/>
      <c r="E289" s="7"/>
      <c r="F289" s="7"/>
      <c r="G289" s="7"/>
      <c r="H289" s="7"/>
      <c r="I289" s="10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7" customHeight="1">
      <c r="A290" s="7"/>
      <c r="B290" s="7"/>
      <c r="C290" s="7"/>
      <c r="D290" s="7"/>
      <c r="E290" s="7"/>
      <c r="F290" s="7"/>
      <c r="G290" s="7"/>
      <c r="H290" s="7"/>
      <c r="I290" s="10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7" customHeight="1">
      <c r="A291" s="7"/>
      <c r="B291" s="7"/>
      <c r="C291" s="7"/>
      <c r="D291" s="7"/>
      <c r="E291" s="7"/>
      <c r="F291" s="7"/>
      <c r="G291" s="7"/>
      <c r="H291" s="7"/>
      <c r="I291" s="10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7" customHeight="1">
      <c r="A292" s="7"/>
      <c r="B292" s="7"/>
      <c r="C292" s="7"/>
      <c r="D292" s="7"/>
      <c r="E292" s="7"/>
      <c r="F292" s="7"/>
      <c r="G292" s="7"/>
      <c r="H292" s="7"/>
      <c r="I292" s="10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7" customHeight="1">
      <c r="A293" s="7"/>
      <c r="B293" s="7"/>
      <c r="C293" s="7"/>
      <c r="D293" s="7"/>
      <c r="E293" s="7"/>
      <c r="F293" s="7"/>
      <c r="G293" s="7"/>
      <c r="H293" s="7"/>
      <c r="I293" s="10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7" customHeight="1">
      <c r="A294" s="7"/>
      <c r="B294" s="7"/>
      <c r="C294" s="7"/>
      <c r="D294" s="7"/>
      <c r="E294" s="7"/>
      <c r="F294" s="7"/>
      <c r="G294" s="7"/>
      <c r="H294" s="7"/>
      <c r="I294" s="10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7" customHeight="1">
      <c r="A295" s="7"/>
      <c r="B295" s="7"/>
      <c r="C295" s="7"/>
      <c r="D295" s="7"/>
      <c r="E295" s="7"/>
      <c r="F295" s="7"/>
      <c r="G295" s="7"/>
      <c r="H295" s="7"/>
      <c r="I295" s="10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7" customHeight="1">
      <c r="A296" s="7"/>
      <c r="B296" s="7"/>
      <c r="C296" s="7"/>
      <c r="D296" s="7"/>
      <c r="E296" s="7"/>
      <c r="F296" s="7"/>
      <c r="G296" s="7"/>
      <c r="H296" s="7"/>
      <c r="I296" s="10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7" customHeight="1">
      <c r="A297" s="7"/>
      <c r="B297" s="7"/>
      <c r="C297" s="7"/>
      <c r="D297" s="7"/>
      <c r="E297" s="7"/>
      <c r="F297" s="7"/>
      <c r="G297" s="7"/>
      <c r="H297" s="7"/>
      <c r="I297" s="10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7" customHeight="1">
      <c r="A298" s="7"/>
      <c r="B298" s="7"/>
      <c r="C298" s="7"/>
      <c r="D298" s="7"/>
      <c r="E298" s="7"/>
      <c r="F298" s="7"/>
      <c r="G298" s="7"/>
      <c r="H298" s="7"/>
      <c r="I298" s="10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7" customHeight="1">
      <c r="A299" s="7"/>
      <c r="B299" s="7"/>
      <c r="C299" s="7"/>
      <c r="D299" s="7"/>
      <c r="E299" s="7"/>
      <c r="F299" s="7"/>
      <c r="G299" s="7"/>
      <c r="H299" s="7"/>
      <c r="I299" s="10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7" customHeight="1">
      <c r="A300" s="7"/>
      <c r="B300" s="7"/>
      <c r="C300" s="7"/>
      <c r="D300" s="7"/>
      <c r="E300" s="7"/>
      <c r="F300" s="7"/>
      <c r="G300" s="7"/>
      <c r="H300" s="7"/>
      <c r="I300" s="10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7" customHeight="1">
      <c r="A301" s="7"/>
      <c r="B301" s="7"/>
      <c r="C301" s="7"/>
      <c r="D301" s="7"/>
      <c r="E301" s="7"/>
      <c r="F301" s="7"/>
      <c r="G301" s="7"/>
      <c r="H301" s="7"/>
      <c r="I301" s="10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7" customHeight="1">
      <c r="A302" s="7"/>
      <c r="B302" s="7"/>
      <c r="C302" s="7"/>
      <c r="D302" s="7"/>
      <c r="E302" s="7"/>
      <c r="F302" s="7"/>
      <c r="G302" s="7"/>
      <c r="H302" s="7"/>
      <c r="I302" s="10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7" customHeight="1">
      <c r="A303" s="7"/>
      <c r="B303" s="7"/>
      <c r="C303" s="7"/>
      <c r="D303" s="7"/>
      <c r="E303" s="7"/>
      <c r="F303" s="7"/>
      <c r="G303" s="7"/>
      <c r="H303" s="7"/>
      <c r="I303" s="10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7" customHeight="1">
      <c r="A304" s="7"/>
      <c r="B304" s="7"/>
      <c r="C304" s="7"/>
      <c r="D304" s="7"/>
      <c r="E304" s="7"/>
      <c r="F304" s="7"/>
      <c r="G304" s="7"/>
      <c r="H304" s="7"/>
      <c r="I304" s="10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7" customHeight="1">
      <c r="A305" s="7"/>
      <c r="B305" s="7"/>
      <c r="C305" s="7"/>
      <c r="D305" s="7"/>
      <c r="E305" s="7"/>
      <c r="F305" s="7"/>
      <c r="G305" s="7"/>
      <c r="H305" s="7"/>
      <c r="I305" s="10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7" customHeight="1">
      <c r="A306" s="7"/>
      <c r="B306" s="7"/>
      <c r="C306" s="7"/>
      <c r="D306" s="7"/>
      <c r="E306" s="7"/>
      <c r="F306" s="7"/>
      <c r="G306" s="7"/>
      <c r="H306" s="7"/>
      <c r="I306" s="10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7" customHeight="1">
      <c r="A307" s="7"/>
      <c r="B307" s="7"/>
      <c r="C307" s="7"/>
      <c r="D307" s="7"/>
      <c r="E307" s="7"/>
      <c r="F307" s="7"/>
      <c r="G307" s="7"/>
      <c r="H307" s="7"/>
      <c r="I307" s="10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7" customHeight="1">
      <c r="A308" s="7"/>
      <c r="B308" s="7"/>
      <c r="C308" s="7"/>
      <c r="D308" s="7"/>
      <c r="E308" s="7"/>
      <c r="F308" s="7"/>
      <c r="G308" s="7"/>
      <c r="H308" s="7"/>
      <c r="I308" s="10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7" customHeight="1">
      <c r="A309" s="7"/>
      <c r="B309" s="7"/>
      <c r="C309" s="7"/>
      <c r="D309" s="7"/>
      <c r="E309" s="7"/>
      <c r="F309" s="7"/>
      <c r="G309" s="7"/>
      <c r="H309" s="7"/>
      <c r="I309" s="10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7" customHeight="1">
      <c r="A310" s="7"/>
      <c r="B310" s="7"/>
      <c r="C310" s="7"/>
      <c r="D310" s="7"/>
      <c r="E310" s="7"/>
      <c r="F310" s="7"/>
      <c r="G310" s="7"/>
      <c r="H310" s="7"/>
      <c r="I310" s="10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7" customHeight="1">
      <c r="A311" s="7"/>
      <c r="B311" s="7"/>
      <c r="C311" s="7"/>
      <c r="D311" s="7"/>
      <c r="E311" s="7"/>
      <c r="F311" s="7"/>
      <c r="G311" s="7"/>
      <c r="H311" s="7"/>
      <c r="I311" s="10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7" customHeight="1">
      <c r="A312" s="7"/>
      <c r="B312" s="7"/>
      <c r="C312" s="7"/>
      <c r="D312" s="7"/>
      <c r="E312" s="7"/>
      <c r="F312" s="7"/>
      <c r="G312" s="7"/>
      <c r="H312" s="7"/>
      <c r="I312" s="10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7" customHeight="1">
      <c r="A313" s="7"/>
      <c r="B313" s="7"/>
      <c r="C313" s="7"/>
      <c r="D313" s="7"/>
      <c r="E313" s="7"/>
      <c r="F313" s="7"/>
      <c r="G313" s="7"/>
      <c r="H313" s="7"/>
      <c r="I313" s="10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7" customHeight="1">
      <c r="A314" s="7"/>
      <c r="B314" s="7"/>
      <c r="C314" s="7"/>
      <c r="D314" s="7"/>
      <c r="E314" s="7"/>
      <c r="F314" s="7"/>
      <c r="G314" s="7"/>
      <c r="H314" s="7"/>
      <c r="I314" s="10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7" customHeight="1">
      <c r="A315" s="7"/>
      <c r="B315" s="7"/>
      <c r="C315" s="7"/>
      <c r="D315" s="7"/>
      <c r="E315" s="7"/>
      <c r="F315" s="7"/>
      <c r="G315" s="7"/>
      <c r="H315" s="7"/>
      <c r="I315" s="10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7" customHeight="1">
      <c r="A316" s="7"/>
      <c r="B316" s="7"/>
      <c r="C316" s="7"/>
      <c r="D316" s="7"/>
      <c r="E316" s="7"/>
      <c r="F316" s="7"/>
      <c r="G316" s="7"/>
      <c r="H316" s="7"/>
      <c r="I316" s="10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7" customHeight="1">
      <c r="A317" s="7"/>
      <c r="B317" s="7"/>
      <c r="C317" s="7"/>
      <c r="D317" s="7"/>
      <c r="E317" s="7"/>
      <c r="F317" s="7"/>
      <c r="G317" s="7"/>
      <c r="H317" s="7"/>
      <c r="I317" s="10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7" customHeight="1">
      <c r="A318" s="7"/>
      <c r="B318" s="7"/>
      <c r="C318" s="7"/>
      <c r="D318" s="7"/>
      <c r="E318" s="7"/>
      <c r="F318" s="7"/>
      <c r="G318" s="7"/>
      <c r="H318" s="7"/>
      <c r="I318" s="10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7" customHeight="1">
      <c r="A319" s="7"/>
      <c r="B319" s="7"/>
      <c r="C319" s="7"/>
      <c r="D319" s="7"/>
      <c r="E319" s="7"/>
      <c r="F319" s="7"/>
      <c r="G319" s="7"/>
      <c r="H319" s="7"/>
      <c r="I319" s="10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7" customHeight="1">
      <c r="A320" s="7"/>
      <c r="B320" s="7"/>
      <c r="C320" s="7"/>
      <c r="D320" s="7"/>
      <c r="E320" s="7"/>
      <c r="F320" s="7"/>
      <c r="G320" s="7"/>
      <c r="H320" s="7"/>
      <c r="I320" s="10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7" customHeight="1">
      <c r="A321" s="7"/>
      <c r="B321" s="7"/>
      <c r="C321" s="7"/>
      <c r="D321" s="7"/>
      <c r="E321" s="7"/>
      <c r="F321" s="7"/>
      <c r="G321" s="7"/>
      <c r="H321" s="7"/>
      <c r="I321" s="10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7" customHeight="1">
      <c r="A322" s="7"/>
      <c r="B322" s="7"/>
      <c r="C322" s="7"/>
      <c r="D322" s="7"/>
      <c r="E322" s="7"/>
      <c r="F322" s="7"/>
      <c r="G322" s="7"/>
      <c r="H322" s="7"/>
      <c r="I322" s="10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7" customHeight="1">
      <c r="A323" s="7"/>
      <c r="B323" s="7"/>
      <c r="C323" s="7"/>
      <c r="D323" s="7"/>
      <c r="E323" s="7"/>
      <c r="F323" s="7"/>
      <c r="G323" s="7"/>
      <c r="H323" s="7"/>
      <c r="I323" s="10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7" customHeight="1">
      <c r="A324" s="7"/>
      <c r="B324" s="7"/>
      <c r="C324" s="7"/>
      <c r="D324" s="7"/>
      <c r="E324" s="7"/>
      <c r="F324" s="7"/>
      <c r="G324" s="7"/>
      <c r="H324" s="7"/>
      <c r="I324" s="10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7" customHeight="1">
      <c r="A325" s="7"/>
      <c r="B325" s="7"/>
      <c r="C325" s="7"/>
      <c r="D325" s="7"/>
      <c r="E325" s="7"/>
      <c r="F325" s="7"/>
      <c r="G325" s="7"/>
      <c r="H325" s="7"/>
      <c r="I325" s="10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7" customHeight="1">
      <c r="A326" s="7"/>
      <c r="B326" s="7"/>
      <c r="C326" s="7"/>
      <c r="D326" s="7"/>
      <c r="E326" s="7"/>
      <c r="F326" s="7"/>
      <c r="G326" s="7"/>
      <c r="H326" s="7"/>
      <c r="I326" s="10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7" customHeight="1">
      <c r="A327" s="7"/>
      <c r="B327" s="7"/>
      <c r="C327" s="7"/>
      <c r="D327" s="7"/>
      <c r="E327" s="7"/>
      <c r="F327" s="7"/>
      <c r="G327" s="7"/>
      <c r="H327" s="7"/>
      <c r="I327" s="10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7" customHeight="1">
      <c r="A328" s="7"/>
      <c r="B328" s="7"/>
      <c r="C328" s="7"/>
      <c r="D328" s="7"/>
      <c r="E328" s="7"/>
      <c r="F328" s="7"/>
      <c r="G328" s="7"/>
      <c r="H328" s="7"/>
      <c r="I328" s="10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7" customHeight="1">
      <c r="A329" s="7"/>
      <c r="B329" s="7"/>
      <c r="C329" s="7"/>
      <c r="D329" s="7"/>
      <c r="E329" s="7"/>
      <c r="F329" s="7"/>
      <c r="G329" s="7"/>
      <c r="H329" s="7"/>
      <c r="I329" s="10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7" customHeight="1">
      <c r="A330" s="7"/>
      <c r="B330" s="7"/>
      <c r="C330" s="7"/>
      <c r="D330" s="7"/>
      <c r="E330" s="7"/>
      <c r="F330" s="7"/>
      <c r="G330" s="7"/>
      <c r="H330" s="7"/>
      <c r="I330" s="10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7" customHeight="1">
      <c r="A331" s="7"/>
      <c r="B331" s="7"/>
      <c r="C331" s="7"/>
      <c r="D331" s="7"/>
      <c r="E331" s="7"/>
      <c r="F331" s="7"/>
      <c r="G331" s="7"/>
      <c r="H331" s="7"/>
      <c r="I331" s="10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7" customHeight="1">
      <c r="A332" s="7"/>
      <c r="B332" s="7"/>
      <c r="C332" s="7"/>
      <c r="D332" s="7"/>
      <c r="E332" s="7"/>
      <c r="F332" s="7"/>
      <c r="G332" s="7"/>
      <c r="H332" s="7"/>
      <c r="I332" s="10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7" customHeight="1">
      <c r="A333" s="7"/>
      <c r="B333" s="7"/>
      <c r="C333" s="7"/>
      <c r="D333" s="7"/>
      <c r="E333" s="7"/>
      <c r="F333" s="7"/>
      <c r="G333" s="7"/>
      <c r="H333" s="7"/>
      <c r="I333" s="10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7" customHeight="1">
      <c r="A334" s="7"/>
      <c r="B334" s="7"/>
      <c r="C334" s="7"/>
      <c r="D334" s="7"/>
      <c r="E334" s="7"/>
      <c r="F334" s="7"/>
      <c r="G334" s="7"/>
      <c r="H334" s="7"/>
      <c r="I334" s="10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7" customHeight="1">
      <c r="A335" s="7"/>
      <c r="B335" s="7"/>
      <c r="C335" s="7"/>
      <c r="D335" s="7"/>
      <c r="E335" s="7"/>
      <c r="F335" s="7"/>
      <c r="G335" s="7"/>
      <c r="H335" s="7"/>
      <c r="I335" s="10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7" customHeight="1">
      <c r="A336" s="7"/>
      <c r="B336" s="7"/>
      <c r="C336" s="7"/>
      <c r="D336" s="7"/>
      <c r="E336" s="7"/>
      <c r="F336" s="7"/>
      <c r="G336" s="7"/>
      <c r="H336" s="7"/>
      <c r="I336" s="10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7" customHeight="1">
      <c r="A337" s="7"/>
      <c r="B337" s="7"/>
      <c r="C337" s="7"/>
      <c r="D337" s="7"/>
      <c r="E337" s="7"/>
      <c r="F337" s="7"/>
      <c r="G337" s="7"/>
      <c r="H337" s="7"/>
      <c r="I337" s="10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7" customHeight="1">
      <c r="A338" s="7"/>
      <c r="B338" s="7"/>
      <c r="C338" s="7"/>
      <c r="D338" s="7"/>
      <c r="E338" s="7"/>
      <c r="F338" s="7"/>
      <c r="G338" s="7"/>
      <c r="H338" s="7"/>
      <c r="I338" s="10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7" customHeight="1">
      <c r="A339" s="7"/>
      <c r="B339" s="7"/>
      <c r="C339" s="7"/>
      <c r="D339" s="7"/>
      <c r="E339" s="7"/>
      <c r="F339" s="7"/>
      <c r="G339" s="7"/>
      <c r="H339" s="7"/>
      <c r="I339" s="10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7" customHeight="1">
      <c r="A340" s="7"/>
      <c r="B340" s="7"/>
      <c r="C340" s="7"/>
      <c r="D340" s="7"/>
      <c r="E340" s="7"/>
      <c r="F340" s="7"/>
      <c r="G340" s="7"/>
      <c r="H340" s="7"/>
      <c r="I340" s="10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7" customHeight="1">
      <c r="A341" s="7"/>
      <c r="B341" s="7"/>
      <c r="C341" s="7"/>
      <c r="D341" s="7"/>
      <c r="E341" s="7"/>
      <c r="F341" s="7"/>
      <c r="G341" s="7"/>
      <c r="H341" s="7"/>
      <c r="I341" s="10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7" customHeight="1">
      <c r="A342" s="7"/>
      <c r="B342" s="7"/>
      <c r="C342" s="7"/>
      <c r="D342" s="7"/>
      <c r="E342" s="7"/>
      <c r="F342" s="7"/>
      <c r="G342" s="7"/>
      <c r="H342" s="7"/>
      <c r="I342" s="10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7" customHeight="1">
      <c r="A343" s="7"/>
      <c r="B343" s="7"/>
      <c r="C343" s="7"/>
      <c r="D343" s="7"/>
      <c r="E343" s="7"/>
      <c r="F343" s="7"/>
      <c r="G343" s="7"/>
      <c r="H343" s="7"/>
      <c r="I343" s="10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7" customHeight="1">
      <c r="A344" s="7"/>
      <c r="B344" s="7"/>
      <c r="C344" s="7"/>
      <c r="D344" s="7"/>
      <c r="E344" s="7"/>
      <c r="F344" s="7"/>
      <c r="G344" s="7"/>
      <c r="H344" s="7"/>
      <c r="I344" s="10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7" customHeight="1">
      <c r="A345" s="7"/>
      <c r="B345" s="7"/>
      <c r="C345" s="7"/>
      <c r="D345" s="7"/>
      <c r="E345" s="7"/>
      <c r="F345" s="7"/>
      <c r="G345" s="7"/>
      <c r="H345" s="7"/>
      <c r="I345" s="10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7" customHeight="1">
      <c r="A346" s="7"/>
      <c r="B346" s="7"/>
      <c r="C346" s="7"/>
      <c r="D346" s="7"/>
      <c r="E346" s="7"/>
      <c r="F346" s="7"/>
      <c r="G346" s="7"/>
      <c r="H346" s="7"/>
      <c r="I346" s="10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7" customHeight="1">
      <c r="A347" s="7"/>
      <c r="B347" s="7"/>
      <c r="C347" s="7"/>
      <c r="D347" s="7"/>
      <c r="E347" s="7"/>
      <c r="F347" s="7"/>
      <c r="G347" s="7"/>
      <c r="H347" s="7"/>
      <c r="I347" s="10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7" customHeight="1">
      <c r="A348" s="7"/>
      <c r="B348" s="7"/>
      <c r="C348" s="7"/>
      <c r="D348" s="7"/>
      <c r="E348" s="7"/>
      <c r="F348" s="7"/>
      <c r="G348" s="7"/>
      <c r="H348" s="7"/>
      <c r="I348" s="10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7" customHeight="1">
      <c r="A349" s="7"/>
      <c r="B349" s="7"/>
      <c r="C349" s="7"/>
      <c r="D349" s="7"/>
      <c r="E349" s="7"/>
      <c r="F349" s="7"/>
      <c r="G349" s="7"/>
      <c r="H349" s="7"/>
      <c r="I349" s="10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7" customHeight="1">
      <c r="A350" s="7"/>
      <c r="B350" s="7"/>
      <c r="C350" s="7"/>
      <c r="D350" s="7"/>
      <c r="E350" s="7"/>
      <c r="F350" s="7"/>
      <c r="G350" s="7"/>
      <c r="H350" s="7"/>
      <c r="I350" s="10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7" customHeight="1">
      <c r="A351" s="7"/>
      <c r="B351" s="7"/>
      <c r="C351" s="7"/>
      <c r="D351" s="7"/>
      <c r="E351" s="7"/>
      <c r="F351" s="7"/>
      <c r="G351" s="7"/>
      <c r="H351" s="7"/>
      <c r="I351" s="10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7" customHeight="1">
      <c r="A352" s="7"/>
      <c r="B352" s="7"/>
      <c r="C352" s="7"/>
      <c r="D352" s="7"/>
      <c r="E352" s="7"/>
      <c r="F352" s="7"/>
      <c r="G352" s="7"/>
      <c r="H352" s="7"/>
      <c r="I352" s="10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7" customHeight="1">
      <c r="A353" s="7"/>
      <c r="B353" s="7"/>
      <c r="C353" s="7"/>
      <c r="D353" s="7"/>
      <c r="E353" s="7"/>
      <c r="F353" s="7"/>
      <c r="G353" s="7"/>
      <c r="H353" s="7"/>
      <c r="I353" s="10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7" customHeight="1">
      <c r="A354" s="7"/>
      <c r="B354" s="7"/>
      <c r="C354" s="7"/>
      <c r="D354" s="7"/>
      <c r="E354" s="7"/>
      <c r="F354" s="7"/>
      <c r="G354" s="7"/>
      <c r="H354" s="7"/>
      <c r="I354" s="10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7" customHeight="1">
      <c r="A355" s="7"/>
      <c r="B355" s="7"/>
      <c r="C355" s="7"/>
      <c r="D355" s="7"/>
      <c r="E355" s="7"/>
      <c r="F355" s="7"/>
      <c r="G355" s="7"/>
      <c r="H355" s="7"/>
      <c r="I355" s="10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7" customHeight="1">
      <c r="A356" s="7"/>
      <c r="B356" s="7"/>
      <c r="C356" s="7"/>
      <c r="D356" s="7"/>
      <c r="E356" s="7"/>
      <c r="F356" s="7"/>
      <c r="G356" s="7"/>
      <c r="H356" s="7"/>
      <c r="I356" s="10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7" customHeight="1">
      <c r="A357" s="7"/>
      <c r="B357" s="7"/>
      <c r="C357" s="7"/>
      <c r="D357" s="7"/>
      <c r="E357" s="7"/>
      <c r="F357" s="7"/>
      <c r="G357" s="7"/>
      <c r="H357" s="7"/>
      <c r="I357" s="10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7" customHeight="1">
      <c r="A358" s="7"/>
      <c r="B358" s="7"/>
      <c r="C358" s="7"/>
      <c r="D358" s="7"/>
      <c r="E358" s="7"/>
      <c r="F358" s="7"/>
      <c r="G358" s="7"/>
      <c r="H358" s="7"/>
      <c r="I358" s="10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7" customHeight="1">
      <c r="A359" s="7"/>
      <c r="B359" s="7"/>
      <c r="C359" s="7"/>
      <c r="D359" s="7"/>
      <c r="E359" s="7"/>
      <c r="F359" s="7"/>
      <c r="G359" s="7"/>
      <c r="H359" s="7"/>
      <c r="I359" s="10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7" customHeight="1">
      <c r="A360" s="7"/>
      <c r="B360" s="7"/>
      <c r="C360" s="7"/>
      <c r="D360" s="7"/>
      <c r="E360" s="7"/>
      <c r="F360" s="7"/>
      <c r="G360" s="7"/>
      <c r="H360" s="7"/>
      <c r="I360" s="10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7" customHeight="1">
      <c r="A361" s="7"/>
      <c r="B361" s="7"/>
      <c r="C361" s="7"/>
      <c r="D361" s="7"/>
      <c r="E361" s="7"/>
      <c r="F361" s="7"/>
      <c r="G361" s="7"/>
      <c r="H361" s="7"/>
      <c r="I361" s="10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7" customHeight="1">
      <c r="A362" s="7"/>
      <c r="B362" s="7"/>
      <c r="C362" s="7"/>
      <c r="D362" s="7"/>
      <c r="E362" s="7"/>
      <c r="F362" s="7"/>
      <c r="G362" s="7"/>
      <c r="H362" s="7"/>
      <c r="I362" s="10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7" customHeight="1">
      <c r="A363" s="7"/>
      <c r="B363" s="7"/>
      <c r="C363" s="7"/>
      <c r="D363" s="7"/>
      <c r="E363" s="7"/>
      <c r="F363" s="7"/>
      <c r="G363" s="7"/>
      <c r="H363" s="7"/>
      <c r="I363" s="10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7" customHeight="1">
      <c r="A364" s="7"/>
      <c r="B364" s="7"/>
      <c r="C364" s="7"/>
      <c r="D364" s="7"/>
      <c r="E364" s="7"/>
      <c r="F364" s="7"/>
      <c r="G364" s="7"/>
      <c r="H364" s="7"/>
      <c r="I364" s="10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7" customHeight="1">
      <c r="A365" s="7"/>
      <c r="B365" s="7"/>
      <c r="C365" s="7"/>
      <c r="D365" s="7"/>
      <c r="E365" s="7"/>
      <c r="F365" s="7"/>
      <c r="G365" s="7"/>
      <c r="H365" s="7"/>
      <c r="I365" s="10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7" customHeight="1">
      <c r="A366" s="7"/>
      <c r="B366" s="7"/>
      <c r="C366" s="7"/>
      <c r="D366" s="7"/>
      <c r="E366" s="7"/>
      <c r="F366" s="7"/>
      <c r="G366" s="7"/>
      <c r="H366" s="7"/>
      <c r="I366" s="10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7" customHeight="1">
      <c r="A367" s="7"/>
      <c r="B367" s="7"/>
      <c r="C367" s="7"/>
      <c r="D367" s="7"/>
      <c r="E367" s="7"/>
      <c r="F367" s="7"/>
      <c r="G367" s="7"/>
      <c r="H367" s="7"/>
      <c r="I367" s="10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7" customHeight="1">
      <c r="A368" s="7"/>
      <c r="B368" s="7"/>
      <c r="C368" s="7"/>
      <c r="D368" s="7"/>
      <c r="E368" s="7"/>
      <c r="F368" s="7"/>
      <c r="G368" s="7"/>
      <c r="H368" s="7"/>
      <c r="I368" s="10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7" customHeight="1">
      <c r="A369" s="7"/>
      <c r="B369" s="7"/>
      <c r="C369" s="7"/>
      <c r="D369" s="7"/>
      <c r="E369" s="7"/>
      <c r="F369" s="7"/>
      <c r="G369" s="7"/>
      <c r="H369" s="7"/>
      <c r="I369" s="10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7" customHeight="1">
      <c r="A370" s="7"/>
      <c r="B370" s="7"/>
      <c r="C370" s="7"/>
      <c r="D370" s="7"/>
      <c r="E370" s="7"/>
      <c r="F370" s="7"/>
      <c r="G370" s="7"/>
      <c r="H370" s="7"/>
      <c r="I370" s="10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7" customHeight="1">
      <c r="A371" s="7"/>
      <c r="B371" s="7"/>
      <c r="C371" s="7"/>
      <c r="D371" s="7"/>
      <c r="E371" s="7"/>
      <c r="F371" s="7"/>
      <c r="G371" s="7"/>
      <c r="H371" s="7"/>
      <c r="I371" s="10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7" customHeight="1">
      <c r="A372" s="7"/>
      <c r="B372" s="7"/>
      <c r="C372" s="7"/>
      <c r="D372" s="7"/>
      <c r="E372" s="7"/>
      <c r="F372" s="7"/>
      <c r="G372" s="7"/>
      <c r="H372" s="7"/>
      <c r="I372" s="10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7" customHeight="1">
      <c r="A373" s="7"/>
      <c r="B373" s="7"/>
      <c r="C373" s="7"/>
      <c r="D373" s="7"/>
      <c r="E373" s="7"/>
      <c r="F373" s="7"/>
      <c r="G373" s="7"/>
      <c r="H373" s="7"/>
      <c r="I373" s="10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7" customHeight="1">
      <c r="A374" s="7"/>
      <c r="B374" s="7"/>
      <c r="C374" s="7"/>
      <c r="D374" s="7"/>
      <c r="E374" s="7"/>
      <c r="F374" s="7"/>
      <c r="G374" s="7"/>
      <c r="H374" s="7"/>
      <c r="I374" s="10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7" customHeight="1">
      <c r="A375" s="7"/>
      <c r="B375" s="7"/>
      <c r="C375" s="7"/>
      <c r="D375" s="7"/>
      <c r="E375" s="7"/>
      <c r="F375" s="7"/>
      <c r="G375" s="7"/>
      <c r="H375" s="7"/>
      <c r="I375" s="10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7" customHeight="1">
      <c r="A376" s="7"/>
      <c r="B376" s="7"/>
      <c r="C376" s="7"/>
      <c r="D376" s="7"/>
      <c r="E376" s="7"/>
      <c r="F376" s="7"/>
      <c r="G376" s="7"/>
      <c r="H376" s="7"/>
      <c r="I376" s="10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7" customHeight="1">
      <c r="A377" s="7"/>
      <c r="B377" s="7"/>
      <c r="C377" s="7"/>
      <c r="D377" s="7"/>
      <c r="E377" s="7"/>
      <c r="F377" s="7"/>
      <c r="G377" s="7"/>
      <c r="H377" s="7"/>
      <c r="I377" s="10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7" customHeight="1">
      <c r="A378" s="7"/>
      <c r="B378" s="7"/>
      <c r="C378" s="7"/>
      <c r="D378" s="7"/>
      <c r="E378" s="7"/>
      <c r="F378" s="7"/>
      <c r="G378" s="7"/>
      <c r="H378" s="7"/>
      <c r="I378" s="10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7" customHeight="1">
      <c r="A379" s="7"/>
      <c r="B379" s="7"/>
      <c r="C379" s="7"/>
      <c r="D379" s="7"/>
      <c r="E379" s="7"/>
      <c r="F379" s="7"/>
      <c r="G379" s="7"/>
      <c r="H379" s="7"/>
      <c r="I379" s="10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7" customHeight="1">
      <c r="A380" s="7"/>
      <c r="B380" s="7"/>
      <c r="C380" s="7"/>
      <c r="D380" s="7"/>
      <c r="E380" s="7"/>
      <c r="F380" s="7"/>
      <c r="G380" s="7"/>
      <c r="H380" s="7"/>
      <c r="I380" s="10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7" customHeight="1">
      <c r="A381" s="7"/>
      <c r="B381" s="7"/>
      <c r="C381" s="7"/>
      <c r="D381" s="7"/>
      <c r="E381" s="7"/>
      <c r="F381" s="7"/>
      <c r="G381" s="7"/>
      <c r="H381" s="7"/>
      <c r="I381" s="10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7" customHeight="1">
      <c r="A382" s="7"/>
      <c r="B382" s="7"/>
      <c r="C382" s="7"/>
      <c r="D382" s="7"/>
      <c r="E382" s="7"/>
      <c r="F382" s="7"/>
      <c r="G382" s="7"/>
      <c r="H382" s="7"/>
      <c r="I382" s="10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7" customHeight="1">
      <c r="A383" s="7"/>
      <c r="B383" s="7"/>
      <c r="C383" s="7"/>
      <c r="D383" s="7"/>
      <c r="E383" s="7"/>
      <c r="F383" s="7"/>
      <c r="G383" s="7"/>
      <c r="H383" s="7"/>
      <c r="I383" s="10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7" customHeight="1">
      <c r="A384" s="7"/>
      <c r="B384" s="7"/>
      <c r="C384" s="7"/>
      <c r="D384" s="7"/>
      <c r="E384" s="7"/>
      <c r="F384" s="7"/>
      <c r="G384" s="7"/>
      <c r="H384" s="7"/>
      <c r="I384" s="10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7" customHeight="1">
      <c r="A385" s="7"/>
      <c r="B385" s="7"/>
      <c r="C385" s="7"/>
      <c r="D385" s="7"/>
      <c r="E385" s="7"/>
      <c r="F385" s="7"/>
      <c r="G385" s="7"/>
      <c r="H385" s="7"/>
      <c r="I385" s="10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7" customHeight="1">
      <c r="A386" s="7"/>
      <c r="B386" s="7"/>
      <c r="C386" s="7"/>
      <c r="D386" s="7"/>
      <c r="E386" s="7"/>
      <c r="F386" s="7"/>
      <c r="G386" s="7"/>
      <c r="H386" s="7"/>
      <c r="I386" s="10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7" customHeight="1">
      <c r="A387" s="7"/>
      <c r="B387" s="7"/>
      <c r="C387" s="7"/>
      <c r="D387" s="7"/>
      <c r="E387" s="7"/>
      <c r="F387" s="7"/>
      <c r="G387" s="7"/>
      <c r="H387" s="7"/>
      <c r="I387" s="10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7" customHeight="1">
      <c r="A388" s="7"/>
      <c r="B388" s="7"/>
      <c r="C388" s="7"/>
      <c r="D388" s="7"/>
      <c r="E388" s="7"/>
      <c r="F388" s="7"/>
      <c r="G388" s="7"/>
      <c r="H388" s="7"/>
      <c r="I388" s="10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7" customHeight="1">
      <c r="A389" s="7"/>
      <c r="B389" s="7"/>
      <c r="C389" s="7"/>
      <c r="D389" s="7"/>
      <c r="E389" s="7"/>
      <c r="F389" s="7"/>
      <c r="G389" s="7"/>
      <c r="H389" s="7"/>
      <c r="I389" s="10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7" customHeight="1">
      <c r="A390" s="7"/>
      <c r="B390" s="7"/>
      <c r="C390" s="7"/>
      <c r="D390" s="7"/>
      <c r="E390" s="7"/>
      <c r="F390" s="7"/>
      <c r="G390" s="7"/>
      <c r="H390" s="7"/>
      <c r="I390" s="10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7" customHeight="1">
      <c r="A391" s="7"/>
      <c r="B391" s="7"/>
      <c r="C391" s="7"/>
      <c r="D391" s="7"/>
      <c r="E391" s="7"/>
      <c r="F391" s="7"/>
      <c r="G391" s="7"/>
      <c r="H391" s="7"/>
      <c r="I391" s="10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7" customHeight="1">
      <c r="A392" s="7"/>
      <c r="B392" s="7"/>
      <c r="C392" s="7"/>
      <c r="D392" s="7"/>
      <c r="E392" s="7"/>
      <c r="F392" s="7"/>
      <c r="G392" s="7"/>
      <c r="H392" s="7"/>
      <c r="I392" s="10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7" customHeight="1">
      <c r="A393" s="7"/>
      <c r="B393" s="7"/>
      <c r="C393" s="7"/>
      <c r="D393" s="7"/>
      <c r="E393" s="7"/>
      <c r="F393" s="7"/>
      <c r="G393" s="7"/>
      <c r="H393" s="7"/>
      <c r="I393" s="10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7" customHeight="1">
      <c r="A394" s="7"/>
      <c r="B394" s="7"/>
      <c r="C394" s="7"/>
      <c r="D394" s="7"/>
      <c r="E394" s="7"/>
      <c r="F394" s="7"/>
      <c r="G394" s="7"/>
      <c r="H394" s="7"/>
      <c r="I394" s="10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7" customHeight="1">
      <c r="A395" s="7"/>
      <c r="B395" s="7"/>
      <c r="C395" s="7"/>
      <c r="D395" s="7"/>
      <c r="E395" s="7"/>
      <c r="F395" s="7"/>
      <c r="G395" s="7"/>
      <c r="H395" s="7"/>
      <c r="I395" s="10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7" customHeight="1">
      <c r="A396" s="7"/>
      <c r="B396" s="7"/>
      <c r="C396" s="7"/>
      <c r="D396" s="7"/>
      <c r="E396" s="7"/>
      <c r="F396" s="7"/>
      <c r="G396" s="7"/>
      <c r="H396" s="7"/>
      <c r="I396" s="10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7" customHeight="1">
      <c r="A397" s="7"/>
      <c r="B397" s="7"/>
      <c r="C397" s="7"/>
      <c r="D397" s="7"/>
      <c r="E397" s="7"/>
      <c r="F397" s="7"/>
      <c r="G397" s="7"/>
      <c r="H397" s="7"/>
      <c r="I397" s="10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7" customHeight="1">
      <c r="A398" s="7"/>
      <c r="B398" s="7"/>
      <c r="C398" s="7"/>
      <c r="D398" s="7"/>
      <c r="E398" s="7"/>
      <c r="F398" s="7"/>
      <c r="G398" s="7"/>
      <c r="H398" s="7"/>
      <c r="I398" s="10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7" customHeight="1">
      <c r="A399" s="7"/>
      <c r="B399" s="7"/>
      <c r="C399" s="7"/>
      <c r="D399" s="7"/>
      <c r="E399" s="7"/>
      <c r="F399" s="7"/>
      <c r="G399" s="7"/>
      <c r="H399" s="7"/>
      <c r="I399" s="10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7" customHeight="1">
      <c r="A400" s="7"/>
      <c r="B400" s="7"/>
      <c r="C400" s="7"/>
      <c r="D400" s="7"/>
      <c r="E400" s="7"/>
      <c r="F400" s="7"/>
      <c r="G400" s="7"/>
      <c r="H400" s="7"/>
      <c r="I400" s="10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7" customHeight="1">
      <c r="A401" s="7"/>
      <c r="B401" s="7"/>
      <c r="C401" s="7"/>
      <c r="D401" s="7"/>
      <c r="E401" s="7"/>
      <c r="F401" s="7"/>
      <c r="G401" s="7"/>
      <c r="H401" s="7"/>
      <c r="I401" s="10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7" customHeight="1">
      <c r="A402" s="7"/>
      <c r="B402" s="7"/>
      <c r="C402" s="7"/>
      <c r="D402" s="7"/>
      <c r="E402" s="7"/>
      <c r="F402" s="7"/>
      <c r="G402" s="7"/>
      <c r="H402" s="7"/>
      <c r="I402" s="10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7" customHeight="1">
      <c r="A403" s="7"/>
      <c r="B403" s="7"/>
      <c r="C403" s="7"/>
      <c r="D403" s="7"/>
      <c r="E403" s="7"/>
      <c r="F403" s="7"/>
      <c r="G403" s="7"/>
      <c r="H403" s="7"/>
      <c r="I403" s="10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7" customHeight="1">
      <c r="A404" s="7"/>
      <c r="B404" s="7"/>
      <c r="C404" s="7"/>
      <c r="D404" s="7"/>
      <c r="E404" s="7"/>
      <c r="F404" s="7"/>
      <c r="G404" s="7"/>
      <c r="H404" s="7"/>
      <c r="I404" s="10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7" customHeight="1">
      <c r="A405" s="7"/>
      <c r="B405" s="7"/>
      <c r="C405" s="7"/>
      <c r="D405" s="7"/>
      <c r="E405" s="7"/>
      <c r="F405" s="7"/>
      <c r="G405" s="7"/>
      <c r="H405" s="7"/>
      <c r="I405" s="10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7" customHeight="1">
      <c r="A406" s="7"/>
      <c r="B406" s="7"/>
      <c r="C406" s="7"/>
      <c r="D406" s="7"/>
      <c r="E406" s="7"/>
      <c r="F406" s="7"/>
      <c r="G406" s="7"/>
      <c r="H406" s="7"/>
      <c r="I406" s="10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7" customHeight="1">
      <c r="A407" s="7"/>
      <c r="B407" s="7"/>
      <c r="C407" s="7"/>
      <c r="D407" s="7"/>
      <c r="E407" s="7"/>
      <c r="F407" s="7"/>
      <c r="G407" s="7"/>
      <c r="H407" s="7"/>
      <c r="I407" s="10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7" customHeight="1">
      <c r="A408" s="7"/>
      <c r="B408" s="7"/>
      <c r="C408" s="7"/>
      <c r="D408" s="7"/>
      <c r="E408" s="7"/>
      <c r="F408" s="7"/>
      <c r="G408" s="7"/>
      <c r="H408" s="7"/>
      <c r="I408" s="10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7" customHeight="1">
      <c r="A409" s="7"/>
      <c r="B409" s="7"/>
      <c r="C409" s="7"/>
      <c r="D409" s="7"/>
      <c r="E409" s="7"/>
      <c r="F409" s="7"/>
      <c r="G409" s="7"/>
      <c r="H409" s="7"/>
      <c r="I409" s="10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7" customHeight="1">
      <c r="A410" s="7"/>
      <c r="B410" s="7"/>
      <c r="C410" s="7"/>
      <c r="D410" s="7"/>
      <c r="E410" s="7"/>
      <c r="F410" s="7"/>
      <c r="G410" s="7"/>
      <c r="H410" s="7"/>
      <c r="I410" s="10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7" customHeight="1">
      <c r="A411" s="7"/>
      <c r="B411" s="7"/>
      <c r="C411" s="7"/>
      <c r="D411" s="7"/>
      <c r="E411" s="7"/>
      <c r="F411" s="7"/>
      <c r="G411" s="7"/>
      <c r="H411" s="7"/>
      <c r="I411" s="10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7" customHeight="1">
      <c r="A412" s="7"/>
      <c r="B412" s="7"/>
      <c r="C412" s="7"/>
      <c r="D412" s="7"/>
      <c r="E412" s="7"/>
      <c r="F412" s="7"/>
      <c r="G412" s="7"/>
      <c r="H412" s="7"/>
      <c r="I412" s="10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7" customHeight="1">
      <c r="A413" s="7"/>
      <c r="B413" s="7"/>
      <c r="C413" s="7"/>
      <c r="D413" s="7"/>
      <c r="E413" s="7"/>
      <c r="F413" s="7"/>
      <c r="G413" s="7"/>
      <c r="H413" s="7"/>
      <c r="I413" s="10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7" customHeight="1">
      <c r="A414" s="7"/>
      <c r="B414" s="7"/>
      <c r="C414" s="7"/>
      <c r="D414" s="7"/>
      <c r="E414" s="7"/>
      <c r="F414" s="7"/>
      <c r="G414" s="7"/>
      <c r="H414" s="7"/>
      <c r="I414" s="10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7" customHeight="1">
      <c r="A415" s="7"/>
      <c r="B415" s="7"/>
      <c r="C415" s="7"/>
      <c r="D415" s="7"/>
      <c r="E415" s="7"/>
      <c r="F415" s="7"/>
      <c r="G415" s="7"/>
      <c r="H415" s="7"/>
      <c r="I415" s="10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7" customHeight="1">
      <c r="A416" s="7"/>
      <c r="B416" s="7"/>
      <c r="C416" s="7"/>
      <c r="D416" s="7"/>
      <c r="E416" s="7"/>
      <c r="F416" s="7"/>
      <c r="G416" s="7"/>
      <c r="H416" s="7"/>
      <c r="I416" s="10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7" customHeight="1">
      <c r="A417" s="7"/>
      <c r="B417" s="7"/>
      <c r="C417" s="7"/>
      <c r="D417" s="7"/>
      <c r="E417" s="7"/>
      <c r="F417" s="7"/>
      <c r="G417" s="7"/>
      <c r="H417" s="7"/>
      <c r="I417" s="10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7" customHeight="1">
      <c r="A418" s="7"/>
      <c r="B418" s="7"/>
      <c r="C418" s="7"/>
      <c r="D418" s="7"/>
      <c r="E418" s="7"/>
      <c r="F418" s="7"/>
      <c r="G418" s="7"/>
      <c r="H418" s="7"/>
      <c r="I418" s="10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7" customHeight="1">
      <c r="A419" s="7"/>
      <c r="B419" s="7"/>
      <c r="C419" s="7"/>
      <c r="D419" s="7"/>
      <c r="E419" s="7"/>
      <c r="F419" s="7"/>
      <c r="G419" s="7"/>
      <c r="H419" s="7"/>
      <c r="I419" s="10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7" customHeight="1">
      <c r="A420" s="7"/>
      <c r="B420" s="7"/>
      <c r="C420" s="7"/>
      <c r="D420" s="7"/>
      <c r="E420" s="7"/>
      <c r="F420" s="7"/>
      <c r="G420" s="7"/>
      <c r="H420" s="7"/>
      <c r="I420" s="10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7" customHeight="1">
      <c r="A421" s="7"/>
      <c r="B421" s="7"/>
      <c r="C421" s="7"/>
      <c r="D421" s="7"/>
      <c r="E421" s="7"/>
      <c r="F421" s="7"/>
      <c r="G421" s="7"/>
      <c r="H421" s="7"/>
      <c r="I421" s="10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7" customHeight="1">
      <c r="A422" s="7"/>
      <c r="B422" s="7"/>
      <c r="C422" s="7"/>
      <c r="D422" s="7"/>
      <c r="E422" s="7"/>
      <c r="F422" s="7"/>
      <c r="G422" s="7"/>
      <c r="H422" s="7"/>
      <c r="I422" s="10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7" customHeight="1">
      <c r="A423" s="7"/>
      <c r="B423" s="7"/>
      <c r="C423" s="7"/>
      <c r="D423" s="7"/>
      <c r="E423" s="7"/>
      <c r="F423" s="7"/>
      <c r="G423" s="7"/>
      <c r="H423" s="7"/>
      <c r="I423" s="10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7" customHeight="1">
      <c r="A424" s="7"/>
      <c r="B424" s="7"/>
      <c r="C424" s="7"/>
      <c r="D424" s="7"/>
      <c r="E424" s="7"/>
      <c r="F424" s="7"/>
      <c r="G424" s="7"/>
      <c r="H424" s="7"/>
      <c r="I424" s="10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7" customHeight="1">
      <c r="A425" s="7"/>
      <c r="B425" s="7"/>
      <c r="C425" s="7"/>
      <c r="D425" s="7"/>
      <c r="E425" s="7"/>
      <c r="F425" s="7"/>
      <c r="G425" s="7"/>
      <c r="H425" s="7"/>
      <c r="I425" s="10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7" customHeight="1">
      <c r="A426" s="7"/>
      <c r="B426" s="7"/>
      <c r="C426" s="7"/>
      <c r="D426" s="7"/>
      <c r="E426" s="7"/>
      <c r="F426" s="7"/>
      <c r="G426" s="7"/>
      <c r="H426" s="7"/>
      <c r="I426" s="10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7" customHeight="1">
      <c r="A427" s="7"/>
      <c r="B427" s="7"/>
      <c r="C427" s="7"/>
      <c r="D427" s="7"/>
      <c r="E427" s="7"/>
      <c r="F427" s="7"/>
      <c r="G427" s="7"/>
      <c r="H427" s="7"/>
      <c r="I427" s="10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7" customHeight="1">
      <c r="A428" s="7"/>
      <c r="B428" s="7"/>
      <c r="C428" s="7"/>
      <c r="D428" s="7"/>
      <c r="E428" s="7"/>
      <c r="F428" s="7"/>
      <c r="G428" s="7"/>
      <c r="H428" s="7"/>
      <c r="I428" s="10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7" customHeight="1">
      <c r="A429" s="7"/>
      <c r="B429" s="7"/>
      <c r="C429" s="7"/>
      <c r="D429" s="7"/>
      <c r="E429" s="7"/>
      <c r="F429" s="7"/>
      <c r="G429" s="7"/>
      <c r="H429" s="7"/>
      <c r="I429" s="10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7" customHeight="1">
      <c r="A430" s="7"/>
      <c r="B430" s="7"/>
      <c r="C430" s="7"/>
      <c r="D430" s="7"/>
      <c r="E430" s="7"/>
      <c r="F430" s="7"/>
      <c r="G430" s="7"/>
      <c r="H430" s="7"/>
      <c r="I430" s="10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7" customHeight="1">
      <c r="A431" s="7"/>
      <c r="B431" s="7"/>
      <c r="C431" s="7"/>
      <c r="D431" s="7"/>
      <c r="E431" s="7"/>
      <c r="F431" s="7"/>
      <c r="G431" s="7"/>
      <c r="H431" s="7"/>
      <c r="I431" s="10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7" customHeight="1">
      <c r="A432" s="7"/>
      <c r="B432" s="7"/>
      <c r="C432" s="7"/>
      <c r="D432" s="7"/>
      <c r="E432" s="7"/>
      <c r="F432" s="7"/>
      <c r="G432" s="7"/>
      <c r="H432" s="7"/>
      <c r="I432" s="10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7" customHeight="1">
      <c r="A433" s="7"/>
      <c r="B433" s="7"/>
      <c r="C433" s="7"/>
      <c r="D433" s="7"/>
      <c r="E433" s="7"/>
      <c r="F433" s="7"/>
      <c r="G433" s="7"/>
      <c r="H433" s="7"/>
      <c r="I433" s="10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7" customHeight="1">
      <c r="A434" s="7"/>
      <c r="B434" s="7"/>
      <c r="C434" s="7"/>
      <c r="D434" s="7"/>
      <c r="E434" s="7"/>
      <c r="F434" s="7"/>
      <c r="G434" s="7"/>
      <c r="H434" s="7"/>
      <c r="I434" s="10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7" customHeight="1">
      <c r="A435" s="7"/>
      <c r="B435" s="7"/>
      <c r="C435" s="7"/>
      <c r="D435" s="7"/>
      <c r="E435" s="7"/>
      <c r="F435" s="7"/>
      <c r="G435" s="7"/>
      <c r="H435" s="7"/>
      <c r="I435" s="10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7" customHeight="1">
      <c r="A436" s="7"/>
      <c r="B436" s="7"/>
      <c r="C436" s="7"/>
      <c r="D436" s="7"/>
      <c r="E436" s="7"/>
      <c r="F436" s="7"/>
      <c r="G436" s="7"/>
      <c r="H436" s="7"/>
      <c r="I436" s="10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7" customHeight="1">
      <c r="A437" s="7"/>
      <c r="B437" s="7"/>
      <c r="C437" s="7"/>
      <c r="D437" s="7"/>
      <c r="E437" s="7"/>
      <c r="F437" s="7"/>
      <c r="G437" s="7"/>
      <c r="H437" s="7"/>
      <c r="I437" s="10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7" customHeight="1">
      <c r="A438" s="7"/>
      <c r="B438" s="7"/>
      <c r="C438" s="7"/>
      <c r="D438" s="7"/>
      <c r="E438" s="7"/>
      <c r="F438" s="7"/>
      <c r="G438" s="7"/>
      <c r="H438" s="7"/>
      <c r="I438" s="10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7" customHeight="1">
      <c r="A439" s="7"/>
      <c r="B439" s="7"/>
      <c r="C439" s="7"/>
      <c r="D439" s="7"/>
      <c r="E439" s="7"/>
      <c r="F439" s="7"/>
      <c r="G439" s="7"/>
      <c r="H439" s="7"/>
      <c r="I439" s="10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7" customHeight="1">
      <c r="A440" s="7"/>
      <c r="B440" s="7"/>
      <c r="C440" s="7"/>
      <c r="D440" s="7"/>
      <c r="E440" s="7"/>
      <c r="F440" s="7"/>
      <c r="G440" s="7"/>
      <c r="H440" s="7"/>
      <c r="I440" s="10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7" customHeight="1">
      <c r="A441" s="7"/>
      <c r="B441" s="7"/>
      <c r="C441" s="7"/>
      <c r="D441" s="7"/>
      <c r="E441" s="7"/>
      <c r="F441" s="7"/>
      <c r="G441" s="7"/>
      <c r="H441" s="7"/>
      <c r="I441" s="10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7" customHeight="1">
      <c r="A442" s="7"/>
      <c r="B442" s="7"/>
      <c r="C442" s="7"/>
      <c r="D442" s="7"/>
      <c r="E442" s="7"/>
      <c r="F442" s="7"/>
      <c r="G442" s="7"/>
      <c r="H442" s="7"/>
      <c r="I442" s="10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7" customHeight="1">
      <c r="A443" s="7"/>
      <c r="B443" s="7"/>
      <c r="C443" s="7"/>
      <c r="D443" s="7"/>
      <c r="E443" s="7"/>
      <c r="F443" s="7"/>
      <c r="G443" s="7"/>
      <c r="H443" s="7"/>
      <c r="I443" s="10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7" customHeight="1">
      <c r="A444" s="7"/>
      <c r="B444" s="7"/>
      <c r="C444" s="7"/>
      <c r="D444" s="7"/>
      <c r="E444" s="7"/>
      <c r="F444" s="7"/>
      <c r="G444" s="7"/>
      <c r="H444" s="7"/>
      <c r="I444" s="10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7" customHeight="1">
      <c r="A445" s="7"/>
      <c r="B445" s="7"/>
      <c r="C445" s="7"/>
      <c r="D445" s="7"/>
      <c r="E445" s="7"/>
      <c r="F445" s="7"/>
      <c r="G445" s="7"/>
      <c r="H445" s="7"/>
      <c r="I445" s="10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7" customHeight="1">
      <c r="A446" s="7"/>
      <c r="B446" s="7"/>
      <c r="C446" s="7"/>
      <c r="D446" s="7"/>
      <c r="E446" s="7"/>
      <c r="F446" s="7"/>
      <c r="G446" s="7"/>
      <c r="H446" s="7"/>
      <c r="I446" s="10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7" customHeight="1">
      <c r="A447" s="7"/>
      <c r="B447" s="7"/>
      <c r="C447" s="7"/>
      <c r="D447" s="7"/>
      <c r="E447" s="7"/>
      <c r="F447" s="7"/>
      <c r="G447" s="7"/>
      <c r="H447" s="7"/>
      <c r="I447" s="10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7" customHeight="1">
      <c r="A448" s="7"/>
      <c r="B448" s="7"/>
      <c r="C448" s="7"/>
      <c r="D448" s="7"/>
      <c r="E448" s="7"/>
      <c r="F448" s="7"/>
      <c r="G448" s="7"/>
      <c r="H448" s="7"/>
      <c r="I448" s="10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7" customHeight="1">
      <c r="A449" s="7"/>
      <c r="B449" s="7"/>
      <c r="C449" s="7"/>
      <c r="D449" s="7"/>
      <c r="E449" s="7"/>
      <c r="F449" s="7"/>
      <c r="G449" s="7"/>
      <c r="H449" s="7"/>
      <c r="I449" s="10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7" customHeight="1">
      <c r="A450" s="7"/>
      <c r="B450" s="7"/>
      <c r="C450" s="7"/>
      <c r="D450" s="7"/>
      <c r="E450" s="7"/>
      <c r="F450" s="7"/>
      <c r="G450" s="7"/>
      <c r="H450" s="7"/>
      <c r="I450" s="10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7" customHeight="1">
      <c r="A451" s="7"/>
      <c r="B451" s="7"/>
      <c r="C451" s="7"/>
      <c r="D451" s="7"/>
      <c r="E451" s="7"/>
      <c r="F451" s="7"/>
      <c r="G451" s="7"/>
      <c r="H451" s="7"/>
      <c r="I451" s="10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7" customHeight="1">
      <c r="A452" s="7"/>
      <c r="B452" s="7"/>
      <c r="C452" s="7"/>
      <c r="D452" s="7"/>
      <c r="E452" s="7"/>
      <c r="F452" s="7"/>
      <c r="G452" s="7"/>
      <c r="H452" s="7"/>
      <c r="I452" s="10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7" customHeight="1">
      <c r="A453" s="7"/>
      <c r="B453" s="7"/>
      <c r="C453" s="7"/>
      <c r="D453" s="7"/>
      <c r="E453" s="7"/>
      <c r="F453" s="7"/>
      <c r="G453" s="7"/>
      <c r="H453" s="7"/>
      <c r="I453" s="10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7" customHeight="1">
      <c r="A454" s="7"/>
      <c r="B454" s="7"/>
      <c r="C454" s="7"/>
      <c r="D454" s="7"/>
      <c r="E454" s="7"/>
      <c r="F454" s="7"/>
      <c r="G454" s="7"/>
      <c r="H454" s="7"/>
      <c r="I454" s="10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7" customHeight="1">
      <c r="A455" s="7"/>
      <c r="B455" s="7"/>
      <c r="C455" s="7"/>
      <c r="D455" s="7"/>
      <c r="E455" s="7"/>
      <c r="F455" s="7"/>
      <c r="G455" s="7"/>
      <c r="H455" s="7"/>
      <c r="I455" s="10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7" customHeight="1">
      <c r="A456" s="7"/>
      <c r="B456" s="7"/>
      <c r="C456" s="7"/>
      <c r="D456" s="7"/>
      <c r="E456" s="7"/>
      <c r="F456" s="7"/>
      <c r="G456" s="7"/>
      <c r="H456" s="7"/>
      <c r="I456" s="10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7" customHeight="1">
      <c r="A457" s="7"/>
      <c r="B457" s="7"/>
      <c r="C457" s="7"/>
      <c r="D457" s="7"/>
      <c r="E457" s="7"/>
      <c r="F457" s="7"/>
      <c r="G457" s="7"/>
      <c r="H457" s="7"/>
      <c r="I457" s="10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7" customHeight="1">
      <c r="A458" s="7"/>
      <c r="B458" s="7"/>
      <c r="C458" s="7"/>
      <c r="D458" s="7"/>
      <c r="E458" s="7"/>
      <c r="F458" s="7"/>
      <c r="G458" s="7"/>
      <c r="H458" s="7"/>
      <c r="I458" s="10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7" customHeight="1">
      <c r="A459" s="7"/>
      <c r="B459" s="7"/>
      <c r="C459" s="7"/>
      <c r="D459" s="7"/>
      <c r="E459" s="7"/>
      <c r="F459" s="7"/>
      <c r="G459" s="7"/>
      <c r="H459" s="7"/>
      <c r="I459" s="10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7" customHeight="1">
      <c r="A460" s="7"/>
      <c r="B460" s="7"/>
      <c r="C460" s="7"/>
      <c r="D460" s="7"/>
      <c r="E460" s="7"/>
      <c r="F460" s="7"/>
      <c r="G460" s="7"/>
      <c r="H460" s="7"/>
      <c r="I460" s="10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7" customHeight="1">
      <c r="A461" s="7"/>
      <c r="B461" s="7"/>
      <c r="C461" s="7"/>
      <c r="D461" s="7"/>
      <c r="E461" s="7"/>
      <c r="F461" s="7"/>
      <c r="G461" s="7"/>
      <c r="H461" s="7"/>
      <c r="I461" s="10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7" customHeight="1">
      <c r="A462" s="7"/>
      <c r="B462" s="7"/>
      <c r="C462" s="7"/>
      <c r="D462" s="7"/>
      <c r="E462" s="7"/>
      <c r="F462" s="7"/>
      <c r="G462" s="7"/>
      <c r="H462" s="7"/>
      <c r="I462" s="10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7" customHeight="1">
      <c r="A463" s="7"/>
      <c r="B463" s="7"/>
      <c r="C463" s="7"/>
      <c r="D463" s="7"/>
      <c r="E463" s="7"/>
      <c r="F463" s="7"/>
      <c r="G463" s="7"/>
      <c r="H463" s="7"/>
      <c r="I463" s="10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7" customHeight="1">
      <c r="A464" s="7"/>
      <c r="B464" s="7"/>
      <c r="C464" s="7"/>
      <c r="D464" s="7"/>
      <c r="E464" s="7"/>
      <c r="F464" s="7"/>
      <c r="G464" s="7"/>
      <c r="H464" s="7"/>
      <c r="I464" s="10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7" customHeight="1">
      <c r="A465" s="7"/>
      <c r="B465" s="7"/>
      <c r="C465" s="7"/>
      <c r="D465" s="7"/>
      <c r="E465" s="7"/>
      <c r="F465" s="7"/>
      <c r="G465" s="7"/>
      <c r="H465" s="7"/>
      <c r="I465" s="10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7" customHeight="1">
      <c r="A466" s="7"/>
      <c r="B466" s="7"/>
      <c r="C466" s="7"/>
      <c r="D466" s="7"/>
      <c r="E466" s="7"/>
      <c r="F466" s="7"/>
      <c r="G466" s="7"/>
      <c r="H466" s="7"/>
      <c r="I466" s="10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7" customHeight="1">
      <c r="A467" s="7"/>
      <c r="B467" s="7"/>
      <c r="C467" s="7"/>
      <c r="D467" s="7"/>
      <c r="E467" s="7"/>
      <c r="F467" s="7"/>
      <c r="G467" s="7"/>
      <c r="H467" s="7"/>
      <c r="I467" s="10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7" customHeight="1">
      <c r="A468" s="7"/>
      <c r="B468" s="7"/>
      <c r="C468" s="7"/>
      <c r="D468" s="7"/>
      <c r="E468" s="7"/>
      <c r="F468" s="7"/>
      <c r="G468" s="7"/>
      <c r="H468" s="7"/>
      <c r="I468" s="10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7" customHeight="1">
      <c r="A469" s="7"/>
      <c r="B469" s="7"/>
      <c r="C469" s="7"/>
      <c r="D469" s="7"/>
      <c r="E469" s="7"/>
      <c r="F469" s="7"/>
      <c r="G469" s="7"/>
      <c r="H469" s="7"/>
      <c r="I469" s="10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7" customHeight="1">
      <c r="A470" s="7"/>
      <c r="B470" s="7"/>
      <c r="C470" s="7"/>
      <c r="D470" s="7"/>
      <c r="E470" s="7"/>
      <c r="F470" s="7"/>
      <c r="G470" s="7"/>
      <c r="H470" s="7"/>
      <c r="I470" s="10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7" customHeight="1">
      <c r="A471" s="7"/>
      <c r="B471" s="7"/>
      <c r="C471" s="7"/>
      <c r="D471" s="7"/>
      <c r="E471" s="7"/>
      <c r="F471" s="7"/>
      <c r="G471" s="7"/>
      <c r="H471" s="7"/>
      <c r="I471" s="10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7" customHeight="1">
      <c r="A472" s="7"/>
      <c r="B472" s="7"/>
      <c r="C472" s="7"/>
      <c r="D472" s="7"/>
      <c r="E472" s="7"/>
      <c r="F472" s="7"/>
      <c r="G472" s="7"/>
      <c r="H472" s="7"/>
      <c r="I472" s="10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7" customHeight="1">
      <c r="A473" s="7"/>
      <c r="B473" s="7"/>
      <c r="C473" s="7"/>
      <c r="D473" s="7"/>
      <c r="E473" s="7"/>
      <c r="F473" s="7"/>
      <c r="G473" s="7"/>
      <c r="H473" s="7"/>
      <c r="I473" s="10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7" customHeight="1">
      <c r="A474" s="7"/>
      <c r="B474" s="7"/>
      <c r="C474" s="7"/>
      <c r="D474" s="7"/>
      <c r="E474" s="7"/>
      <c r="F474" s="7"/>
      <c r="G474" s="7"/>
      <c r="H474" s="7"/>
      <c r="I474" s="10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7" customHeight="1">
      <c r="A475" s="7"/>
      <c r="B475" s="7"/>
      <c r="C475" s="7"/>
      <c r="D475" s="7"/>
      <c r="E475" s="7"/>
      <c r="F475" s="7"/>
      <c r="G475" s="7"/>
      <c r="H475" s="7"/>
      <c r="I475" s="10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7" customHeight="1">
      <c r="A476" s="7"/>
      <c r="B476" s="7"/>
      <c r="C476" s="7"/>
      <c r="D476" s="7"/>
      <c r="E476" s="7"/>
      <c r="F476" s="7"/>
      <c r="G476" s="7"/>
      <c r="H476" s="7"/>
      <c r="I476" s="10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7" customHeight="1">
      <c r="A477" s="7"/>
      <c r="B477" s="7"/>
      <c r="C477" s="7"/>
      <c r="D477" s="7"/>
      <c r="E477" s="7"/>
      <c r="F477" s="7"/>
      <c r="G477" s="7"/>
      <c r="H477" s="7"/>
      <c r="I477" s="10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7" customHeight="1">
      <c r="A478" s="7"/>
      <c r="B478" s="7"/>
      <c r="C478" s="7"/>
      <c r="D478" s="7"/>
      <c r="E478" s="7"/>
      <c r="F478" s="7"/>
      <c r="G478" s="7"/>
      <c r="H478" s="7"/>
      <c r="I478" s="10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7" customHeight="1">
      <c r="A479" s="7"/>
      <c r="B479" s="7"/>
      <c r="C479" s="7"/>
      <c r="D479" s="7"/>
      <c r="E479" s="7"/>
      <c r="F479" s="7"/>
      <c r="G479" s="7"/>
      <c r="H479" s="7"/>
      <c r="I479" s="10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7" customHeight="1">
      <c r="A480" s="7"/>
      <c r="B480" s="7"/>
      <c r="C480" s="7"/>
      <c r="D480" s="7"/>
      <c r="E480" s="7"/>
      <c r="F480" s="7"/>
      <c r="G480" s="7"/>
      <c r="H480" s="7"/>
      <c r="I480" s="10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7" customHeight="1">
      <c r="A481" s="7"/>
      <c r="B481" s="7"/>
      <c r="C481" s="7"/>
      <c r="D481" s="7"/>
      <c r="E481" s="7"/>
      <c r="F481" s="7"/>
      <c r="G481" s="7"/>
      <c r="H481" s="7"/>
      <c r="I481" s="10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7" customHeight="1">
      <c r="A482" s="7"/>
      <c r="B482" s="7"/>
      <c r="C482" s="7"/>
      <c r="D482" s="7"/>
      <c r="E482" s="7"/>
      <c r="F482" s="7"/>
      <c r="G482" s="7"/>
      <c r="H482" s="7"/>
      <c r="I482" s="10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7" customHeight="1">
      <c r="A483" s="7"/>
      <c r="B483" s="7"/>
      <c r="C483" s="7"/>
      <c r="D483" s="7"/>
      <c r="E483" s="7"/>
      <c r="F483" s="7"/>
      <c r="G483" s="7"/>
      <c r="H483" s="7"/>
      <c r="I483" s="10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7" customHeight="1">
      <c r="A484" s="7"/>
      <c r="B484" s="7"/>
      <c r="C484" s="7"/>
      <c r="D484" s="7"/>
      <c r="E484" s="7"/>
      <c r="F484" s="7"/>
      <c r="G484" s="7"/>
      <c r="H484" s="7"/>
      <c r="I484" s="10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7" customHeight="1">
      <c r="A485" s="7"/>
      <c r="B485" s="7"/>
      <c r="C485" s="7"/>
      <c r="D485" s="7"/>
      <c r="E485" s="7"/>
      <c r="F485" s="7"/>
      <c r="G485" s="7"/>
      <c r="H485" s="7"/>
      <c r="I485" s="10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7" customHeight="1">
      <c r="A486" s="7"/>
      <c r="B486" s="7"/>
      <c r="C486" s="7"/>
      <c r="D486" s="7"/>
      <c r="E486" s="7"/>
      <c r="F486" s="7"/>
      <c r="G486" s="7"/>
      <c r="H486" s="7"/>
      <c r="I486" s="10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7" customHeight="1">
      <c r="A487" s="7"/>
      <c r="B487" s="7"/>
      <c r="C487" s="7"/>
      <c r="D487" s="7"/>
      <c r="E487" s="7"/>
      <c r="F487" s="7"/>
      <c r="G487" s="7"/>
      <c r="H487" s="7"/>
      <c r="I487" s="10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7" customHeight="1">
      <c r="A488" s="7"/>
      <c r="B488" s="7"/>
      <c r="C488" s="7"/>
      <c r="D488" s="7"/>
      <c r="E488" s="7"/>
      <c r="F488" s="7"/>
      <c r="G488" s="7"/>
      <c r="H488" s="7"/>
      <c r="I488" s="10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7" customHeight="1">
      <c r="A489" s="7"/>
      <c r="B489" s="7"/>
      <c r="C489" s="7"/>
      <c r="D489" s="7"/>
      <c r="E489" s="7"/>
      <c r="F489" s="7"/>
      <c r="G489" s="7"/>
      <c r="H489" s="7"/>
      <c r="I489" s="10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7" customHeight="1">
      <c r="A490" s="7"/>
      <c r="B490" s="7"/>
      <c r="C490" s="7"/>
      <c r="D490" s="7"/>
      <c r="E490" s="7"/>
      <c r="F490" s="7"/>
      <c r="G490" s="7"/>
      <c r="H490" s="7"/>
      <c r="I490" s="10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7" customHeight="1">
      <c r="A491" s="7"/>
      <c r="B491" s="7"/>
      <c r="C491" s="7"/>
      <c r="D491" s="7"/>
      <c r="E491" s="7"/>
      <c r="F491" s="7"/>
      <c r="G491" s="7"/>
      <c r="H491" s="7"/>
      <c r="I491" s="10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7" customHeight="1">
      <c r="A492" s="7"/>
      <c r="B492" s="7"/>
      <c r="C492" s="7"/>
      <c r="D492" s="7"/>
      <c r="E492" s="7"/>
      <c r="F492" s="7"/>
      <c r="G492" s="7"/>
      <c r="H492" s="7"/>
      <c r="I492" s="10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7" customHeight="1">
      <c r="A493" s="7"/>
      <c r="B493" s="7"/>
      <c r="C493" s="7"/>
      <c r="D493" s="7"/>
      <c r="E493" s="7"/>
      <c r="F493" s="7"/>
      <c r="G493" s="7"/>
      <c r="H493" s="7"/>
      <c r="I493" s="10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7" customHeight="1">
      <c r="A494" s="7"/>
      <c r="B494" s="7"/>
      <c r="C494" s="7"/>
      <c r="D494" s="7"/>
      <c r="E494" s="7"/>
      <c r="F494" s="7"/>
      <c r="G494" s="7"/>
      <c r="H494" s="7"/>
      <c r="I494" s="10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7" customHeight="1">
      <c r="A495" s="7"/>
      <c r="B495" s="7"/>
      <c r="C495" s="7"/>
      <c r="D495" s="7"/>
      <c r="E495" s="7"/>
      <c r="F495" s="7"/>
      <c r="G495" s="7"/>
      <c r="H495" s="7"/>
      <c r="I495" s="10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7" customHeight="1">
      <c r="A496" s="7"/>
      <c r="B496" s="7"/>
      <c r="C496" s="7"/>
      <c r="D496" s="7"/>
      <c r="E496" s="7"/>
      <c r="F496" s="7"/>
      <c r="G496" s="7"/>
      <c r="H496" s="7"/>
      <c r="I496" s="10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7" customHeight="1">
      <c r="A497" s="7"/>
      <c r="B497" s="7"/>
      <c r="C497" s="7"/>
      <c r="D497" s="7"/>
      <c r="E497" s="7"/>
      <c r="F497" s="7"/>
      <c r="G497" s="7"/>
      <c r="H497" s="7"/>
      <c r="I497" s="10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7" customHeight="1">
      <c r="A498" s="7"/>
      <c r="B498" s="7"/>
      <c r="C498" s="7"/>
      <c r="D498" s="7"/>
      <c r="E498" s="7"/>
      <c r="F498" s="7"/>
      <c r="G498" s="7"/>
      <c r="H498" s="7"/>
      <c r="I498" s="10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7" customHeight="1">
      <c r="A499" s="7"/>
      <c r="B499" s="7"/>
      <c r="C499" s="7"/>
      <c r="D499" s="7"/>
      <c r="E499" s="7"/>
      <c r="F499" s="7"/>
      <c r="G499" s="7"/>
      <c r="H499" s="7"/>
      <c r="I499" s="10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7" customHeight="1">
      <c r="A500" s="7"/>
      <c r="B500" s="7"/>
      <c r="C500" s="7"/>
      <c r="D500" s="7"/>
      <c r="E500" s="7"/>
      <c r="F500" s="7"/>
      <c r="G500" s="7"/>
      <c r="H500" s="7"/>
      <c r="I500" s="10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7" customHeight="1">
      <c r="A501" s="7"/>
      <c r="B501" s="7"/>
      <c r="C501" s="7"/>
      <c r="D501" s="7"/>
      <c r="E501" s="7"/>
      <c r="F501" s="7"/>
      <c r="G501" s="7"/>
      <c r="H501" s="7"/>
      <c r="I501" s="10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7" customHeight="1">
      <c r="A502" s="7"/>
      <c r="B502" s="7"/>
      <c r="C502" s="7"/>
      <c r="D502" s="7"/>
      <c r="E502" s="7"/>
      <c r="F502" s="7"/>
      <c r="G502" s="7"/>
      <c r="H502" s="7"/>
      <c r="I502" s="10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7" customHeight="1">
      <c r="A503" s="7"/>
      <c r="B503" s="7"/>
      <c r="C503" s="7"/>
      <c r="D503" s="7"/>
      <c r="E503" s="7"/>
      <c r="F503" s="7"/>
      <c r="G503" s="7"/>
      <c r="H503" s="7"/>
      <c r="I503" s="10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7" customHeight="1">
      <c r="A504" s="7"/>
      <c r="B504" s="7"/>
      <c r="C504" s="7"/>
      <c r="D504" s="7"/>
      <c r="E504" s="7"/>
      <c r="F504" s="7"/>
      <c r="G504" s="7"/>
      <c r="H504" s="7"/>
      <c r="I504" s="10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7" customHeight="1">
      <c r="A505" s="7"/>
      <c r="B505" s="7"/>
      <c r="C505" s="7"/>
      <c r="D505" s="7"/>
      <c r="E505" s="7"/>
      <c r="F505" s="7"/>
      <c r="G505" s="7"/>
      <c r="H505" s="7"/>
      <c r="I505" s="10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7" customHeight="1">
      <c r="A506" s="7"/>
      <c r="B506" s="7"/>
      <c r="C506" s="7"/>
      <c r="D506" s="7"/>
      <c r="E506" s="7"/>
      <c r="F506" s="7"/>
      <c r="G506" s="7"/>
      <c r="H506" s="7"/>
      <c r="I506" s="10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7" customHeight="1">
      <c r="A507" s="7"/>
      <c r="B507" s="7"/>
      <c r="C507" s="7"/>
      <c r="D507" s="7"/>
      <c r="E507" s="7"/>
      <c r="F507" s="7"/>
      <c r="G507" s="7"/>
      <c r="H507" s="7"/>
      <c r="I507" s="10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7" customHeight="1">
      <c r="A508" s="7"/>
      <c r="B508" s="7"/>
      <c r="C508" s="7"/>
      <c r="D508" s="7"/>
      <c r="E508" s="7"/>
      <c r="F508" s="7"/>
      <c r="G508" s="7"/>
      <c r="H508" s="7"/>
      <c r="I508" s="10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7" customHeight="1">
      <c r="A509" s="7"/>
      <c r="B509" s="7"/>
      <c r="C509" s="7"/>
      <c r="D509" s="7"/>
      <c r="E509" s="7"/>
      <c r="F509" s="7"/>
      <c r="G509" s="7"/>
      <c r="H509" s="7"/>
      <c r="I509" s="10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7" customHeight="1">
      <c r="A510" s="7"/>
      <c r="B510" s="7"/>
      <c r="C510" s="7"/>
      <c r="D510" s="7"/>
      <c r="E510" s="7"/>
      <c r="F510" s="7"/>
      <c r="G510" s="7"/>
      <c r="H510" s="7"/>
      <c r="I510" s="10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7" customHeight="1">
      <c r="A511" s="7"/>
      <c r="B511" s="7"/>
      <c r="C511" s="7"/>
      <c r="D511" s="7"/>
      <c r="E511" s="7"/>
      <c r="F511" s="7"/>
      <c r="G511" s="7"/>
      <c r="H511" s="7"/>
      <c r="I511" s="10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7" customHeight="1">
      <c r="A512" s="7"/>
      <c r="B512" s="7"/>
      <c r="C512" s="7"/>
      <c r="D512" s="7"/>
      <c r="E512" s="7"/>
      <c r="F512" s="7"/>
      <c r="G512" s="7"/>
      <c r="H512" s="7"/>
      <c r="I512" s="10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7" customHeight="1">
      <c r="A513" s="7"/>
      <c r="B513" s="7"/>
      <c r="C513" s="7"/>
      <c r="D513" s="7"/>
      <c r="E513" s="7"/>
      <c r="F513" s="7"/>
      <c r="G513" s="7"/>
      <c r="H513" s="7"/>
      <c r="I513" s="10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7" customHeight="1">
      <c r="A514" s="7"/>
      <c r="B514" s="7"/>
      <c r="C514" s="7"/>
      <c r="D514" s="7"/>
      <c r="E514" s="7"/>
      <c r="F514" s="7"/>
      <c r="G514" s="7"/>
      <c r="H514" s="7"/>
      <c r="I514" s="10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7" customHeight="1">
      <c r="A515" s="7"/>
      <c r="B515" s="7"/>
      <c r="C515" s="7"/>
      <c r="D515" s="7"/>
      <c r="E515" s="7"/>
      <c r="F515" s="7"/>
      <c r="G515" s="7"/>
      <c r="H515" s="7"/>
      <c r="I515" s="10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7" customHeight="1">
      <c r="A516" s="7"/>
      <c r="B516" s="7"/>
      <c r="C516" s="7"/>
      <c r="D516" s="7"/>
      <c r="E516" s="7"/>
      <c r="F516" s="7"/>
      <c r="G516" s="7"/>
      <c r="H516" s="7"/>
      <c r="I516" s="10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7" customHeight="1">
      <c r="A517" s="7"/>
      <c r="B517" s="7"/>
      <c r="C517" s="7"/>
      <c r="D517" s="7"/>
      <c r="E517" s="7"/>
      <c r="F517" s="7"/>
      <c r="G517" s="7"/>
      <c r="H517" s="7"/>
      <c r="I517" s="10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7" customHeight="1">
      <c r="A518" s="7"/>
      <c r="B518" s="7"/>
      <c r="C518" s="7"/>
      <c r="D518" s="7"/>
      <c r="E518" s="7"/>
      <c r="F518" s="7"/>
      <c r="G518" s="7"/>
      <c r="H518" s="7"/>
      <c r="I518" s="10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7" customHeight="1">
      <c r="A519" s="7"/>
      <c r="B519" s="7"/>
      <c r="C519" s="7"/>
      <c r="D519" s="7"/>
      <c r="E519" s="7"/>
      <c r="F519" s="7"/>
      <c r="G519" s="7"/>
      <c r="H519" s="7"/>
      <c r="I519" s="10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7" customHeight="1">
      <c r="A520" s="7"/>
      <c r="B520" s="7"/>
      <c r="C520" s="7"/>
      <c r="D520" s="7"/>
      <c r="E520" s="7"/>
      <c r="F520" s="7"/>
      <c r="G520" s="7"/>
      <c r="H520" s="7"/>
      <c r="I520" s="10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7" customHeight="1">
      <c r="A521" s="7"/>
      <c r="B521" s="7"/>
      <c r="C521" s="7"/>
      <c r="D521" s="7"/>
      <c r="E521" s="7"/>
      <c r="F521" s="7"/>
      <c r="G521" s="7"/>
      <c r="H521" s="7"/>
      <c r="I521" s="10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7" customHeight="1">
      <c r="A522" s="7"/>
      <c r="B522" s="7"/>
      <c r="C522" s="7"/>
      <c r="D522" s="7"/>
      <c r="E522" s="7"/>
      <c r="F522" s="7"/>
      <c r="G522" s="7"/>
      <c r="H522" s="7"/>
      <c r="I522" s="10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7" customHeight="1">
      <c r="A523" s="7"/>
      <c r="B523" s="7"/>
      <c r="C523" s="7"/>
      <c r="D523" s="7"/>
      <c r="E523" s="7"/>
      <c r="F523" s="7"/>
      <c r="G523" s="7"/>
      <c r="H523" s="7"/>
      <c r="I523" s="10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7" customHeight="1">
      <c r="A524" s="7"/>
      <c r="B524" s="7"/>
      <c r="C524" s="7"/>
      <c r="D524" s="7"/>
      <c r="E524" s="7"/>
      <c r="F524" s="7"/>
      <c r="G524" s="7"/>
      <c r="H524" s="7"/>
      <c r="I524" s="10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7" customHeight="1">
      <c r="A525" s="7"/>
      <c r="B525" s="7"/>
      <c r="C525" s="7"/>
      <c r="D525" s="7"/>
      <c r="E525" s="7"/>
      <c r="F525" s="7"/>
      <c r="G525" s="7"/>
      <c r="H525" s="7"/>
      <c r="I525" s="10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7" customHeight="1">
      <c r="A526" s="7"/>
      <c r="B526" s="7"/>
      <c r="C526" s="7"/>
      <c r="D526" s="7"/>
      <c r="E526" s="7"/>
      <c r="F526" s="7"/>
      <c r="G526" s="7"/>
      <c r="H526" s="7"/>
      <c r="I526" s="10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7" customHeight="1">
      <c r="A527" s="7"/>
      <c r="B527" s="7"/>
      <c r="C527" s="7"/>
      <c r="D527" s="7"/>
      <c r="E527" s="7"/>
      <c r="F527" s="7"/>
      <c r="G527" s="7"/>
      <c r="H527" s="7"/>
      <c r="I527" s="10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7" customHeight="1">
      <c r="A528" s="7"/>
      <c r="B528" s="7"/>
      <c r="C528" s="7"/>
      <c r="D528" s="7"/>
      <c r="E528" s="7"/>
      <c r="F528" s="7"/>
      <c r="G528" s="7"/>
      <c r="H528" s="7"/>
      <c r="I528" s="10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7" customHeight="1">
      <c r="A529" s="7"/>
      <c r="B529" s="7"/>
      <c r="C529" s="7"/>
      <c r="D529" s="7"/>
      <c r="E529" s="7"/>
      <c r="F529" s="7"/>
      <c r="G529" s="7"/>
      <c r="H529" s="7"/>
      <c r="I529" s="10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7" customHeight="1">
      <c r="A530" s="7"/>
      <c r="B530" s="7"/>
      <c r="C530" s="7"/>
      <c r="D530" s="7"/>
      <c r="E530" s="7"/>
      <c r="F530" s="7"/>
      <c r="G530" s="7"/>
      <c r="H530" s="7"/>
      <c r="I530" s="10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7" customHeight="1">
      <c r="A531" s="7"/>
      <c r="B531" s="7"/>
      <c r="C531" s="7"/>
      <c r="D531" s="7"/>
      <c r="E531" s="7"/>
      <c r="F531" s="7"/>
      <c r="G531" s="7"/>
      <c r="H531" s="7"/>
      <c r="I531" s="10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7" customHeight="1">
      <c r="A532" s="7"/>
      <c r="B532" s="7"/>
      <c r="C532" s="7"/>
      <c r="D532" s="7"/>
      <c r="E532" s="7"/>
      <c r="F532" s="7"/>
      <c r="G532" s="7"/>
      <c r="H532" s="7"/>
      <c r="I532" s="10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7" customHeight="1">
      <c r="A533" s="7"/>
      <c r="B533" s="7"/>
      <c r="C533" s="7"/>
      <c r="D533" s="7"/>
      <c r="E533" s="7"/>
      <c r="F533" s="7"/>
      <c r="G533" s="7"/>
      <c r="H533" s="7"/>
      <c r="I533" s="10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7" customHeight="1">
      <c r="A534" s="7"/>
      <c r="B534" s="7"/>
      <c r="C534" s="7"/>
      <c r="D534" s="7"/>
      <c r="E534" s="7"/>
      <c r="F534" s="7"/>
      <c r="G534" s="7"/>
      <c r="H534" s="7"/>
      <c r="I534" s="10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7" customHeight="1">
      <c r="A535" s="7"/>
      <c r="B535" s="7"/>
      <c r="C535" s="7"/>
      <c r="D535" s="7"/>
      <c r="E535" s="7"/>
      <c r="F535" s="7"/>
      <c r="G535" s="7"/>
      <c r="H535" s="7"/>
      <c r="I535" s="10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7" customHeight="1">
      <c r="A536" s="7"/>
      <c r="B536" s="7"/>
      <c r="C536" s="7"/>
      <c r="D536" s="7"/>
      <c r="E536" s="7"/>
      <c r="F536" s="7"/>
      <c r="G536" s="7"/>
      <c r="H536" s="7"/>
      <c r="I536" s="10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7" customHeight="1">
      <c r="A537" s="7"/>
      <c r="B537" s="7"/>
      <c r="C537" s="7"/>
      <c r="D537" s="7"/>
      <c r="E537" s="7"/>
      <c r="F537" s="7"/>
      <c r="G537" s="7"/>
      <c r="H537" s="7"/>
      <c r="I537" s="10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7" customHeight="1">
      <c r="A538" s="7"/>
      <c r="B538" s="7"/>
      <c r="C538" s="7"/>
      <c r="D538" s="7"/>
      <c r="E538" s="7"/>
      <c r="F538" s="7"/>
      <c r="G538" s="7"/>
      <c r="H538" s="7"/>
      <c r="I538" s="10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7" customHeight="1">
      <c r="A539" s="7"/>
      <c r="B539" s="7"/>
      <c r="C539" s="7"/>
      <c r="D539" s="7"/>
      <c r="E539" s="7"/>
      <c r="F539" s="7"/>
      <c r="G539" s="7"/>
      <c r="H539" s="7"/>
      <c r="I539" s="10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7" customHeight="1">
      <c r="A540" s="7"/>
      <c r="B540" s="7"/>
      <c r="C540" s="7"/>
      <c r="D540" s="7"/>
      <c r="E540" s="7"/>
      <c r="F540" s="7"/>
      <c r="G540" s="7"/>
      <c r="H540" s="7"/>
      <c r="I540" s="10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7" customHeight="1">
      <c r="A541" s="7"/>
      <c r="B541" s="7"/>
      <c r="C541" s="7"/>
      <c r="D541" s="7"/>
      <c r="E541" s="7"/>
      <c r="F541" s="7"/>
      <c r="G541" s="7"/>
      <c r="H541" s="7"/>
      <c r="I541" s="10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7" customHeight="1">
      <c r="A542" s="7"/>
      <c r="B542" s="7"/>
      <c r="C542" s="7"/>
      <c r="D542" s="7"/>
      <c r="E542" s="7"/>
      <c r="F542" s="7"/>
      <c r="G542" s="7"/>
      <c r="H542" s="7"/>
      <c r="I542" s="10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7" customHeight="1">
      <c r="A543" s="7"/>
      <c r="B543" s="7"/>
      <c r="C543" s="7"/>
      <c r="D543" s="7"/>
      <c r="E543" s="7"/>
      <c r="F543" s="7"/>
      <c r="G543" s="7"/>
      <c r="H543" s="7"/>
      <c r="I543" s="10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7" customHeight="1">
      <c r="A544" s="7"/>
      <c r="B544" s="7"/>
      <c r="C544" s="7"/>
      <c r="D544" s="7"/>
      <c r="E544" s="7"/>
      <c r="F544" s="7"/>
      <c r="G544" s="7"/>
      <c r="H544" s="7"/>
      <c r="I544" s="10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7" customHeight="1">
      <c r="A545" s="7"/>
      <c r="B545" s="7"/>
      <c r="C545" s="7"/>
      <c r="D545" s="7"/>
      <c r="E545" s="7"/>
      <c r="F545" s="7"/>
      <c r="G545" s="7"/>
      <c r="H545" s="7"/>
      <c r="I545" s="10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7" customHeight="1">
      <c r="A546" s="7"/>
      <c r="B546" s="7"/>
      <c r="C546" s="7"/>
      <c r="D546" s="7"/>
      <c r="E546" s="7"/>
      <c r="F546" s="7"/>
      <c r="G546" s="7"/>
      <c r="H546" s="7"/>
      <c r="I546" s="10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7" customHeight="1">
      <c r="A547" s="7"/>
      <c r="B547" s="7"/>
      <c r="C547" s="7"/>
      <c r="D547" s="7"/>
      <c r="E547" s="7"/>
      <c r="F547" s="7"/>
      <c r="G547" s="7"/>
      <c r="H547" s="7"/>
      <c r="I547" s="10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7" customHeight="1">
      <c r="A548" s="7"/>
      <c r="B548" s="7"/>
      <c r="C548" s="7"/>
      <c r="D548" s="7"/>
      <c r="E548" s="7"/>
      <c r="F548" s="7"/>
      <c r="G548" s="7"/>
      <c r="H548" s="7"/>
      <c r="I548" s="10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7" customHeight="1">
      <c r="A549" s="7"/>
      <c r="B549" s="7"/>
      <c r="C549" s="7"/>
      <c r="D549" s="7"/>
      <c r="E549" s="7"/>
      <c r="F549" s="7"/>
      <c r="G549" s="7"/>
      <c r="H549" s="7"/>
      <c r="I549" s="10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7" customHeight="1">
      <c r="A550" s="7"/>
      <c r="B550" s="7"/>
      <c r="C550" s="7"/>
      <c r="D550" s="7"/>
      <c r="E550" s="7"/>
      <c r="F550" s="7"/>
      <c r="G550" s="7"/>
      <c r="H550" s="7"/>
      <c r="I550" s="10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7" customHeight="1">
      <c r="A551" s="7"/>
      <c r="B551" s="7"/>
      <c r="C551" s="7"/>
      <c r="D551" s="7"/>
      <c r="E551" s="7"/>
      <c r="F551" s="7"/>
      <c r="G551" s="7"/>
      <c r="H551" s="7"/>
      <c r="I551" s="10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7" customHeight="1">
      <c r="A552" s="7"/>
      <c r="B552" s="7"/>
      <c r="C552" s="7"/>
      <c r="D552" s="7"/>
      <c r="E552" s="7"/>
      <c r="F552" s="7"/>
      <c r="G552" s="7"/>
      <c r="H552" s="7"/>
      <c r="I552" s="10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7" customHeight="1">
      <c r="A553" s="7"/>
      <c r="B553" s="7"/>
      <c r="C553" s="7"/>
      <c r="D553" s="7"/>
      <c r="E553" s="7"/>
      <c r="F553" s="7"/>
      <c r="G553" s="7"/>
      <c r="H553" s="7"/>
      <c r="I553" s="10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7" customHeight="1">
      <c r="A554" s="7"/>
      <c r="B554" s="7"/>
      <c r="C554" s="7"/>
      <c r="D554" s="7"/>
      <c r="E554" s="7"/>
      <c r="F554" s="7"/>
      <c r="G554" s="7"/>
      <c r="H554" s="7"/>
      <c r="I554" s="10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7" customHeight="1">
      <c r="A555" s="7"/>
      <c r="B555" s="7"/>
      <c r="C555" s="7"/>
      <c r="D555" s="7"/>
      <c r="E555" s="7"/>
      <c r="F555" s="7"/>
      <c r="G555" s="7"/>
      <c r="H555" s="7"/>
      <c r="I555" s="10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7" customHeight="1">
      <c r="A556" s="7"/>
      <c r="B556" s="7"/>
      <c r="C556" s="7"/>
      <c r="D556" s="7"/>
      <c r="E556" s="7"/>
      <c r="F556" s="7"/>
      <c r="G556" s="7"/>
      <c r="H556" s="7"/>
      <c r="I556" s="10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7" customHeight="1">
      <c r="A557" s="7"/>
      <c r="B557" s="7"/>
      <c r="C557" s="7"/>
      <c r="D557" s="7"/>
      <c r="E557" s="7"/>
      <c r="F557" s="7"/>
      <c r="G557" s="7"/>
      <c r="H557" s="7"/>
      <c r="I557" s="10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7" customHeight="1">
      <c r="A558" s="7"/>
      <c r="B558" s="7"/>
      <c r="C558" s="7"/>
      <c r="D558" s="7"/>
      <c r="E558" s="7"/>
      <c r="F558" s="7"/>
      <c r="G558" s="7"/>
      <c r="H558" s="7"/>
      <c r="I558" s="10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7" customHeight="1">
      <c r="A559" s="7"/>
      <c r="B559" s="7"/>
      <c r="C559" s="7"/>
      <c r="D559" s="7"/>
      <c r="E559" s="7"/>
      <c r="F559" s="7"/>
      <c r="G559" s="7"/>
      <c r="H559" s="7"/>
      <c r="I559" s="10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7" customHeight="1">
      <c r="A560" s="7"/>
      <c r="B560" s="7"/>
      <c r="C560" s="7"/>
      <c r="D560" s="7"/>
      <c r="E560" s="7"/>
      <c r="F560" s="7"/>
      <c r="G560" s="7"/>
      <c r="H560" s="7"/>
      <c r="I560" s="10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7" customHeight="1">
      <c r="A561" s="7"/>
      <c r="B561" s="7"/>
      <c r="C561" s="7"/>
      <c r="D561" s="7"/>
      <c r="E561" s="7"/>
      <c r="F561" s="7"/>
      <c r="G561" s="7"/>
      <c r="H561" s="7"/>
      <c r="I561" s="10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7" customHeight="1">
      <c r="A562" s="7"/>
      <c r="B562" s="7"/>
      <c r="C562" s="7"/>
      <c r="D562" s="7"/>
      <c r="E562" s="7"/>
      <c r="F562" s="7"/>
      <c r="G562" s="7"/>
      <c r="H562" s="7"/>
      <c r="I562" s="10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7" customHeight="1">
      <c r="A563" s="7"/>
      <c r="B563" s="7"/>
      <c r="C563" s="7"/>
      <c r="D563" s="7"/>
      <c r="E563" s="7"/>
      <c r="F563" s="7"/>
      <c r="G563" s="7"/>
      <c r="H563" s="7"/>
      <c r="I563" s="10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7" customHeight="1">
      <c r="A564" s="7"/>
      <c r="B564" s="7"/>
      <c r="C564" s="7"/>
      <c r="D564" s="7"/>
      <c r="E564" s="7"/>
      <c r="F564" s="7"/>
      <c r="G564" s="7"/>
      <c r="H564" s="7"/>
      <c r="I564" s="10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7" customHeight="1">
      <c r="A565" s="7"/>
      <c r="B565" s="7"/>
      <c r="C565" s="7"/>
      <c r="D565" s="7"/>
      <c r="E565" s="7"/>
      <c r="F565" s="7"/>
      <c r="G565" s="7"/>
      <c r="H565" s="7"/>
      <c r="I565" s="10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7" customHeight="1">
      <c r="A566" s="7"/>
      <c r="B566" s="7"/>
      <c r="C566" s="7"/>
      <c r="D566" s="7"/>
      <c r="E566" s="7"/>
      <c r="F566" s="7"/>
      <c r="G566" s="7"/>
      <c r="H566" s="7"/>
      <c r="I566" s="10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7" customHeight="1">
      <c r="A567" s="7"/>
      <c r="B567" s="7"/>
      <c r="C567" s="7"/>
      <c r="D567" s="7"/>
      <c r="E567" s="7"/>
      <c r="F567" s="7"/>
      <c r="G567" s="7"/>
      <c r="H567" s="7"/>
      <c r="I567" s="10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7" customHeight="1">
      <c r="A568" s="7"/>
      <c r="B568" s="7"/>
      <c r="C568" s="7"/>
      <c r="D568" s="7"/>
      <c r="E568" s="7"/>
      <c r="F568" s="7"/>
      <c r="G568" s="7"/>
      <c r="H568" s="7"/>
      <c r="I568" s="10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7" customHeight="1">
      <c r="A569" s="7"/>
      <c r="B569" s="7"/>
      <c r="C569" s="7"/>
      <c r="D569" s="7"/>
      <c r="E569" s="7"/>
      <c r="F569" s="7"/>
      <c r="G569" s="7"/>
      <c r="H569" s="7"/>
      <c r="I569" s="10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7" customHeight="1">
      <c r="A570" s="7"/>
      <c r="B570" s="7"/>
      <c r="C570" s="7"/>
      <c r="D570" s="7"/>
      <c r="E570" s="7"/>
      <c r="F570" s="7"/>
      <c r="G570" s="7"/>
      <c r="H570" s="7"/>
      <c r="I570" s="10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7" customHeight="1">
      <c r="A571" s="7"/>
      <c r="B571" s="7"/>
      <c r="C571" s="7"/>
      <c r="D571" s="7"/>
      <c r="E571" s="7"/>
      <c r="F571" s="7"/>
      <c r="G571" s="7"/>
      <c r="H571" s="7"/>
      <c r="I571" s="10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7" customHeight="1">
      <c r="A572" s="7"/>
      <c r="B572" s="7"/>
      <c r="C572" s="7"/>
      <c r="D572" s="7"/>
      <c r="E572" s="7"/>
      <c r="F572" s="7"/>
      <c r="G572" s="7"/>
      <c r="H572" s="7"/>
      <c r="I572" s="10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7" customHeight="1">
      <c r="A573" s="7"/>
      <c r="B573" s="7"/>
      <c r="C573" s="7"/>
      <c r="D573" s="7"/>
      <c r="E573" s="7"/>
      <c r="F573" s="7"/>
      <c r="G573" s="7"/>
      <c r="H573" s="7"/>
      <c r="I573" s="10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7" customHeight="1">
      <c r="A574" s="7"/>
      <c r="B574" s="7"/>
      <c r="C574" s="7"/>
      <c r="D574" s="7"/>
      <c r="E574" s="7"/>
      <c r="F574" s="7"/>
      <c r="G574" s="7"/>
      <c r="H574" s="7"/>
      <c r="I574" s="10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7" customHeight="1">
      <c r="A575" s="7"/>
      <c r="B575" s="7"/>
      <c r="C575" s="7"/>
      <c r="D575" s="7"/>
      <c r="E575" s="7"/>
      <c r="F575" s="7"/>
      <c r="G575" s="7"/>
      <c r="H575" s="7"/>
      <c r="I575" s="10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7" customHeight="1">
      <c r="A576" s="7"/>
      <c r="B576" s="7"/>
      <c r="C576" s="7"/>
      <c r="D576" s="7"/>
      <c r="E576" s="7"/>
      <c r="F576" s="7"/>
      <c r="G576" s="7"/>
      <c r="H576" s="7"/>
      <c r="I576" s="10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7" customHeight="1">
      <c r="A577" s="7"/>
      <c r="B577" s="7"/>
      <c r="C577" s="7"/>
      <c r="D577" s="7"/>
      <c r="E577" s="7"/>
      <c r="F577" s="7"/>
      <c r="G577" s="7"/>
      <c r="H577" s="7"/>
      <c r="I577" s="10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7" customHeight="1">
      <c r="A578" s="7"/>
      <c r="B578" s="7"/>
      <c r="C578" s="7"/>
      <c r="D578" s="7"/>
      <c r="E578" s="7"/>
      <c r="F578" s="7"/>
      <c r="G578" s="7"/>
      <c r="H578" s="7"/>
      <c r="I578" s="10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7" customHeight="1">
      <c r="A579" s="7"/>
      <c r="B579" s="7"/>
      <c r="C579" s="7"/>
      <c r="D579" s="7"/>
      <c r="E579" s="7"/>
      <c r="F579" s="7"/>
      <c r="G579" s="7"/>
      <c r="H579" s="7"/>
      <c r="I579" s="10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7" customHeight="1">
      <c r="A580" s="7"/>
      <c r="B580" s="7"/>
      <c r="C580" s="7"/>
      <c r="D580" s="7"/>
      <c r="E580" s="7"/>
      <c r="F580" s="7"/>
      <c r="G580" s="7"/>
      <c r="H580" s="7"/>
      <c r="I580" s="10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7" customHeight="1">
      <c r="A581" s="7"/>
      <c r="B581" s="7"/>
      <c r="C581" s="7"/>
      <c r="D581" s="7"/>
      <c r="E581" s="7"/>
      <c r="F581" s="7"/>
      <c r="G581" s="7"/>
      <c r="H581" s="7"/>
      <c r="I581" s="10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7" customHeight="1">
      <c r="A582" s="7"/>
      <c r="B582" s="7"/>
      <c r="C582" s="7"/>
      <c r="D582" s="7"/>
      <c r="E582" s="7"/>
      <c r="F582" s="7"/>
      <c r="G582" s="7"/>
      <c r="H582" s="7"/>
      <c r="I582" s="10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7" customHeight="1">
      <c r="A583" s="7"/>
      <c r="B583" s="7"/>
      <c r="C583" s="7"/>
      <c r="D583" s="7"/>
      <c r="E583" s="7"/>
      <c r="F583" s="7"/>
      <c r="G583" s="7"/>
      <c r="H583" s="7"/>
      <c r="I583" s="10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7" customHeight="1">
      <c r="A584" s="7"/>
      <c r="B584" s="7"/>
      <c r="C584" s="7"/>
      <c r="D584" s="7"/>
      <c r="E584" s="7"/>
      <c r="F584" s="7"/>
      <c r="G584" s="7"/>
      <c r="H584" s="7"/>
      <c r="I584" s="10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7" customHeight="1">
      <c r="A585" s="7"/>
      <c r="B585" s="7"/>
      <c r="C585" s="7"/>
      <c r="D585" s="7"/>
      <c r="E585" s="7"/>
      <c r="F585" s="7"/>
      <c r="G585" s="7"/>
      <c r="H585" s="7"/>
      <c r="I585" s="10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7" customHeight="1">
      <c r="A586" s="7"/>
      <c r="B586" s="7"/>
      <c r="C586" s="7"/>
      <c r="D586" s="7"/>
      <c r="E586" s="7"/>
      <c r="F586" s="7"/>
      <c r="G586" s="7"/>
      <c r="H586" s="7"/>
      <c r="I586" s="10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7" customHeight="1">
      <c r="A587" s="7"/>
      <c r="B587" s="7"/>
      <c r="C587" s="7"/>
      <c r="D587" s="7"/>
      <c r="E587" s="7"/>
      <c r="F587" s="7"/>
      <c r="G587" s="7"/>
      <c r="H587" s="7"/>
      <c r="I587" s="10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7" customHeight="1">
      <c r="A588" s="7"/>
      <c r="B588" s="7"/>
      <c r="C588" s="7"/>
      <c r="D588" s="7"/>
      <c r="E588" s="7"/>
      <c r="F588" s="7"/>
      <c r="G588" s="7"/>
      <c r="H588" s="7"/>
      <c r="I588" s="10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7" customHeight="1">
      <c r="A589" s="7"/>
      <c r="B589" s="7"/>
      <c r="C589" s="7"/>
      <c r="D589" s="7"/>
      <c r="E589" s="7"/>
      <c r="F589" s="7"/>
      <c r="G589" s="7"/>
      <c r="H589" s="7"/>
      <c r="I589" s="10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7" customHeight="1">
      <c r="A590" s="7"/>
      <c r="B590" s="7"/>
      <c r="C590" s="7"/>
      <c r="D590" s="7"/>
      <c r="E590" s="7"/>
      <c r="F590" s="7"/>
      <c r="G590" s="7"/>
      <c r="H590" s="7"/>
      <c r="I590" s="10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7" customHeight="1">
      <c r="A591" s="7"/>
      <c r="B591" s="7"/>
      <c r="C591" s="7"/>
      <c r="D591" s="7"/>
      <c r="E591" s="7"/>
      <c r="F591" s="7"/>
      <c r="G591" s="7"/>
      <c r="H591" s="7"/>
      <c r="I591" s="10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7" customHeight="1">
      <c r="A592" s="7"/>
      <c r="B592" s="7"/>
      <c r="C592" s="7"/>
      <c r="D592" s="7"/>
      <c r="E592" s="7"/>
      <c r="F592" s="7"/>
      <c r="G592" s="7"/>
      <c r="H592" s="7"/>
      <c r="I592" s="10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7" customHeight="1">
      <c r="A593" s="7"/>
      <c r="B593" s="7"/>
      <c r="C593" s="7"/>
      <c r="D593" s="7"/>
      <c r="E593" s="7"/>
      <c r="F593" s="7"/>
      <c r="G593" s="7"/>
      <c r="H593" s="7"/>
      <c r="I593" s="10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7" customHeight="1">
      <c r="A594" s="7"/>
      <c r="B594" s="7"/>
      <c r="C594" s="7"/>
      <c r="D594" s="7"/>
      <c r="E594" s="7"/>
      <c r="F594" s="7"/>
      <c r="G594" s="7"/>
      <c r="H594" s="7"/>
      <c r="I594" s="10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7" customHeight="1">
      <c r="A595" s="7"/>
      <c r="B595" s="7"/>
      <c r="C595" s="7"/>
      <c r="D595" s="7"/>
      <c r="E595" s="7"/>
      <c r="F595" s="7"/>
      <c r="G595" s="7"/>
      <c r="H595" s="7"/>
      <c r="I595" s="10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7" customHeight="1">
      <c r="A596" s="7"/>
      <c r="B596" s="7"/>
      <c r="C596" s="7"/>
      <c r="D596" s="7"/>
      <c r="E596" s="7"/>
      <c r="F596" s="7"/>
      <c r="G596" s="7"/>
      <c r="H596" s="7"/>
      <c r="I596" s="10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7" customHeight="1">
      <c r="A597" s="7"/>
      <c r="B597" s="7"/>
      <c r="C597" s="7"/>
      <c r="D597" s="7"/>
      <c r="E597" s="7"/>
      <c r="F597" s="7"/>
      <c r="G597" s="7"/>
      <c r="H597" s="7"/>
      <c r="I597" s="10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7" customHeight="1">
      <c r="A598" s="7"/>
      <c r="B598" s="7"/>
      <c r="C598" s="7"/>
      <c r="D598" s="7"/>
      <c r="E598" s="7"/>
      <c r="F598" s="7"/>
      <c r="G598" s="7"/>
      <c r="H598" s="7"/>
      <c r="I598" s="10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7" customHeight="1">
      <c r="A599" s="7"/>
      <c r="B599" s="7"/>
      <c r="C599" s="7"/>
      <c r="D599" s="7"/>
      <c r="E599" s="7"/>
      <c r="F599" s="7"/>
      <c r="G599" s="7"/>
      <c r="H599" s="7"/>
      <c r="I599" s="10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7" customHeight="1">
      <c r="A600" s="7"/>
      <c r="B600" s="7"/>
      <c r="C600" s="7"/>
      <c r="D600" s="7"/>
      <c r="E600" s="7"/>
      <c r="F600" s="7"/>
      <c r="G600" s="7"/>
      <c r="H600" s="7"/>
      <c r="I600" s="10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7" customHeight="1">
      <c r="A601" s="7"/>
      <c r="B601" s="7"/>
      <c r="C601" s="7"/>
      <c r="D601" s="7"/>
      <c r="E601" s="7"/>
      <c r="F601" s="7"/>
      <c r="G601" s="7"/>
      <c r="H601" s="7"/>
      <c r="I601" s="10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7" customHeight="1">
      <c r="A602" s="7"/>
      <c r="B602" s="7"/>
      <c r="C602" s="7"/>
      <c r="D602" s="7"/>
      <c r="E602" s="7"/>
      <c r="F602" s="7"/>
      <c r="G602" s="7"/>
      <c r="H602" s="7"/>
      <c r="I602" s="10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7" customHeight="1">
      <c r="A603" s="7"/>
      <c r="B603" s="7"/>
      <c r="C603" s="7"/>
      <c r="D603" s="7"/>
      <c r="E603" s="7"/>
      <c r="F603" s="7"/>
      <c r="G603" s="7"/>
      <c r="H603" s="7"/>
      <c r="I603" s="10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7" customHeight="1">
      <c r="A604" s="7"/>
      <c r="B604" s="7"/>
      <c r="C604" s="7"/>
      <c r="D604" s="7"/>
      <c r="E604" s="7"/>
      <c r="F604" s="7"/>
      <c r="G604" s="7"/>
      <c r="H604" s="7"/>
      <c r="I604" s="10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7" customHeight="1">
      <c r="A605" s="7"/>
      <c r="B605" s="7"/>
      <c r="C605" s="7"/>
      <c r="D605" s="7"/>
      <c r="E605" s="7"/>
      <c r="F605" s="7"/>
      <c r="G605" s="7"/>
      <c r="H605" s="7"/>
      <c r="I605" s="10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7" customHeight="1">
      <c r="A606" s="7"/>
      <c r="B606" s="7"/>
      <c r="C606" s="7"/>
      <c r="D606" s="7"/>
      <c r="E606" s="7"/>
      <c r="F606" s="7"/>
      <c r="G606" s="7"/>
      <c r="H606" s="7"/>
      <c r="I606" s="10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7" customHeight="1">
      <c r="A607" s="7"/>
      <c r="B607" s="7"/>
      <c r="C607" s="7"/>
      <c r="D607" s="7"/>
      <c r="E607" s="7"/>
      <c r="F607" s="7"/>
      <c r="G607" s="7"/>
      <c r="H607" s="7"/>
      <c r="I607" s="10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7" customHeight="1">
      <c r="A608" s="7"/>
      <c r="B608" s="7"/>
      <c r="C608" s="7"/>
      <c r="D608" s="7"/>
      <c r="E608" s="7"/>
      <c r="F608" s="7"/>
      <c r="G608" s="7"/>
      <c r="H608" s="7"/>
      <c r="I608" s="10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7" customHeight="1">
      <c r="A609" s="7"/>
      <c r="B609" s="7"/>
      <c r="C609" s="7"/>
      <c r="D609" s="7"/>
      <c r="E609" s="7"/>
      <c r="F609" s="7"/>
      <c r="G609" s="7"/>
      <c r="H609" s="7"/>
      <c r="I609" s="10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7" customHeight="1">
      <c r="A610" s="7"/>
      <c r="B610" s="7"/>
      <c r="C610" s="7"/>
      <c r="D610" s="7"/>
      <c r="E610" s="7"/>
      <c r="F610" s="7"/>
      <c r="G610" s="7"/>
      <c r="H610" s="7"/>
      <c r="I610" s="10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7" customHeight="1">
      <c r="A611" s="7"/>
      <c r="B611" s="7"/>
      <c r="C611" s="7"/>
      <c r="D611" s="7"/>
      <c r="E611" s="7"/>
      <c r="F611" s="7"/>
      <c r="G611" s="7"/>
      <c r="H611" s="7"/>
      <c r="I611" s="10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7" customHeight="1">
      <c r="A612" s="7"/>
      <c r="B612" s="7"/>
      <c r="C612" s="7"/>
      <c r="D612" s="7"/>
      <c r="E612" s="7"/>
      <c r="F612" s="7"/>
      <c r="G612" s="7"/>
      <c r="H612" s="7"/>
      <c r="I612" s="10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7" customHeight="1">
      <c r="A613" s="7"/>
      <c r="B613" s="7"/>
      <c r="C613" s="7"/>
      <c r="D613" s="7"/>
      <c r="E613" s="7"/>
      <c r="F613" s="7"/>
      <c r="G613" s="7"/>
      <c r="H613" s="7"/>
      <c r="I613" s="10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7" customHeight="1">
      <c r="A614" s="7"/>
      <c r="B614" s="7"/>
      <c r="C614" s="7"/>
      <c r="D614" s="7"/>
      <c r="E614" s="7"/>
      <c r="F614" s="7"/>
      <c r="G614" s="7"/>
      <c r="H614" s="7"/>
      <c r="I614" s="10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7" customHeight="1">
      <c r="A615" s="7"/>
      <c r="B615" s="7"/>
      <c r="C615" s="7"/>
      <c r="D615" s="7"/>
      <c r="E615" s="7"/>
      <c r="F615" s="7"/>
      <c r="G615" s="7"/>
      <c r="H615" s="7"/>
      <c r="I615" s="10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7" customHeight="1">
      <c r="A616" s="7"/>
      <c r="B616" s="7"/>
      <c r="C616" s="7"/>
      <c r="D616" s="7"/>
      <c r="E616" s="7"/>
      <c r="F616" s="7"/>
      <c r="G616" s="7"/>
      <c r="H616" s="7"/>
      <c r="I616" s="10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7" customHeight="1">
      <c r="A617" s="7"/>
      <c r="B617" s="7"/>
      <c r="C617" s="7"/>
      <c r="D617" s="7"/>
      <c r="E617" s="7"/>
      <c r="F617" s="7"/>
      <c r="G617" s="7"/>
      <c r="H617" s="7"/>
      <c r="I617" s="10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7" customHeight="1">
      <c r="A618" s="7"/>
      <c r="B618" s="7"/>
      <c r="C618" s="7"/>
      <c r="D618" s="7"/>
      <c r="E618" s="7"/>
      <c r="F618" s="7"/>
      <c r="G618" s="7"/>
      <c r="H618" s="7"/>
      <c r="I618" s="10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7" customHeight="1">
      <c r="A619" s="7"/>
      <c r="B619" s="7"/>
      <c r="C619" s="7"/>
      <c r="D619" s="7"/>
      <c r="E619" s="7"/>
      <c r="F619" s="7"/>
      <c r="G619" s="7"/>
      <c r="H619" s="7"/>
      <c r="I619" s="10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7" customHeight="1">
      <c r="A620" s="7"/>
      <c r="B620" s="7"/>
      <c r="C620" s="7"/>
      <c r="D620" s="7"/>
      <c r="E620" s="7"/>
      <c r="F620" s="7"/>
      <c r="G620" s="7"/>
      <c r="H620" s="7"/>
      <c r="I620" s="10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7" customHeight="1">
      <c r="A621" s="7"/>
      <c r="B621" s="7"/>
      <c r="C621" s="7"/>
      <c r="D621" s="7"/>
      <c r="E621" s="7"/>
      <c r="F621" s="7"/>
      <c r="G621" s="7"/>
      <c r="H621" s="7"/>
      <c r="I621" s="10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7" customHeight="1">
      <c r="A622" s="7"/>
      <c r="B622" s="7"/>
      <c r="C622" s="7"/>
      <c r="D622" s="7"/>
      <c r="E622" s="7"/>
      <c r="F622" s="7"/>
      <c r="G622" s="7"/>
      <c r="H622" s="7"/>
      <c r="I622" s="10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7" customHeight="1">
      <c r="A623" s="7"/>
      <c r="B623" s="7"/>
      <c r="C623" s="7"/>
      <c r="D623" s="7"/>
      <c r="E623" s="7"/>
      <c r="F623" s="7"/>
      <c r="G623" s="7"/>
      <c r="H623" s="7"/>
      <c r="I623" s="10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7" customHeight="1">
      <c r="A624" s="7"/>
      <c r="B624" s="7"/>
      <c r="C624" s="7"/>
      <c r="D624" s="7"/>
      <c r="E624" s="7"/>
      <c r="F624" s="7"/>
      <c r="G624" s="7"/>
      <c r="H624" s="7"/>
      <c r="I624" s="10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7" customHeight="1">
      <c r="A625" s="7"/>
      <c r="B625" s="7"/>
      <c r="C625" s="7"/>
      <c r="D625" s="7"/>
      <c r="E625" s="7"/>
      <c r="F625" s="7"/>
      <c r="G625" s="7"/>
      <c r="H625" s="7"/>
      <c r="I625" s="10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7" customHeight="1">
      <c r="A626" s="7"/>
      <c r="B626" s="7"/>
      <c r="C626" s="7"/>
      <c r="D626" s="7"/>
      <c r="E626" s="7"/>
      <c r="F626" s="7"/>
      <c r="G626" s="7"/>
      <c r="H626" s="7"/>
      <c r="I626" s="10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7" customHeight="1">
      <c r="A627" s="7"/>
      <c r="B627" s="7"/>
      <c r="C627" s="7"/>
      <c r="D627" s="7"/>
      <c r="E627" s="7"/>
      <c r="F627" s="7"/>
      <c r="G627" s="7"/>
      <c r="H627" s="7"/>
      <c r="I627" s="10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7" customHeight="1">
      <c r="A628" s="7"/>
      <c r="B628" s="7"/>
      <c r="C628" s="7"/>
      <c r="D628" s="7"/>
      <c r="E628" s="7"/>
      <c r="F628" s="7"/>
      <c r="G628" s="7"/>
      <c r="H628" s="7"/>
      <c r="I628" s="10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7" customHeight="1">
      <c r="A629" s="7"/>
      <c r="B629" s="7"/>
      <c r="C629" s="7"/>
      <c r="D629" s="7"/>
      <c r="E629" s="7"/>
      <c r="F629" s="7"/>
      <c r="G629" s="7"/>
      <c r="H629" s="7"/>
      <c r="I629" s="10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7" customHeight="1">
      <c r="A630" s="7"/>
      <c r="B630" s="7"/>
      <c r="C630" s="7"/>
      <c r="D630" s="7"/>
      <c r="E630" s="7"/>
      <c r="F630" s="7"/>
      <c r="G630" s="7"/>
      <c r="H630" s="7"/>
      <c r="I630" s="10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7" customHeight="1">
      <c r="A631" s="7"/>
      <c r="B631" s="7"/>
      <c r="C631" s="7"/>
      <c r="D631" s="7"/>
      <c r="E631" s="7"/>
      <c r="F631" s="7"/>
      <c r="G631" s="7"/>
      <c r="H631" s="7"/>
      <c r="I631" s="10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7" customHeight="1">
      <c r="A632" s="7"/>
      <c r="B632" s="7"/>
      <c r="C632" s="7"/>
      <c r="D632" s="7"/>
      <c r="E632" s="7"/>
      <c r="F632" s="7"/>
      <c r="G632" s="7"/>
      <c r="H632" s="7"/>
      <c r="I632" s="10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7" customHeight="1">
      <c r="A633" s="7"/>
      <c r="B633" s="7"/>
      <c r="C633" s="7"/>
      <c r="D633" s="7"/>
      <c r="E633" s="7"/>
      <c r="F633" s="7"/>
      <c r="G633" s="7"/>
      <c r="H633" s="7"/>
      <c r="I633" s="10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7" customHeight="1">
      <c r="A634" s="7"/>
      <c r="B634" s="7"/>
      <c r="C634" s="7"/>
      <c r="D634" s="7"/>
      <c r="E634" s="7"/>
      <c r="F634" s="7"/>
      <c r="G634" s="7"/>
      <c r="H634" s="7"/>
      <c r="I634" s="10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7" customHeight="1">
      <c r="A635" s="7"/>
      <c r="B635" s="7"/>
      <c r="C635" s="7"/>
      <c r="D635" s="7"/>
      <c r="E635" s="7"/>
      <c r="F635" s="7"/>
      <c r="G635" s="7"/>
      <c r="H635" s="7"/>
      <c r="I635" s="10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7" customHeight="1">
      <c r="A636" s="7"/>
      <c r="B636" s="7"/>
      <c r="C636" s="7"/>
      <c r="D636" s="7"/>
      <c r="E636" s="7"/>
      <c r="F636" s="7"/>
      <c r="G636" s="7"/>
      <c r="H636" s="7"/>
      <c r="I636" s="10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7" customHeight="1">
      <c r="A637" s="7"/>
      <c r="B637" s="7"/>
      <c r="C637" s="7"/>
      <c r="D637" s="7"/>
      <c r="E637" s="7"/>
      <c r="F637" s="7"/>
      <c r="G637" s="7"/>
      <c r="H637" s="7"/>
      <c r="I637" s="10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7" customHeight="1">
      <c r="A638" s="7"/>
      <c r="B638" s="7"/>
      <c r="C638" s="7"/>
      <c r="D638" s="7"/>
      <c r="E638" s="7"/>
      <c r="F638" s="7"/>
      <c r="G638" s="7"/>
      <c r="H638" s="7"/>
      <c r="I638" s="10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7" customHeight="1">
      <c r="A639" s="7"/>
      <c r="B639" s="7"/>
      <c r="C639" s="7"/>
      <c r="D639" s="7"/>
      <c r="E639" s="7"/>
      <c r="F639" s="7"/>
      <c r="G639" s="7"/>
      <c r="H639" s="7"/>
      <c r="I639" s="10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7" customHeight="1">
      <c r="A640" s="7"/>
      <c r="B640" s="7"/>
      <c r="C640" s="7"/>
      <c r="D640" s="7"/>
      <c r="E640" s="7"/>
      <c r="F640" s="7"/>
      <c r="G640" s="7"/>
      <c r="H640" s="7"/>
      <c r="I640" s="10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7" customHeight="1">
      <c r="A641" s="7"/>
      <c r="B641" s="7"/>
      <c r="C641" s="7"/>
      <c r="D641" s="7"/>
      <c r="E641" s="7"/>
      <c r="F641" s="7"/>
      <c r="G641" s="7"/>
      <c r="H641" s="7"/>
      <c r="I641" s="10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7" customHeight="1">
      <c r="A642" s="7"/>
      <c r="B642" s="7"/>
      <c r="C642" s="7"/>
      <c r="D642" s="7"/>
      <c r="E642" s="7"/>
      <c r="F642" s="7"/>
      <c r="G642" s="7"/>
      <c r="H642" s="7"/>
      <c r="I642" s="10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7" customHeight="1">
      <c r="A643" s="7"/>
      <c r="B643" s="7"/>
      <c r="C643" s="7"/>
      <c r="D643" s="7"/>
      <c r="E643" s="7"/>
      <c r="F643" s="7"/>
      <c r="G643" s="7"/>
      <c r="H643" s="7"/>
      <c r="I643" s="10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7" customHeight="1">
      <c r="A644" s="7"/>
      <c r="B644" s="7"/>
      <c r="C644" s="7"/>
      <c r="D644" s="7"/>
      <c r="E644" s="7"/>
      <c r="F644" s="7"/>
      <c r="G644" s="7"/>
      <c r="H644" s="7"/>
      <c r="I644" s="10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7" customHeight="1">
      <c r="A645" s="7"/>
      <c r="B645" s="7"/>
      <c r="C645" s="7"/>
      <c r="D645" s="7"/>
      <c r="E645" s="7"/>
      <c r="F645" s="7"/>
      <c r="G645" s="7"/>
      <c r="H645" s="7"/>
      <c r="I645" s="10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7" customHeight="1">
      <c r="A646" s="7"/>
      <c r="B646" s="7"/>
      <c r="C646" s="7"/>
      <c r="D646" s="7"/>
      <c r="E646" s="7"/>
      <c r="F646" s="7"/>
      <c r="G646" s="7"/>
      <c r="H646" s="7"/>
      <c r="I646" s="10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7" customHeight="1">
      <c r="A647" s="7"/>
      <c r="B647" s="7"/>
      <c r="C647" s="7"/>
      <c r="D647" s="7"/>
      <c r="E647" s="7"/>
      <c r="F647" s="7"/>
      <c r="G647" s="7"/>
      <c r="H647" s="7"/>
      <c r="I647" s="10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7" customHeight="1">
      <c r="A648" s="7"/>
      <c r="B648" s="7"/>
      <c r="C648" s="7"/>
      <c r="D648" s="7"/>
      <c r="E648" s="7"/>
      <c r="F648" s="7"/>
      <c r="G648" s="7"/>
      <c r="H648" s="7"/>
      <c r="I648" s="10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7" customHeight="1">
      <c r="A649" s="7"/>
      <c r="B649" s="7"/>
      <c r="C649" s="7"/>
      <c r="D649" s="7"/>
      <c r="E649" s="7"/>
      <c r="F649" s="7"/>
      <c r="G649" s="7"/>
      <c r="H649" s="7"/>
      <c r="I649" s="10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7" customHeight="1">
      <c r="A650" s="7"/>
      <c r="B650" s="7"/>
      <c r="C650" s="7"/>
      <c r="D650" s="7"/>
      <c r="E650" s="7"/>
      <c r="F650" s="7"/>
      <c r="G650" s="7"/>
      <c r="H650" s="7"/>
      <c r="I650" s="10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7" customHeight="1">
      <c r="A651" s="7"/>
      <c r="B651" s="7"/>
      <c r="C651" s="7"/>
      <c r="D651" s="7"/>
      <c r="E651" s="7"/>
      <c r="F651" s="7"/>
      <c r="G651" s="7"/>
      <c r="H651" s="7"/>
      <c r="I651" s="10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7" customHeight="1">
      <c r="A652" s="7"/>
      <c r="B652" s="7"/>
      <c r="C652" s="7"/>
      <c r="D652" s="7"/>
      <c r="E652" s="7"/>
      <c r="F652" s="7"/>
      <c r="G652" s="7"/>
      <c r="H652" s="7"/>
      <c r="I652" s="10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7" customHeight="1">
      <c r="A653" s="7"/>
      <c r="B653" s="7"/>
      <c r="C653" s="7"/>
      <c r="D653" s="7"/>
      <c r="E653" s="7"/>
      <c r="F653" s="7"/>
      <c r="G653" s="7"/>
      <c r="H653" s="7"/>
      <c r="I653" s="10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7" customHeight="1">
      <c r="A654" s="7"/>
      <c r="B654" s="7"/>
      <c r="C654" s="7"/>
      <c r="D654" s="7"/>
      <c r="E654" s="7"/>
      <c r="F654" s="7"/>
      <c r="G654" s="7"/>
      <c r="H654" s="7"/>
      <c r="I654" s="10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7" customHeight="1">
      <c r="A655" s="7"/>
      <c r="B655" s="7"/>
      <c r="C655" s="7"/>
      <c r="D655" s="7"/>
      <c r="E655" s="7"/>
      <c r="F655" s="7"/>
      <c r="G655" s="7"/>
      <c r="H655" s="7"/>
      <c r="I655" s="10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7" customHeight="1">
      <c r="A656" s="7"/>
      <c r="B656" s="7"/>
      <c r="C656" s="7"/>
      <c r="D656" s="7"/>
      <c r="E656" s="7"/>
      <c r="F656" s="7"/>
      <c r="G656" s="7"/>
      <c r="H656" s="7"/>
      <c r="I656" s="10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7" customHeight="1">
      <c r="A657" s="7"/>
      <c r="B657" s="7"/>
      <c r="C657" s="7"/>
      <c r="D657" s="7"/>
      <c r="E657" s="7"/>
      <c r="F657" s="7"/>
      <c r="G657" s="7"/>
      <c r="H657" s="7"/>
      <c r="I657" s="10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7" customHeight="1">
      <c r="A658" s="7"/>
      <c r="B658" s="7"/>
      <c r="C658" s="7"/>
      <c r="D658" s="7"/>
      <c r="E658" s="7"/>
      <c r="F658" s="7"/>
      <c r="G658" s="7"/>
      <c r="H658" s="7"/>
      <c r="I658" s="10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7" customHeight="1">
      <c r="A659" s="7"/>
      <c r="B659" s="7"/>
      <c r="C659" s="7"/>
      <c r="D659" s="7"/>
      <c r="E659" s="7"/>
      <c r="F659" s="7"/>
      <c r="G659" s="7"/>
      <c r="H659" s="7"/>
      <c r="I659" s="10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7" customHeight="1">
      <c r="A660" s="7"/>
      <c r="B660" s="7"/>
      <c r="C660" s="7"/>
      <c r="D660" s="7"/>
      <c r="E660" s="7"/>
      <c r="F660" s="7"/>
      <c r="G660" s="7"/>
      <c r="H660" s="7"/>
      <c r="I660" s="10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7" customHeight="1">
      <c r="A661" s="7"/>
      <c r="B661" s="7"/>
      <c r="C661" s="7"/>
      <c r="D661" s="7"/>
      <c r="E661" s="7"/>
      <c r="F661" s="7"/>
      <c r="G661" s="7"/>
      <c r="H661" s="7"/>
      <c r="I661" s="10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7" customHeight="1">
      <c r="A662" s="7"/>
      <c r="B662" s="7"/>
      <c r="C662" s="7"/>
      <c r="D662" s="7"/>
      <c r="E662" s="7"/>
      <c r="F662" s="7"/>
      <c r="G662" s="7"/>
      <c r="H662" s="7"/>
      <c r="I662" s="10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7" customHeight="1">
      <c r="A663" s="7"/>
      <c r="B663" s="7"/>
      <c r="C663" s="7"/>
      <c r="D663" s="7"/>
      <c r="E663" s="7"/>
      <c r="F663" s="7"/>
      <c r="G663" s="7"/>
      <c r="H663" s="7"/>
      <c r="I663" s="10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7" customHeight="1">
      <c r="A664" s="7"/>
      <c r="B664" s="7"/>
      <c r="C664" s="7"/>
      <c r="D664" s="7"/>
      <c r="E664" s="7"/>
      <c r="F664" s="7"/>
      <c r="G664" s="7"/>
      <c r="H664" s="7"/>
      <c r="I664" s="10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7" customHeight="1">
      <c r="A665" s="7"/>
      <c r="B665" s="7"/>
      <c r="C665" s="7"/>
      <c r="D665" s="7"/>
      <c r="E665" s="7"/>
      <c r="F665" s="7"/>
      <c r="G665" s="7"/>
      <c r="H665" s="7"/>
      <c r="I665" s="10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7" customHeight="1">
      <c r="A666" s="7"/>
      <c r="B666" s="7"/>
      <c r="C666" s="7"/>
      <c r="D666" s="7"/>
      <c r="E666" s="7"/>
      <c r="F666" s="7"/>
      <c r="G666" s="7"/>
      <c r="H666" s="7"/>
      <c r="I666" s="10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7" customHeight="1">
      <c r="A667" s="7"/>
      <c r="B667" s="7"/>
      <c r="C667" s="7"/>
      <c r="D667" s="7"/>
      <c r="E667" s="7"/>
      <c r="F667" s="7"/>
      <c r="G667" s="7"/>
      <c r="H667" s="7"/>
      <c r="I667" s="10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7" customHeight="1">
      <c r="A668" s="7"/>
      <c r="B668" s="7"/>
      <c r="C668" s="7"/>
      <c r="D668" s="7"/>
      <c r="E668" s="7"/>
      <c r="F668" s="7"/>
      <c r="G668" s="7"/>
      <c r="H668" s="7"/>
      <c r="I668" s="10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7" customHeight="1">
      <c r="A669" s="7"/>
      <c r="B669" s="7"/>
      <c r="C669" s="7"/>
      <c r="D669" s="7"/>
      <c r="E669" s="7"/>
      <c r="F669" s="7"/>
      <c r="G669" s="7"/>
      <c r="H669" s="7"/>
      <c r="I669" s="10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7" customHeight="1">
      <c r="A670" s="7"/>
      <c r="B670" s="7"/>
      <c r="C670" s="7"/>
      <c r="D670" s="7"/>
      <c r="E670" s="7"/>
      <c r="F670" s="7"/>
      <c r="G670" s="7"/>
      <c r="H670" s="7"/>
      <c r="I670" s="10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7" customHeight="1">
      <c r="A671" s="7"/>
      <c r="B671" s="7"/>
      <c r="C671" s="7"/>
      <c r="D671" s="7"/>
      <c r="E671" s="7"/>
      <c r="F671" s="7"/>
      <c r="G671" s="7"/>
      <c r="H671" s="7"/>
      <c r="I671" s="10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7" customHeight="1">
      <c r="A672" s="7"/>
      <c r="B672" s="7"/>
      <c r="C672" s="7"/>
      <c r="D672" s="7"/>
      <c r="E672" s="7"/>
      <c r="F672" s="7"/>
      <c r="G672" s="7"/>
      <c r="H672" s="7"/>
      <c r="I672" s="10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7" customHeight="1">
      <c r="A673" s="7"/>
      <c r="B673" s="7"/>
      <c r="C673" s="7"/>
      <c r="D673" s="7"/>
      <c r="E673" s="7"/>
      <c r="F673" s="7"/>
      <c r="G673" s="7"/>
      <c r="H673" s="7"/>
      <c r="I673" s="10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7" customHeight="1">
      <c r="A674" s="7"/>
      <c r="B674" s="7"/>
      <c r="C674" s="7"/>
      <c r="D674" s="7"/>
      <c r="E674" s="7"/>
      <c r="F674" s="7"/>
      <c r="G674" s="7"/>
      <c r="H674" s="7"/>
      <c r="I674" s="10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7" customHeight="1">
      <c r="A675" s="7"/>
      <c r="B675" s="7"/>
      <c r="C675" s="7"/>
      <c r="D675" s="7"/>
      <c r="E675" s="7"/>
      <c r="F675" s="7"/>
      <c r="G675" s="7"/>
      <c r="H675" s="7"/>
      <c r="I675" s="10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7" customHeight="1">
      <c r="A676" s="7"/>
      <c r="B676" s="7"/>
      <c r="C676" s="7"/>
      <c r="D676" s="7"/>
      <c r="E676" s="7"/>
      <c r="F676" s="7"/>
      <c r="G676" s="7"/>
      <c r="H676" s="7"/>
      <c r="I676" s="10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7" customHeight="1">
      <c r="A677" s="7"/>
      <c r="B677" s="7"/>
      <c r="C677" s="7"/>
      <c r="D677" s="7"/>
      <c r="E677" s="7"/>
      <c r="F677" s="7"/>
      <c r="G677" s="7"/>
      <c r="H677" s="7"/>
      <c r="I677" s="10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7" customHeight="1">
      <c r="A678" s="7"/>
      <c r="B678" s="7"/>
      <c r="C678" s="7"/>
      <c r="D678" s="7"/>
      <c r="E678" s="7"/>
      <c r="F678" s="7"/>
      <c r="G678" s="7"/>
      <c r="H678" s="7"/>
      <c r="I678" s="10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7" customHeight="1">
      <c r="A679" s="7"/>
      <c r="B679" s="7"/>
      <c r="C679" s="7"/>
      <c r="D679" s="7"/>
      <c r="E679" s="7"/>
      <c r="F679" s="7"/>
      <c r="G679" s="7"/>
      <c r="H679" s="7"/>
      <c r="I679" s="10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7" customHeight="1">
      <c r="A680" s="7"/>
      <c r="B680" s="7"/>
      <c r="C680" s="7"/>
      <c r="D680" s="7"/>
      <c r="E680" s="7"/>
      <c r="F680" s="7"/>
      <c r="G680" s="7"/>
      <c r="H680" s="7"/>
      <c r="I680" s="10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7" customHeight="1">
      <c r="A681" s="7"/>
      <c r="B681" s="7"/>
      <c r="C681" s="7"/>
      <c r="D681" s="7"/>
      <c r="E681" s="7"/>
      <c r="F681" s="7"/>
      <c r="G681" s="7"/>
      <c r="H681" s="7"/>
      <c r="I681" s="10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7" customHeight="1">
      <c r="A682" s="7"/>
      <c r="B682" s="7"/>
      <c r="C682" s="7"/>
      <c r="D682" s="7"/>
      <c r="E682" s="7"/>
      <c r="F682" s="7"/>
      <c r="G682" s="7"/>
      <c r="H682" s="7"/>
      <c r="I682" s="10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7" customHeight="1">
      <c r="A683" s="7"/>
      <c r="B683" s="7"/>
      <c r="C683" s="7"/>
      <c r="D683" s="7"/>
      <c r="E683" s="7"/>
      <c r="F683" s="7"/>
      <c r="G683" s="7"/>
      <c r="H683" s="7"/>
      <c r="I683" s="10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7" customHeight="1">
      <c r="A684" s="7"/>
      <c r="B684" s="7"/>
      <c r="C684" s="7"/>
      <c r="D684" s="7"/>
      <c r="E684" s="7"/>
      <c r="F684" s="7"/>
      <c r="G684" s="7"/>
      <c r="H684" s="7"/>
      <c r="I684" s="10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7" customHeight="1">
      <c r="A685" s="7"/>
      <c r="B685" s="7"/>
      <c r="C685" s="7"/>
      <c r="D685" s="7"/>
      <c r="E685" s="7"/>
      <c r="F685" s="7"/>
      <c r="G685" s="7"/>
      <c r="H685" s="7"/>
      <c r="I685" s="10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7" customHeight="1">
      <c r="A686" s="7"/>
      <c r="B686" s="7"/>
      <c r="C686" s="7"/>
      <c r="D686" s="7"/>
      <c r="E686" s="7"/>
      <c r="F686" s="7"/>
      <c r="G686" s="7"/>
      <c r="H686" s="7"/>
      <c r="I686" s="10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7" customHeight="1">
      <c r="A687" s="7"/>
      <c r="B687" s="7"/>
      <c r="C687" s="7"/>
      <c r="D687" s="7"/>
      <c r="E687" s="7"/>
      <c r="F687" s="7"/>
      <c r="G687" s="7"/>
      <c r="H687" s="7"/>
      <c r="I687" s="10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7" customHeight="1">
      <c r="A688" s="7"/>
      <c r="B688" s="7"/>
      <c r="C688" s="7"/>
      <c r="D688" s="7"/>
      <c r="E688" s="7"/>
      <c r="F688" s="7"/>
      <c r="G688" s="7"/>
      <c r="H688" s="7"/>
      <c r="I688" s="10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7" customHeight="1">
      <c r="A689" s="7"/>
      <c r="B689" s="7"/>
      <c r="C689" s="7"/>
      <c r="D689" s="7"/>
      <c r="E689" s="7"/>
      <c r="F689" s="7"/>
      <c r="G689" s="7"/>
      <c r="H689" s="7"/>
      <c r="I689" s="10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7" customHeight="1">
      <c r="A690" s="7"/>
      <c r="B690" s="7"/>
      <c r="C690" s="7"/>
      <c r="D690" s="7"/>
      <c r="E690" s="7"/>
      <c r="F690" s="7"/>
      <c r="G690" s="7"/>
      <c r="H690" s="7"/>
      <c r="I690" s="10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7" customHeight="1">
      <c r="A691" s="7"/>
      <c r="B691" s="7"/>
      <c r="C691" s="7"/>
      <c r="D691" s="7"/>
      <c r="E691" s="7"/>
      <c r="F691" s="7"/>
      <c r="G691" s="7"/>
      <c r="H691" s="7"/>
      <c r="I691" s="10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7" customHeight="1">
      <c r="A692" s="7"/>
      <c r="B692" s="7"/>
      <c r="C692" s="7"/>
      <c r="D692" s="7"/>
      <c r="E692" s="7"/>
      <c r="F692" s="7"/>
      <c r="G692" s="7"/>
      <c r="H692" s="7"/>
      <c r="I692" s="10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7" customHeight="1">
      <c r="A693" s="7"/>
      <c r="B693" s="7"/>
      <c r="C693" s="7"/>
      <c r="D693" s="7"/>
      <c r="E693" s="7"/>
      <c r="F693" s="7"/>
      <c r="G693" s="7"/>
      <c r="H693" s="7"/>
      <c r="I693" s="10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7" customHeight="1">
      <c r="A694" s="7"/>
      <c r="B694" s="7"/>
      <c r="C694" s="7"/>
      <c r="D694" s="7"/>
      <c r="E694" s="7"/>
      <c r="F694" s="7"/>
      <c r="G694" s="7"/>
      <c r="H694" s="7"/>
      <c r="I694" s="10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7" customHeight="1">
      <c r="A695" s="7"/>
      <c r="B695" s="7"/>
      <c r="C695" s="7"/>
      <c r="D695" s="7"/>
      <c r="E695" s="7"/>
      <c r="F695" s="7"/>
      <c r="G695" s="7"/>
      <c r="H695" s="7"/>
      <c r="I695" s="10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7" customHeight="1">
      <c r="A696" s="7"/>
      <c r="B696" s="7"/>
      <c r="C696" s="7"/>
      <c r="D696" s="7"/>
      <c r="E696" s="7"/>
      <c r="F696" s="7"/>
      <c r="G696" s="7"/>
      <c r="H696" s="7"/>
      <c r="I696" s="10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7" customHeight="1">
      <c r="A697" s="7"/>
      <c r="B697" s="7"/>
      <c r="C697" s="7"/>
      <c r="D697" s="7"/>
      <c r="E697" s="7"/>
      <c r="F697" s="7"/>
      <c r="G697" s="7"/>
      <c r="H697" s="7"/>
      <c r="I697" s="10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7" customHeight="1">
      <c r="A698" s="7"/>
      <c r="B698" s="7"/>
      <c r="C698" s="7"/>
      <c r="D698" s="7"/>
      <c r="E698" s="7"/>
      <c r="F698" s="7"/>
      <c r="G698" s="7"/>
      <c r="H698" s="7"/>
      <c r="I698" s="10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7" customHeight="1">
      <c r="A699" s="7"/>
      <c r="B699" s="7"/>
      <c r="C699" s="7"/>
      <c r="D699" s="7"/>
      <c r="E699" s="7"/>
      <c r="F699" s="7"/>
      <c r="G699" s="7"/>
      <c r="H699" s="7"/>
      <c r="I699" s="10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7" customHeight="1">
      <c r="A700" s="7"/>
      <c r="B700" s="7"/>
      <c r="C700" s="7"/>
      <c r="D700" s="7"/>
      <c r="E700" s="7"/>
      <c r="F700" s="7"/>
      <c r="G700" s="7"/>
      <c r="H700" s="7"/>
      <c r="I700" s="10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7" customHeight="1">
      <c r="A701" s="7"/>
      <c r="B701" s="7"/>
      <c r="C701" s="7"/>
      <c r="D701" s="7"/>
      <c r="E701" s="7"/>
      <c r="F701" s="7"/>
      <c r="G701" s="7"/>
      <c r="H701" s="7"/>
      <c r="I701" s="10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7" customHeight="1">
      <c r="A702" s="7"/>
      <c r="B702" s="7"/>
      <c r="C702" s="7"/>
      <c r="D702" s="7"/>
      <c r="E702" s="7"/>
      <c r="F702" s="7"/>
      <c r="G702" s="7"/>
      <c r="H702" s="7"/>
      <c r="I702" s="10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7" customHeight="1">
      <c r="A703" s="7"/>
      <c r="B703" s="7"/>
      <c r="C703" s="7"/>
      <c r="D703" s="7"/>
      <c r="E703" s="7"/>
      <c r="F703" s="7"/>
      <c r="G703" s="7"/>
      <c r="H703" s="7"/>
      <c r="I703" s="10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7" customHeight="1">
      <c r="A704" s="7"/>
      <c r="B704" s="7"/>
      <c r="C704" s="7"/>
      <c r="D704" s="7"/>
      <c r="E704" s="7"/>
      <c r="F704" s="7"/>
      <c r="G704" s="7"/>
      <c r="H704" s="7"/>
      <c r="I704" s="10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7" customHeight="1">
      <c r="A705" s="7"/>
      <c r="B705" s="7"/>
      <c r="C705" s="7"/>
      <c r="D705" s="7"/>
      <c r="E705" s="7"/>
      <c r="F705" s="7"/>
      <c r="G705" s="7"/>
      <c r="H705" s="7"/>
      <c r="I705" s="10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7" customHeight="1">
      <c r="A706" s="7"/>
      <c r="B706" s="7"/>
      <c r="C706" s="7"/>
      <c r="D706" s="7"/>
      <c r="E706" s="7"/>
      <c r="F706" s="7"/>
      <c r="G706" s="7"/>
      <c r="H706" s="7"/>
      <c r="I706" s="10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7" customHeight="1">
      <c r="A707" s="7"/>
      <c r="B707" s="7"/>
      <c r="C707" s="7"/>
      <c r="D707" s="7"/>
      <c r="E707" s="7"/>
      <c r="F707" s="7"/>
      <c r="G707" s="7"/>
      <c r="H707" s="7"/>
      <c r="I707" s="10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7" customHeight="1">
      <c r="A708" s="7"/>
      <c r="B708" s="7"/>
      <c r="C708" s="7"/>
      <c r="D708" s="7"/>
      <c r="E708" s="7"/>
      <c r="F708" s="7"/>
      <c r="G708" s="7"/>
      <c r="H708" s="7"/>
      <c r="I708" s="10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7" customHeight="1">
      <c r="A709" s="7"/>
      <c r="B709" s="7"/>
      <c r="C709" s="7"/>
      <c r="D709" s="7"/>
      <c r="E709" s="7"/>
      <c r="F709" s="7"/>
      <c r="G709" s="7"/>
      <c r="H709" s="7"/>
      <c r="I709" s="10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7" customHeight="1">
      <c r="A710" s="7"/>
      <c r="B710" s="7"/>
      <c r="C710" s="7"/>
      <c r="D710" s="7"/>
      <c r="E710" s="7"/>
      <c r="F710" s="7"/>
      <c r="G710" s="7"/>
      <c r="H710" s="7"/>
      <c r="I710" s="10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7" customHeight="1">
      <c r="A711" s="7"/>
      <c r="B711" s="7"/>
      <c r="C711" s="7"/>
      <c r="D711" s="7"/>
      <c r="E711" s="7"/>
      <c r="F711" s="7"/>
      <c r="G711" s="7"/>
      <c r="H711" s="7"/>
      <c r="I711" s="10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7" customHeight="1">
      <c r="A712" s="7"/>
      <c r="B712" s="7"/>
      <c r="C712" s="7"/>
      <c r="D712" s="7"/>
      <c r="E712" s="7"/>
      <c r="F712" s="7"/>
      <c r="G712" s="7"/>
      <c r="H712" s="7"/>
      <c r="I712" s="10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7" customHeight="1">
      <c r="A713" s="7"/>
      <c r="B713" s="7"/>
      <c r="C713" s="7"/>
      <c r="D713" s="7"/>
      <c r="E713" s="7"/>
      <c r="F713" s="7"/>
      <c r="G713" s="7"/>
      <c r="H713" s="7"/>
      <c r="I713" s="10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7" customHeight="1">
      <c r="A714" s="7"/>
      <c r="B714" s="7"/>
      <c r="C714" s="7"/>
      <c r="D714" s="7"/>
      <c r="E714" s="7"/>
      <c r="F714" s="7"/>
      <c r="G714" s="7"/>
      <c r="H714" s="7"/>
      <c r="I714" s="10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7" customHeight="1">
      <c r="A715" s="7"/>
      <c r="B715" s="7"/>
      <c r="C715" s="7"/>
      <c r="D715" s="7"/>
      <c r="E715" s="7"/>
      <c r="F715" s="7"/>
      <c r="G715" s="7"/>
      <c r="H715" s="7"/>
      <c r="I715" s="10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7" customHeight="1">
      <c r="A716" s="7"/>
      <c r="B716" s="7"/>
      <c r="C716" s="7"/>
      <c r="D716" s="7"/>
      <c r="E716" s="7"/>
      <c r="F716" s="7"/>
      <c r="G716" s="7"/>
      <c r="H716" s="7"/>
      <c r="I716" s="10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7" customHeight="1">
      <c r="A717" s="7"/>
      <c r="B717" s="7"/>
      <c r="C717" s="7"/>
      <c r="D717" s="7"/>
      <c r="E717" s="7"/>
      <c r="F717" s="7"/>
      <c r="G717" s="7"/>
      <c r="H717" s="7"/>
      <c r="I717" s="10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7" customHeight="1">
      <c r="A718" s="7"/>
      <c r="B718" s="7"/>
      <c r="C718" s="7"/>
      <c r="D718" s="7"/>
      <c r="E718" s="7"/>
      <c r="F718" s="7"/>
      <c r="G718" s="7"/>
      <c r="H718" s="7"/>
      <c r="I718" s="10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7" customHeight="1">
      <c r="A719" s="7"/>
      <c r="B719" s="7"/>
      <c r="C719" s="7"/>
      <c r="D719" s="7"/>
      <c r="E719" s="7"/>
      <c r="F719" s="7"/>
      <c r="G719" s="7"/>
      <c r="H719" s="7"/>
      <c r="I719" s="10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7" customHeight="1">
      <c r="A720" s="7"/>
      <c r="B720" s="7"/>
      <c r="C720" s="7"/>
      <c r="D720" s="7"/>
      <c r="E720" s="7"/>
      <c r="F720" s="7"/>
      <c r="G720" s="7"/>
      <c r="H720" s="7"/>
      <c r="I720" s="10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7" customHeight="1">
      <c r="A721" s="7"/>
      <c r="B721" s="7"/>
      <c r="C721" s="7"/>
      <c r="D721" s="7"/>
      <c r="E721" s="7"/>
      <c r="F721" s="7"/>
      <c r="G721" s="7"/>
      <c r="H721" s="7"/>
      <c r="I721" s="10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7" customHeight="1">
      <c r="A722" s="7"/>
      <c r="B722" s="7"/>
      <c r="C722" s="7"/>
      <c r="D722" s="7"/>
      <c r="E722" s="7"/>
      <c r="F722" s="7"/>
      <c r="G722" s="7"/>
      <c r="H722" s="7"/>
      <c r="I722" s="10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7" customHeight="1">
      <c r="A723" s="7"/>
      <c r="B723" s="7"/>
      <c r="C723" s="7"/>
      <c r="D723" s="7"/>
      <c r="E723" s="7"/>
      <c r="F723" s="7"/>
      <c r="G723" s="7"/>
      <c r="H723" s="7"/>
      <c r="I723" s="10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7" customHeight="1">
      <c r="A724" s="7"/>
      <c r="B724" s="7"/>
      <c r="C724" s="7"/>
      <c r="D724" s="7"/>
      <c r="E724" s="7"/>
      <c r="F724" s="7"/>
      <c r="G724" s="7"/>
      <c r="H724" s="7"/>
      <c r="I724" s="10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7" customHeight="1">
      <c r="A725" s="7"/>
      <c r="B725" s="7"/>
      <c r="C725" s="7"/>
      <c r="D725" s="7"/>
      <c r="E725" s="7"/>
      <c r="F725" s="7"/>
      <c r="G725" s="7"/>
      <c r="H725" s="7"/>
      <c r="I725" s="10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7" customHeight="1">
      <c r="A726" s="7"/>
      <c r="B726" s="7"/>
      <c r="C726" s="7"/>
      <c r="D726" s="7"/>
      <c r="E726" s="7"/>
      <c r="F726" s="7"/>
      <c r="G726" s="7"/>
      <c r="H726" s="7"/>
      <c r="I726" s="10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7" customHeight="1">
      <c r="A727" s="7"/>
      <c r="B727" s="7"/>
      <c r="C727" s="7"/>
      <c r="D727" s="7"/>
      <c r="E727" s="7"/>
      <c r="F727" s="7"/>
      <c r="G727" s="7"/>
      <c r="H727" s="7"/>
      <c r="I727" s="10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7" customHeight="1">
      <c r="A728" s="7"/>
      <c r="B728" s="7"/>
      <c r="C728" s="7"/>
      <c r="D728" s="7"/>
      <c r="E728" s="7"/>
      <c r="F728" s="7"/>
      <c r="G728" s="7"/>
      <c r="H728" s="7"/>
      <c r="I728" s="10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7" customHeight="1">
      <c r="A729" s="7"/>
      <c r="B729" s="7"/>
      <c r="C729" s="7"/>
      <c r="D729" s="7"/>
      <c r="E729" s="7"/>
      <c r="F729" s="7"/>
      <c r="G729" s="7"/>
      <c r="H729" s="7"/>
      <c r="I729" s="10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7" customHeight="1">
      <c r="A730" s="7"/>
      <c r="B730" s="7"/>
      <c r="C730" s="7"/>
      <c r="D730" s="7"/>
      <c r="E730" s="7"/>
      <c r="F730" s="7"/>
      <c r="G730" s="7"/>
      <c r="H730" s="7"/>
      <c r="I730" s="10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7" customHeight="1">
      <c r="A731" s="7"/>
      <c r="B731" s="7"/>
      <c r="C731" s="7"/>
      <c r="D731" s="7"/>
      <c r="E731" s="7"/>
      <c r="F731" s="7"/>
      <c r="G731" s="7"/>
      <c r="H731" s="7"/>
      <c r="I731" s="10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7" customHeight="1">
      <c r="A732" s="7"/>
      <c r="B732" s="7"/>
      <c r="C732" s="7"/>
      <c r="D732" s="7"/>
      <c r="E732" s="7"/>
      <c r="F732" s="7"/>
      <c r="G732" s="7"/>
      <c r="H732" s="7"/>
      <c r="I732" s="10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7" customHeight="1">
      <c r="A733" s="7"/>
      <c r="B733" s="7"/>
      <c r="C733" s="7"/>
      <c r="D733" s="7"/>
      <c r="E733" s="7"/>
      <c r="F733" s="7"/>
      <c r="G733" s="7"/>
      <c r="H733" s="7"/>
      <c r="I733" s="10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7" customHeight="1">
      <c r="A734" s="7"/>
      <c r="B734" s="7"/>
      <c r="C734" s="7"/>
      <c r="D734" s="7"/>
      <c r="E734" s="7"/>
      <c r="F734" s="7"/>
      <c r="G734" s="7"/>
      <c r="H734" s="7"/>
      <c r="I734" s="10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7" customHeight="1">
      <c r="A735" s="7"/>
      <c r="B735" s="7"/>
      <c r="C735" s="7"/>
      <c r="D735" s="7"/>
      <c r="E735" s="7"/>
      <c r="F735" s="7"/>
      <c r="G735" s="7"/>
      <c r="H735" s="7"/>
      <c r="I735" s="10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7" customHeight="1">
      <c r="A736" s="7"/>
      <c r="B736" s="7"/>
      <c r="C736" s="7"/>
      <c r="D736" s="7"/>
      <c r="E736" s="7"/>
      <c r="F736" s="7"/>
      <c r="G736" s="7"/>
      <c r="H736" s="7"/>
      <c r="I736" s="10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7" customHeight="1">
      <c r="A737" s="7"/>
      <c r="B737" s="7"/>
      <c r="C737" s="7"/>
      <c r="D737" s="7"/>
      <c r="E737" s="7"/>
      <c r="F737" s="7"/>
      <c r="G737" s="7"/>
      <c r="H737" s="7"/>
      <c r="I737" s="10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7" customHeight="1">
      <c r="A738" s="7"/>
      <c r="B738" s="7"/>
      <c r="C738" s="7"/>
      <c r="D738" s="7"/>
      <c r="E738" s="7"/>
      <c r="F738" s="7"/>
      <c r="G738" s="7"/>
      <c r="H738" s="7"/>
      <c r="I738" s="10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7" customHeight="1">
      <c r="A739" s="7"/>
      <c r="B739" s="7"/>
      <c r="C739" s="7"/>
      <c r="D739" s="7"/>
      <c r="E739" s="7"/>
      <c r="F739" s="7"/>
      <c r="G739" s="7"/>
      <c r="H739" s="7"/>
      <c r="I739" s="10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7" customHeight="1">
      <c r="A740" s="7"/>
      <c r="B740" s="7"/>
      <c r="C740" s="7"/>
      <c r="D740" s="7"/>
      <c r="E740" s="7"/>
      <c r="F740" s="7"/>
      <c r="G740" s="7"/>
      <c r="H740" s="7"/>
      <c r="I740" s="10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7" customHeight="1">
      <c r="A741" s="7"/>
      <c r="B741" s="7"/>
      <c r="C741" s="7"/>
      <c r="D741" s="7"/>
      <c r="E741" s="7"/>
      <c r="F741" s="7"/>
      <c r="G741" s="7"/>
      <c r="H741" s="7"/>
      <c r="I741" s="10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7" customHeight="1">
      <c r="A742" s="7"/>
      <c r="B742" s="7"/>
      <c r="C742" s="7"/>
      <c r="D742" s="7"/>
      <c r="E742" s="7"/>
      <c r="F742" s="7"/>
      <c r="G742" s="7"/>
      <c r="H742" s="7"/>
      <c r="I742" s="10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7" customHeight="1">
      <c r="A743" s="7"/>
      <c r="B743" s="7"/>
      <c r="C743" s="7"/>
      <c r="D743" s="7"/>
      <c r="E743" s="7"/>
      <c r="F743" s="7"/>
      <c r="G743" s="7"/>
      <c r="H743" s="7"/>
      <c r="I743" s="10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7" customHeight="1">
      <c r="A744" s="7"/>
      <c r="B744" s="7"/>
      <c r="C744" s="7"/>
      <c r="D744" s="7"/>
      <c r="E744" s="7"/>
      <c r="F744" s="7"/>
      <c r="G744" s="7"/>
      <c r="H744" s="7"/>
      <c r="I744" s="10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7" customHeight="1">
      <c r="A745" s="7"/>
      <c r="B745" s="7"/>
      <c r="C745" s="7"/>
      <c r="D745" s="7"/>
      <c r="E745" s="7"/>
      <c r="F745" s="7"/>
      <c r="G745" s="7"/>
      <c r="H745" s="7"/>
      <c r="I745" s="10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7" customHeight="1">
      <c r="A746" s="7"/>
      <c r="B746" s="7"/>
      <c r="C746" s="7"/>
      <c r="D746" s="7"/>
      <c r="E746" s="7"/>
      <c r="F746" s="7"/>
      <c r="G746" s="7"/>
      <c r="H746" s="7"/>
      <c r="I746" s="10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7" customHeight="1">
      <c r="A747" s="7"/>
      <c r="B747" s="7"/>
      <c r="C747" s="7"/>
      <c r="D747" s="7"/>
      <c r="E747" s="7"/>
      <c r="F747" s="7"/>
      <c r="G747" s="7"/>
      <c r="H747" s="7"/>
      <c r="I747" s="10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7" customHeight="1">
      <c r="A748" s="7"/>
      <c r="B748" s="7"/>
      <c r="C748" s="7"/>
      <c r="D748" s="7"/>
      <c r="E748" s="7"/>
      <c r="F748" s="7"/>
      <c r="G748" s="7"/>
      <c r="H748" s="7"/>
      <c r="I748" s="10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7" customHeight="1">
      <c r="A749" s="7"/>
      <c r="B749" s="7"/>
      <c r="C749" s="7"/>
      <c r="D749" s="7"/>
      <c r="E749" s="7"/>
      <c r="F749" s="7"/>
      <c r="G749" s="7"/>
      <c r="H749" s="7"/>
      <c r="I749" s="10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7" customHeight="1">
      <c r="A750" s="7"/>
      <c r="B750" s="7"/>
      <c r="C750" s="7"/>
      <c r="D750" s="7"/>
      <c r="E750" s="7"/>
      <c r="F750" s="7"/>
      <c r="G750" s="7"/>
      <c r="H750" s="7"/>
      <c r="I750" s="10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7" customHeight="1">
      <c r="A751" s="7"/>
      <c r="B751" s="7"/>
      <c r="C751" s="7"/>
      <c r="D751" s="7"/>
      <c r="E751" s="7"/>
      <c r="F751" s="7"/>
      <c r="G751" s="7"/>
      <c r="H751" s="7"/>
      <c r="I751" s="10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7" customHeight="1">
      <c r="A752" s="7"/>
      <c r="B752" s="7"/>
      <c r="C752" s="7"/>
      <c r="D752" s="7"/>
      <c r="E752" s="7"/>
      <c r="F752" s="7"/>
      <c r="G752" s="7"/>
      <c r="H752" s="7"/>
      <c r="I752" s="10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7" customHeight="1">
      <c r="A753" s="7"/>
      <c r="B753" s="7"/>
      <c r="C753" s="7"/>
      <c r="D753" s="7"/>
      <c r="E753" s="7"/>
      <c r="F753" s="7"/>
      <c r="G753" s="7"/>
      <c r="H753" s="7"/>
      <c r="I753" s="10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7" customHeight="1">
      <c r="A754" s="7"/>
      <c r="B754" s="7"/>
      <c r="C754" s="7"/>
      <c r="D754" s="7"/>
      <c r="E754" s="7"/>
      <c r="F754" s="7"/>
      <c r="G754" s="7"/>
      <c r="H754" s="7"/>
      <c r="I754" s="10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7" customHeight="1">
      <c r="A755" s="7"/>
      <c r="B755" s="7"/>
      <c r="C755" s="7"/>
      <c r="D755" s="7"/>
      <c r="E755" s="7"/>
      <c r="F755" s="7"/>
      <c r="G755" s="7"/>
      <c r="H755" s="7"/>
      <c r="I755" s="10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7" customHeight="1">
      <c r="A756" s="7"/>
      <c r="B756" s="7"/>
      <c r="C756" s="7"/>
      <c r="D756" s="7"/>
      <c r="E756" s="7"/>
      <c r="F756" s="7"/>
      <c r="G756" s="7"/>
      <c r="H756" s="7"/>
      <c r="I756" s="10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7" customHeight="1">
      <c r="A757" s="7"/>
      <c r="B757" s="7"/>
      <c r="C757" s="7"/>
      <c r="D757" s="7"/>
      <c r="E757" s="7"/>
      <c r="F757" s="7"/>
      <c r="G757" s="7"/>
      <c r="H757" s="7"/>
      <c r="I757" s="10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7" customHeight="1">
      <c r="A758" s="7"/>
      <c r="B758" s="7"/>
      <c r="C758" s="7"/>
      <c r="D758" s="7"/>
      <c r="E758" s="7"/>
      <c r="F758" s="7"/>
      <c r="G758" s="7"/>
      <c r="H758" s="7"/>
      <c r="I758" s="10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7" customHeight="1">
      <c r="A759" s="7"/>
      <c r="B759" s="7"/>
      <c r="C759" s="7"/>
      <c r="D759" s="7"/>
      <c r="E759" s="7"/>
      <c r="F759" s="7"/>
      <c r="G759" s="7"/>
      <c r="H759" s="7"/>
      <c r="I759" s="10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7" customHeight="1">
      <c r="A760" s="7"/>
      <c r="B760" s="7"/>
      <c r="C760" s="7"/>
      <c r="D760" s="7"/>
      <c r="E760" s="7"/>
      <c r="F760" s="7"/>
      <c r="G760" s="7"/>
      <c r="H760" s="7"/>
      <c r="I760" s="10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7" customHeight="1">
      <c r="A761" s="7"/>
      <c r="B761" s="7"/>
      <c r="C761" s="7"/>
      <c r="D761" s="7"/>
      <c r="E761" s="7"/>
      <c r="F761" s="7"/>
      <c r="G761" s="7"/>
      <c r="H761" s="7"/>
      <c r="I761" s="10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7" customHeight="1">
      <c r="A762" s="7"/>
      <c r="B762" s="7"/>
      <c r="C762" s="7"/>
      <c r="D762" s="7"/>
      <c r="E762" s="7"/>
      <c r="F762" s="7"/>
      <c r="G762" s="7"/>
      <c r="H762" s="7"/>
      <c r="I762" s="10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7" customHeight="1">
      <c r="A763" s="7"/>
      <c r="B763" s="7"/>
      <c r="C763" s="7"/>
      <c r="D763" s="7"/>
      <c r="E763" s="7"/>
      <c r="F763" s="7"/>
      <c r="G763" s="7"/>
      <c r="H763" s="7"/>
      <c r="I763" s="10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7" customHeight="1">
      <c r="A764" s="7"/>
      <c r="B764" s="7"/>
      <c r="C764" s="7"/>
      <c r="D764" s="7"/>
      <c r="E764" s="7"/>
      <c r="F764" s="7"/>
      <c r="G764" s="7"/>
      <c r="H764" s="7"/>
      <c r="I764" s="10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7" customHeight="1">
      <c r="A765" s="7"/>
      <c r="B765" s="7"/>
      <c r="C765" s="7"/>
      <c r="D765" s="7"/>
      <c r="E765" s="7"/>
      <c r="F765" s="7"/>
      <c r="G765" s="7"/>
      <c r="H765" s="7"/>
      <c r="I765" s="10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7" customHeight="1">
      <c r="A766" s="7"/>
      <c r="B766" s="7"/>
      <c r="C766" s="7"/>
      <c r="D766" s="7"/>
      <c r="E766" s="7"/>
      <c r="F766" s="7"/>
      <c r="G766" s="7"/>
      <c r="H766" s="7"/>
      <c r="I766" s="10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7" customHeight="1">
      <c r="A767" s="7"/>
      <c r="B767" s="7"/>
      <c r="C767" s="7"/>
      <c r="D767" s="7"/>
      <c r="E767" s="7"/>
      <c r="F767" s="7"/>
      <c r="G767" s="7"/>
      <c r="H767" s="7"/>
      <c r="I767" s="10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7" customHeight="1">
      <c r="A768" s="7"/>
      <c r="B768" s="7"/>
      <c r="C768" s="7"/>
      <c r="D768" s="7"/>
      <c r="E768" s="7"/>
      <c r="F768" s="7"/>
      <c r="G768" s="7"/>
      <c r="H768" s="7"/>
      <c r="I768" s="10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7" customHeight="1">
      <c r="A769" s="7"/>
      <c r="B769" s="7"/>
      <c r="C769" s="7"/>
      <c r="D769" s="7"/>
      <c r="E769" s="7"/>
      <c r="F769" s="7"/>
      <c r="G769" s="7"/>
      <c r="H769" s="7"/>
      <c r="I769" s="10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7" customHeight="1">
      <c r="A770" s="7"/>
      <c r="B770" s="7"/>
      <c r="C770" s="7"/>
      <c r="D770" s="7"/>
      <c r="E770" s="7"/>
      <c r="F770" s="7"/>
      <c r="G770" s="7"/>
      <c r="H770" s="7"/>
      <c r="I770" s="10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7" customHeight="1">
      <c r="A771" s="7"/>
      <c r="B771" s="7"/>
      <c r="C771" s="7"/>
      <c r="D771" s="7"/>
      <c r="E771" s="7"/>
      <c r="F771" s="7"/>
      <c r="G771" s="7"/>
      <c r="H771" s="7"/>
      <c r="I771" s="10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7" customHeight="1">
      <c r="A772" s="7"/>
      <c r="B772" s="7"/>
      <c r="C772" s="7"/>
      <c r="D772" s="7"/>
      <c r="E772" s="7"/>
      <c r="F772" s="7"/>
      <c r="G772" s="7"/>
      <c r="H772" s="7"/>
      <c r="I772" s="10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7" customHeight="1">
      <c r="A773" s="7"/>
      <c r="B773" s="7"/>
      <c r="C773" s="7"/>
      <c r="D773" s="7"/>
      <c r="E773" s="7"/>
      <c r="F773" s="7"/>
      <c r="G773" s="7"/>
      <c r="H773" s="7"/>
      <c r="I773" s="10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7" customHeight="1">
      <c r="A774" s="7"/>
      <c r="B774" s="7"/>
      <c r="C774" s="7"/>
      <c r="D774" s="7"/>
      <c r="E774" s="7"/>
      <c r="F774" s="7"/>
      <c r="G774" s="7"/>
      <c r="H774" s="7"/>
      <c r="I774" s="10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7" customHeight="1">
      <c r="A775" s="7"/>
      <c r="B775" s="7"/>
      <c r="C775" s="7"/>
      <c r="D775" s="7"/>
      <c r="E775" s="7"/>
      <c r="F775" s="7"/>
      <c r="G775" s="7"/>
      <c r="H775" s="7"/>
      <c r="I775" s="10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7" customHeight="1">
      <c r="A776" s="7"/>
      <c r="B776" s="7"/>
      <c r="C776" s="7"/>
      <c r="D776" s="7"/>
      <c r="E776" s="7"/>
      <c r="F776" s="7"/>
      <c r="G776" s="7"/>
      <c r="H776" s="7"/>
      <c r="I776" s="10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7" customHeight="1">
      <c r="A777" s="7"/>
      <c r="B777" s="7"/>
      <c r="C777" s="7"/>
      <c r="D777" s="7"/>
      <c r="E777" s="7"/>
      <c r="F777" s="7"/>
      <c r="G777" s="7"/>
      <c r="H777" s="7"/>
      <c r="I777" s="10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7" customHeight="1">
      <c r="A778" s="7"/>
      <c r="B778" s="7"/>
      <c r="C778" s="7"/>
      <c r="D778" s="7"/>
      <c r="E778" s="7"/>
      <c r="F778" s="7"/>
      <c r="G778" s="7"/>
      <c r="H778" s="7"/>
      <c r="I778" s="10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7" customHeight="1">
      <c r="A779" s="7"/>
      <c r="B779" s="7"/>
      <c r="C779" s="7"/>
      <c r="D779" s="7"/>
      <c r="E779" s="7"/>
      <c r="F779" s="7"/>
      <c r="G779" s="7"/>
      <c r="H779" s="7"/>
      <c r="I779" s="10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7" customHeight="1">
      <c r="A780" s="7"/>
      <c r="B780" s="7"/>
      <c r="C780" s="7"/>
      <c r="D780" s="7"/>
      <c r="E780" s="7"/>
      <c r="F780" s="7"/>
      <c r="G780" s="7"/>
      <c r="H780" s="7"/>
      <c r="I780" s="10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7" customHeight="1">
      <c r="A781" s="7"/>
      <c r="B781" s="7"/>
      <c r="C781" s="7"/>
      <c r="D781" s="7"/>
      <c r="E781" s="7"/>
      <c r="F781" s="7"/>
      <c r="G781" s="7"/>
      <c r="H781" s="7"/>
      <c r="I781" s="10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7" customHeight="1">
      <c r="A782" s="7"/>
      <c r="B782" s="7"/>
      <c r="C782" s="7"/>
      <c r="D782" s="7"/>
      <c r="E782" s="7"/>
      <c r="F782" s="7"/>
      <c r="G782" s="7"/>
      <c r="H782" s="7"/>
      <c r="I782" s="10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7" customHeight="1">
      <c r="A783" s="7"/>
      <c r="B783" s="7"/>
      <c r="C783" s="7"/>
      <c r="D783" s="7"/>
      <c r="E783" s="7"/>
      <c r="F783" s="7"/>
      <c r="G783" s="7"/>
      <c r="H783" s="7"/>
      <c r="I783" s="10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7" customHeight="1">
      <c r="A784" s="7"/>
      <c r="B784" s="7"/>
      <c r="C784" s="7"/>
      <c r="D784" s="7"/>
      <c r="E784" s="7"/>
      <c r="F784" s="7"/>
      <c r="G784" s="7"/>
      <c r="H784" s="7"/>
      <c r="I784" s="10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7" customHeight="1">
      <c r="A785" s="7"/>
      <c r="B785" s="7"/>
      <c r="C785" s="7"/>
      <c r="D785" s="7"/>
      <c r="E785" s="7"/>
      <c r="F785" s="7"/>
      <c r="G785" s="7"/>
      <c r="H785" s="7"/>
      <c r="I785" s="10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7" customHeight="1">
      <c r="A786" s="7"/>
      <c r="B786" s="7"/>
      <c r="C786" s="7"/>
      <c r="D786" s="7"/>
      <c r="E786" s="7"/>
      <c r="F786" s="7"/>
      <c r="G786" s="7"/>
      <c r="H786" s="7"/>
      <c r="I786" s="10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7" customHeight="1">
      <c r="A787" s="7"/>
      <c r="B787" s="7"/>
      <c r="C787" s="7"/>
      <c r="D787" s="7"/>
      <c r="E787" s="7"/>
      <c r="F787" s="7"/>
      <c r="G787" s="7"/>
      <c r="H787" s="7"/>
      <c r="I787" s="10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7" customHeight="1">
      <c r="A788" s="7"/>
      <c r="B788" s="7"/>
      <c r="C788" s="7"/>
      <c r="D788" s="7"/>
      <c r="E788" s="7"/>
      <c r="F788" s="7"/>
      <c r="G788" s="7"/>
      <c r="H788" s="7"/>
      <c r="I788" s="10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7" customHeight="1">
      <c r="A789" s="7"/>
      <c r="B789" s="7"/>
      <c r="C789" s="7"/>
      <c r="D789" s="7"/>
      <c r="E789" s="7"/>
      <c r="F789" s="7"/>
      <c r="G789" s="7"/>
      <c r="H789" s="7"/>
      <c r="I789" s="10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7" customHeight="1">
      <c r="A790" s="7"/>
      <c r="B790" s="7"/>
      <c r="C790" s="7"/>
      <c r="D790" s="7"/>
      <c r="E790" s="7"/>
      <c r="F790" s="7"/>
      <c r="G790" s="7"/>
      <c r="H790" s="7"/>
      <c r="I790" s="10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7" customHeight="1">
      <c r="A791" s="7"/>
      <c r="B791" s="7"/>
      <c r="C791" s="7"/>
      <c r="D791" s="7"/>
      <c r="E791" s="7"/>
      <c r="F791" s="7"/>
      <c r="G791" s="7"/>
      <c r="H791" s="7"/>
      <c r="I791" s="10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7" customHeight="1">
      <c r="A792" s="7"/>
      <c r="B792" s="7"/>
      <c r="C792" s="7"/>
      <c r="D792" s="7"/>
      <c r="E792" s="7"/>
      <c r="F792" s="7"/>
      <c r="G792" s="7"/>
      <c r="H792" s="7"/>
      <c r="I792" s="10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7" customHeight="1">
      <c r="A793" s="7"/>
      <c r="B793" s="7"/>
      <c r="C793" s="7"/>
      <c r="D793" s="7"/>
      <c r="E793" s="7"/>
      <c r="F793" s="7"/>
      <c r="G793" s="7"/>
      <c r="H793" s="7"/>
      <c r="I793" s="10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7" customHeight="1">
      <c r="A794" s="7"/>
      <c r="B794" s="7"/>
      <c r="C794" s="7"/>
      <c r="D794" s="7"/>
      <c r="E794" s="7"/>
      <c r="F794" s="7"/>
      <c r="G794" s="7"/>
      <c r="H794" s="7"/>
      <c r="I794" s="10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7" customHeight="1">
      <c r="A795" s="7"/>
      <c r="B795" s="7"/>
      <c r="C795" s="7"/>
      <c r="D795" s="7"/>
      <c r="E795" s="7"/>
      <c r="F795" s="7"/>
      <c r="G795" s="7"/>
      <c r="H795" s="7"/>
      <c r="I795" s="10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7" customHeight="1">
      <c r="A796" s="7"/>
      <c r="B796" s="7"/>
      <c r="C796" s="7"/>
      <c r="D796" s="7"/>
      <c r="E796" s="7"/>
      <c r="F796" s="7"/>
      <c r="G796" s="7"/>
      <c r="H796" s="7"/>
      <c r="I796" s="10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7" customHeight="1">
      <c r="A797" s="7"/>
      <c r="B797" s="7"/>
      <c r="C797" s="7"/>
      <c r="D797" s="7"/>
      <c r="E797" s="7"/>
      <c r="F797" s="7"/>
      <c r="G797" s="7"/>
      <c r="H797" s="7"/>
      <c r="I797" s="10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7" customHeight="1">
      <c r="A798" s="7"/>
      <c r="B798" s="7"/>
      <c r="C798" s="7"/>
      <c r="D798" s="7"/>
      <c r="E798" s="7"/>
      <c r="F798" s="7"/>
      <c r="G798" s="7"/>
      <c r="H798" s="7"/>
      <c r="I798" s="10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7" customHeight="1">
      <c r="A799" s="7"/>
      <c r="B799" s="7"/>
      <c r="C799" s="7"/>
      <c r="D799" s="7"/>
      <c r="E799" s="7"/>
      <c r="F799" s="7"/>
      <c r="G799" s="7"/>
      <c r="H799" s="7"/>
      <c r="I799" s="10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7" customHeight="1">
      <c r="A800" s="7"/>
      <c r="B800" s="7"/>
      <c r="C800" s="7"/>
      <c r="D800" s="7"/>
      <c r="E800" s="7"/>
      <c r="F800" s="7"/>
      <c r="G800" s="7"/>
      <c r="H800" s="7"/>
      <c r="I800" s="10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7" customHeight="1">
      <c r="A801" s="7"/>
      <c r="B801" s="7"/>
      <c r="C801" s="7"/>
      <c r="D801" s="7"/>
      <c r="E801" s="7"/>
      <c r="F801" s="7"/>
      <c r="G801" s="7"/>
      <c r="H801" s="7"/>
      <c r="I801" s="10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7" customHeight="1">
      <c r="A802" s="7"/>
      <c r="B802" s="7"/>
      <c r="C802" s="7"/>
      <c r="D802" s="7"/>
      <c r="E802" s="7"/>
      <c r="F802" s="7"/>
      <c r="G802" s="7"/>
      <c r="H802" s="7"/>
      <c r="I802" s="10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7" customHeight="1">
      <c r="A803" s="7"/>
      <c r="B803" s="7"/>
      <c r="C803" s="7"/>
      <c r="D803" s="7"/>
      <c r="E803" s="7"/>
      <c r="F803" s="7"/>
      <c r="G803" s="7"/>
      <c r="H803" s="7"/>
      <c r="I803" s="10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7" customHeight="1">
      <c r="A804" s="7"/>
      <c r="B804" s="7"/>
      <c r="C804" s="7"/>
      <c r="D804" s="7"/>
      <c r="E804" s="7"/>
      <c r="F804" s="7"/>
      <c r="G804" s="7"/>
      <c r="H804" s="7"/>
      <c r="I804" s="10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7" customHeight="1">
      <c r="A805" s="7"/>
      <c r="B805" s="7"/>
      <c r="C805" s="7"/>
      <c r="D805" s="7"/>
      <c r="E805" s="7"/>
      <c r="F805" s="7"/>
      <c r="G805" s="7"/>
      <c r="H805" s="7"/>
      <c r="I805" s="10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7" customHeight="1">
      <c r="A806" s="7"/>
      <c r="B806" s="7"/>
      <c r="C806" s="7"/>
      <c r="D806" s="7"/>
      <c r="E806" s="7"/>
      <c r="F806" s="7"/>
      <c r="G806" s="7"/>
      <c r="H806" s="7"/>
      <c r="I806" s="10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7" customHeight="1">
      <c r="A807" s="7"/>
      <c r="B807" s="7"/>
      <c r="C807" s="7"/>
      <c r="D807" s="7"/>
      <c r="E807" s="7"/>
      <c r="F807" s="7"/>
      <c r="G807" s="7"/>
      <c r="H807" s="7"/>
      <c r="I807" s="10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7" customHeight="1">
      <c r="A808" s="7"/>
      <c r="B808" s="7"/>
      <c r="C808" s="7"/>
      <c r="D808" s="7"/>
      <c r="E808" s="7"/>
      <c r="F808" s="7"/>
      <c r="G808" s="7"/>
      <c r="H808" s="7"/>
      <c r="I808" s="10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7" customHeight="1">
      <c r="A809" s="7"/>
      <c r="B809" s="7"/>
      <c r="C809" s="7"/>
      <c r="D809" s="7"/>
      <c r="E809" s="7"/>
      <c r="F809" s="7"/>
      <c r="G809" s="7"/>
      <c r="H809" s="7"/>
      <c r="I809" s="10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7" customHeight="1">
      <c r="A810" s="7"/>
      <c r="B810" s="7"/>
      <c r="C810" s="7"/>
      <c r="D810" s="7"/>
      <c r="E810" s="7"/>
      <c r="F810" s="7"/>
      <c r="G810" s="7"/>
      <c r="H810" s="7"/>
      <c r="I810" s="10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7" customHeight="1">
      <c r="A811" s="7"/>
      <c r="B811" s="7"/>
      <c r="C811" s="7"/>
      <c r="D811" s="7"/>
      <c r="E811" s="7"/>
      <c r="F811" s="7"/>
      <c r="G811" s="7"/>
      <c r="H811" s="7"/>
      <c r="I811" s="10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7" customHeight="1">
      <c r="A812" s="7"/>
      <c r="B812" s="7"/>
      <c r="C812" s="7"/>
      <c r="D812" s="7"/>
      <c r="E812" s="7"/>
      <c r="F812" s="7"/>
      <c r="G812" s="7"/>
      <c r="H812" s="7"/>
      <c r="I812" s="10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7" customHeight="1">
      <c r="A813" s="7"/>
      <c r="B813" s="7"/>
      <c r="C813" s="7"/>
      <c r="D813" s="7"/>
      <c r="E813" s="7"/>
      <c r="F813" s="7"/>
      <c r="G813" s="7"/>
      <c r="H813" s="7"/>
      <c r="I813" s="10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7" customHeight="1">
      <c r="A814" s="7"/>
      <c r="B814" s="7"/>
      <c r="C814" s="7"/>
      <c r="D814" s="7"/>
      <c r="E814" s="7"/>
      <c r="F814" s="7"/>
      <c r="G814" s="7"/>
      <c r="H814" s="7"/>
      <c r="I814" s="10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7" customHeight="1">
      <c r="A815" s="7"/>
      <c r="B815" s="7"/>
      <c r="C815" s="7"/>
      <c r="D815" s="7"/>
      <c r="E815" s="7"/>
      <c r="F815" s="7"/>
      <c r="G815" s="7"/>
      <c r="H815" s="7"/>
      <c r="I815" s="10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7" customHeight="1">
      <c r="A816" s="7"/>
      <c r="B816" s="7"/>
      <c r="C816" s="7"/>
      <c r="D816" s="7"/>
      <c r="E816" s="7"/>
      <c r="F816" s="7"/>
      <c r="G816" s="7"/>
      <c r="H816" s="7"/>
      <c r="I816" s="10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7" customHeight="1">
      <c r="A817" s="7"/>
      <c r="B817" s="7"/>
      <c r="C817" s="7"/>
      <c r="D817" s="7"/>
      <c r="E817" s="7"/>
      <c r="F817" s="7"/>
      <c r="G817" s="7"/>
      <c r="H817" s="7"/>
      <c r="I817" s="10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7" customHeight="1">
      <c r="A818" s="7"/>
      <c r="B818" s="7"/>
      <c r="C818" s="7"/>
      <c r="D818" s="7"/>
      <c r="E818" s="7"/>
      <c r="F818" s="7"/>
      <c r="G818" s="7"/>
      <c r="H818" s="7"/>
      <c r="I818" s="10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7" customHeight="1">
      <c r="A819" s="7"/>
      <c r="B819" s="7"/>
      <c r="C819" s="7"/>
      <c r="D819" s="7"/>
      <c r="E819" s="7"/>
      <c r="F819" s="7"/>
      <c r="G819" s="7"/>
      <c r="H819" s="7"/>
      <c r="I819" s="10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7" customHeight="1">
      <c r="A820" s="7"/>
      <c r="B820" s="7"/>
      <c r="C820" s="7"/>
      <c r="D820" s="7"/>
      <c r="E820" s="7"/>
      <c r="F820" s="7"/>
      <c r="G820" s="7"/>
      <c r="H820" s="7"/>
      <c r="I820" s="10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7" customHeight="1">
      <c r="A821" s="7"/>
      <c r="B821" s="7"/>
      <c r="C821" s="7"/>
      <c r="D821" s="7"/>
      <c r="E821" s="7"/>
      <c r="F821" s="7"/>
      <c r="G821" s="7"/>
      <c r="H821" s="7"/>
      <c r="I821" s="10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7" customHeight="1">
      <c r="A822" s="7"/>
      <c r="B822" s="7"/>
      <c r="C822" s="7"/>
      <c r="D822" s="7"/>
      <c r="E822" s="7"/>
      <c r="F822" s="7"/>
      <c r="G822" s="7"/>
      <c r="H822" s="7"/>
      <c r="I822" s="10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7" customHeight="1">
      <c r="A823" s="7"/>
      <c r="B823" s="7"/>
      <c r="C823" s="7"/>
      <c r="D823" s="7"/>
      <c r="E823" s="7"/>
      <c r="F823" s="7"/>
      <c r="G823" s="7"/>
      <c r="H823" s="7"/>
      <c r="I823" s="10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7" customHeight="1">
      <c r="A824" s="7"/>
      <c r="B824" s="7"/>
      <c r="C824" s="7"/>
      <c r="D824" s="7"/>
      <c r="E824" s="7"/>
      <c r="F824" s="7"/>
      <c r="G824" s="7"/>
      <c r="H824" s="7"/>
      <c r="I824" s="10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7" customHeight="1">
      <c r="A825" s="7"/>
      <c r="B825" s="7"/>
      <c r="C825" s="7"/>
      <c r="D825" s="7"/>
      <c r="E825" s="7"/>
      <c r="F825" s="7"/>
      <c r="G825" s="7"/>
      <c r="H825" s="7"/>
      <c r="I825" s="10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7" customHeight="1">
      <c r="A826" s="7"/>
      <c r="B826" s="7"/>
      <c r="C826" s="7"/>
      <c r="D826" s="7"/>
      <c r="E826" s="7"/>
      <c r="F826" s="7"/>
      <c r="G826" s="7"/>
      <c r="H826" s="7"/>
      <c r="I826" s="10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7" customHeight="1">
      <c r="A827" s="7"/>
      <c r="B827" s="7"/>
      <c r="C827" s="7"/>
      <c r="D827" s="7"/>
      <c r="E827" s="7"/>
      <c r="F827" s="7"/>
      <c r="G827" s="7"/>
      <c r="H827" s="7"/>
      <c r="I827" s="10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7" customHeight="1">
      <c r="A828" s="7"/>
      <c r="B828" s="7"/>
      <c r="C828" s="7"/>
      <c r="D828" s="7"/>
      <c r="E828" s="7"/>
      <c r="F828" s="7"/>
      <c r="G828" s="7"/>
      <c r="H828" s="7"/>
      <c r="I828" s="10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7" customHeight="1">
      <c r="A829" s="7"/>
      <c r="B829" s="7"/>
      <c r="C829" s="7"/>
      <c r="D829" s="7"/>
      <c r="E829" s="7"/>
      <c r="F829" s="7"/>
      <c r="G829" s="7"/>
      <c r="H829" s="7"/>
      <c r="I829" s="10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7" customHeight="1">
      <c r="A830" s="7"/>
      <c r="B830" s="7"/>
      <c r="C830" s="7"/>
      <c r="D830" s="7"/>
      <c r="E830" s="7"/>
      <c r="F830" s="7"/>
      <c r="G830" s="7"/>
      <c r="H830" s="7"/>
      <c r="I830" s="10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7" customHeight="1">
      <c r="A831" s="7"/>
      <c r="B831" s="7"/>
      <c r="C831" s="7"/>
      <c r="D831" s="7"/>
      <c r="E831" s="7"/>
      <c r="F831" s="7"/>
      <c r="G831" s="7"/>
      <c r="H831" s="7"/>
      <c r="I831" s="10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7" customHeight="1">
      <c r="A832" s="7"/>
      <c r="B832" s="7"/>
      <c r="C832" s="7"/>
      <c r="D832" s="7"/>
      <c r="E832" s="7"/>
      <c r="F832" s="7"/>
      <c r="G832" s="7"/>
      <c r="H832" s="7"/>
      <c r="I832" s="10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7" customHeight="1">
      <c r="A833" s="7"/>
      <c r="B833" s="7"/>
      <c r="C833" s="7"/>
      <c r="D833" s="7"/>
      <c r="E833" s="7"/>
      <c r="F833" s="7"/>
      <c r="G833" s="7"/>
      <c r="H833" s="7"/>
      <c r="I833" s="10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7" customHeight="1">
      <c r="A834" s="7"/>
      <c r="B834" s="7"/>
      <c r="C834" s="7"/>
      <c r="D834" s="7"/>
      <c r="E834" s="7"/>
      <c r="F834" s="7"/>
      <c r="G834" s="7"/>
      <c r="H834" s="7"/>
      <c r="I834" s="10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7" customHeight="1">
      <c r="A835" s="7"/>
      <c r="B835" s="7"/>
      <c r="C835" s="7"/>
      <c r="D835" s="7"/>
      <c r="E835" s="7"/>
      <c r="F835" s="7"/>
      <c r="G835" s="7"/>
      <c r="H835" s="7"/>
      <c r="I835" s="10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7" customHeight="1">
      <c r="A836" s="7"/>
      <c r="B836" s="7"/>
      <c r="C836" s="7"/>
      <c r="D836" s="7"/>
      <c r="E836" s="7"/>
      <c r="F836" s="7"/>
      <c r="G836" s="7"/>
      <c r="H836" s="7"/>
      <c r="I836" s="10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7" customHeight="1">
      <c r="A837" s="7"/>
      <c r="B837" s="7"/>
      <c r="C837" s="7"/>
      <c r="D837" s="7"/>
      <c r="E837" s="7"/>
      <c r="F837" s="7"/>
      <c r="G837" s="7"/>
      <c r="H837" s="7"/>
      <c r="I837" s="10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7" customHeight="1">
      <c r="A838" s="7"/>
      <c r="B838" s="7"/>
      <c r="C838" s="7"/>
      <c r="D838" s="7"/>
      <c r="E838" s="7"/>
      <c r="F838" s="7"/>
      <c r="G838" s="7"/>
      <c r="H838" s="7"/>
      <c r="I838" s="10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7" customHeight="1">
      <c r="A839" s="7"/>
      <c r="B839" s="7"/>
      <c r="C839" s="7"/>
      <c r="D839" s="7"/>
      <c r="E839" s="7"/>
      <c r="F839" s="7"/>
      <c r="G839" s="7"/>
      <c r="H839" s="7"/>
      <c r="I839" s="10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7" customHeight="1">
      <c r="A840" s="7"/>
      <c r="B840" s="7"/>
      <c r="C840" s="7"/>
      <c r="D840" s="7"/>
      <c r="E840" s="7"/>
      <c r="F840" s="7"/>
      <c r="G840" s="7"/>
      <c r="H840" s="7"/>
      <c r="I840" s="10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7" customHeight="1">
      <c r="A841" s="7"/>
      <c r="B841" s="7"/>
      <c r="C841" s="7"/>
      <c r="D841" s="7"/>
      <c r="E841" s="7"/>
      <c r="F841" s="7"/>
      <c r="G841" s="7"/>
      <c r="H841" s="7"/>
      <c r="I841" s="10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7" customHeight="1">
      <c r="A842" s="7"/>
      <c r="B842" s="7"/>
      <c r="C842" s="7"/>
      <c r="D842" s="7"/>
      <c r="E842" s="7"/>
      <c r="F842" s="7"/>
      <c r="G842" s="7"/>
      <c r="H842" s="7"/>
      <c r="I842" s="10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7" customHeight="1">
      <c r="A843" s="7"/>
      <c r="B843" s="7"/>
      <c r="C843" s="7"/>
      <c r="D843" s="7"/>
      <c r="E843" s="7"/>
      <c r="F843" s="7"/>
      <c r="G843" s="7"/>
      <c r="H843" s="7"/>
      <c r="I843" s="10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7" customHeight="1">
      <c r="A844" s="7"/>
      <c r="B844" s="7"/>
      <c r="C844" s="7"/>
      <c r="D844" s="7"/>
      <c r="E844" s="7"/>
      <c r="F844" s="7"/>
      <c r="G844" s="7"/>
      <c r="H844" s="7"/>
      <c r="I844" s="10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7" customHeight="1">
      <c r="A845" s="7"/>
      <c r="B845" s="7"/>
      <c r="C845" s="7"/>
      <c r="D845" s="7"/>
      <c r="E845" s="7"/>
      <c r="F845" s="7"/>
      <c r="G845" s="7"/>
      <c r="H845" s="7"/>
      <c r="I845" s="10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7" customHeight="1">
      <c r="A846" s="7"/>
      <c r="B846" s="7"/>
      <c r="C846" s="7"/>
      <c r="D846" s="7"/>
      <c r="E846" s="7"/>
      <c r="F846" s="7"/>
      <c r="G846" s="7"/>
      <c r="H846" s="7"/>
      <c r="I846" s="10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7" customHeight="1">
      <c r="A847" s="7"/>
      <c r="B847" s="7"/>
      <c r="C847" s="7"/>
      <c r="D847" s="7"/>
      <c r="E847" s="7"/>
      <c r="F847" s="7"/>
      <c r="G847" s="7"/>
      <c r="H847" s="7"/>
      <c r="I847" s="10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7" customHeight="1">
      <c r="A848" s="7"/>
      <c r="B848" s="7"/>
      <c r="C848" s="7"/>
      <c r="D848" s="7"/>
      <c r="E848" s="7"/>
      <c r="F848" s="7"/>
      <c r="G848" s="7"/>
      <c r="H848" s="7"/>
      <c r="I848" s="10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7" customHeight="1">
      <c r="A849" s="7"/>
      <c r="B849" s="7"/>
      <c r="C849" s="7"/>
      <c r="D849" s="7"/>
      <c r="E849" s="7"/>
      <c r="F849" s="7"/>
      <c r="G849" s="7"/>
      <c r="H849" s="7"/>
      <c r="I849" s="10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7" customHeight="1">
      <c r="A850" s="7"/>
      <c r="B850" s="7"/>
      <c r="C850" s="7"/>
      <c r="D850" s="7"/>
      <c r="E850" s="7"/>
      <c r="F850" s="7"/>
      <c r="G850" s="7"/>
      <c r="H850" s="7"/>
      <c r="I850" s="10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7" customHeight="1">
      <c r="A851" s="7"/>
      <c r="B851" s="7"/>
      <c r="C851" s="7"/>
      <c r="D851" s="7"/>
      <c r="E851" s="7"/>
      <c r="F851" s="7"/>
      <c r="G851" s="7"/>
      <c r="H851" s="7"/>
      <c r="I851" s="10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7" customHeight="1">
      <c r="A852" s="7"/>
      <c r="B852" s="7"/>
      <c r="C852" s="7"/>
      <c r="D852" s="7"/>
      <c r="E852" s="7"/>
      <c r="F852" s="7"/>
      <c r="G852" s="7"/>
      <c r="H852" s="7"/>
      <c r="I852" s="10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7" customHeight="1">
      <c r="A853" s="7"/>
      <c r="B853" s="7"/>
      <c r="C853" s="7"/>
      <c r="D853" s="7"/>
      <c r="E853" s="7"/>
      <c r="F853" s="7"/>
      <c r="G853" s="7"/>
      <c r="H853" s="7"/>
      <c r="I853" s="10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7" customHeight="1">
      <c r="A854" s="7"/>
      <c r="B854" s="7"/>
      <c r="C854" s="7"/>
      <c r="D854" s="7"/>
      <c r="E854" s="7"/>
      <c r="F854" s="7"/>
      <c r="G854" s="7"/>
      <c r="H854" s="7"/>
      <c r="I854" s="10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7" customHeight="1">
      <c r="A855" s="7"/>
      <c r="B855" s="7"/>
      <c r="C855" s="7"/>
      <c r="D855" s="7"/>
      <c r="E855" s="7"/>
      <c r="F855" s="7"/>
      <c r="G855" s="7"/>
      <c r="H855" s="7"/>
      <c r="I855" s="10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7" customHeight="1">
      <c r="A856" s="7"/>
      <c r="B856" s="7"/>
      <c r="C856" s="7"/>
      <c r="D856" s="7"/>
      <c r="E856" s="7"/>
      <c r="F856" s="7"/>
      <c r="G856" s="7"/>
      <c r="H856" s="7"/>
      <c r="I856" s="10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7" customHeight="1">
      <c r="A857" s="7"/>
      <c r="B857" s="7"/>
      <c r="C857" s="7"/>
      <c r="D857" s="7"/>
      <c r="E857" s="7"/>
      <c r="F857" s="7"/>
      <c r="G857" s="7"/>
      <c r="H857" s="7"/>
      <c r="I857" s="10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7" customHeight="1">
      <c r="A858" s="7"/>
      <c r="B858" s="7"/>
      <c r="C858" s="7"/>
      <c r="D858" s="7"/>
      <c r="E858" s="7"/>
      <c r="F858" s="7"/>
      <c r="G858" s="7"/>
      <c r="H858" s="7"/>
      <c r="I858" s="10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7" customHeight="1">
      <c r="A859" s="7"/>
      <c r="B859" s="7"/>
      <c r="C859" s="7"/>
      <c r="D859" s="7"/>
      <c r="E859" s="7"/>
      <c r="F859" s="7"/>
      <c r="G859" s="7"/>
      <c r="H859" s="7"/>
      <c r="I859" s="10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7" customHeight="1">
      <c r="A860" s="7"/>
      <c r="B860" s="7"/>
      <c r="C860" s="7"/>
      <c r="D860" s="7"/>
      <c r="E860" s="7"/>
      <c r="F860" s="7"/>
      <c r="G860" s="7"/>
      <c r="H860" s="7"/>
      <c r="I860" s="10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7" customHeight="1">
      <c r="A861" s="7"/>
      <c r="B861" s="7"/>
      <c r="C861" s="7"/>
      <c r="D861" s="7"/>
      <c r="E861" s="7"/>
      <c r="F861" s="7"/>
      <c r="G861" s="7"/>
      <c r="H861" s="7"/>
      <c r="I861" s="10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7" customHeight="1">
      <c r="A862" s="7"/>
      <c r="B862" s="7"/>
      <c r="C862" s="7"/>
      <c r="D862" s="7"/>
      <c r="E862" s="7"/>
      <c r="F862" s="7"/>
      <c r="G862" s="7"/>
      <c r="H862" s="7"/>
      <c r="I862" s="10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7" customHeight="1">
      <c r="A863" s="7"/>
      <c r="B863" s="7"/>
      <c r="C863" s="7"/>
      <c r="D863" s="7"/>
      <c r="E863" s="7"/>
      <c r="F863" s="7"/>
      <c r="G863" s="7"/>
      <c r="H863" s="7"/>
      <c r="I863" s="10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7" customHeight="1">
      <c r="A864" s="7"/>
      <c r="B864" s="7"/>
      <c r="C864" s="7"/>
      <c r="D864" s="7"/>
      <c r="E864" s="7"/>
      <c r="F864" s="7"/>
      <c r="G864" s="7"/>
      <c r="H864" s="7"/>
      <c r="I864" s="10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7" customHeight="1">
      <c r="A865" s="7"/>
      <c r="B865" s="7"/>
      <c r="C865" s="7"/>
      <c r="D865" s="7"/>
      <c r="E865" s="7"/>
      <c r="F865" s="7"/>
      <c r="G865" s="7"/>
      <c r="H865" s="7"/>
      <c r="I865" s="10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7" customHeight="1">
      <c r="A866" s="7"/>
      <c r="B866" s="7"/>
      <c r="C866" s="7"/>
      <c r="D866" s="7"/>
      <c r="E866" s="7"/>
      <c r="F866" s="7"/>
      <c r="G866" s="7"/>
      <c r="H866" s="7"/>
      <c r="I866" s="10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7" customHeight="1">
      <c r="A867" s="7"/>
      <c r="B867" s="7"/>
      <c r="C867" s="7"/>
      <c r="D867" s="7"/>
      <c r="E867" s="7"/>
      <c r="F867" s="7"/>
      <c r="G867" s="7"/>
      <c r="H867" s="7"/>
      <c r="I867" s="10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7" customHeight="1">
      <c r="A868" s="7"/>
      <c r="B868" s="7"/>
      <c r="C868" s="7"/>
      <c r="D868" s="7"/>
      <c r="E868" s="7"/>
      <c r="F868" s="7"/>
      <c r="G868" s="7"/>
      <c r="H868" s="7"/>
      <c r="I868" s="10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7" customHeight="1">
      <c r="A869" s="7"/>
      <c r="B869" s="7"/>
      <c r="C869" s="7"/>
      <c r="D869" s="7"/>
      <c r="E869" s="7"/>
      <c r="F869" s="7"/>
      <c r="G869" s="7"/>
      <c r="H869" s="7"/>
      <c r="I869" s="10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7" customHeight="1">
      <c r="A870" s="7"/>
      <c r="B870" s="7"/>
      <c r="C870" s="7"/>
      <c r="D870" s="7"/>
      <c r="E870" s="7"/>
      <c r="F870" s="7"/>
      <c r="G870" s="7"/>
      <c r="H870" s="7"/>
      <c r="I870" s="10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7" customHeight="1">
      <c r="A871" s="7"/>
      <c r="B871" s="7"/>
      <c r="C871" s="7"/>
      <c r="D871" s="7"/>
      <c r="E871" s="7"/>
      <c r="F871" s="7"/>
      <c r="G871" s="7"/>
      <c r="H871" s="7"/>
      <c r="I871" s="10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7" customHeight="1">
      <c r="A872" s="7"/>
      <c r="B872" s="7"/>
      <c r="C872" s="7"/>
      <c r="D872" s="7"/>
      <c r="E872" s="7"/>
      <c r="F872" s="7"/>
      <c r="G872" s="7"/>
      <c r="H872" s="7"/>
      <c r="I872" s="10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7" customHeight="1">
      <c r="A873" s="7"/>
      <c r="B873" s="7"/>
      <c r="C873" s="7"/>
      <c r="D873" s="7"/>
      <c r="E873" s="7"/>
      <c r="F873" s="7"/>
      <c r="G873" s="7"/>
      <c r="H873" s="7"/>
      <c r="I873" s="10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7" customHeight="1">
      <c r="A874" s="7"/>
      <c r="B874" s="7"/>
      <c r="C874" s="7"/>
      <c r="D874" s="7"/>
      <c r="E874" s="7"/>
      <c r="F874" s="7"/>
      <c r="G874" s="7"/>
      <c r="H874" s="7"/>
      <c r="I874" s="10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7" customHeight="1">
      <c r="A875" s="7"/>
      <c r="B875" s="7"/>
      <c r="C875" s="7"/>
      <c r="D875" s="7"/>
      <c r="E875" s="7"/>
      <c r="F875" s="7"/>
      <c r="G875" s="7"/>
      <c r="H875" s="7"/>
      <c r="I875" s="10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7" customHeight="1">
      <c r="A876" s="7"/>
      <c r="B876" s="7"/>
      <c r="C876" s="7"/>
      <c r="D876" s="7"/>
      <c r="E876" s="7"/>
      <c r="F876" s="7"/>
      <c r="G876" s="7"/>
      <c r="H876" s="7"/>
      <c r="I876" s="10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7" customHeight="1">
      <c r="A877" s="7"/>
      <c r="B877" s="7"/>
      <c r="C877" s="7"/>
      <c r="D877" s="7"/>
      <c r="E877" s="7"/>
      <c r="F877" s="7"/>
      <c r="G877" s="7"/>
      <c r="H877" s="7"/>
      <c r="I877" s="10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7" customHeight="1">
      <c r="A878" s="7"/>
      <c r="B878" s="7"/>
      <c r="C878" s="7"/>
      <c r="D878" s="7"/>
      <c r="E878" s="7"/>
      <c r="F878" s="7"/>
      <c r="G878" s="7"/>
      <c r="H878" s="7"/>
      <c r="I878" s="10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7" customHeight="1">
      <c r="A879" s="7"/>
      <c r="B879" s="7"/>
      <c r="C879" s="7"/>
      <c r="D879" s="7"/>
      <c r="E879" s="7"/>
      <c r="F879" s="7"/>
      <c r="G879" s="7"/>
      <c r="H879" s="7"/>
      <c r="I879" s="10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7" customHeight="1">
      <c r="A880" s="7"/>
      <c r="B880" s="7"/>
      <c r="C880" s="7"/>
      <c r="D880" s="7"/>
      <c r="E880" s="7"/>
      <c r="F880" s="7"/>
      <c r="G880" s="7"/>
      <c r="H880" s="7"/>
      <c r="I880" s="10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7" customHeight="1">
      <c r="A881" s="7"/>
      <c r="B881" s="7"/>
      <c r="C881" s="7"/>
      <c r="D881" s="7"/>
      <c r="E881" s="7"/>
      <c r="F881" s="7"/>
      <c r="G881" s="7"/>
      <c r="H881" s="7"/>
      <c r="I881" s="10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7" customHeight="1">
      <c r="A882" s="7"/>
      <c r="B882" s="7"/>
      <c r="C882" s="7"/>
      <c r="D882" s="7"/>
      <c r="E882" s="7"/>
      <c r="F882" s="7"/>
      <c r="G882" s="7"/>
      <c r="H882" s="7"/>
      <c r="I882" s="10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7" customHeight="1">
      <c r="A883" s="7"/>
      <c r="B883" s="7"/>
      <c r="C883" s="7"/>
      <c r="D883" s="7"/>
      <c r="E883" s="7"/>
      <c r="F883" s="7"/>
      <c r="G883" s="7"/>
      <c r="H883" s="7"/>
      <c r="I883" s="10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7" customHeight="1">
      <c r="A884" s="7"/>
      <c r="B884" s="7"/>
      <c r="C884" s="7"/>
      <c r="D884" s="7"/>
      <c r="E884" s="7"/>
      <c r="F884" s="7"/>
      <c r="G884" s="7"/>
      <c r="H884" s="7"/>
      <c r="I884" s="10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7" customHeight="1">
      <c r="A885" s="7"/>
      <c r="B885" s="7"/>
      <c r="C885" s="7"/>
      <c r="D885" s="7"/>
      <c r="E885" s="7"/>
      <c r="F885" s="7"/>
      <c r="G885" s="7"/>
      <c r="H885" s="7"/>
      <c r="I885" s="10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7" customHeight="1">
      <c r="A886" s="7"/>
      <c r="B886" s="7"/>
      <c r="C886" s="7"/>
      <c r="D886" s="7"/>
      <c r="E886" s="7"/>
      <c r="F886" s="7"/>
      <c r="G886" s="7"/>
      <c r="H886" s="7"/>
      <c r="I886" s="10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7" customHeight="1">
      <c r="A887" s="7"/>
      <c r="B887" s="7"/>
      <c r="C887" s="7"/>
      <c r="D887" s="7"/>
      <c r="E887" s="7"/>
      <c r="F887" s="7"/>
      <c r="G887" s="7"/>
      <c r="H887" s="7"/>
      <c r="I887" s="10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7" customHeight="1">
      <c r="A888" s="7"/>
      <c r="B888" s="7"/>
      <c r="C888" s="7"/>
      <c r="D888" s="7"/>
      <c r="E888" s="7"/>
      <c r="F888" s="7"/>
      <c r="G888" s="7"/>
      <c r="H888" s="7"/>
      <c r="I888" s="10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7" customHeight="1">
      <c r="A889" s="7"/>
      <c r="B889" s="7"/>
      <c r="C889" s="7"/>
      <c r="D889" s="7"/>
      <c r="E889" s="7"/>
      <c r="F889" s="7"/>
      <c r="G889" s="7"/>
      <c r="H889" s="7"/>
      <c r="I889" s="10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7" customHeight="1">
      <c r="A890" s="7"/>
      <c r="B890" s="7"/>
      <c r="C890" s="7"/>
      <c r="D890" s="7"/>
      <c r="E890" s="7"/>
      <c r="F890" s="7"/>
      <c r="G890" s="7"/>
      <c r="H890" s="7"/>
      <c r="I890" s="10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7" customHeight="1">
      <c r="A891" s="7"/>
      <c r="B891" s="7"/>
      <c r="C891" s="7"/>
      <c r="D891" s="7"/>
      <c r="E891" s="7"/>
      <c r="F891" s="7"/>
      <c r="G891" s="7"/>
      <c r="H891" s="7"/>
      <c r="I891" s="10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7" customHeight="1">
      <c r="A892" s="7"/>
      <c r="B892" s="7"/>
      <c r="C892" s="7"/>
      <c r="D892" s="7"/>
      <c r="E892" s="7"/>
      <c r="F892" s="7"/>
      <c r="G892" s="7"/>
      <c r="H892" s="7"/>
      <c r="I892" s="10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7" customHeight="1">
      <c r="A893" s="7"/>
      <c r="B893" s="7"/>
      <c r="C893" s="7"/>
      <c r="D893" s="7"/>
      <c r="E893" s="7"/>
      <c r="F893" s="7"/>
      <c r="G893" s="7"/>
      <c r="H893" s="7"/>
      <c r="I893" s="10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7" customHeight="1">
      <c r="A894" s="7"/>
      <c r="B894" s="7"/>
      <c r="C894" s="7"/>
      <c r="D894" s="7"/>
      <c r="E894" s="7"/>
      <c r="F894" s="7"/>
      <c r="G894" s="7"/>
      <c r="H894" s="7"/>
      <c r="I894" s="10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7" customHeight="1">
      <c r="A895" s="7"/>
      <c r="B895" s="7"/>
      <c r="C895" s="7"/>
      <c r="D895" s="7"/>
      <c r="E895" s="7"/>
      <c r="F895" s="7"/>
      <c r="G895" s="7"/>
      <c r="H895" s="7"/>
      <c r="I895" s="10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7" customHeight="1">
      <c r="A896" s="7"/>
      <c r="B896" s="7"/>
      <c r="C896" s="7"/>
      <c r="D896" s="7"/>
      <c r="E896" s="7"/>
      <c r="F896" s="7"/>
      <c r="G896" s="7"/>
      <c r="H896" s="7"/>
      <c r="I896" s="10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7" customHeight="1">
      <c r="A897" s="7"/>
      <c r="B897" s="7"/>
      <c r="C897" s="7"/>
      <c r="D897" s="7"/>
      <c r="E897" s="7"/>
      <c r="F897" s="7"/>
      <c r="G897" s="7"/>
      <c r="H897" s="7"/>
      <c r="I897" s="10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7" customHeight="1">
      <c r="A898" s="7"/>
      <c r="B898" s="7"/>
      <c r="C898" s="7"/>
      <c r="D898" s="7"/>
      <c r="E898" s="7"/>
      <c r="F898" s="7"/>
      <c r="G898" s="7"/>
      <c r="H898" s="7"/>
      <c r="I898" s="10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7" customHeight="1">
      <c r="A899" s="7"/>
      <c r="B899" s="7"/>
      <c r="C899" s="7"/>
      <c r="D899" s="7"/>
      <c r="E899" s="7"/>
      <c r="F899" s="7"/>
      <c r="G899" s="7"/>
      <c r="H899" s="7"/>
      <c r="I899" s="10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7" customHeight="1">
      <c r="A900" s="7"/>
      <c r="B900" s="7"/>
      <c r="C900" s="7"/>
      <c r="D900" s="7"/>
      <c r="E900" s="7"/>
      <c r="F900" s="7"/>
      <c r="G900" s="7"/>
      <c r="H900" s="7"/>
      <c r="I900" s="10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7" customHeight="1">
      <c r="A901" s="7"/>
      <c r="B901" s="7"/>
      <c r="C901" s="7"/>
      <c r="D901" s="7"/>
      <c r="E901" s="7"/>
      <c r="F901" s="7"/>
      <c r="G901" s="7"/>
      <c r="H901" s="7"/>
      <c r="I901" s="10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7" customHeight="1">
      <c r="A902" s="7"/>
      <c r="B902" s="7"/>
      <c r="C902" s="7"/>
      <c r="D902" s="7"/>
      <c r="E902" s="7"/>
      <c r="F902" s="7"/>
      <c r="G902" s="7"/>
      <c r="H902" s="7"/>
      <c r="I902" s="10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7" customHeight="1">
      <c r="A903" s="7"/>
      <c r="B903" s="7"/>
      <c r="C903" s="7"/>
      <c r="D903" s="7"/>
      <c r="E903" s="7"/>
      <c r="F903" s="7"/>
      <c r="G903" s="7"/>
      <c r="H903" s="7"/>
      <c r="I903" s="10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7" customHeight="1">
      <c r="A904" s="7"/>
      <c r="B904" s="7"/>
      <c r="C904" s="7"/>
      <c r="D904" s="7"/>
      <c r="E904" s="7"/>
      <c r="F904" s="7"/>
      <c r="G904" s="7"/>
      <c r="H904" s="7"/>
      <c r="I904" s="10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7" customHeight="1">
      <c r="A905" s="7"/>
      <c r="B905" s="7"/>
      <c r="C905" s="7"/>
      <c r="D905" s="7"/>
      <c r="E905" s="7"/>
      <c r="F905" s="7"/>
      <c r="G905" s="7"/>
      <c r="H905" s="7"/>
      <c r="I905" s="10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7" customHeight="1">
      <c r="A906" s="7"/>
      <c r="B906" s="7"/>
      <c r="C906" s="7"/>
      <c r="D906" s="7"/>
      <c r="E906" s="7"/>
      <c r="F906" s="7"/>
      <c r="G906" s="7"/>
      <c r="H906" s="7"/>
      <c r="I906" s="10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7" customHeight="1">
      <c r="A907" s="7"/>
      <c r="B907" s="7"/>
      <c r="C907" s="7"/>
      <c r="D907" s="7"/>
      <c r="E907" s="7"/>
      <c r="F907" s="7"/>
      <c r="G907" s="7"/>
      <c r="H907" s="7"/>
      <c r="I907" s="10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7" customHeight="1">
      <c r="A908" s="7"/>
      <c r="B908" s="7"/>
      <c r="C908" s="7"/>
      <c r="D908" s="7"/>
      <c r="E908" s="7"/>
      <c r="F908" s="7"/>
      <c r="G908" s="7"/>
      <c r="H908" s="7"/>
      <c r="I908" s="10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7" customHeight="1">
      <c r="A909" s="7"/>
      <c r="B909" s="7"/>
      <c r="C909" s="7"/>
      <c r="D909" s="7"/>
      <c r="E909" s="7"/>
      <c r="F909" s="7"/>
      <c r="G909" s="7"/>
      <c r="H909" s="7"/>
      <c r="I909" s="10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7" customHeight="1">
      <c r="A910" s="7"/>
      <c r="B910" s="7"/>
      <c r="C910" s="7"/>
      <c r="D910" s="7"/>
      <c r="E910" s="7"/>
      <c r="F910" s="7"/>
      <c r="G910" s="7"/>
      <c r="H910" s="7"/>
      <c r="I910" s="10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7" customHeight="1">
      <c r="A911" s="7"/>
      <c r="B911" s="7"/>
      <c r="C911" s="7"/>
      <c r="D911" s="7"/>
      <c r="E911" s="7"/>
      <c r="F911" s="7"/>
      <c r="G911" s="7"/>
      <c r="H911" s="7"/>
      <c r="I911" s="10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7" customHeight="1">
      <c r="A912" s="7"/>
      <c r="B912" s="7"/>
      <c r="C912" s="7"/>
      <c r="D912" s="7"/>
      <c r="E912" s="7"/>
      <c r="F912" s="7"/>
      <c r="G912" s="7"/>
      <c r="H912" s="7"/>
      <c r="I912" s="10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7" customHeight="1">
      <c r="A913" s="7"/>
      <c r="B913" s="7"/>
      <c r="C913" s="7"/>
      <c r="D913" s="7"/>
      <c r="E913" s="7"/>
      <c r="F913" s="7"/>
      <c r="G913" s="7"/>
      <c r="H913" s="7"/>
      <c r="I913" s="10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7" customHeight="1">
      <c r="A914" s="7"/>
      <c r="B914" s="7"/>
      <c r="C914" s="7"/>
      <c r="D914" s="7"/>
      <c r="E914" s="7"/>
      <c r="F914" s="7"/>
      <c r="G914" s="7"/>
      <c r="H914" s="7"/>
      <c r="I914" s="10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7" customHeight="1">
      <c r="A915" s="7"/>
      <c r="B915" s="7"/>
      <c r="C915" s="7"/>
      <c r="D915" s="7"/>
      <c r="E915" s="7"/>
      <c r="F915" s="7"/>
      <c r="G915" s="7"/>
      <c r="H915" s="7"/>
      <c r="I915" s="10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7" customHeight="1">
      <c r="A916" s="7"/>
      <c r="B916" s="7"/>
      <c r="C916" s="7"/>
      <c r="D916" s="7"/>
      <c r="E916" s="7"/>
      <c r="F916" s="7"/>
      <c r="G916" s="7"/>
      <c r="H916" s="7"/>
      <c r="I916" s="10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7" customHeight="1">
      <c r="A917" s="7"/>
      <c r="B917" s="7"/>
      <c r="C917" s="7"/>
      <c r="D917" s="7"/>
      <c r="E917" s="7"/>
      <c r="F917" s="7"/>
      <c r="G917" s="7"/>
      <c r="H917" s="7"/>
      <c r="I917" s="10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7" customHeight="1">
      <c r="A918" s="7"/>
      <c r="B918" s="7"/>
      <c r="C918" s="7"/>
      <c r="D918" s="7"/>
      <c r="E918" s="7"/>
      <c r="F918" s="7"/>
      <c r="G918" s="7"/>
      <c r="H918" s="7"/>
      <c r="I918" s="10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7" customHeight="1">
      <c r="A919" s="7"/>
      <c r="B919" s="7"/>
      <c r="C919" s="7"/>
      <c r="D919" s="7"/>
      <c r="E919" s="7"/>
      <c r="F919" s="7"/>
      <c r="G919" s="7"/>
      <c r="H919" s="7"/>
      <c r="I919" s="10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7" customHeight="1">
      <c r="A920" s="7"/>
      <c r="B920" s="7"/>
      <c r="C920" s="7"/>
      <c r="D920" s="7"/>
      <c r="E920" s="7"/>
      <c r="F920" s="7"/>
      <c r="G920" s="7"/>
      <c r="H920" s="7"/>
      <c r="I920" s="10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7" customHeight="1">
      <c r="A921" s="7"/>
      <c r="B921" s="7"/>
      <c r="C921" s="7"/>
      <c r="D921" s="7"/>
      <c r="E921" s="7"/>
      <c r="F921" s="7"/>
      <c r="G921" s="7"/>
      <c r="H921" s="7"/>
      <c r="I921" s="10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7" customHeight="1">
      <c r="A922" s="7"/>
      <c r="B922" s="7"/>
      <c r="C922" s="7"/>
      <c r="D922" s="7"/>
      <c r="E922" s="7"/>
      <c r="F922" s="7"/>
      <c r="G922" s="7"/>
      <c r="H922" s="7"/>
      <c r="I922" s="10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7" customHeight="1">
      <c r="A923" s="7"/>
      <c r="B923" s="7"/>
      <c r="C923" s="7"/>
      <c r="D923" s="7"/>
      <c r="E923" s="7"/>
      <c r="F923" s="7"/>
      <c r="G923" s="7"/>
      <c r="H923" s="7"/>
      <c r="I923" s="10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7" customHeight="1">
      <c r="A924" s="7"/>
      <c r="B924" s="7"/>
      <c r="C924" s="7"/>
      <c r="D924" s="7"/>
      <c r="E924" s="7"/>
      <c r="F924" s="7"/>
      <c r="G924" s="7"/>
      <c r="H924" s="7"/>
      <c r="I924" s="10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7" customHeight="1">
      <c r="A925" s="7"/>
      <c r="B925" s="7"/>
      <c r="C925" s="7"/>
      <c r="D925" s="7"/>
      <c r="E925" s="7"/>
      <c r="F925" s="7"/>
      <c r="G925" s="7"/>
      <c r="H925" s="7"/>
      <c r="I925" s="10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7" customHeight="1">
      <c r="A926" s="7"/>
      <c r="B926" s="7"/>
      <c r="C926" s="7"/>
      <c r="D926" s="7"/>
      <c r="E926" s="7"/>
      <c r="F926" s="7"/>
      <c r="G926" s="7"/>
      <c r="H926" s="7"/>
      <c r="I926" s="10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7" customHeight="1">
      <c r="A927" s="7"/>
      <c r="B927" s="7"/>
      <c r="C927" s="7"/>
      <c r="D927" s="7"/>
      <c r="E927" s="7"/>
      <c r="F927" s="7"/>
      <c r="G927" s="7"/>
      <c r="H927" s="7"/>
      <c r="I927" s="10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7" customHeight="1">
      <c r="A928" s="7"/>
      <c r="B928" s="7"/>
      <c r="C928" s="7"/>
      <c r="D928" s="7"/>
      <c r="E928" s="7"/>
      <c r="F928" s="7"/>
      <c r="G928" s="7"/>
      <c r="H928" s="7"/>
      <c r="I928" s="10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7" customHeight="1">
      <c r="A929" s="7"/>
      <c r="B929" s="7"/>
      <c r="C929" s="7"/>
      <c r="D929" s="7"/>
      <c r="E929" s="7"/>
      <c r="F929" s="7"/>
      <c r="G929" s="7"/>
      <c r="H929" s="7"/>
      <c r="I929" s="10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7" customHeight="1">
      <c r="A930" s="7"/>
      <c r="B930" s="7"/>
      <c r="C930" s="7"/>
      <c r="D930" s="7"/>
      <c r="E930" s="7"/>
      <c r="F930" s="7"/>
      <c r="G930" s="7"/>
      <c r="H930" s="7"/>
      <c r="I930" s="10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7" customHeight="1">
      <c r="A931" s="7"/>
      <c r="B931" s="7"/>
      <c r="C931" s="7"/>
      <c r="D931" s="7"/>
      <c r="E931" s="7"/>
      <c r="F931" s="7"/>
      <c r="G931" s="7"/>
      <c r="H931" s="7"/>
      <c r="I931" s="10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7" customHeight="1">
      <c r="A932" s="7"/>
      <c r="B932" s="7"/>
      <c r="C932" s="7"/>
      <c r="D932" s="7"/>
      <c r="E932" s="7"/>
      <c r="F932" s="7"/>
      <c r="G932" s="7"/>
      <c r="H932" s="7"/>
      <c r="I932" s="10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7" customHeight="1">
      <c r="A933" s="7"/>
      <c r="B933" s="7"/>
      <c r="C933" s="7"/>
      <c r="D933" s="7"/>
      <c r="E933" s="7"/>
      <c r="F933" s="7"/>
      <c r="G933" s="7"/>
      <c r="H933" s="7"/>
      <c r="I933" s="10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7" customHeight="1">
      <c r="A934" s="7"/>
      <c r="B934" s="7"/>
      <c r="C934" s="7"/>
      <c r="D934" s="7"/>
      <c r="E934" s="7"/>
      <c r="F934" s="7"/>
      <c r="G934" s="7"/>
      <c r="H934" s="7"/>
      <c r="I934" s="10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7" customHeight="1">
      <c r="A935" s="7"/>
      <c r="B935" s="7"/>
      <c r="C935" s="7"/>
      <c r="D935" s="7"/>
      <c r="E935" s="7"/>
      <c r="F935" s="7"/>
      <c r="G935" s="7"/>
      <c r="H935" s="7"/>
      <c r="I935" s="10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7" customHeight="1">
      <c r="A936" s="7"/>
      <c r="B936" s="7"/>
      <c r="C936" s="7"/>
      <c r="D936" s="7"/>
      <c r="E936" s="7"/>
      <c r="F936" s="7"/>
      <c r="G936" s="7"/>
      <c r="H936" s="7"/>
      <c r="I936" s="10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7" customHeight="1">
      <c r="A937" s="7"/>
      <c r="B937" s="7"/>
      <c r="C937" s="7"/>
      <c r="D937" s="7"/>
      <c r="E937" s="7"/>
      <c r="F937" s="7"/>
      <c r="G937" s="7"/>
      <c r="H937" s="7"/>
      <c r="I937" s="10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7" customHeight="1">
      <c r="A938" s="7"/>
      <c r="B938" s="7"/>
      <c r="C938" s="7"/>
      <c r="D938" s="7"/>
      <c r="E938" s="7"/>
      <c r="F938" s="7"/>
      <c r="G938" s="7"/>
      <c r="H938" s="7"/>
      <c r="I938" s="10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7" customHeight="1">
      <c r="A939" s="7"/>
      <c r="B939" s="7"/>
      <c r="C939" s="7"/>
      <c r="D939" s="7"/>
      <c r="E939" s="7"/>
      <c r="F939" s="7"/>
      <c r="G939" s="7"/>
      <c r="H939" s="7"/>
      <c r="I939" s="10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7" customHeight="1">
      <c r="A940" s="7"/>
      <c r="B940" s="7"/>
      <c r="C940" s="7"/>
      <c r="D940" s="7"/>
      <c r="E940" s="7"/>
      <c r="F940" s="7"/>
      <c r="G940" s="7"/>
      <c r="H940" s="7"/>
      <c r="I940" s="10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7" customHeight="1">
      <c r="A941" s="7"/>
      <c r="B941" s="7"/>
      <c r="C941" s="7"/>
      <c r="D941" s="7"/>
      <c r="E941" s="7"/>
      <c r="F941" s="7"/>
      <c r="G941" s="7"/>
      <c r="H941" s="7"/>
      <c r="I941" s="10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7" customHeight="1">
      <c r="A942" s="7"/>
      <c r="B942" s="7"/>
      <c r="C942" s="7"/>
      <c r="D942" s="7"/>
      <c r="E942" s="7"/>
      <c r="F942" s="7"/>
      <c r="G942" s="7"/>
      <c r="H942" s="7"/>
      <c r="I942" s="10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7" customHeight="1">
      <c r="A943" s="7"/>
      <c r="B943" s="7"/>
      <c r="C943" s="7"/>
      <c r="D943" s="7"/>
      <c r="E943" s="7"/>
      <c r="F943" s="7"/>
      <c r="G943" s="7"/>
      <c r="H943" s="7"/>
      <c r="I943" s="10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7" customHeight="1">
      <c r="A944" s="7"/>
      <c r="B944" s="7"/>
      <c r="C944" s="7"/>
      <c r="D944" s="7"/>
      <c r="E944" s="7"/>
      <c r="F944" s="7"/>
      <c r="G944" s="7"/>
      <c r="H944" s="7"/>
      <c r="I944" s="10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7" customHeight="1">
      <c r="A945" s="7"/>
      <c r="B945" s="7"/>
      <c r="C945" s="7"/>
      <c r="D945" s="7"/>
      <c r="E945" s="7"/>
      <c r="F945" s="7"/>
      <c r="G945" s="7"/>
      <c r="H945" s="7"/>
      <c r="I945" s="10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7" customHeight="1">
      <c r="A946" s="7"/>
      <c r="B946" s="7"/>
      <c r="C946" s="7"/>
      <c r="D946" s="7"/>
      <c r="E946" s="7"/>
      <c r="F946" s="7"/>
      <c r="G946" s="7"/>
      <c r="H946" s="7"/>
      <c r="I946" s="10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7" customHeight="1">
      <c r="A947" s="7"/>
      <c r="B947" s="7"/>
      <c r="C947" s="7"/>
      <c r="D947" s="7"/>
      <c r="E947" s="7"/>
      <c r="F947" s="7"/>
      <c r="G947" s="7"/>
      <c r="H947" s="7"/>
      <c r="I947" s="10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7" customHeight="1">
      <c r="A948" s="7"/>
      <c r="B948" s="7"/>
      <c r="C948" s="7"/>
      <c r="D948" s="7"/>
      <c r="E948" s="7"/>
      <c r="F948" s="7"/>
      <c r="G948" s="7"/>
      <c r="H948" s="7"/>
      <c r="I948" s="10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7" customHeight="1">
      <c r="A949" s="7"/>
      <c r="B949" s="7"/>
      <c r="C949" s="7"/>
      <c r="D949" s="7"/>
      <c r="E949" s="7"/>
      <c r="F949" s="7"/>
      <c r="G949" s="7"/>
      <c r="H949" s="7"/>
      <c r="I949" s="10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7" customHeight="1">
      <c r="A950" s="7"/>
      <c r="B950" s="7"/>
      <c r="C950" s="7"/>
      <c r="D950" s="7"/>
      <c r="E950" s="7"/>
      <c r="F950" s="7"/>
      <c r="G950" s="7"/>
      <c r="H950" s="7"/>
      <c r="I950" s="10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7" customHeight="1">
      <c r="A951" s="7"/>
      <c r="B951" s="7"/>
      <c r="C951" s="7"/>
      <c r="D951" s="7"/>
      <c r="E951" s="7"/>
      <c r="F951" s="7"/>
      <c r="G951" s="7"/>
      <c r="H951" s="7"/>
      <c r="I951" s="10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7" customHeight="1">
      <c r="A952" s="7"/>
      <c r="B952" s="7"/>
      <c r="C952" s="7"/>
      <c r="D952" s="7"/>
      <c r="E952" s="7"/>
      <c r="F952" s="7"/>
      <c r="G952" s="7"/>
      <c r="H952" s="7"/>
      <c r="I952" s="10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7" customHeight="1">
      <c r="A953" s="7"/>
      <c r="B953" s="7"/>
      <c r="C953" s="7"/>
      <c r="D953" s="7"/>
      <c r="E953" s="7"/>
      <c r="F953" s="7"/>
      <c r="G953" s="7"/>
      <c r="H953" s="7"/>
      <c r="I953" s="10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7" customHeight="1">
      <c r="A954" s="7"/>
      <c r="B954" s="7"/>
      <c r="C954" s="7"/>
      <c r="D954" s="7"/>
      <c r="E954" s="7"/>
      <c r="F954" s="7"/>
      <c r="G954" s="7"/>
      <c r="H954" s="7"/>
      <c r="I954" s="10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7" customHeight="1">
      <c r="A955" s="7"/>
      <c r="B955" s="7"/>
      <c r="C955" s="7"/>
      <c r="D955" s="7"/>
      <c r="E955" s="7"/>
      <c r="F955" s="7"/>
      <c r="G955" s="7"/>
      <c r="H955" s="7"/>
      <c r="I955" s="10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7" customHeight="1">
      <c r="A956" s="7"/>
      <c r="B956" s="7"/>
      <c r="C956" s="7"/>
      <c r="D956" s="7"/>
      <c r="E956" s="7"/>
      <c r="F956" s="7"/>
      <c r="G956" s="7"/>
      <c r="H956" s="7"/>
      <c r="I956" s="10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7" customHeight="1">
      <c r="A957" s="7"/>
      <c r="B957" s="7"/>
      <c r="C957" s="7"/>
      <c r="D957" s="7"/>
      <c r="E957" s="7"/>
      <c r="F957" s="7"/>
      <c r="G957" s="7"/>
      <c r="H957" s="7"/>
      <c r="I957" s="10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7" customHeight="1">
      <c r="A958" s="7"/>
      <c r="B958" s="7"/>
      <c r="C958" s="7"/>
      <c r="D958" s="7"/>
      <c r="E958" s="7"/>
      <c r="F958" s="7"/>
      <c r="G958" s="7"/>
      <c r="H958" s="7"/>
      <c r="I958" s="10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7" customHeight="1">
      <c r="A959" s="7"/>
      <c r="B959" s="7"/>
      <c r="C959" s="7"/>
      <c r="D959" s="7"/>
      <c r="E959" s="7"/>
      <c r="F959" s="7"/>
      <c r="G959" s="7"/>
      <c r="H959" s="7"/>
      <c r="I959" s="10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7" customHeight="1">
      <c r="A960" s="7"/>
      <c r="B960" s="7"/>
      <c r="C960" s="7"/>
      <c r="D960" s="7"/>
      <c r="E960" s="7"/>
      <c r="F960" s="7"/>
      <c r="G960" s="7"/>
      <c r="H960" s="7"/>
      <c r="I960" s="10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7" customHeight="1">
      <c r="A961" s="7"/>
      <c r="B961" s="7"/>
      <c r="C961" s="7"/>
      <c r="D961" s="7"/>
      <c r="E961" s="7"/>
      <c r="F961" s="7"/>
      <c r="G961" s="7"/>
      <c r="H961" s="7"/>
      <c r="I961" s="10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7" customHeight="1">
      <c r="A962" s="7"/>
      <c r="B962" s="7"/>
      <c r="C962" s="7"/>
      <c r="D962" s="7"/>
      <c r="E962" s="7"/>
      <c r="F962" s="7"/>
      <c r="G962" s="7"/>
      <c r="H962" s="7"/>
      <c r="I962" s="10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7" customHeight="1">
      <c r="A963" s="7"/>
      <c r="B963" s="7"/>
      <c r="C963" s="7"/>
      <c r="D963" s="7"/>
      <c r="E963" s="7"/>
      <c r="F963" s="7"/>
      <c r="G963" s="7"/>
      <c r="H963" s="7"/>
      <c r="I963" s="10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7" customHeight="1">
      <c r="A964" s="7"/>
      <c r="B964" s="7"/>
      <c r="C964" s="7"/>
      <c r="D964" s="7"/>
      <c r="E964" s="7"/>
      <c r="F964" s="7"/>
      <c r="G964" s="7"/>
      <c r="H964" s="7"/>
      <c r="I964" s="10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7" customHeight="1">
      <c r="A965" s="7"/>
      <c r="B965" s="7"/>
      <c r="C965" s="7"/>
      <c r="D965" s="7"/>
      <c r="E965" s="7"/>
      <c r="F965" s="7"/>
      <c r="G965" s="7"/>
      <c r="H965" s="7"/>
      <c r="I965" s="10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7" customHeight="1">
      <c r="A966" s="7"/>
      <c r="B966" s="7"/>
      <c r="C966" s="7"/>
      <c r="D966" s="7"/>
      <c r="E966" s="7"/>
      <c r="F966" s="7"/>
      <c r="G966" s="7"/>
      <c r="H966" s="7"/>
      <c r="I966" s="10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7" customHeight="1">
      <c r="A967" s="7"/>
      <c r="B967" s="7"/>
      <c r="C967" s="7"/>
      <c r="D967" s="7"/>
      <c r="E967" s="7"/>
      <c r="F967" s="7"/>
      <c r="G967" s="7"/>
      <c r="H967" s="7"/>
      <c r="I967" s="10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7" customHeight="1">
      <c r="A968" s="7"/>
      <c r="B968" s="7"/>
      <c r="C968" s="7"/>
      <c r="D968" s="7"/>
      <c r="E968" s="7"/>
      <c r="F968" s="7"/>
      <c r="G968" s="7"/>
      <c r="H968" s="7"/>
      <c r="I968" s="10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7" customHeight="1">
      <c r="A969" s="7"/>
      <c r="B969" s="7"/>
      <c r="C969" s="7"/>
      <c r="D969" s="7"/>
      <c r="E969" s="7"/>
      <c r="F969" s="7"/>
      <c r="G969" s="7"/>
      <c r="H969" s="7"/>
      <c r="I969" s="10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7" customHeight="1">
      <c r="A970" s="7"/>
      <c r="B970" s="7"/>
      <c r="C970" s="7"/>
      <c r="D970" s="7"/>
      <c r="E970" s="7"/>
      <c r="F970" s="7"/>
      <c r="G970" s="7"/>
      <c r="H970" s="7"/>
      <c r="I970" s="10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7" customHeight="1">
      <c r="A971" s="7"/>
      <c r="B971" s="7"/>
      <c r="C971" s="7"/>
      <c r="D971" s="7"/>
      <c r="E971" s="7"/>
      <c r="F971" s="7"/>
      <c r="G971" s="7"/>
      <c r="H971" s="7"/>
      <c r="I971" s="10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7" customHeight="1">
      <c r="A972" s="7"/>
      <c r="B972" s="7"/>
      <c r="C972" s="7"/>
      <c r="D972" s="7"/>
      <c r="E972" s="7"/>
      <c r="F972" s="7"/>
      <c r="G972" s="7"/>
      <c r="H972" s="7"/>
      <c r="I972" s="10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7" customHeight="1">
      <c r="A973" s="7"/>
      <c r="B973" s="7"/>
      <c r="C973" s="7"/>
      <c r="D973" s="7"/>
      <c r="E973" s="7"/>
      <c r="F973" s="7"/>
      <c r="G973" s="7"/>
      <c r="H973" s="7"/>
      <c r="I973" s="10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7" customHeight="1">
      <c r="A974" s="7"/>
      <c r="B974" s="7"/>
      <c r="C974" s="7"/>
      <c r="D974" s="7"/>
      <c r="E974" s="7"/>
      <c r="F974" s="7"/>
      <c r="G974" s="7"/>
      <c r="H974" s="7"/>
      <c r="I974" s="10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7" customHeight="1">
      <c r="A975" s="7"/>
      <c r="B975" s="7"/>
      <c r="C975" s="7"/>
      <c r="D975" s="7"/>
      <c r="E975" s="7"/>
      <c r="F975" s="7"/>
      <c r="G975" s="7"/>
      <c r="H975" s="7"/>
      <c r="I975" s="10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7" customHeight="1">
      <c r="A976" s="7"/>
      <c r="B976" s="7"/>
      <c r="C976" s="7"/>
      <c r="D976" s="7"/>
      <c r="E976" s="7"/>
      <c r="F976" s="7"/>
      <c r="G976" s="7"/>
      <c r="H976" s="7"/>
      <c r="I976" s="10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7" customHeight="1">
      <c r="A977" s="7"/>
      <c r="B977" s="7"/>
      <c r="C977" s="7"/>
      <c r="D977" s="7"/>
      <c r="E977" s="7"/>
      <c r="F977" s="7"/>
      <c r="G977" s="7"/>
      <c r="H977" s="7"/>
      <c r="I977" s="10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7" customHeight="1">
      <c r="A978" s="7"/>
      <c r="B978" s="7"/>
      <c r="C978" s="7"/>
      <c r="D978" s="7"/>
      <c r="E978" s="7"/>
      <c r="F978" s="7"/>
      <c r="G978" s="7"/>
      <c r="H978" s="7"/>
      <c r="I978" s="10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7" customHeight="1">
      <c r="A979" s="7"/>
      <c r="B979" s="7"/>
      <c r="C979" s="7"/>
      <c r="D979" s="7"/>
      <c r="E979" s="7"/>
      <c r="F979" s="7"/>
      <c r="G979" s="7"/>
      <c r="H979" s="7"/>
      <c r="I979" s="10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7" customHeight="1">
      <c r="A980" s="7"/>
      <c r="B980" s="7"/>
      <c r="C980" s="7"/>
      <c r="D980" s="7"/>
      <c r="E980" s="7"/>
      <c r="F980" s="7"/>
      <c r="G980" s="7"/>
      <c r="H980" s="7"/>
      <c r="I980" s="10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7" customHeight="1">
      <c r="A981" s="7"/>
      <c r="B981" s="7"/>
      <c r="C981" s="7"/>
      <c r="D981" s="7"/>
      <c r="E981" s="7"/>
      <c r="F981" s="7"/>
      <c r="G981" s="7"/>
      <c r="H981" s="7"/>
      <c r="I981" s="10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7" customHeight="1">
      <c r="A982" s="7"/>
      <c r="B982" s="7"/>
      <c r="C982" s="7"/>
      <c r="D982" s="7"/>
      <c r="E982" s="7"/>
      <c r="F982" s="7"/>
      <c r="G982" s="7"/>
      <c r="H982" s="7"/>
      <c r="I982" s="10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7" customHeight="1">
      <c r="A983" s="7"/>
      <c r="B983" s="7"/>
      <c r="C983" s="7"/>
      <c r="D983" s="7"/>
      <c r="E983" s="7"/>
      <c r="F983" s="7"/>
      <c r="G983" s="7"/>
      <c r="H983" s="7"/>
      <c r="I983" s="10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7" customHeight="1">
      <c r="A984" s="7"/>
      <c r="B984" s="7"/>
      <c r="C984" s="7"/>
      <c r="D984" s="7"/>
      <c r="E984" s="7"/>
      <c r="F984" s="7"/>
      <c r="G984" s="7"/>
      <c r="H984" s="7"/>
      <c r="I984" s="10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7" customHeight="1">
      <c r="A985" s="7"/>
      <c r="B985" s="7"/>
      <c r="C985" s="7"/>
      <c r="D985" s="7"/>
      <c r="E985" s="7"/>
      <c r="F985" s="7"/>
      <c r="G985" s="7"/>
      <c r="H985" s="7"/>
      <c r="I985" s="10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7" customHeight="1">
      <c r="A986" s="7"/>
      <c r="B986" s="7"/>
      <c r="C986" s="7"/>
      <c r="D986" s="7"/>
      <c r="E986" s="7"/>
      <c r="F986" s="7"/>
      <c r="G986" s="7"/>
      <c r="H986" s="7"/>
      <c r="I986" s="10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7" customHeight="1">
      <c r="A987" s="7"/>
      <c r="B987" s="7"/>
      <c r="C987" s="7"/>
      <c r="D987" s="7"/>
      <c r="E987" s="7"/>
      <c r="F987" s="7"/>
      <c r="G987" s="7"/>
      <c r="H987" s="7"/>
      <c r="I987" s="10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7" customHeight="1">
      <c r="A988" s="7"/>
      <c r="B988" s="7"/>
      <c r="C988" s="7"/>
      <c r="D988" s="7"/>
      <c r="E988" s="7"/>
      <c r="F988" s="7"/>
      <c r="G988" s="7"/>
      <c r="H988" s="7"/>
      <c r="I988" s="10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7" customHeight="1">
      <c r="A989" s="7"/>
      <c r="B989" s="7"/>
      <c r="C989" s="7"/>
      <c r="D989" s="7"/>
      <c r="E989" s="7"/>
      <c r="F989" s="7"/>
      <c r="G989" s="7"/>
      <c r="H989" s="7"/>
      <c r="I989" s="10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7" customHeight="1">
      <c r="A990" s="7"/>
      <c r="B990" s="7"/>
      <c r="C990" s="7"/>
      <c r="D990" s="7"/>
      <c r="E990" s="7"/>
      <c r="F990" s="7"/>
      <c r="G990" s="7"/>
      <c r="H990" s="7"/>
      <c r="I990" s="10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7" customHeight="1">
      <c r="A991" s="7"/>
      <c r="B991" s="7"/>
      <c r="C991" s="7"/>
      <c r="D991" s="7"/>
      <c r="E991" s="7"/>
      <c r="F991" s="7"/>
      <c r="G991" s="7"/>
      <c r="H991" s="7"/>
      <c r="I991" s="10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7" customHeight="1">
      <c r="A992" s="7"/>
      <c r="B992" s="7"/>
      <c r="C992" s="7"/>
      <c r="D992" s="7"/>
      <c r="E992" s="7"/>
      <c r="F992" s="7"/>
      <c r="G992" s="7"/>
      <c r="H992" s="7"/>
      <c r="I992" s="10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7" customHeight="1">
      <c r="A993" s="7"/>
      <c r="B993" s="7"/>
      <c r="C993" s="7"/>
      <c r="D993" s="7"/>
      <c r="E993" s="7"/>
      <c r="F993" s="7"/>
      <c r="G993" s="7"/>
      <c r="H993" s="7"/>
      <c r="I993" s="10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7" customHeight="1">
      <c r="A994" s="7"/>
      <c r="B994" s="7"/>
      <c r="C994" s="7"/>
      <c r="D994" s="7"/>
      <c r="E994" s="7"/>
      <c r="F994" s="7"/>
      <c r="G994" s="7"/>
      <c r="H994" s="7"/>
      <c r="I994" s="10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dataValidations count="1">
    <dataValidation type="list" allowBlank="1" showInputMessage="1" showErrorMessage="1" sqref="E6" xr:uid="{B18A3972-B24A-AA45-A8D5-E77712117FD3}">
      <formula1>locatie</formula1>
    </dataValidation>
  </dataValidations>
  <pageMargins left="0.59055118110236227" right="0.59055118110236227" top="0.59055118110236227" bottom="0.78740157480314965" header="0" footer="0"/>
  <pageSetup paperSize="9" scale="47" orientation="portrait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Z784"/>
  <sheetViews>
    <sheetView showGridLines="0" zoomScaleNormal="100" workbookViewId="0">
      <selection activeCell="G207" sqref="G207"/>
    </sheetView>
  </sheetViews>
  <sheetFormatPr baseColWidth="10" defaultColWidth="14.1640625" defaultRowHeight="17" customHeight="1"/>
  <cols>
    <col min="1" max="1" width="28.1640625" customWidth="1"/>
    <col min="2" max="2" width="13" customWidth="1"/>
    <col min="3" max="3" width="31.1640625" customWidth="1"/>
    <col min="4" max="4" width="36.83203125" customWidth="1"/>
    <col min="5" max="5" width="12.1640625" customWidth="1"/>
    <col min="6" max="6" width="15.1640625" customWidth="1"/>
    <col min="7" max="7" width="14.1640625" customWidth="1"/>
    <col min="8" max="8" width="12.83203125" customWidth="1"/>
    <col min="9" max="10" width="14.1640625" customWidth="1"/>
    <col min="11" max="11" width="14.1640625" hidden="1" customWidth="1"/>
    <col min="12" max="12" width="12" customWidth="1"/>
    <col min="13" max="13" width="8.1640625" customWidth="1"/>
    <col min="14" max="14" width="1.83203125" customWidth="1"/>
    <col min="15" max="15" width="12" customWidth="1"/>
    <col min="16" max="26" width="10.83203125" customWidth="1"/>
  </cols>
  <sheetData>
    <row r="1" spans="1:26" ht="17" customHeight="1">
      <c r="A1" s="1"/>
      <c r="B1" s="1"/>
      <c r="C1" s="2"/>
      <c r="D1" s="2"/>
      <c r="E1" s="3"/>
      <c r="F1" s="3"/>
      <c r="G1" s="3"/>
      <c r="H1" s="3"/>
      <c r="I1" s="4"/>
      <c r="J1" s="4"/>
      <c r="K1" s="5"/>
      <c r="L1" s="8"/>
      <c r="M1" s="9"/>
      <c r="N1" s="7"/>
      <c r="O1" s="9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9" customHeight="1">
      <c r="A2" s="12" t="str">
        <f>'1-Contractblad dag'!A3</f>
        <v>Naam opdrachtgever</v>
      </c>
      <c r="B2" s="14" t="str">
        <f>'1-Contractblad dag'!B3</f>
        <v>Eenbes Basisonderwijs</v>
      </c>
      <c r="C2" s="16"/>
      <c r="D2" s="16"/>
      <c r="E2" s="17"/>
      <c r="F2" s="17"/>
      <c r="G2" s="17"/>
      <c r="H2" s="17"/>
      <c r="I2" s="21"/>
      <c r="J2" s="21"/>
      <c r="K2" s="22"/>
      <c r="L2" s="16"/>
      <c r="M2" s="16"/>
      <c r="N2" s="16"/>
      <c r="O2" s="24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9" customHeight="1">
      <c r="A3" s="12" t="str">
        <f>'1-Contractblad dag'!A4</f>
        <v>Calculatie onderdeel</v>
      </c>
      <c r="B3" s="14" t="s">
        <v>13</v>
      </c>
      <c r="C3" s="14"/>
      <c r="D3" s="14"/>
      <c r="E3" s="17"/>
      <c r="F3" s="17"/>
      <c r="G3" s="17"/>
      <c r="H3" s="17"/>
      <c r="I3" s="21"/>
      <c r="J3" s="21"/>
      <c r="K3" s="22"/>
      <c r="L3" s="16"/>
      <c r="M3" s="16"/>
      <c r="N3" s="16"/>
      <c r="O3" s="2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9" customHeight="1">
      <c r="A4" s="12" t="str">
        <f>'1-Contractblad dag'!A5</f>
        <v>Gebouw/plaats</v>
      </c>
      <c r="B4" s="14" t="str">
        <f>'1-Contractblad dag'!B5</f>
        <v>Eenbes Basisonderwijs</v>
      </c>
      <c r="C4" s="14"/>
      <c r="D4" s="14"/>
      <c r="E4" s="17"/>
      <c r="F4" s="17"/>
      <c r="G4" s="17"/>
      <c r="H4" s="27"/>
      <c r="I4" s="28" t="s">
        <v>15</v>
      </c>
      <c r="J4" s="29">
        <f>'3-Basis ruimtestaat'!AA1072</f>
        <v>293.75788039456648</v>
      </c>
      <c r="K4" s="22"/>
      <c r="L4" s="16"/>
      <c r="M4" s="16"/>
      <c r="N4" s="16"/>
      <c r="O4" s="24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9" customHeight="1">
      <c r="A5" s="12" t="str">
        <f>'1-Contractblad dag'!A6</f>
        <v>Besteknummer</v>
      </c>
      <c r="B5" s="14" t="str">
        <f>'1-Contractblad dag'!B6</f>
        <v>Calculatie Eenbes Basisonderwijs 2024-01</v>
      </c>
      <c r="C5" s="14"/>
      <c r="D5" s="14"/>
      <c r="E5" s="17"/>
      <c r="F5" s="17"/>
      <c r="G5" s="17"/>
      <c r="H5" s="17"/>
      <c r="I5" s="21"/>
      <c r="J5" s="21"/>
      <c r="K5" s="22"/>
      <c r="L5" s="16"/>
      <c r="M5" s="16"/>
      <c r="N5" s="16"/>
      <c r="O5" s="24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9" customHeight="1">
      <c r="A6" s="12" t="str">
        <f>'1-Contractblad dag'!A7</f>
        <v>Naam leverancier</v>
      </c>
      <c r="B6" s="14" t="str">
        <f>'1-Contractblad dag'!B7</f>
        <v>Exploitatie calculatie</v>
      </c>
      <c r="C6" s="14"/>
      <c r="D6" s="14"/>
      <c r="E6" s="17"/>
      <c r="F6" s="17"/>
      <c r="G6" s="17"/>
      <c r="H6" s="17"/>
      <c r="I6" s="21"/>
      <c r="J6" s="21"/>
      <c r="K6" s="22"/>
      <c r="L6" s="16"/>
      <c r="M6" s="16"/>
      <c r="N6" s="16"/>
      <c r="O6" s="24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7" customHeight="1">
      <c r="A7" s="9"/>
      <c r="B7" s="33"/>
      <c r="C7" s="35"/>
      <c r="D7" s="35"/>
      <c r="E7" s="3"/>
      <c r="F7" s="3"/>
      <c r="G7" s="3"/>
      <c r="H7" s="3"/>
      <c r="I7" s="4"/>
      <c r="J7" s="4"/>
      <c r="K7" s="5"/>
      <c r="L7" s="8"/>
      <c r="M7" s="9"/>
      <c r="N7" s="7"/>
      <c r="O7" s="9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6" customHeight="1">
      <c r="A8" s="38" t="s">
        <v>19</v>
      </c>
      <c r="B8" s="43" t="s">
        <v>21</v>
      </c>
      <c r="C8" s="45" t="s">
        <v>24</v>
      </c>
      <c r="D8" s="45" t="s">
        <v>25</v>
      </c>
      <c r="E8" s="47" t="s">
        <v>26</v>
      </c>
      <c r="F8" s="47" t="s">
        <v>27</v>
      </c>
      <c r="G8" s="47" t="s">
        <v>28</v>
      </c>
      <c r="H8" s="47" t="s">
        <v>29</v>
      </c>
      <c r="I8" s="48" t="s">
        <v>30</v>
      </c>
      <c r="J8" s="48" t="s">
        <v>31</v>
      </c>
      <c r="K8" s="49" t="s">
        <v>32</v>
      </c>
      <c r="L8" s="51" t="s">
        <v>33</v>
      </c>
      <c r="M8" s="51" t="s">
        <v>34</v>
      </c>
      <c r="N8" s="7"/>
      <c r="O8" s="51" t="s">
        <v>35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7" hidden="1" customHeight="1" thickBot="1">
      <c r="A9" s="52"/>
      <c r="B9" s="54"/>
      <c r="C9" s="55"/>
      <c r="D9" s="55"/>
      <c r="E9" s="57"/>
      <c r="F9" s="57"/>
      <c r="G9" s="57"/>
      <c r="H9" s="57"/>
      <c r="I9" s="61"/>
      <c r="J9" s="61"/>
      <c r="K9" s="62"/>
      <c r="L9" s="63"/>
      <c r="M9" s="64"/>
      <c r="N9" s="65"/>
      <c r="O9" s="258">
        <v>1.1499999999999999</v>
      </c>
      <c r="P9" s="65" t="s">
        <v>38</v>
      </c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17" hidden="1" customHeight="1">
      <c r="A10" s="69">
        <v>1010</v>
      </c>
      <c r="B10" s="70">
        <v>10</v>
      </c>
      <c r="C10" s="71" t="s">
        <v>43</v>
      </c>
      <c r="D10" s="72" t="s">
        <v>44</v>
      </c>
      <c r="E10" s="255">
        <f>E26/255*B10*1.5</f>
        <v>3.6529411764705887E-2</v>
      </c>
      <c r="F10" s="73"/>
      <c r="G10" s="73"/>
      <c r="H10" s="73"/>
      <c r="I10" s="61">
        <f t="shared" ref="I10:I199" si="0">IF(E10=0,0,B10/(E10+F10+G10+H10))</f>
        <v>273.75201288244762</v>
      </c>
      <c r="J10" s="61">
        <f>SUMIF('3-Basis ruimtestaat'!J:J,A10,'3-Basis ruimtestaat'!I:I)</f>
        <v>0</v>
      </c>
      <c r="K10" s="75" t="str">
        <f t="shared" ref="K10:K41" si="1">IF(J10=0,"",J10/$J$219)</f>
        <v/>
      </c>
      <c r="L10" s="77"/>
      <c r="M10" s="64" t="s">
        <v>46</v>
      </c>
      <c r="N10" s="78"/>
      <c r="O10" s="80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7" hidden="1" customHeight="1">
      <c r="A11" s="69">
        <v>1012</v>
      </c>
      <c r="B11" s="81">
        <v>12</v>
      </c>
      <c r="C11" s="71" t="s">
        <v>43</v>
      </c>
      <c r="D11" s="72" t="s">
        <v>47</v>
      </c>
      <c r="E11" s="255">
        <f>E26/255*B11*1.5</f>
        <v>4.3835294117647063E-2</v>
      </c>
      <c r="F11" s="73"/>
      <c r="G11" s="73"/>
      <c r="H11" s="73"/>
      <c r="I11" s="61">
        <f t="shared" si="0"/>
        <v>273.75201288244762</v>
      </c>
      <c r="J11" s="61">
        <f>SUMIF('3-Basis ruimtestaat'!J:J,A11,'3-Basis ruimtestaat'!I:I)</f>
        <v>0</v>
      </c>
      <c r="K11" s="75" t="str">
        <f t="shared" si="1"/>
        <v/>
      </c>
      <c r="L11" s="77"/>
      <c r="M11" s="64" t="s">
        <v>46</v>
      </c>
      <c r="N11" s="78"/>
      <c r="O11" s="80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7" customHeight="1">
      <c r="A12" s="69">
        <v>1040</v>
      </c>
      <c r="B12" s="81">
        <v>40</v>
      </c>
      <c r="C12" s="71" t="s">
        <v>43</v>
      </c>
      <c r="D12" s="72" t="s">
        <v>48</v>
      </c>
      <c r="E12" s="255">
        <f>E26/255*B12*1.3</f>
        <v>0.12663529411764707</v>
      </c>
      <c r="F12" s="73"/>
      <c r="G12" s="73"/>
      <c r="H12" s="73"/>
      <c r="I12" s="61">
        <f t="shared" si="0"/>
        <v>315.86770717205496</v>
      </c>
      <c r="J12" s="61">
        <f>SUMIF('3-Basis ruimtestaat'!J:J,A12,'3-Basis ruimtestaat'!I:I)</f>
        <v>1820.7599999999995</v>
      </c>
      <c r="K12" s="75">
        <f t="shared" si="1"/>
        <v>5.7271209733048251E-2</v>
      </c>
      <c r="L12" s="77"/>
      <c r="M12" s="64" t="s">
        <v>46</v>
      </c>
      <c r="N12" s="78"/>
      <c r="O12" s="80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7" customHeight="1">
      <c r="A13" s="69">
        <v>1052</v>
      </c>
      <c r="B13" s="81">
        <v>52</v>
      </c>
      <c r="C13" s="71" t="s">
        <v>43</v>
      </c>
      <c r="D13" s="72" t="s">
        <v>49</v>
      </c>
      <c r="E13" s="255">
        <f>E26/255*B13*1.4</f>
        <v>0.17728941176470589</v>
      </c>
      <c r="F13" s="73"/>
      <c r="G13" s="73"/>
      <c r="H13" s="73"/>
      <c r="I13" s="61">
        <f t="shared" si="0"/>
        <v>293.30572808833676</v>
      </c>
      <c r="J13" s="61">
        <f>SUMIF('3-Basis ruimtestaat'!J:J,A13,'3-Basis ruimtestaat'!I:I)</f>
        <v>19.399999999999999</v>
      </c>
      <c r="K13" s="75">
        <f t="shared" si="1"/>
        <v>6.1021851799311069E-4</v>
      </c>
      <c r="L13" s="77"/>
      <c r="M13" s="64" t="s">
        <v>46</v>
      </c>
      <c r="N13" s="78"/>
      <c r="O13" s="80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7" customHeight="1">
      <c r="A14" s="69">
        <v>1080</v>
      </c>
      <c r="B14" s="81">
        <v>80</v>
      </c>
      <c r="C14" s="71" t="s">
        <v>43</v>
      </c>
      <c r="D14" s="72" t="s">
        <v>50</v>
      </c>
      <c r="E14" s="255">
        <f>E26/255*B14*1.2</f>
        <v>0.23378823529411766</v>
      </c>
      <c r="F14" s="73"/>
      <c r="G14" s="73"/>
      <c r="H14" s="73"/>
      <c r="I14" s="61">
        <f t="shared" si="0"/>
        <v>342.19001610305958</v>
      </c>
      <c r="J14" s="61">
        <f>SUMIF('3-Basis ruimtestaat'!J:J,A14,'3-Basis ruimtestaat'!I:I)</f>
        <v>433.21999999999997</v>
      </c>
      <c r="K14" s="75">
        <f t="shared" si="1"/>
        <v>1.3626745688916258E-2</v>
      </c>
      <c r="L14" s="77"/>
      <c r="M14" s="64" t="s">
        <v>46</v>
      </c>
      <c r="N14" s="78"/>
      <c r="O14" s="80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17" hidden="1" customHeight="1">
      <c r="A15" s="69">
        <v>1104</v>
      </c>
      <c r="B15" s="81">
        <v>104</v>
      </c>
      <c r="C15" s="71" t="s">
        <v>43</v>
      </c>
      <c r="D15" s="72" t="s">
        <v>51</v>
      </c>
      <c r="E15" s="255">
        <f>E26/255*B15*1.2</f>
        <v>0.30392470588235293</v>
      </c>
      <c r="F15" s="73"/>
      <c r="G15" s="73"/>
      <c r="H15" s="73"/>
      <c r="I15" s="61">
        <f t="shared" si="0"/>
        <v>342.19001610305958</v>
      </c>
      <c r="J15" s="61">
        <f>SUMIF('3-Basis ruimtestaat'!J:J,A15,'3-Basis ruimtestaat'!I:I)</f>
        <v>0</v>
      </c>
      <c r="K15" s="75" t="str">
        <f t="shared" si="1"/>
        <v/>
      </c>
      <c r="L15" s="77"/>
      <c r="M15" s="64" t="s">
        <v>46</v>
      </c>
      <c r="N15" s="78"/>
      <c r="O15" s="93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17" hidden="1" customHeight="1">
      <c r="A16" s="69">
        <v>1120</v>
      </c>
      <c r="B16" s="81">
        <v>120</v>
      </c>
      <c r="C16" s="71" t="s">
        <v>43</v>
      </c>
      <c r="D16" s="72" t="s">
        <v>55</v>
      </c>
      <c r="E16" s="255">
        <f>E26/255*B16*1.2</f>
        <v>0.3506823529411765</v>
      </c>
      <c r="F16" s="73"/>
      <c r="G16" s="73"/>
      <c r="H16" s="73"/>
      <c r="I16" s="61">
        <f t="shared" si="0"/>
        <v>342.19001610305958</v>
      </c>
      <c r="J16" s="61">
        <f>SUMIF('3-Basis ruimtestaat'!J:J,A16,'3-Basis ruimtestaat'!I:I)</f>
        <v>0</v>
      </c>
      <c r="K16" s="75" t="str">
        <f t="shared" si="1"/>
        <v/>
      </c>
      <c r="L16" s="77"/>
      <c r="M16" s="64" t="s">
        <v>46</v>
      </c>
      <c r="N16" s="78"/>
      <c r="O16" s="80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17" hidden="1" customHeight="1">
      <c r="A17" s="69">
        <v>1130</v>
      </c>
      <c r="B17" s="81">
        <v>130</v>
      </c>
      <c r="C17" s="71" t="s">
        <v>43</v>
      </c>
      <c r="D17" s="72" t="s">
        <v>56</v>
      </c>
      <c r="E17" s="255">
        <f>E26/255*B17*1.1</f>
        <v>0.34824705882352947</v>
      </c>
      <c r="F17" s="73"/>
      <c r="G17" s="73"/>
      <c r="H17" s="73"/>
      <c r="I17" s="61">
        <f t="shared" ref="I17" si="2">IF(E17=0,0,B17/(E17+F17+G17+H17))</f>
        <v>373.29819938515584</v>
      </c>
      <c r="J17" s="61">
        <f>SUMIF('3-Basis ruimtestaat'!J:J,A17,'3-Basis ruimtestaat'!I:I)</f>
        <v>0</v>
      </c>
      <c r="K17" s="75" t="str">
        <f t="shared" si="1"/>
        <v/>
      </c>
      <c r="L17" s="77"/>
      <c r="M17" s="64" t="s">
        <v>46</v>
      </c>
      <c r="N17" s="78"/>
      <c r="O17" s="80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7" hidden="1" customHeight="1">
      <c r="A18" s="69">
        <v>1135</v>
      </c>
      <c r="B18" s="81">
        <v>135</v>
      </c>
      <c r="C18" s="71" t="s">
        <v>43</v>
      </c>
      <c r="D18" s="72" t="s">
        <v>235</v>
      </c>
      <c r="E18" s="255">
        <f>E26/255*B18*1.1</f>
        <v>0.3616411764705883</v>
      </c>
      <c r="F18" s="73"/>
      <c r="G18" s="73"/>
      <c r="H18" s="73"/>
      <c r="I18" s="61">
        <f t="shared" si="0"/>
        <v>373.29819938515584</v>
      </c>
      <c r="J18" s="61">
        <f>SUMIF('3-Basis ruimtestaat'!J:J,A18,'3-Basis ruimtestaat'!I:I)</f>
        <v>0</v>
      </c>
      <c r="K18" s="75" t="str">
        <f t="shared" si="1"/>
        <v/>
      </c>
      <c r="L18" s="77"/>
      <c r="M18" s="64" t="s">
        <v>46</v>
      </c>
      <c r="N18" s="78"/>
      <c r="O18" s="80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7" hidden="1" customHeight="1">
      <c r="A19" s="69">
        <v>1156</v>
      </c>
      <c r="B19" s="81">
        <v>156</v>
      </c>
      <c r="C19" s="71" t="s">
        <v>43</v>
      </c>
      <c r="D19" s="72" t="s">
        <v>57</v>
      </c>
      <c r="E19" s="255">
        <f>E26/255*B19*1.1</f>
        <v>0.41789647058823537</v>
      </c>
      <c r="F19" s="73"/>
      <c r="G19" s="73"/>
      <c r="H19" s="73"/>
      <c r="I19" s="61">
        <f t="shared" si="0"/>
        <v>373.29819938515584</v>
      </c>
      <c r="J19" s="61">
        <f>SUMIF('3-Basis ruimtestaat'!J:J,A19,'3-Basis ruimtestaat'!I:I)</f>
        <v>0</v>
      </c>
      <c r="K19" s="75" t="str">
        <f t="shared" si="1"/>
        <v/>
      </c>
      <c r="L19" s="77"/>
      <c r="M19" s="64" t="s">
        <v>46</v>
      </c>
      <c r="N19" s="78"/>
      <c r="O19" s="80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7" hidden="1" customHeight="1">
      <c r="A20" s="69">
        <v>1160</v>
      </c>
      <c r="B20" s="81">
        <v>160</v>
      </c>
      <c r="C20" s="71" t="s">
        <v>43</v>
      </c>
      <c r="D20" s="72" t="s">
        <v>58</v>
      </c>
      <c r="E20" s="255">
        <f>E26/255*B20</f>
        <v>0.38964705882352946</v>
      </c>
      <c r="F20" s="73"/>
      <c r="G20" s="73"/>
      <c r="H20" s="73"/>
      <c r="I20" s="61">
        <f t="shared" si="0"/>
        <v>410.62801932367142</v>
      </c>
      <c r="J20" s="61">
        <f>SUMIF('3-Basis ruimtestaat'!J:J,A20,'3-Basis ruimtestaat'!I:I)</f>
        <v>0</v>
      </c>
      <c r="K20" s="75" t="str">
        <f t="shared" si="1"/>
        <v/>
      </c>
      <c r="L20" s="77"/>
      <c r="M20" s="64" t="s">
        <v>46</v>
      </c>
      <c r="N20" s="78"/>
      <c r="O20" s="80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7" customHeight="1">
      <c r="A21" s="69">
        <v>1200</v>
      </c>
      <c r="B21" s="81">
        <v>200</v>
      </c>
      <c r="C21" s="71" t="s">
        <v>43</v>
      </c>
      <c r="D21" s="72" t="s">
        <v>59</v>
      </c>
      <c r="E21" s="255">
        <f>E26/255*B21</f>
        <v>0.48705882352941177</v>
      </c>
      <c r="F21" s="73"/>
      <c r="G21" s="73"/>
      <c r="H21" s="73"/>
      <c r="I21" s="61">
        <f t="shared" ref="I21" si="3">IF(E21=0,0,B21/(E21+F21+G21+H21))</f>
        <v>410.62801932367148</v>
      </c>
      <c r="J21" s="61">
        <f>SUMIF('3-Basis ruimtestaat'!J:J,A21,'3-Basis ruimtestaat'!I:I)</f>
        <v>93.3</v>
      </c>
      <c r="K21" s="75">
        <f t="shared" si="1"/>
        <v>2.9347107076678988E-3</v>
      </c>
      <c r="L21" s="77"/>
      <c r="M21" s="64" t="s">
        <v>46</v>
      </c>
      <c r="N21" s="78"/>
      <c r="O21" s="80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7" hidden="1" customHeight="1">
      <c r="A22" s="69">
        <v>1206</v>
      </c>
      <c r="B22" s="81">
        <v>206</v>
      </c>
      <c r="C22" s="71" t="s">
        <v>43</v>
      </c>
      <c r="D22" s="72" t="s">
        <v>295</v>
      </c>
      <c r="E22" s="255">
        <f>E26/255*B22</f>
        <v>0.50167058823529409</v>
      </c>
      <c r="F22" s="73"/>
      <c r="G22" s="73"/>
      <c r="H22" s="73"/>
      <c r="I22" s="61">
        <f t="shared" si="0"/>
        <v>410.62801932367154</v>
      </c>
      <c r="J22" s="61">
        <f>SUMIF('3-Basis ruimtestaat'!J:J,A22,'3-Basis ruimtestaat'!I:I)</f>
        <v>0</v>
      </c>
      <c r="K22" s="75" t="str">
        <f t="shared" si="1"/>
        <v/>
      </c>
      <c r="L22" s="77"/>
      <c r="M22" s="64" t="s">
        <v>46</v>
      </c>
      <c r="N22" s="78"/>
      <c r="O22" s="80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7" hidden="1" customHeight="1">
      <c r="A23" s="69">
        <v>1210</v>
      </c>
      <c r="B23" s="81">
        <v>210</v>
      </c>
      <c r="C23" s="71" t="s">
        <v>43</v>
      </c>
      <c r="D23" s="221" t="s">
        <v>221</v>
      </c>
      <c r="E23" s="255">
        <f>E26/255*B23</f>
        <v>0.51141176470588234</v>
      </c>
      <c r="F23" s="73"/>
      <c r="G23" s="73"/>
      <c r="H23" s="73"/>
      <c r="I23" s="61">
        <f>IF(E23=0,0,B23/(E23+F23+G23+H23))</f>
        <v>410.62801932367148</v>
      </c>
      <c r="J23" s="61">
        <f>SUMIF('3-Basis ruimtestaat'!J:J,A23,'3-Basis ruimtestaat'!I:I)</f>
        <v>0</v>
      </c>
      <c r="K23" s="75" t="str">
        <f t="shared" si="1"/>
        <v/>
      </c>
      <c r="L23" s="77"/>
      <c r="M23" s="64" t="s">
        <v>46</v>
      </c>
      <c r="N23" s="78"/>
      <c r="O23" s="80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7" hidden="1" customHeight="1">
      <c r="A24" s="69">
        <v>1230</v>
      </c>
      <c r="B24" s="81">
        <v>230</v>
      </c>
      <c r="C24" s="71" t="s">
        <v>43</v>
      </c>
      <c r="D24" s="72" t="s">
        <v>248</v>
      </c>
      <c r="E24" s="255">
        <f>E26/255*B24</f>
        <v>0.56011764705882361</v>
      </c>
      <c r="F24" s="73"/>
      <c r="G24" s="73"/>
      <c r="H24" s="73"/>
      <c r="I24" s="61">
        <f>IF(E24=0,0,B24/(E24+F24+G24+H24))</f>
        <v>410.62801932367142</v>
      </c>
      <c r="J24" s="61">
        <f>SUMIF('3-Basis ruimtestaat'!J:J,A24,'3-Basis ruimtestaat'!I:I)</f>
        <v>0</v>
      </c>
      <c r="K24" s="75" t="str">
        <f t="shared" si="1"/>
        <v/>
      </c>
      <c r="L24" s="77"/>
      <c r="M24" s="64" t="s">
        <v>46</v>
      </c>
      <c r="N24" s="78"/>
      <c r="O24" s="80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7" hidden="1" customHeight="1">
      <c r="A25" s="69">
        <v>1245</v>
      </c>
      <c r="B25" s="81">
        <v>245</v>
      </c>
      <c r="C25" s="71" t="s">
        <v>43</v>
      </c>
      <c r="D25" s="72" t="s">
        <v>229</v>
      </c>
      <c r="E25" s="255">
        <f>E26/255*B25</f>
        <v>0.59664705882352942</v>
      </c>
      <c r="F25" s="73"/>
      <c r="G25" s="73"/>
      <c r="H25" s="73"/>
      <c r="I25" s="61">
        <f t="shared" ref="I25" si="4">IF(E25=0,0,B25/(E25+F25+G25+H25))</f>
        <v>410.62801932367148</v>
      </c>
      <c r="J25" s="61">
        <f>SUMIF('3-Basis ruimtestaat'!J:J,A25,'3-Basis ruimtestaat'!I:I)</f>
        <v>0</v>
      </c>
      <c r="K25" s="75" t="str">
        <f t="shared" si="1"/>
        <v/>
      </c>
      <c r="L25" s="77"/>
      <c r="M25" s="64" t="s">
        <v>46</v>
      </c>
      <c r="N25" s="78"/>
      <c r="O25" s="93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7" hidden="1" customHeight="1">
      <c r="A26" s="69">
        <v>1255</v>
      </c>
      <c r="B26" s="81">
        <v>255</v>
      </c>
      <c r="C26" s="71" t="s">
        <v>43</v>
      </c>
      <c r="D26" s="72" t="s">
        <v>61</v>
      </c>
      <c r="E26" s="255">
        <f>O26*$O$9</f>
        <v>0.621</v>
      </c>
      <c r="F26" s="73"/>
      <c r="G26" s="73"/>
      <c r="H26" s="73"/>
      <c r="I26" s="61">
        <f t="shared" si="0"/>
        <v>410.62801932367148</v>
      </c>
      <c r="J26" s="61">
        <f>SUMIF('3-Basis ruimtestaat'!J:J,A26,'3-Basis ruimtestaat'!I:I)</f>
        <v>0</v>
      </c>
      <c r="K26" s="75" t="str">
        <f t="shared" si="1"/>
        <v/>
      </c>
      <c r="L26" s="77"/>
      <c r="M26" s="64" t="s">
        <v>46</v>
      </c>
      <c r="N26" s="78"/>
      <c r="O26" s="101">
        <v>0.54</v>
      </c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7" hidden="1" customHeight="1" thickBot="1">
      <c r="A27" s="69">
        <v>1365</v>
      </c>
      <c r="B27" s="102">
        <v>365</v>
      </c>
      <c r="C27" s="71" t="s">
        <v>43</v>
      </c>
      <c r="D27" s="72" t="s">
        <v>62</v>
      </c>
      <c r="E27" s="255">
        <f>E26</f>
        <v>0.621</v>
      </c>
      <c r="F27" s="73"/>
      <c r="G27" s="73"/>
      <c r="H27" s="73"/>
      <c r="I27" s="61">
        <f t="shared" si="0"/>
        <v>587.76167471819645</v>
      </c>
      <c r="J27" s="61">
        <f>SUMIF('3-Basis ruimtestaat'!J:J,A27,'3-Basis ruimtestaat'!I:I)</f>
        <v>0</v>
      </c>
      <c r="K27" s="75" t="str">
        <f t="shared" si="1"/>
        <v/>
      </c>
      <c r="L27" s="77"/>
      <c r="M27" s="64" t="s">
        <v>46</v>
      </c>
      <c r="N27" s="78"/>
      <c r="O27" s="80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7" hidden="1" customHeight="1">
      <c r="A28" s="69">
        <v>2010</v>
      </c>
      <c r="B28" s="70">
        <v>10</v>
      </c>
      <c r="C28" s="71" t="s">
        <v>63</v>
      </c>
      <c r="D28" s="72" t="s">
        <v>44</v>
      </c>
      <c r="E28" s="255">
        <f>E43/255*B28*1.5</f>
        <v>0.21701176470588235</v>
      </c>
      <c r="F28" s="73"/>
      <c r="G28" s="73"/>
      <c r="H28" s="73"/>
      <c r="I28" s="61">
        <f t="shared" ref="I28:I50" si="5">IF(E28=0,0,B28/(E28+F28+G28+H28))</f>
        <v>46.080451046297298</v>
      </c>
      <c r="J28" s="61">
        <f>SUMIF('3-Basis ruimtestaat'!J:J,A28,'3-Basis ruimtestaat'!I:I)</f>
        <v>0</v>
      </c>
      <c r="K28" s="75" t="str">
        <f t="shared" si="1"/>
        <v/>
      </c>
      <c r="L28" s="77"/>
      <c r="M28" s="64" t="s">
        <v>64</v>
      </c>
      <c r="N28" s="78"/>
      <c r="O28" s="93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7" hidden="1" customHeight="1">
      <c r="A29" s="69">
        <v>2012</v>
      </c>
      <c r="B29" s="81">
        <v>12</v>
      </c>
      <c r="C29" s="71" t="s">
        <v>63</v>
      </c>
      <c r="D29" s="72" t="s">
        <v>47</v>
      </c>
      <c r="E29" s="255">
        <f>E43/255*B29*1.5</f>
        <v>0.26041411764705885</v>
      </c>
      <c r="F29" s="73"/>
      <c r="G29" s="73"/>
      <c r="H29" s="73"/>
      <c r="I29" s="61">
        <f t="shared" si="5"/>
        <v>46.080451046297298</v>
      </c>
      <c r="J29" s="61">
        <f>SUMIF('3-Basis ruimtestaat'!J:J,A29,'3-Basis ruimtestaat'!I:I)</f>
        <v>0</v>
      </c>
      <c r="K29" s="75" t="str">
        <f t="shared" si="1"/>
        <v/>
      </c>
      <c r="L29" s="77"/>
      <c r="M29" s="64" t="s">
        <v>64</v>
      </c>
      <c r="N29" s="78"/>
      <c r="O29" s="80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7" hidden="1" customHeight="1">
      <c r="A30" s="69">
        <v>2040</v>
      </c>
      <c r="B30" s="81">
        <v>40</v>
      </c>
      <c r="C30" s="71" t="s">
        <v>63</v>
      </c>
      <c r="D30" s="72" t="s">
        <v>48</v>
      </c>
      <c r="E30" s="255">
        <f>E43/255*B30*1.3</f>
        <v>0.7523074509803922</v>
      </c>
      <c r="F30" s="73"/>
      <c r="G30" s="73"/>
      <c r="H30" s="73"/>
      <c r="I30" s="61">
        <f t="shared" si="5"/>
        <v>53.16975120726611</v>
      </c>
      <c r="J30" s="61">
        <f>SUMIF('3-Basis ruimtestaat'!J:J,A30,'3-Basis ruimtestaat'!I:I)</f>
        <v>0</v>
      </c>
      <c r="K30" s="75" t="str">
        <f t="shared" si="1"/>
        <v/>
      </c>
      <c r="L30" s="77"/>
      <c r="M30" s="64" t="s">
        <v>64</v>
      </c>
      <c r="N30" s="78"/>
      <c r="O30" s="80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7" hidden="1" customHeight="1">
      <c r="A31" s="69">
        <v>2052</v>
      </c>
      <c r="B31" s="81">
        <v>52</v>
      </c>
      <c r="C31" s="71" t="s">
        <v>63</v>
      </c>
      <c r="D31" s="72" t="s">
        <v>49</v>
      </c>
      <c r="E31" s="255">
        <f>E43/255*B31*1.4</f>
        <v>1.0532304313725489</v>
      </c>
      <c r="F31" s="73"/>
      <c r="G31" s="73"/>
      <c r="H31" s="73"/>
      <c r="I31" s="61">
        <f t="shared" si="5"/>
        <v>49.371911835318542</v>
      </c>
      <c r="J31" s="61">
        <f>SUMIF('3-Basis ruimtestaat'!J:J,A31,'3-Basis ruimtestaat'!I:I)</f>
        <v>0</v>
      </c>
      <c r="K31" s="75" t="str">
        <f t="shared" si="1"/>
        <v/>
      </c>
      <c r="L31" s="77"/>
      <c r="M31" s="64" t="s">
        <v>64</v>
      </c>
      <c r="N31" s="78"/>
      <c r="O31" s="80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7" hidden="1" customHeight="1">
      <c r="A32" s="69">
        <v>2080</v>
      </c>
      <c r="B32" s="81">
        <v>80</v>
      </c>
      <c r="C32" s="71" t="s">
        <v>63</v>
      </c>
      <c r="D32" s="72" t="s">
        <v>50</v>
      </c>
      <c r="E32" s="255">
        <f>E43/255*B32*1.2</f>
        <v>1.388875294117647</v>
      </c>
      <c r="F32" s="73"/>
      <c r="G32" s="73"/>
      <c r="H32" s="73"/>
      <c r="I32" s="61">
        <f t="shared" si="5"/>
        <v>57.60056380787163</v>
      </c>
      <c r="J32" s="61">
        <f>SUMIF('3-Basis ruimtestaat'!J:J,A32,'3-Basis ruimtestaat'!I:I)</f>
        <v>0</v>
      </c>
      <c r="K32" s="75" t="str">
        <f t="shared" si="1"/>
        <v/>
      </c>
      <c r="L32" s="77"/>
      <c r="M32" s="64" t="s">
        <v>64</v>
      </c>
      <c r="N32" s="78"/>
      <c r="O32" s="80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7" hidden="1" customHeight="1">
      <c r="A33" s="69">
        <v>2104</v>
      </c>
      <c r="B33" s="81">
        <v>104</v>
      </c>
      <c r="C33" s="71" t="s">
        <v>63</v>
      </c>
      <c r="D33" s="72" t="s">
        <v>51</v>
      </c>
      <c r="E33" s="255">
        <f>E43/255*B33*1.2</f>
        <v>1.8055378823529411</v>
      </c>
      <c r="F33" s="73"/>
      <c r="G33" s="73"/>
      <c r="H33" s="73"/>
      <c r="I33" s="61">
        <f t="shared" si="5"/>
        <v>57.60056380787163</v>
      </c>
      <c r="J33" s="61">
        <f>SUMIF('3-Basis ruimtestaat'!J:J,A33,'3-Basis ruimtestaat'!I:I)</f>
        <v>0</v>
      </c>
      <c r="K33" s="75" t="str">
        <f t="shared" si="1"/>
        <v/>
      </c>
      <c r="L33" s="77"/>
      <c r="M33" s="64" t="s">
        <v>64</v>
      </c>
      <c r="N33" s="78"/>
      <c r="O33" s="80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7" hidden="1" customHeight="1">
      <c r="A34" s="69">
        <v>2120</v>
      </c>
      <c r="B34" s="81">
        <v>120</v>
      </c>
      <c r="C34" s="71" t="s">
        <v>63</v>
      </c>
      <c r="D34" s="72" t="s">
        <v>55</v>
      </c>
      <c r="E34" s="255">
        <f>E43/255*B34*1.2</f>
        <v>2.0833129411764708</v>
      </c>
      <c r="F34" s="73"/>
      <c r="G34" s="73"/>
      <c r="H34" s="73"/>
      <c r="I34" s="61">
        <f t="shared" si="5"/>
        <v>57.600563807871616</v>
      </c>
      <c r="J34" s="61">
        <f>SUMIF('3-Basis ruimtestaat'!J:J,A34,'3-Basis ruimtestaat'!I:I)</f>
        <v>0</v>
      </c>
      <c r="K34" s="75" t="str">
        <f t="shared" si="1"/>
        <v/>
      </c>
      <c r="L34" s="77"/>
      <c r="M34" s="64" t="s">
        <v>64</v>
      </c>
      <c r="N34" s="78"/>
      <c r="O34" s="93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7" hidden="1" customHeight="1">
      <c r="A35" s="69">
        <v>2130</v>
      </c>
      <c r="B35" s="81">
        <v>130</v>
      </c>
      <c r="C35" s="71" t="s">
        <v>63</v>
      </c>
      <c r="D35" s="72" t="s">
        <v>56</v>
      </c>
      <c r="E35" s="255">
        <f>E43/255*B35*1.1</f>
        <v>2.0688454901960789</v>
      </c>
      <c r="F35" s="73"/>
      <c r="G35" s="73"/>
      <c r="H35" s="73"/>
      <c r="I35" s="61">
        <f t="shared" si="5"/>
        <v>62.836978699496306</v>
      </c>
      <c r="J35" s="61">
        <f>SUMIF('3-Basis ruimtestaat'!J:J,A35,'3-Basis ruimtestaat'!I:I)</f>
        <v>0</v>
      </c>
      <c r="K35" s="75" t="str">
        <f t="shared" si="1"/>
        <v/>
      </c>
      <c r="L35" s="77"/>
      <c r="M35" s="64" t="s">
        <v>64</v>
      </c>
      <c r="N35" s="78"/>
      <c r="O35" s="93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7" hidden="1" customHeight="1">
      <c r="A36" s="69">
        <v>2156</v>
      </c>
      <c r="B36" s="81">
        <v>156</v>
      </c>
      <c r="C36" s="71" t="s">
        <v>63</v>
      </c>
      <c r="D36" s="72" t="s">
        <v>57</v>
      </c>
      <c r="E36" s="255">
        <f>E43/255*B36*1.1</f>
        <v>2.4826145882352946</v>
      </c>
      <c r="F36" s="73"/>
      <c r="G36" s="73"/>
      <c r="H36" s="73"/>
      <c r="I36" s="61">
        <f t="shared" si="5"/>
        <v>62.836978699496306</v>
      </c>
      <c r="J36" s="61">
        <f>SUMIF('3-Basis ruimtestaat'!J:J,A36,'3-Basis ruimtestaat'!I:I)</f>
        <v>0</v>
      </c>
      <c r="K36" s="75" t="str">
        <f t="shared" si="1"/>
        <v/>
      </c>
      <c r="L36" s="77"/>
      <c r="M36" s="64" t="s">
        <v>64</v>
      </c>
      <c r="N36" s="78"/>
      <c r="O36" s="80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7" hidden="1" customHeight="1">
      <c r="A37" s="69">
        <v>2160</v>
      </c>
      <c r="B37" s="81">
        <v>160</v>
      </c>
      <c r="C37" s="71" t="s">
        <v>63</v>
      </c>
      <c r="D37" s="72" t="s">
        <v>58</v>
      </c>
      <c r="E37" s="255">
        <f>E43/255*B37</f>
        <v>2.3147921568627452</v>
      </c>
      <c r="F37" s="73"/>
      <c r="G37" s="73"/>
      <c r="H37" s="73"/>
      <c r="I37" s="61">
        <f t="shared" si="5"/>
        <v>69.120676569445948</v>
      </c>
      <c r="J37" s="61">
        <f>SUMIF('3-Basis ruimtestaat'!J:J,A37,'3-Basis ruimtestaat'!I:I)</f>
        <v>0</v>
      </c>
      <c r="K37" s="75" t="str">
        <f t="shared" si="1"/>
        <v/>
      </c>
      <c r="L37" s="77"/>
      <c r="M37" s="64" t="s">
        <v>64</v>
      </c>
      <c r="N37" s="78"/>
      <c r="O37" s="93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7" customHeight="1">
      <c r="A38" s="69">
        <v>2200</v>
      </c>
      <c r="B38" s="81">
        <v>200</v>
      </c>
      <c r="C38" s="71" t="s">
        <v>63</v>
      </c>
      <c r="D38" s="72" t="s">
        <v>59</v>
      </c>
      <c r="E38" s="255">
        <f>E43/255*B38</f>
        <v>2.8934901960784316</v>
      </c>
      <c r="F38" s="73"/>
      <c r="G38" s="73"/>
      <c r="H38" s="73"/>
      <c r="I38" s="61">
        <f t="shared" si="5"/>
        <v>69.120676569445948</v>
      </c>
      <c r="J38" s="61">
        <f>SUMIF('3-Basis ruimtestaat'!J:J,A38,'3-Basis ruimtestaat'!I:I)</f>
        <v>1420.0999999999983</v>
      </c>
      <c r="K38" s="75">
        <f t="shared" si="1"/>
        <v>4.4668624608351318E-2</v>
      </c>
      <c r="L38" s="77"/>
      <c r="M38" s="64" t="s">
        <v>64</v>
      </c>
      <c r="N38" s="78"/>
      <c r="O38" s="80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7" hidden="1" customHeight="1">
      <c r="A39" s="69">
        <v>2206</v>
      </c>
      <c r="B39" s="81">
        <v>206</v>
      </c>
      <c r="C39" s="71" t="s">
        <v>63</v>
      </c>
      <c r="D39" s="72" t="s">
        <v>295</v>
      </c>
      <c r="E39" s="255">
        <f>E43/255*B39</f>
        <v>2.9802949019607845</v>
      </c>
      <c r="F39" s="73"/>
      <c r="G39" s="73"/>
      <c r="H39" s="73"/>
      <c r="I39" s="61">
        <f t="shared" si="5"/>
        <v>69.120676569445948</v>
      </c>
      <c r="J39" s="61">
        <f>SUMIF('3-Basis ruimtestaat'!J:J,A39,'3-Basis ruimtestaat'!I:I)</f>
        <v>0</v>
      </c>
      <c r="K39" s="75" t="str">
        <f t="shared" si="1"/>
        <v/>
      </c>
      <c r="L39" s="77"/>
      <c r="M39" s="64" t="s">
        <v>64</v>
      </c>
      <c r="N39" s="78"/>
      <c r="O39" s="93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7" hidden="1" customHeight="1">
      <c r="A40" s="69">
        <v>2210</v>
      </c>
      <c r="B40" s="81">
        <v>210</v>
      </c>
      <c r="C40" s="71" t="s">
        <v>63</v>
      </c>
      <c r="D40" s="221" t="s">
        <v>221</v>
      </c>
      <c r="E40" s="255">
        <f>E43/255*B40</f>
        <v>3.0381647058823531</v>
      </c>
      <c r="F40" s="73"/>
      <c r="G40" s="73"/>
      <c r="H40" s="73"/>
      <c r="I40" s="61">
        <f t="shared" si="5"/>
        <v>69.120676569445948</v>
      </c>
      <c r="J40" s="61">
        <f>SUMIF('3-Basis ruimtestaat'!J:J,A40,'3-Basis ruimtestaat'!I:I)</f>
        <v>0</v>
      </c>
      <c r="K40" s="75" t="str">
        <f t="shared" si="1"/>
        <v/>
      </c>
      <c r="L40" s="77"/>
      <c r="M40" s="64" t="s">
        <v>64</v>
      </c>
      <c r="N40" s="78"/>
      <c r="O40" s="80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7" hidden="1" customHeight="1">
      <c r="A41" s="69">
        <v>2230</v>
      </c>
      <c r="B41" s="81">
        <v>230</v>
      </c>
      <c r="C41" s="71" t="s">
        <v>63</v>
      </c>
      <c r="D41" s="72" t="s">
        <v>248</v>
      </c>
      <c r="E41" s="255">
        <f>E43/255*B41</f>
        <v>3.3275137254901961</v>
      </c>
      <c r="F41" s="73"/>
      <c r="G41" s="73"/>
      <c r="H41" s="73"/>
      <c r="I41" s="61">
        <f t="shared" si="5"/>
        <v>69.120676569445948</v>
      </c>
      <c r="J41" s="61">
        <f>SUMIF('3-Basis ruimtestaat'!J:J,A41,'3-Basis ruimtestaat'!I:I)</f>
        <v>0</v>
      </c>
      <c r="K41" s="75" t="str">
        <f t="shared" si="1"/>
        <v/>
      </c>
      <c r="L41" s="77"/>
      <c r="M41" s="64" t="s">
        <v>64</v>
      </c>
      <c r="N41" s="78"/>
      <c r="O41" s="80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7" hidden="1" customHeight="1">
      <c r="A42" s="69">
        <v>2245</v>
      </c>
      <c r="B42" s="81">
        <v>245</v>
      </c>
      <c r="C42" s="71" t="s">
        <v>63</v>
      </c>
      <c r="D42" s="72" t="s">
        <v>229</v>
      </c>
      <c r="E42" s="255">
        <f>E43/255*B42</f>
        <v>3.5445254901960785</v>
      </c>
      <c r="F42" s="73"/>
      <c r="G42" s="73"/>
      <c r="H42" s="73"/>
      <c r="I42" s="61">
        <f t="shared" si="5"/>
        <v>69.120676569445948</v>
      </c>
      <c r="J42" s="61">
        <f>SUMIF('3-Basis ruimtestaat'!J:J,A42,'3-Basis ruimtestaat'!I:I)</f>
        <v>0</v>
      </c>
      <c r="K42" s="75" t="str">
        <f t="shared" ref="K42:K73" si="6">IF(J42=0,"",J42/$J$219)</f>
        <v/>
      </c>
      <c r="L42" s="77"/>
      <c r="M42" s="64" t="s">
        <v>64</v>
      </c>
      <c r="N42" s="78"/>
      <c r="O42" s="93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7" customHeight="1">
      <c r="A43" s="69">
        <v>2255</v>
      </c>
      <c r="B43" s="81">
        <v>255</v>
      </c>
      <c r="C43" s="71" t="s">
        <v>63</v>
      </c>
      <c r="D43" s="72" t="s">
        <v>61</v>
      </c>
      <c r="E43" s="255">
        <f>O43*$O$9</f>
        <v>3.6892</v>
      </c>
      <c r="F43" s="73"/>
      <c r="G43" s="73"/>
      <c r="H43" s="73"/>
      <c r="I43" s="61">
        <f t="shared" si="5"/>
        <v>69.120676569445948</v>
      </c>
      <c r="J43" s="61">
        <f>SUMIF('3-Basis ruimtestaat'!J:J,A43,'3-Basis ruimtestaat'!I:I)</f>
        <v>9.41</v>
      </c>
      <c r="K43" s="75">
        <f t="shared" si="6"/>
        <v>2.9598743578944186E-4</v>
      </c>
      <c r="L43" s="77"/>
      <c r="M43" s="64" t="s">
        <v>64</v>
      </c>
      <c r="N43" s="78"/>
      <c r="O43" s="101">
        <v>3.2080000000000002</v>
      </c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7" hidden="1" customHeight="1">
      <c r="A44" s="69">
        <v>2315</v>
      </c>
      <c r="B44" s="81">
        <v>315</v>
      </c>
      <c r="C44" s="71" t="s">
        <v>63</v>
      </c>
      <c r="D44" s="72" t="s">
        <v>239</v>
      </c>
      <c r="E44" s="255">
        <f>E43/255*225</f>
        <v>3.2551764705882356</v>
      </c>
      <c r="F44" s="73"/>
      <c r="G44" s="73"/>
      <c r="H44" s="73"/>
      <c r="I44" s="61">
        <f t="shared" si="5"/>
        <v>96.768947197224321</v>
      </c>
      <c r="J44" s="61">
        <f>SUMIF('3-Basis ruimtestaat'!J:J,A44,'3-Basis ruimtestaat'!I:I)</f>
        <v>0</v>
      </c>
      <c r="K44" s="75" t="str">
        <f t="shared" si="6"/>
        <v/>
      </c>
      <c r="L44" s="77"/>
      <c r="M44" s="64" t="s">
        <v>64</v>
      </c>
      <c r="N44" s="78"/>
      <c r="O44" s="80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7" hidden="1" customHeight="1">
      <c r="A45" s="69">
        <v>2365</v>
      </c>
      <c r="B45" s="81">
        <v>365</v>
      </c>
      <c r="C45" s="71" t="s">
        <v>63</v>
      </c>
      <c r="D45" s="72" t="s">
        <v>62</v>
      </c>
      <c r="E45" s="255">
        <f>E43</f>
        <v>3.6892</v>
      </c>
      <c r="F45" s="73"/>
      <c r="G45" s="73"/>
      <c r="H45" s="73"/>
      <c r="I45" s="61">
        <f t="shared" si="5"/>
        <v>98.937439011167726</v>
      </c>
      <c r="J45" s="61">
        <f>SUMIF('3-Basis ruimtestaat'!J:J,A45,'3-Basis ruimtestaat'!I:I)</f>
        <v>0</v>
      </c>
      <c r="K45" s="75" t="str">
        <f t="shared" si="6"/>
        <v/>
      </c>
      <c r="L45" s="77"/>
      <c r="M45" s="64" t="s">
        <v>64</v>
      </c>
      <c r="N45" s="78"/>
      <c r="O45" s="80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7" hidden="1" customHeight="1">
      <c r="A46" s="69">
        <v>2450</v>
      </c>
      <c r="B46" s="81">
        <v>450</v>
      </c>
      <c r="C46" s="71" t="s">
        <v>63</v>
      </c>
      <c r="D46" s="72" t="s">
        <v>237</v>
      </c>
      <c r="E46" s="255">
        <f>E41</f>
        <v>3.3275137254901961</v>
      </c>
      <c r="F46" s="73"/>
      <c r="G46" s="73"/>
      <c r="H46" s="73"/>
      <c r="I46" s="61">
        <f t="shared" si="5"/>
        <v>135.2361063315247</v>
      </c>
      <c r="J46" s="61">
        <f>SUMIF('3-Basis ruimtestaat'!J:J,A46,'3-Basis ruimtestaat'!I:I)</f>
        <v>0</v>
      </c>
      <c r="K46" s="75" t="str">
        <f t="shared" si="6"/>
        <v/>
      </c>
      <c r="L46" s="77"/>
      <c r="M46" s="64" t="s">
        <v>64</v>
      </c>
      <c r="N46" s="78"/>
      <c r="O46" s="93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7" hidden="1" customHeight="1">
      <c r="A47" s="69">
        <v>2490</v>
      </c>
      <c r="B47" s="81">
        <v>490</v>
      </c>
      <c r="C47" s="71" t="s">
        <v>63</v>
      </c>
      <c r="D47" s="72" t="s">
        <v>236</v>
      </c>
      <c r="E47" s="255">
        <f>E42</f>
        <v>3.5445254901960785</v>
      </c>
      <c r="F47" s="73"/>
      <c r="G47" s="73"/>
      <c r="H47" s="73"/>
      <c r="I47" s="61">
        <f t="shared" si="5"/>
        <v>138.2413531388919</v>
      </c>
      <c r="J47" s="61">
        <f>SUMIF('3-Basis ruimtestaat'!J:J,A47,'3-Basis ruimtestaat'!I:I)</f>
        <v>0</v>
      </c>
      <c r="K47" s="75" t="str">
        <f t="shared" si="6"/>
        <v/>
      </c>
      <c r="L47" s="77"/>
      <c r="M47" s="64" t="s">
        <v>64</v>
      </c>
      <c r="N47" s="78"/>
      <c r="O47" s="93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7" hidden="1" customHeight="1">
      <c r="A48" s="69">
        <v>2510</v>
      </c>
      <c r="B48" s="81">
        <v>510</v>
      </c>
      <c r="C48" s="71" t="s">
        <v>63</v>
      </c>
      <c r="D48" s="72" t="s">
        <v>81</v>
      </c>
      <c r="E48" s="255">
        <f>E43</f>
        <v>3.6892</v>
      </c>
      <c r="F48" s="73"/>
      <c r="G48" s="73"/>
      <c r="H48" s="73"/>
      <c r="I48" s="61">
        <f t="shared" si="5"/>
        <v>138.2413531388919</v>
      </c>
      <c r="J48" s="61">
        <f>SUMIF('3-Basis ruimtestaat'!J:J,A48,'3-Basis ruimtestaat'!I:I)</f>
        <v>0</v>
      </c>
      <c r="K48" s="75" t="str">
        <f t="shared" si="6"/>
        <v/>
      </c>
      <c r="L48" s="77"/>
      <c r="M48" s="64" t="s">
        <v>64</v>
      </c>
      <c r="N48" s="78"/>
      <c r="O48" s="80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7" hidden="1" customHeight="1">
      <c r="A49" s="69">
        <v>2675</v>
      </c>
      <c r="B49" s="81">
        <v>675</v>
      </c>
      <c r="C49" s="71" t="s">
        <v>63</v>
      </c>
      <c r="D49" s="72" t="s">
        <v>238</v>
      </c>
      <c r="E49" s="255">
        <f>E41</f>
        <v>3.3275137254901961</v>
      </c>
      <c r="F49" s="73"/>
      <c r="G49" s="73"/>
      <c r="H49" s="73"/>
      <c r="I49" s="61">
        <f t="shared" si="5"/>
        <v>202.85415949728701</v>
      </c>
      <c r="J49" s="61">
        <f>SUMIF('3-Basis ruimtestaat'!J:J,A49,'3-Basis ruimtestaat'!I:I)</f>
        <v>0</v>
      </c>
      <c r="K49" s="75" t="str">
        <f t="shared" si="6"/>
        <v/>
      </c>
      <c r="L49" s="77"/>
      <c r="M49" s="64" t="s">
        <v>64</v>
      </c>
      <c r="N49" s="78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7" hidden="1" customHeight="1" thickBot="1">
      <c r="A50" s="69">
        <v>21020</v>
      </c>
      <c r="B50" s="126">
        <v>1020</v>
      </c>
      <c r="C50" s="71" t="s">
        <v>63</v>
      </c>
      <c r="D50" s="72" t="s">
        <v>82</v>
      </c>
      <c r="E50" s="255">
        <f>E43</f>
        <v>3.6892</v>
      </c>
      <c r="F50" s="73"/>
      <c r="G50" s="73"/>
      <c r="H50" s="73"/>
      <c r="I50" s="61">
        <f t="shared" si="5"/>
        <v>276.48270627778379</v>
      </c>
      <c r="J50" s="61">
        <f>SUMIF('3-Basis ruimtestaat'!J:J,A50,'3-Basis ruimtestaat'!I:I)</f>
        <v>0</v>
      </c>
      <c r="K50" s="75" t="str">
        <f t="shared" si="6"/>
        <v/>
      </c>
      <c r="L50" s="77"/>
      <c r="M50" s="64" t="s">
        <v>64</v>
      </c>
      <c r="N50" s="78"/>
      <c r="O50" s="80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7" hidden="1" customHeight="1">
      <c r="A51" s="69">
        <v>3010</v>
      </c>
      <c r="B51" s="127">
        <v>10</v>
      </c>
      <c r="C51" s="128" t="s">
        <v>83</v>
      </c>
      <c r="D51" s="72" t="s">
        <v>44</v>
      </c>
      <c r="E51" s="255">
        <f>E66/255*B51*1.5</f>
        <v>2.5299999999999996E-2</v>
      </c>
      <c r="F51" s="73"/>
      <c r="G51" s="73"/>
      <c r="H51" s="73"/>
      <c r="I51" s="61">
        <f t="shared" si="0"/>
        <v>395.25691699604749</v>
      </c>
      <c r="J51" s="61">
        <f>SUMIF('3-Basis ruimtestaat'!J:J,A51,'3-Basis ruimtestaat'!I:I)</f>
        <v>0</v>
      </c>
      <c r="K51" s="75" t="str">
        <f t="shared" si="6"/>
        <v/>
      </c>
      <c r="L51" s="77"/>
      <c r="M51" s="64" t="s">
        <v>84</v>
      </c>
      <c r="N51" s="78"/>
      <c r="O51" s="93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7" hidden="1" customHeight="1">
      <c r="A52" s="69">
        <v>3012</v>
      </c>
      <c r="B52" s="81">
        <v>12</v>
      </c>
      <c r="C52" s="128" t="s">
        <v>83</v>
      </c>
      <c r="D52" s="72" t="s">
        <v>47</v>
      </c>
      <c r="E52" s="255">
        <f>E66/255*B52*1.5</f>
        <v>3.0360000000000002E-2</v>
      </c>
      <c r="F52" s="73"/>
      <c r="G52" s="73"/>
      <c r="H52" s="73"/>
      <c r="I52" s="61">
        <f t="shared" si="0"/>
        <v>395.25691699604744</v>
      </c>
      <c r="J52" s="61">
        <f>SUMIF('3-Basis ruimtestaat'!J:J,A52,'3-Basis ruimtestaat'!I:I)</f>
        <v>0</v>
      </c>
      <c r="K52" s="75" t="str">
        <f t="shared" si="6"/>
        <v/>
      </c>
      <c r="L52" s="77"/>
      <c r="M52" s="64" t="s">
        <v>84</v>
      </c>
      <c r="N52" s="78"/>
      <c r="O52" s="80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7" customHeight="1">
      <c r="A53" s="69">
        <v>3040</v>
      </c>
      <c r="B53" s="81">
        <v>40</v>
      </c>
      <c r="C53" s="128" t="s">
        <v>83</v>
      </c>
      <c r="D53" s="72" t="s">
        <v>48</v>
      </c>
      <c r="E53" s="255">
        <f>E66/255*B53*1.3</f>
        <v>8.7706666666666669E-2</v>
      </c>
      <c r="F53" s="73"/>
      <c r="G53" s="73"/>
      <c r="H53" s="73"/>
      <c r="I53" s="61">
        <f t="shared" si="0"/>
        <v>456.06567345697778</v>
      </c>
      <c r="J53" s="61">
        <f>SUMIF('3-Basis ruimtestaat'!J:J,A53,'3-Basis ruimtestaat'!I:I)</f>
        <v>112.58</v>
      </c>
      <c r="K53" s="75">
        <f t="shared" si="6"/>
        <v>3.5411546781270314E-3</v>
      </c>
      <c r="L53" s="77"/>
      <c r="M53" s="64" t="s">
        <v>84</v>
      </c>
      <c r="N53" s="78"/>
      <c r="O53" s="80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7" hidden="1" customHeight="1">
      <c r="A54" s="69">
        <v>3052</v>
      </c>
      <c r="B54" s="81">
        <v>52</v>
      </c>
      <c r="C54" s="128" t="s">
        <v>83</v>
      </c>
      <c r="D54" s="72" t="s">
        <v>49</v>
      </c>
      <c r="E54" s="255">
        <f>E66/255*B54*1.4</f>
        <v>0.12278933333333333</v>
      </c>
      <c r="F54" s="73"/>
      <c r="G54" s="73"/>
      <c r="H54" s="73"/>
      <c r="I54" s="61">
        <f t="shared" si="0"/>
        <v>423.48955392433652</v>
      </c>
      <c r="J54" s="61">
        <f>SUMIF('3-Basis ruimtestaat'!J:J,A54,'3-Basis ruimtestaat'!I:I)</f>
        <v>0</v>
      </c>
      <c r="K54" s="75" t="str">
        <f t="shared" si="6"/>
        <v/>
      </c>
      <c r="L54" s="77"/>
      <c r="M54" s="64" t="s">
        <v>84</v>
      </c>
      <c r="N54" s="78"/>
      <c r="O54" s="80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7" customHeight="1">
      <c r="A55" s="69">
        <v>3080</v>
      </c>
      <c r="B55" s="81">
        <v>80</v>
      </c>
      <c r="C55" s="128" t="s">
        <v>83</v>
      </c>
      <c r="D55" s="72" t="s">
        <v>50</v>
      </c>
      <c r="E55" s="255">
        <f>E66/255*B55*1.2</f>
        <v>0.16191999999999998</v>
      </c>
      <c r="F55" s="73"/>
      <c r="G55" s="73"/>
      <c r="H55" s="73"/>
      <c r="I55" s="61">
        <f t="shared" si="0"/>
        <v>494.07114624505937</v>
      </c>
      <c r="J55" s="61">
        <f>SUMIF('3-Basis ruimtestaat'!J:J,A55,'3-Basis ruimtestaat'!I:I)</f>
        <v>205.54999999999998</v>
      </c>
      <c r="K55" s="75">
        <f t="shared" si="6"/>
        <v>6.4654853800764902E-3</v>
      </c>
      <c r="L55" s="77"/>
      <c r="M55" s="64" t="s">
        <v>84</v>
      </c>
      <c r="N55" s="78"/>
      <c r="O55" s="80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7" hidden="1" customHeight="1">
      <c r="A56" s="69">
        <v>3104</v>
      </c>
      <c r="B56" s="81">
        <v>104</v>
      </c>
      <c r="C56" s="128" t="s">
        <v>83</v>
      </c>
      <c r="D56" s="72" t="s">
        <v>51</v>
      </c>
      <c r="E56" s="255">
        <f>E66/255*B56*1.2</f>
        <v>0.21049599999999999</v>
      </c>
      <c r="F56" s="73"/>
      <c r="G56" s="73"/>
      <c r="H56" s="73"/>
      <c r="I56" s="61">
        <f t="shared" si="0"/>
        <v>494.07114624505931</v>
      </c>
      <c r="J56" s="61">
        <f>SUMIF('3-Basis ruimtestaat'!J:J,A56,'3-Basis ruimtestaat'!I:I)</f>
        <v>0</v>
      </c>
      <c r="K56" s="75" t="str">
        <f t="shared" si="6"/>
        <v/>
      </c>
      <c r="L56" s="77"/>
      <c r="M56" s="64" t="s">
        <v>84</v>
      </c>
      <c r="N56" s="78"/>
      <c r="O56" s="93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7" customHeight="1">
      <c r="A57" s="69">
        <v>3120</v>
      </c>
      <c r="B57" s="81">
        <v>120</v>
      </c>
      <c r="C57" s="128" t="s">
        <v>83</v>
      </c>
      <c r="D57" s="72" t="s">
        <v>55</v>
      </c>
      <c r="E57" s="255">
        <f>E66/255*B57*1.2</f>
        <v>0.24287999999999998</v>
      </c>
      <c r="F57" s="73"/>
      <c r="G57" s="73"/>
      <c r="H57" s="73"/>
      <c r="I57" s="61">
        <f t="shared" si="0"/>
        <v>494.07114624505931</v>
      </c>
      <c r="J57" s="61">
        <f>SUMIF('3-Basis ruimtestaat'!J:J,A57,'3-Basis ruimtestaat'!I:I)</f>
        <v>866.17000000000007</v>
      </c>
      <c r="K57" s="75">
        <f t="shared" si="6"/>
        <v>2.724499864588107E-2</v>
      </c>
      <c r="L57" s="77"/>
      <c r="M57" s="64" t="s">
        <v>84</v>
      </c>
      <c r="N57" s="78"/>
      <c r="O57" s="93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7" hidden="1" customHeight="1">
      <c r="A58" s="69">
        <v>3130</v>
      </c>
      <c r="B58" s="81">
        <v>130</v>
      </c>
      <c r="C58" s="128" t="s">
        <v>83</v>
      </c>
      <c r="D58" s="72" t="s">
        <v>56</v>
      </c>
      <c r="E58" s="255">
        <f>E66/255*B58*1.1</f>
        <v>0.24119333333333334</v>
      </c>
      <c r="F58" s="73"/>
      <c r="G58" s="73"/>
      <c r="H58" s="73"/>
      <c r="I58" s="61">
        <f t="shared" si="0"/>
        <v>538.98670499461014</v>
      </c>
      <c r="J58" s="61">
        <f>SUMIF('3-Basis ruimtestaat'!J:J,A58,'3-Basis ruimtestaat'!I:I)</f>
        <v>0</v>
      </c>
      <c r="K58" s="75" t="str">
        <f t="shared" si="6"/>
        <v/>
      </c>
      <c r="L58" s="77"/>
      <c r="M58" s="64" t="s">
        <v>84</v>
      </c>
      <c r="N58" s="78"/>
      <c r="O58" s="93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7" hidden="1" customHeight="1">
      <c r="A59" s="69">
        <v>3156</v>
      </c>
      <c r="B59" s="81">
        <v>156</v>
      </c>
      <c r="C59" s="128" t="s">
        <v>83</v>
      </c>
      <c r="D59" s="72" t="s">
        <v>57</v>
      </c>
      <c r="E59" s="255">
        <f>E66/255*B59*1.1</f>
        <v>0.28943199999999997</v>
      </c>
      <c r="F59" s="73"/>
      <c r="G59" s="73"/>
      <c r="H59" s="73"/>
      <c r="I59" s="61">
        <f t="shared" si="0"/>
        <v>538.98670499461025</v>
      </c>
      <c r="J59" s="61">
        <f>SUMIF('3-Basis ruimtestaat'!J:J,A59,'3-Basis ruimtestaat'!I:I)</f>
        <v>0</v>
      </c>
      <c r="K59" s="75" t="str">
        <f t="shared" si="6"/>
        <v/>
      </c>
      <c r="L59" s="77"/>
      <c r="M59" s="64" t="s">
        <v>84</v>
      </c>
      <c r="N59" s="78"/>
      <c r="O59" s="80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7" hidden="1" customHeight="1">
      <c r="A60" s="69">
        <v>3160</v>
      </c>
      <c r="B60" s="81">
        <v>160</v>
      </c>
      <c r="C60" s="128" t="s">
        <v>83</v>
      </c>
      <c r="D60" s="72" t="s">
        <v>58</v>
      </c>
      <c r="E60" s="255">
        <f>E66/255*B60</f>
        <v>0.26986666666666664</v>
      </c>
      <c r="F60" s="73"/>
      <c r="G60" s="73"/>
      <c r="H60" s="73"/>
      <c r="I60" s="61">
        <f t="shared" si="0"/>
        <v>592.88537549407124</v>
      </c>
      <c r="J60" s="61">
        <f>SUMIF('3-Basis ruimtestaat'!J:J,A60,'3-Basis ruimtestaat'!I:I)</f>
        <v>0</v>
      </c>
      <c r="K60" s="75" t="str">
        <f t="shared" si="6"/>
        <v/>
      </c>
      <c r="L60" s="77"/>
      <c r="M60" s="64" t="s">
        <v>84</v>
      </c>
      <c r="N60" s="78"/>
      <c r="O60" s="93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7" customHeight="1">
      <c r="A61" s="69">
        <v>3200</v>
      </c>
      <c r="B61" s="81">
        <v>200</v>
      </c>
      <c r="C61" s="128" t="s">
        <v>83</v>
      </c>
      <c r="D61" s="72" t="s">
        <v>59</v>
      </c>
      <c r="E61" s="255">
        <f>E66/255*B61</f>
        <v>0.33733333333333332</v>
      </c>
      <c r="F61" s="73"/>
      <c r="G61" s="73"/>
      <c r="H61" s="73"/>
      <c r="I61" s="61">
        <f t="shared" si="0"/>
        <v>592.88537549407113</v>
      </c>
      <c r="J61" s="61">
        <f>SUMIF('3-Basis ruimtestaat'!J:J,A61,'3-Basis ruimtestaat'!I:I)</f>
        <v>7604.5200000000023</v>
      </c>
      <c r="K61" s="75">
        <f t="shared" si="6"/>
        <v>0.2391968517757202</v>
      </c>
      <c r="L61" s="77"/>
      <c r="M61" s="64" t="s">
        <v>84</v>
      </c>
      <c r="N61" s="78"/>
      <c r="O61" s="93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7" hidden="1" customHeight="1">
      <c r="A62" s="69">
        <v>3206</v>
      </c>
      <c r="B62" s="81">
        <v>206</v>
      </c>
      <c r="C62" s="128" t="s">
        <v>83</v>
      </c>
      <c r="D62" s="652" t="s">
        <v>295</v>
      </c>
      <c r="E62" s="255">
        <f>E66/255*B62*1.05</f>
        <v>0.36482600000000004</v>
      </c>
      <c r="F62" s="73"/>
      <c r="G62" s="73"/>
      <c r="H62" s="73"/>
      <c r="I62" s="61">
        <f t="shared" si="0"/>
        <v>564.65273856578199</v>
      </c>
      <c r="J62" s="61">
        <f>SUMIF('3-Basis ruimtestaat'!J:J,A62,'3-Basis ruimtestaat'!I:I)</f>
        <v>0</v>
      </c>
      <c r="K62" s="75" t="str">
        <f t="shared" si="6"/>
        <v/>
      </c>
      <c r="L62" s="77"/>
      <c r="M62" s="64" t="s">
        <v>84</v>
      </c>
      <c r="N62" s="78"/>
      <c r="O62" s="80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7" hidden="1" customHeight="1">
      <c r="A63" s="69">
        <v>3210</v>
      </c>
      <c r="B63" s="81">
        <v>210</v>
      </c>
      <c r="C63" s="128" t="s">
        <v>83</v>
      </c>
      <c r="D63" s="221" t="s">
        <v>221</v>
      </c>
      <c r="E63" s="255">
        <f>E66/255*B63</f>
        <v>0.35420000000000001</v>
      </c>
      <c r="F63" s="73"/>
      <c r="G63" s="73"/>
      <c r="H63" s="73"/>
      <c r="I63" s="61">
        <f t="shared" si="0"/>
        <v>592.88537549407113</v>
      </c>
      <c r="J63" s="61">
        <f>SUMIF('3-Basis ruimtestaat'!J:J,A63,'3-Basis ruimtestaat'!I:I)</f>
        <v>0</v>
      </c>
      <c r="K63" s="75" t="str">
        <f t="shared" si="6"/>
        <v/>
      </c>
      <c r="L63" s="77"/>
      <c r="M63" s="64" t="s">
        <v>84</v>
      </c>
      <c r="N63" s="78"/>
      <c r="O63" s="93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7" hidden="1" customHeight="1">
      <c r="A64" s="69">
        <v>3230</v>
      </c>
      <c r="B64" s="81">
        <v>230</v>
      </c>
      <c r="C64" s="128" t="s">
        <v>83</v>
      </c>
      <c r="D64" s="72" t="s">
        <v>248</v>
      </c>
      <c r="E64" s="255">
        <f>E66/255*B64</f>
        <v>0.3879333333333333</v>
      </c>
      <c r="F64" s="73"/>
      <c r="G64" s="73"/>
      <c r="H64" s="73"/>
      <c r="I64" s="61">
        <f t="shared" ref="I64:I65" si="7">IF(E64=0,0,B64/(E64+F64+G64+H64))</f>
        <v>592.88537549407124</v>
      </c>
      <c r="J64" s="61">
        <f>SUMIF('3-Basis ruimtestaat'!J:J,A64,'3-Basis ruimtestaat'!I:I)</f>
        <v>0</v>
      </c>
      <c r="K64" s="75" t="str">
        <f t="shared" si="6"/>
        <v/>
      </c>
      <c r="L64" s="77"/>
      <c r="M64" s="64" t="s">
        <v>84</v>
      </c>
      <c r="N64" s="78"/>
      <c r="O64" s="93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7" hidden="1" customHeight="1">
      <c r="A65" s="69">
        <v>3245</v>
      </c>
      <c r="B65" s="81">
        <v>245</v>
      </c>
      <c r="C65" s="128" t="s">
        <v>83</v>
      </c>
      <c r="D65" s="72" t="s">
        <v>229</v>
      </c>
      <c r="E65" s="255">
        <f>E66/255*B65</f>
        <v>0.41323333333333334</v>
      </c>
      <c r="F65" s="73"/>
      <c r="G65" s="73"/>
      <c r="H65" s="73"/>
      <c r="I65" s="61">
        <f t="shared" si="7"/>
        <v>592.88537549407113</v>
      </c>
      <c r="J65" s="61">
        <f>SUMIF('3-Basis ruimtestaat'!J:J,A65,'3-Basis ruimtestaat'!I:I)</f>
        <v>0</v>
      </c>
      <c r="K65" s="75" t="str">
        <f t="shared" si="6"/>
        <v/>
      </c>
      <c r="L65" s="77"/>
      <c r="M65" s="64" t="s">
        <v>84</v>
      </c>
      <c r="N65" s="78"/>
      <c r="O65" s="93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7" customHeight="1">
      <c r="A66" s="69">
        <v>3255</v>
      </c>
      <c r="B66" s="81">
        <v>255</v>
      </c>
      <c r="C66" s="128" t="s">
        <v>83</v>
      </c>
      <c r="D66" s="72" t="s">
        <v>61</v>
      </c>
      <c r="E66" s="255">
        <f>O66*$O$9</f>
        <v>0.43009999999999998</v>
      </c>
      <c r="F66" s="73"/>
      <c r="G66" s="73"/>
      <c r="H66" s="73"/>
      <c r="I66" s="61">
        <f t="shared" si="0"/>
        <v>592.88537549407113</v>
      </c>
      <c r="J66" s="61">
        <f>SUMIF('3-Basis ruimtestaat'!J:J,A66,'3-Basis ruimtestaat'!I:I)</f>
        <v>49.7</v>
      </c>
      <c r="K66" s="75">
        <f t="shared" si="6"/>
        <v>1.5632917703225571E-3</v>
      </c>
      <c r="L66" s="77"/>
      <c r="M66" s="64" t="s">
        <v>84</v>
      </c>
      <c r="N66" s="78"/>
      <c r="O66" s="101">
        <v>0.374</v>
      </c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7" hidden="1" customHeight="1" thickBot="1">
      <c r="A67" s="69">
        <v>3365</v>
      </c>
      <c r="B67" s="126">
        <v>365</v>
      </c>
      <c r="C67" s="128" t="s">
        <v>83</v>
      </c>
      <c r="D67" s="72" t="s">
        <v>62</v>
      </c>
      <c r="E67" s="255">
        <f>E66</f>
        <v>0.43009999999999998</v>
      </c>
      <c r="F67" s="73"/>
      <c r="G67" s="73"/>
      <c r="H67" s="73"/>
      <c r="I67" s="61">
        <f t="shared" si="0"/>
        <v>848.63985119739596</v>
      </c>
      <c r="J67" s="61">
        <f>SUMIF('3-Basis ruimtestaat'!J:J,A67,'3-Basis ruimtestaat'!I:I)</f>
        <v>0</v>
      </c>
      <c r="K67" s="75" t="str">
        <f t="shared" si="6"/>
        <v/>
      </c>
      <c r="L67" s="77"/>
      <c r="M67" s="64" t="s">
        <v>84</v>
      </c>
      <c r="N67" s="78"/>
      <c r="O67" s="80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7" hidden="1" customHeight="1">
      <c r="A68" s="69">
        <v>4010</v>
      </c>
      <c r="B68" s="70">
        <v>10</v>
      </c>
      <c r="C68" s="129" t="s">
        <v>289</v>
      </c>
      <c r="D68" s="72" t="s">
        <v>44</v>
      </c>
      <c r="E68" s="255">
        <f>E83/255*B68*1.5</f>
        <v>7.6035294117647062E-2</v>
      </c>
      <c r="F68" s="73"/>
      <c r="G68" s="73"/>
      <c r="H68" s="73"/>
      <c r="I68" s="61">
        <f t="shared" si="0"/>
        <v>131.51787095775956</v>
      </c>
      <c r="J68" s="61">
        <f>SUMIF('3-Basis ruimtestaat'!J:J,A68,'3-Basis ruimtestaat'!I:I)</f>
        <v>0</v>
      </c>
      <c r="K68" s="75" t="str">
        <f t="shared" si="6"/>
        <v/>
      </c>
      <c r="L68" s="77"/>
      <c r="M68" s="64" t="s">
        <v>84</v>
      </c>
      <c r="N68" s="78"/>
      <c r="O68" s="80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7" hidden="1" customHeight="1">
      <c r="A69" s="69">
        <v>4012</v>
      </c>
      <c r="B69" s="81">
        <v>12</v>
      </c>
      <c r="C69" s="129" t="s">
        <v>289</v>
      </c>
      <c r="D69" s="72" t="s">
        <v>47</v>
      </c>
      <c r="E69" s="255">
        <f>E83/255*B69*1.5</f>
        <v>9.1242352941176469E-2</v>
      </c>
      <c r="F69" s="73"/>
      <c r="G69" s="73"/>
      <c r="H69" s="73"/>
      <c r="I69" s="61">
        <f t="shared" si="0"/>
        <v>131.51787095775956</v>
      </c>
      <c r="J69" s="61">
        <f>SUMIF('3-Basis ruimtestaat'!J:J,A69,'3-Basis ruimtestaat'!I:I)</f>
        <v>0</v>
      </c>
      <c r="K69" s="75" t="str">
        <f t="shared" si="6"/>
        <v/>
      </c>
      <c r="L69" s="77"/>
      <c r="M69" s="64" t="s">
        <v>84</v>
      </c>
      <c r="N69" s="78"/>
      <c r="O69" s="93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7" hidden="1" customHeight="1">
      <c r="A70" s="69">
        <v>4040</v>
      </c>
      <c r="B70" s="81">
        <v>40</v>
      </c>
      <c r="C70" s="129" t="s">
        <v>289</v>
      </c>
      <c r="D70" s="72" t="s">
        <v>48</v>
      </c>
      <c r="E70" s="255">
        <f>E83/255*B70*1.3</f>
        <v>0.26358901960784314</v>
      </c>
      <c r="F70" s="73"/>
      <c r="G70" s="73"/>
      <c r="H70" s="73"/>
      <c r="I70" s="61">
        <f t="shared" si="0"/>
        <v>151.75138956664563</v>
      </c>
      <c r="J70" s="61">
        <f>SUMIF('3-Basis ruimtestaat'!J:J,A70,'3-Basis ruimtestaat'!I:I)</f>
        <v>0</v>
      </c>
      <c r="K70" s="75" t="str">
        <f t="shared" si="6"/>
        <v/>
      </c>
      <c r="L70" s="77"/>
      <c r="M70" s="64" t="s">
        <v>84</v>
      </c>
      <c r="N70" s="78"/>
      <c r="O70" s="93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7" hidden="1" customHeight="1">
      <c r="A71" s="69">
        <v>4052</v>
      </c>
      <c r="B71" s="81">
        <v>52</v>
      </c>
      <c r="C71" s="129" t="s">
        <v>289</v>
      </c>
      <c r="D71" s="72" t="s">
        <v>49</v>
      </c>
      <c r="E71" s="255">
        <f>E83/255*B71*1.4</f>
        <v>0.36902462745098036</v>
      </c>
      <c r="F71" s="73"/>
      <c r="G71" s="73"/>
      <c r="H71" s="73"/>
      <c r="I71" s="61">
        <f t="shared" si="0"/>
        <v>140.91200459759955</v>
      </c>
      <c r="J71" s="61">
        <f>SUMIF('3-Basis ruimtestaat'!J:J,A71,'3-Basis ruimtestaat'!I:I)</f>
        <v>0</v>
      </c>
      <c r="K71" s="75" t="str">
        <f t="shared" si="6"/>
        <v/>
      </c>
      <c r="L71" s="77"/>
      <c r="M71" s="64" t="s">
        <v>84</v>
      </c>
      <c r="N71" s="78"/>
      <c r="O71" s="93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7" customHeight="1">
      <c r="A72" s="69">
        <v>4080</v>
      </c>
      <c r="B72" s="81">
        <v>80</v>
      </c>
      <c r="C72" s="129" t="s">
        <v>289</v>
      </c>
      <c r="D72" s="72" t="s">
        <v>50</v>
      </c>
      <c r="E72" s="255">
        <f>E83/255*B72*1.2</f>
        <v>0.48662588235294113</v>
      </c>
      <c r="F72" s="73"/>
      <c r="G72" s="73"/>
      <c r="H72" s="73"/>
      <c r="I72" s="61">
        <f t="shared" si="0"/>
        <v>164.39733869719944</v>
      </c>
      <c r="J72" s="61">
        <f>SUMIF('3-Basis ruimtestaat'!J:J,A72,'3-Basis ruimtestaat'!I:I)</f>
        <v>10.75</v>
      </c>
      <c r="K72" s="75">
        <f t="shared" si="6"/>
        <v>3.3813654991886295E-4</v>
      </c>
      <c r="L72" s="77"/>
      <c r="M72" s="64" t="s">
        <v>84</v>
      </c>
      <c r="N72" s="78"/>
      <c r="O72" s="93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7" hidden="1" customHeight="1">
      <c r="A73" s="69">
        <v>4104</v>
      </c>
      <c r="B73" s="81">
        <v>104</v>
      </c>
      <c r="C73" s="129" t="s">
        <v>289</v>
      </c>
      <c r="D73" s="72" t="s">
        <v>51</v>
      </c>
      <c r="E73" s="255">
        <f>E83/255*B73*1.2</f>
        <v>0.6326136470588235</v>
      </c>
      <c r="F73" s="130"/>
      <c r="G73" s="130"/>
      <c r="H73" s="73"/>
      <c r="I73" s="61">
        <f t="shared" si="0"/>
        <v>164.39733869719944</v>
      </c>
      <c r="J73" s="61">
        <f>SUMIF('3-Basis ruimtestaat'!J:J,A73,'3-Basis ruimtestaat'!I:I)</f>
        <v>0</v>
      </c>
      <c r="K73" s="75" t="str">
        <f t="shared" si="6"/>
        <v/>
      </c>
      <c r="L73" s="77"/>
      <c r="M73" s="64" t="s">
        <v>84</v>
      </c>
      <c r="N73" s="78"/>
      <c r="O73" s="80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7" hidden="1" customHeight="1">
      <c r="A74" s="69">
        <v>4120</v>
      </c>
      <c r="B74" s="81">
        <v>120</v>
      </c>
      <c r="C74" s="129" t="s">
        <v>289</v>
      </c>
      <c r="D74" s="72" t="s">
        <v>55</v>
      </c>
      <c r="E74" s="255">
        <f>E83/255*B74*1.2</f>
        <v>0.72993882352941175</v>
      </c>
      <c r="F74" s="130"/>
      <c r="G74" s="130"/>
      <c r="H74" s="73"/>
      <c r="I74" s="61">
        <f t="shared" si="0"/>
        <v>164.39733869719944</v>
      </c>
      <c r="J74" s="61">
        <f>SUMIF('3-Basis ruimtestaat'!J:J,A74,'3-Basis ruimtestaat'!I:I)</f>
        <v>0</v>
      </c>
      <c r="K74" s="75" t="str">
        <f t="shared" ref="K74:K105" si="8">IF(J74=0,"",J74/$J$219)</f>
        <v/>
      </c>
      <c r="L74" s="77"/>
      <c r="M74" s="64" t="s">
        <v>84</v>
      </c>
      <c r="N74" s="78"/>
      <c r="O74" s="80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7" hidden="1" customHeight="1">
      <c r="A75" s="69">
        <v>4130</v>
      </c>
      <c r="B75" s="81">
        <v>130</v>
      </c>
      <c r="C75" s="129" t="s">
        <v>289</v>
      </c>
      <c r="D75" s="72" t="s">
        <v>56</v>
      </c>
      <c r="E75" s="255">
        <f>E83/255*B75*1.1</f>
        <v>0.72486980392156863</v>
      </c>
      <c r="F75" s="73"/>
      <c r="G75" s="73"/>
      <c r="H75" s="73"/>
      <c r="I75" s="61">
        <f t="shared" si="0"/>
        <v>179.34255130603574</v>
      </c>
      <c r="J75" s="61">
        <f>SUMIF('3-Basis ruimtestaat'!J:J,A75,'3-Basis ruimtestaat'!I:I)</f>
        <v>0</v>
      </c>
      <c r="K75" s="75" t="str">
        <f t="shared" si="8"/>
        <v/>
      </c>
      <c r="L75" s="77"/>
      <c r="M75" s="64" t="s">
        <v>84</v>
      </c>
      <c r="N75" s="78"/>
      <c r="O75" s="80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7" hidden="1" customHeight="1">
      <c r="A76" s="69">
        <v>4156</v>
      </c>
      <c r="B76" s="81">
        <v>156</v>
      </c>
      <c r="C76" s="129" t="s">
        <v>289</v>
      </c>
      <c r="D76" s="72" t="s">
        <v>57</v>
      </c>
      <c r="E76" s="255">
        <f>E83/255*B76*1.1</f>
        <v>0.86984376470588243</v>
      </c>
      <c r="F76" s="73"/>
      <c r="G76" s="73"/>
      <c r="H76" s="73"/>
      <c r="I76" s="61">
        <f t="shared" si="0"/>
        <v>179.34255130603574</v>
      </c>
      <c r="J76" s="61">
        <f>SUMIF('3-Basis ruimtestaat'!J:J,A76,'3-Basis ruimtestaat'!I:I)</f>
        <v>0</v>
      </c>
      <c r="K76" s="75" t="str">
        <f t="shared" si="8"/>
        <v/>
      </c>
      <c r="L76" s="77"/>
      <c r="M76" s="64" t="s">
        <v>84</v>
      </c>
      <c r="N76" s="78"/>
      <c r="O76" s="80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7" hidden="1" customHeight="1">
      <c r="A77" s="69">
        <v>4160</v>
      </c>
      <c r="B77" s="81">
        <v>160</v>
      </c>
      <c r="C77" s="129" t="s">
        <v>289</v>
      </c>
      <c r="D77" s="72" t="s">
        <v>58</v>
      </c>
      <c r="E77" s="255">
        <f>E83/255*B77</f>
        <v>0.81104313725490196</v>
      </c>
      <c r="F77" s="73"/>
      <c r="G77" s="73"/>
      <c r="H77" s="73"/>
      <c r="I77" s="61">
        <f t="shared" si="0"/>
        <v>197.27680643663933</v>
      </c>
      <c r="J77" s="61">
        <f>SUMIF('3-Basis ruimtestaat'!J:J,A77,'3-Basis ruimtestaat'!I:I)</f>
        <v>0</v>
      </c>
      <c r="K77" s="75" t="str">
        <f t="shared" si="8"/>
        <v/>
      </c>
      <c r="L77" s="77"/>
      <c r="M77" s="64" t="s">
        <v>84</v>
      </c>
      <c r="N77" s="78"/>
      <c r="O77" s="80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7" customHeight="1">
      <c r="A78" s="69">
        <v>4200</v>
      </c>
      <c r="B78" s="81">
        <v>200</v>
      </c>
      <c r="C78" s="129" t="s">
        <v>289</v>
      </c>
      <c r="D78" s="72" t="s">
        <v>59</v>
      </c>
      <c r="E78" s="255">
        <f>E83/255*B78</f>
        <v>1.0138039215686274</v>
      </c>
      <c r="F78" s="73"/>
      <c r="G78" s="73"/>
      <c r="H78" s="73"/>
      <c r="I78" s="61">
        <f t="shared" si="0"/>
        <v>197.27680643663933</v>
      </c>
      <c r="J78" s="61">
        <f>SUMIF('3-Basis ruimtestaat'!J:J,A78,'3-Basis ruimtestaat'!I:I)</f>
        <v>147.80000000000001</v>
      </c>
      <c r="K78" s="75">
        <f t="shared" si="8"/>
        <v>4.6489843793495762E-3</v>
      </c>
      <c r="L78" s="77"/>
      <c r="M78" s="64" t="s">
        <v>84</v>
      </c>
      <c r="N78" s="78"/>
      <c r="O78" s="80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7" hidden="1" customHeight="1">
      <c r="A79" s="69">
        <v>4206</v>
      </c>
      <c r="B79" s="81">
        <v>206</v>
      </c>
      <c r="C79" s="129" t="s">
        <v>289</v>
      </c>
      <c r="D79" s="652" t="s">
        <v>295</v>
      </c>
      <c r="E79" s="255">
        <f>E83/255*B79*1.05</f>
        <v>1.0964289411764707</v>
      </c>
      <c r="F79" s="73"/>
      <c r="G79" s="73"/>
      <c r="H79" s="73"/>
      <c r="I79" s="61">
        <f t="shared" si="0"/>
        <v>187.88267279679934</v>
      </c>
      <c r="J79" s="61">
        <f>SUMIF('3-Basis ruimtestaat'!J:J,A79,'3-Basis ruimtestaat'!I:I)</f>
        <v>0</v>
      </c>
      <c r="K79" s="75" t="str">
        <f t="shared" si="8"/>
        <v/>
      </c>
      <c r="L79" s="77"/>
      <c r="M79" s="64" t="s">
        <v>84</v>
      </c>
      <c r="N79" s="78"/>
      <c r="O79" s="80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7" hidden="1" customHeight="1">
      <c r="A80" s="69">
        <v>4210</v>
      </c>
      <c r="B80" s="81">
        <v>210</v>
      </c>
      <c r="C80" s="129" t="s">
        <v>289</v>
      </c>
      <c r="D80" s="221" t="s">
        <v>221</v>
      </c>
      <c r="E80" s="255">
        <f>E83/255*B80</f>
        <v>1.0644941176470588</v>
      </c>
      <c r="F80" s="73"/>
      <c r="G80" s="73"/>
      <c r="H80" s="73"/>
      <c r="I80" s="61">
        <f t="shared" si="0"/>
        <v>197.27680643663933</v>
      </c>
      <c r="J80" s="61">
        <f>SUMIF('3-Basis ruimtestaat'!J:J,A80,'3-Basis ruimtestaat'!I:I)</f>
        <v>0</v>
      </c>
      <c r="K80" s="75" t="str">
        <f t="shared" si="8"/>
        <v/>
      </c>
      <c r="L80" s="77"/>
      <c r="M80" s="64" t="s">
        <v>84</v>
      </c>
      <c r="N80" s="78"/>
      <c r="O80" s="80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7" hidden="1" customHeight="1">
      <c r="A81" s="69">
        <v>4225</v>
      </c>
      <c r="B81" s="81">
        <v>225</v>
      </c>
      <c r="C81" s="129" t="s">
        <v>289</v>
      </c>
      <c r="D81" s="72" t="s">
        <v>228</v>
      </c>
      <c r="E81" s="255">
        <f>E83/255*B81</f>
        <v>1.1405294117647058</v>
      </c>
      <c r="F81" s="73"/>
      <c r="G81" s="73"/>
      <c r="H81" s="73"/>
      <c r="I81" s="61">
        <f t="shared" ref="I81:I82" si="9">IF(E81=0,0,B81/(E81+F81+G81+H81))</f>
        <v>197.27680643663933</v>
      </c>
      <c r="J81" s="61">
        <f>SUMIF('3-Basis ruimtestaat'!J:J,A81,'3-Basis ruimtestaat'!I:I)</f>
        <v>0</v>
      </c>
      <c r="K81" s="75" t="str">
        <f t="shared" si="8"/>
        <v/>
      </c>
      <c r="L81" s="77"/>
      <c r="M81" s="64" t="s">
        <v>84</v>
      </c>
      <c r="N81" s="78"/>
      <c r="O81" s="80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7" hidden="1" customHeight="1">
      <c r="A82" s="69">
        <v>4245</v>
      </c>
      <c r="B82" s="81">
        <v>245</v>
      </c>
      <c r="C82" s="129" t="s">
        <v>289</v>
      </c>
      <c r="D82" s="72" t="s">
        <v>229</v>
      </c>
      <c r="E82" s="255">
        <f>E83/255*B82</f>
        <v>1.2419098039215686</v>
      </c>
      <c r="F82" s="73"/>
      <c r="G82" s="73"/>
      <c r="H82" s="73"/>
      <c r="I82" s="61">
        <f t="shared" si="9"/>
        <v>197.27680643663933</v>
      </c>
      <c r="J82" s="61">
        <f>SUMIF('3-Basis ruimtestaat'!J:J,A82,'3-Basis ruimtestaat'!I:I)</f>
        <v>0</v>
      </c>
      <c r="K82" s="75" t="str">
        <f t="shared" si="8"/>
        <v/>
      </c>
      <c r="L82" s="77"/>
      <c r="M82" s="64" t="s">
        <v>84</v>
      </c>
      <c r="N82" s="78"/>
      <c r="O82" s="93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7" customHeight="1">
      <c r="A83" s="69">
        <v>4255</v>
      </c>
      <c r="B83" s="81">
        <v>255</v>
      </c>
      <c r="C83" s="129" t="s">
        <v>289</v>
      </c>
      <c r="D83" s="72" t="s">
        <v>61</v>
      </c>
      <c r="E83" s="255">
        <f>O83*$O$9</f>
        <v>1.2926</v>
      </c>
      <c r="F83" s="73"/>
      <c r="G83" s="73"/>
      <c r="H83" s="73"/>
      <c r="I83" s="61">
        <f t="shared" si="0"/>
        <v>197.27680643663933</v>
      </c>
      <c r="J83" s="61">
        <f>SUMIF('3-Basis ruimtestaat'!J:J,A83,'3-Basis ruimtestaat'!I:I)</f>
        <v>14.8</v>
      </c>
      <c r="K83" s="75">
        <f t="shared" si="8"/>
        <v>4.6552752919062061E-4</v>
      </c>
      <c r="L83" s="77"/>
      <c r="M83" s="64" t="s">
        <v>84</v>
      </c>
      <c r="N83" s="78"/>
      <c r="O83" s="101">
        <v>1.1240000000000001</v>
      </c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7" hidden="1" customHeight="1" thickBot="1">
      <c r="A84" s="69">
        <v>4365</v>
      </c>
      <c r="B84" s="126">
        <v>365</v>
      </c>
      <c r="C84" s="129" t="s">
        <v>289</v>
      </c>
      <c r="D84" s="72" t="s">
        <v>62</v>
      </c>
      <c r="E84" s="255">
        <f>E83</f>
        <v>1.2926</v>
      </c>
      <c r="F84" s="73"/>
      <c r="G84" s="73"/>
      <c r="H84" s="73"/>
      <c r="I84" s="61">
        <f t="shared" si="0"/>
        <v>282.37660529166021</v>
      </c>
      <c r="J84" s="61">
        <f>SUMIF('3-Basis ruimtestaat'!J:J,A84,'3-Basis ruimtestaat'!I:I)</f>
        <v>0</v>
      </c>
      <c r="K84" s="75" t="str">
        <f t="shared" si="8"/>
        <v/>
      </c>
      <c r="L84" s="77"/>
      <c r="M84" s="64" t="s">
        <v>84</v>
      </c>
      <c r="N84" s="78"/>
      <c r="O84" s="80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7" hidden="1" customHeight="1">
      <c r="A85" s="69">
        <v>5010</v>
      </c>
      <c r="B85" s="70">
        <v>10</v>
      </c>
      <c r="C85" s="128" t="s">
        <v>296</v>
      </c>
      <c r="D85" s="72" t="s">
        <v>44</v>
      </c>
      <c r="E85" s="255">
        <f>E100/255*B85*1.5</f>
        <v>2.3473529411764699E-2</v>
      </c>
      <c r="F85" s="73"/>
      <c r="G85" s="73"/>
      <c r="H85" s="73"/>
      <c r="I85" s="61">
        <f t="shared" si="0"/>
        <v>426.01177797268525</v>
      </c>
      <c r="J85" s="61">
        <f>SUMIF('3-Basis ruimtestaat'!J:J,A85,'3-Basis ruimtestaat'!I:I)</f>
        <v>0</v>
      </c>
      <c r="K85" s="75" t="str">
        <f t="shared" si="8"/>
        <v/>
      </c>
      <c r="L85" s="77"/>
      <c r="M85" s="64" t="s">
        <v>84</v>
      </c>
      <c r="N85" s="78"/>
      <c r="O85" s="80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7" hidden="1" customHeight="1">
      <c r="A86" s="69">
        <v>5012</v>
      </c>
      <c r="B86" s="81">
        <v>12</v>
      </c>
      <c r="C86" s="128" t="s">
        <v>296</v>
      </c>
      <c r="D86" s="72" t="s">
        <v>47</v>
      </c>
      <c r="E86" s="255">
        <f>E100/255*B86*1.5</f>
        <v>2.816823529411764E-2</v>
      </c>
      <c r="F86" s="73"/>
      <c r="G86" s="73"/>
      <c r="H86" s="73"/>
      <c r="I86" s="61">
        <f t="shared" si="0"/>
        <v>426.01177797268525</v>
      </c>
      <c r="J86" s="61">
        <f>SUMIF('3-Basis ruimtestaat'!J:J,A86,'3-Basis ruimtestaat'!I:I)</f>
        <v>0</v>
      </c>
      <c r="K86" s="75" t="str">
        <f t="shared" si="8"/>
        <v/>
      </c>
      <c r="L86" s="77"/>
      <c r="M86" s="64" t="s">
        <v>84</v>
      </c>
      <c r="N86" s="78"/>
      <c r="O86" s="80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7" customHeight="1">
      <c r="A87" s="69">
        <v>5040</v>
      </c>
      <c r="B87" s="81">
        <v>40</v>
      </c>
      <c r="C87" s="128" t="s">
        <v>296</v>
      </c>
      <c r="D87" s="72" t="s">
        <v>48</v>
      </c>
      <c r="E87" s="255">
        <f>E100/255*B87*1.3</f>
        <v>8.1374901960784299E-2</v>
      </c>
      <c r="F87" s="73"/>
      <c r="G87" s="73"/>
      <c r="H87" s="73"/>
      <c r="I87" s="61">
        <f t="shared" si="0"/>
        <v>491.55205150694445</v>
      </c>
      <c r="J87" s="61">
        <f>SUMIF('3-Basis ruimtestaat'!J:J,A87,'3-Basis ruimtestaat'!I:I)</f>
        <v>90</v>
      </c>
      <c r="K87" s="75">
        <f t="shared" si="8"/>
        <v>2.8309106504835037E-3</v>
      </c>
      <c r="L87" s="77"/>
      <c r="M87" s="64" t="s">
        <v>84</v>
      </c>
      <c r="N87" s="78"/>
      <c r="O87" s="80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7" hidden="1" customHeight="1">
      <c r="A88" s="69">
        <v>5052</v>
      </c>
      <c r="B88" s="81">
        <v>52</v>
      </c>
      <c r="C88" s="128" t="s">
        <v>296</v>
      </c>
      <c r="D88" s="72" t="s">
        <v>49</v>
      </c>
      <c r="E88" s="255">
        <f>E100/255*B88*1.4</f>
        <v>0.11392486274509801</v>
      </c>
      <c r="F88" s="73"/>
      <c r="G88" s="73"/>
      <c r="H88" s="73"/>
      <c r="I88" s="61">
        <f t="shared" si="0"/>
        <v>456.44119068501988</v>
      </c>
      <c r="J88" s="61">
        <f>SUMIF('3-Basis ruimtestaat'!J:J,A88,'3-Basis ruimtestaat'!I:I)</f>
        <v>0</v>
      </c>
      <c r="K88" s="75" t="str">
        <f t="shared" si="8"/>
        <v/>
      </c>
      <c r="L88" s="77"/>
      <c r="M88" s="64" t="s">
        <v>84</v>
      </c>
      <c r="N88" s="78"/>
      <c r="O88" s="80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7" hidden="1" customHeight="1">
      <c r="A89" s="69">
        <v>5080</v>
      </c>
      <c r="B89" s="81">
        <v>80</v>
      </c>
      <c r="C89" s="128" t="s">
        <v>296</v>
      </c>
      <c r="D89" s="72" t="s">
        <v>50</v>
      </c>
      <c r="E89" s="255">
        <f>E100/255*B89*1.2</f>
        <v>0.15023058823529409</v>
      </c>
      <c r="F89" s="73"/>
      <c r="G89" s="73"/>
      <c r="H89" s="73"/>
      <c r="I89" s="61">
        <f t="shared" si="0"/>
        <v>532.51472246585649</v>
      </c>
      <c r="J89" s="61">
        <f>SUMIF('3-Basis ruimtestaat'!J:J,A89,'3-Basis ruimtestaat'!I:I)</f>
        <v>0</v>
      </c>
      <c r="K89" s="75" t="str">
        <f t="shared" si="8"/>
        <v/>
      </c>
      <c r="L89" s="77"/>
      <c r="M89" s="64" t="s">
        <v>84</v>
      </c>
      <c r="N89" s="78"/>
      <c r="O89" s="80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7" hidden="1" customHeight="1">
      <c r="A90" s="69">
        <v>5104</v>
      </c>
      <c r="B90" s="81">
        <v>104</v>
      </c>
      <c r="C90" s="128" t="s">
        <v>296</v>
      </c>
      <c r="D90" s="72" t="s">
        <v>51</v>
      </c>
      <c r="E90" s="255">
        <f>E100/255*B90*1.2</f>
        <v>0.19529976470588231</v>
      </c>
      <c r="F90" s="73"/>
      <c r="G90" s="73"/>
      <c r="H90" s="73"/>
      <c r="I90" s="61">
        <f t="shared" si="0"/>
        <v>532.51472246585649</v>
      </c>
      <c r="J90" s="61">
        <f>SUMIF('3-Basis ruimtestaat'!J:J,A90,'3-Basis ruimtestaat'!I:I)</f>
        <v>0</v>
      </c>
      <c r="K90" s="75" t="str">
        <f t="shared" si="8"/>
        <v/>
      </c>
      <c r="L90" s="77"/>
      <c r="M90" s="64" t="s">
        <v>84</v>
      </c>
      <c r="N90" s="78"/>
      <c r="O90" s="80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7" hidden="1" customHeight="1">
      <c r="A91" s="69">
        <v>5120</v>
      </c>
      <c r="B91" s="81">
        <v>120</v>
      </c>
      <c r="C91" s="128" t="s">
        <v>296</v>
      </c>
      <c r="D91" s="72" t="s">
        <v>55</v>
      </c>
      <c r="E91" s="255">
        <f>E100/255*B91*1.2</f>
        <v>0.22534588235294112</v>
      </c>
      <c r="F91" s="73"/>
      <c r="G91" s="73"/>
      <c r="H91" s="73"/>
      <c r="I91" s="61">
        <f t="shared" si="0"/>
        <v>532.51472246585649</v>
      </c>
      <c r="J91" s="61">
        <f>SUMIF('3-Basis ruimtestaat'!J:J,A91,'3-Basis ruimtestaat'!I:I)</f>
        <v>0</v>
      </c>
      <c r="K91" s="75" t="str">
        <f t="shared" si="8"/>
        <v/>
      </c>
      <c r="L91" s="77"/>
      <c r="M91" s="64" t="s">
        <v>84</v>
      </c>
      <c r="N91" s="78"/>
      <c r="O91" s="80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7" hidden="1" customHeight="1">
      <c r="A92" s="69">
        <v>5130</v>
      </c>
      <c r="B92" s="81">
        <v>130</v>
      </c>
      <c r="C92" s="128" t="s">
        <v>296</v>
      </c>
      <c r="D92" s="72" t="s">
        <v>56</v>
      </c>
      <c r="E92" s="255">
        <f>E100/255*B92*1.1</f>
        <v>0.22378098039215683</v>
      </c>
      <c r="F92" s="73"/>
      <c r="G92" s="73"/>
      <c r="H92" s="73"/>
      <c r="I92" s="61">
        <f t="shared" si="0"/>
        <v>580.92515178093436</v>
      </c>
      <c r="J92" s="61">
        <f>SUMIF('3-Basis ruimtestaat'!J:J,A92,'3-Basis ruimtestaat'!I:I)</f>
        <v>0</v>
      </c>
      <c r="K92" s="75" t="str">
        <f t="shared" si="8"/>
        <v/>
      </c>
      <c r="L92" s="77"/>
      <c r="M92" s="64" t="s">
        <v>84</v>
      </c>
      <c r="N92" s="78"/>
      <c r="O92" s="93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7" hidden="1" customHeight="1">
      <c r="A93" s="69">
        <v>5156</v>
      </c>
      <c r="B93" s="81">
        <v>156</v>
      </c>
      <c r="C93" s="128" t="s">
        <v>296</v>
      </c>
      <c r="D93" s="72" t="s">
        <v>57</v>
      </c>
      <c r="E93" s="255">
        <f>E100/255*B93*1.1</f>
        <v>0.26853717647058822</v>
      </c>
      <c r="F93" s="73"/>
      <c r="G93" s="73"/>
      <c r="H93" s="73"/>
      <c r="I93" s="61">
        <f t="shared" si="0"/>
        <v>580.92515178093424</v>
      </c>
      <c r="J93" s="61">
        <f>SUMIF('3-Basis ruimtestaat'!J:J,A93,'3-Basis ruimtestaat'!I:I)</f>
        <v>0</v>
      </c>
      <c r="K93" s="75" t="str">
        <f t="shared" si="8"/>
        <v/>
      </c>
      <c r="L93" s="77"/>
      <c r="M93" s="64" t="s">
        <v>84</v>
      </c>
      <c r="N93" s="78"/>
      <c r="O93" s="80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7" hidden="1" customHeight="1">
      <c r="A94" s="69">
        <v>5160</v>
      </c>
      <c r="B94" s="81">
        <v>160</v>
      </c>
      <c r="C94" s="128" t="s">
        <v>296</v>
      </c>
      <c r="D94" s="72" t="s">
        <v>58</v>
      </c>
      <c r="E94" s="255">
        <f>E100/255*B94</f>
        <v>0.25038431372549014</v>
      </c>
      <c r="F94" s="73"/>
      <c r="G94" s="73"/>
      <c r="H94" s="73"/>
      <c r="I94" s="61">
        <f t="shared" si="0"/>
        <v>639.01766695902779</v>
      </c>
      <c r="J94" s="61">
        <f>SUMIF('3-Basis ruimtestaat'!J:J,A94,'3-Basis ruimtestaat'!I:I)</f>
        <v>0</v>
      </c>
      <c r="K94" s="75" t="str">
        <f t="shared" si="8"/>
        <v/>
      </c>
      <c r="L94" s="77"/>
      <c r="M94" s="64" t="s">
        <v>84</v>
      </c>
      <c r="N94" s="78"/>
      <c r="O94" s="80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7" customHeight="1">
      <c r="A95" s="69">
        <v>5200</v>
      </c>
      <c r="B95" s="81">
        <v>200</v>
      </c>
      <c r="C95" s="128" t="s">
        <v>296</v>
      </c>
      <c r="D95" s="72" t="s">
        <v>59</v>
      </c>
      <c r="E95" s="255">
        <f>E100/255*B95</f>
        <v>0.31298039215686269</v>
      </c>
      <c r="F95" s="73"/>
      <c r="G95" s="73"/>
      <c r="H95" s="73"/>
      <c r="I95" s="61">
        <f t="shared" si="0"/>
        <v>639.01766695902779</v>
      </c>
      <c r="J95" s="61">
        <f>SUMIF('3-Basis ruimtestaat'!J:J,A95,'3-Basis ruimtestaat'!I:I)</f>
        <v>2462.27</v>
      </c>
      <c r="K95" s="75">
        <f t="shared" si="8"/>
        <v>7.7449626304066849E-2</v>
      </c>
      <c r="L95" s="77"/>
      <c r="M95" s="64" t="s">
        <v>84</v>
      </c>
      <c r="N95" s="78"/>
      <c r="O95" s="80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7" hidden="1" customHeight="1">
      <c r="A96" s="69">
        <v>5208</v>
      </c>
      <c r="B96" s="81">
        <v>208</v>
      </c>
      <c r="C96" s="128" t="s">
        <v>296</v>
      </c>
      <c r="D96" s="72" t="s">
        <v>60</v>
      </c>
      <c r="E96" s="255">
        <f>E100/255*B96*1.05</f>
        <v>0.34177458823529405</v>
      </c>
      <c r="F96" s="73"/>
      <c r="G96" s="73"/>
      <c r="H96" s="73"/>
      <c r="I96" s="61">
        <f t="shared" si="0"/>
        <v>608.58825424669317</v>
      </c>
      <c r="J96" s="61">
        <f>SUMIF('3-Basis ruimtestaat'!J:J,A96,'3-Basis ruimtestaat'!I:I)</f>
        <v>0</v>
      </c>
      <c r="K96" s="75" t="str">
        <f t="shared" si="8"/>
        <v/>
      </c>
      <c r="L96" s="77"/>
      <c r="M96" s="64" t="s">
        <v>84</v>
      </c>
      <c r="N96" s="78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7" hidden="1" customHeight="1">
      <c r="A97" s="69">
        <v>5210</v>
      </c>
      <c r="B97" s="81">
        <v>210</v>
      </c>
      <c r="C97" s="128" t="s">
        <v>296</v>
      </c>
      <c r="D97" s="221" t="s">
        <v>221</v>
      </c>
      <c r="E97" s="255">
        <f>E100/255*B97</f>
        <v>0.32862941176470584</v>
      </c>
      <c r="F97" s="73"/>
      <c r="G97" s="73"/>
      <c r="H97" s="73"/>
      <c r="I97" s="61">
        <f t="shared" si="0"/>
        <v>639.01766695902779</v>
      </c>
      <c r="J97" s="61">
        <f>SUMIF('3-Basis ruimtestaat'!J:J,A97,'3-Basis ruimtestaat'!I:I)</f>
        <v>0</v>
      </c>
      <c r="K97" s="75" t="str">
        <f t="shared" si="8"/>
        <v/>
      </c>
      <c r="L97" s="77"/>
      <c r="M97" s="64" t="s">
        <v>84</v>
      </c>
      <c r="N97" s="78"/>
      <c r="O97" s="80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7" hidden="1" customHeight="1">
      <c r="A98" s="69">
        <v>5230</v>
      </c>
      <c r="B98" s="81">
        <v>230</v>
      </c>
      <c r="C98" s="128" t="s">
        <v>296</v>
      </c>
      <c r="D98" s="72" t="s">
        <v>248</v>
      </c>
      <c r="E98" s="255">
        <f>E100/255*B98</f>
        <v>0.35992745098039208</v>
      </c>
      <c r="F98" s="73"/>
      <c r="G98" s="73"/>
      <c r="H98" s="73"/>
      <c r="I98" s="61">
        <f t="shared" ref="I98:I99" si="10">IF(E98=0,0,B98/(E98+F98+G98+H98))</f>
        <v>639.01766695902779</v>
      </c>
      <c r="J98" s="61">
        <f>SUMIF('3-Basis ruimtestaat'!J:J,A98,'3-Basis ruimtestaat'!I:I)</f>
        <v>0</v>
      </c>
      <c r="K98" s="75" t="str">
        <f t="shared" si="8"/>
        <v/>
      </c>
      <c r="L98" s="77"/>
      <c r="M98" s="64" t="s">
        <v>84</v>
      </c>
      <c r="N98" s="78"/>
      <c r="O98" s="80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7" hidden="1" customHeight="1">
      <c r="A99" s="69">
        <v>5245</v>
      </c>
      <c r="B99" s="81">
        <v>245</v>
      </c>
      <c r="C99" s="128" t="s">
        <v>296</v>
      </c>
      <c r="D99" s="72" t="s">
        <v>229</v>
      </c>
      <c r="E99" s="255">
        <f>E100/255*B99</f>
        <v>0.38340098039215681</v>
      </c>
      <c r="F99" s="73"/>
      <c r="G99" s="73"/>
      <c r="H99" s="73"/>
      <c r="I99" s="61">
        <f t="shared" si="10"/>
        <v>639.01766695902779</v>
      </c>
      <c r="J99" s="61">
        <f>SUMIF('3-Basis ruimtestaat'!J:J,A99,'3-Basis ruimtestaat'!I:I)</f>
        <v>0</v>
      </c>
      <c r="K99" s="75" t="str">
        <f t="shared" si="8"/>
        <v/>
      </c>
      <c r="L99" s="77"/>
      <c r="M99" s="64" t="s">
        <v>84</v>
      </c>
      <c r="N99" s="78"/>
      <c r="O99" s="93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7" customHeight="1">
      <c r="A100" s="69">
        <v>5255</v>
      </c>
      <c r="B100" s="81">
        <v>255</v>
      </c>
      <c r="C100" s="128" t="s">
        <v>296</v>
      </c>
      <c r="D100" s="72" t="s">
        <v>61</v>
      </c>
      <c r="E100" s="255">
        <f>O100*$O$9</f>
        <v>0.39904999999999996</v>
      </c>
      <c r="F100" s="73"/>
      <c r="G100" s="73"/>
      <c r="H100" s="73"/>
      <c r="I100" s="61">
        <f t="shared" si="0"/>
        <v>639.01766695902779</v>
      </c>
      <c r="J100" s="61">
        <f>SUMIF('3-Basis ruimtestaat'!J:J,A100,'3-Basis ruimtestaat'!I:I)</f>
        <v>125</v>
      </c>
      <c r="K100" s="75">
        <f t="shared" si="8"/>
        <v>3.9318203478937545E-3</v>
      </c>
      <c r="L100" s="77"/>
      <c r="M100" s="64" t="s">
        <v>84</v>
      </c>
      <c r="N100" s="78"/>
      <c r="O100" s="101">
        <v>0.34699999999999998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7" hidden="1" customHeight="1" thickBot="1">
      <c r="A101" s="69">
        <v>5365</v>
      </c>
      <c r="B101" s="126">
        <v>365</v>
      </c>
      <c r="C101" s="128" t="s">
        <v>296</v>
      </c>
      <c r="D101" s="72" t="s">
        <v>62</v>
      </c>
      <c r="E101" s="255">
        <f>E100</f>
        <v>0.39904999999999996</v>
      </c>
      <c r="F101" s="73"/>
      <c r="G101" s="73"/>
      <c r="H101" s="73"/>
      <c r="I101" s="61">
        <f t="shared" si="0"/>
        <v>914.67234682370645</v>
      </c>
      <c r="J101" s="61">
        <f>SUMIF('3-Basis ruimtestaat'!J:J,A101,'3-Basis ruimtestaat'!I:I)</f>
        <v>0</v>
      </c>
      <c r="K101" s="75" t="str">
        <f t="shared" si="8"/>
        <v/>
      </c>
      <c r="L101" s="77"/>
      <c r="M101" s="64" t="s">
        <v>84</v>
      </c>
      <c r="N101" s="78"/>
      <c r="O101" s="93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7" hidden="1" customHeight="1">
      <c r="A102" s="69">
        <v>6010</v>
      </c>
      <c r="B102" s="70">
        <v>10</v>
      </c>
      <c r="C102" s="129" t="s">
        <v>225</v>
      </c>
      <c r="D102" s="72" t="s">
        <v>44</v>
      </c>
      <c r="E102" s="255">
        <f>E117/255*B102*1.5</f>
        <v>0.13529411764705879</v>
      </c>
      <c r="F102" s="73"/>
      <c r="G102" s="73"/>
      <c r="H102" s="73"/>
      <c r="I102" s="61">
        <f t="shared" si="0"/>
        <v>73.913043478260889</v>
      </c>
      <c r="J102" s="61">
        <f>SUMIF('3-Basis ruimtestaat'!J:J,A102,'3-Basis ruimtestaat'!I:I)</f>
        <v>0</v>
      </c>
      <c r="K102" s="75" t="str">
        <f t="shared" si="8"/>
        <v/>
      </c>
      <c r="L102" s="77"/>
      <c r="M102" s="64" t="s">
        <v>84</v>
      </c>
      <c r="N102" s="78"/>
      <c r="O102" s="93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7" hidden="1" customHeight="1">
      <c r="A103" s="69">
        <v>6012</v>
      </c>
      <c r="B103" s="81">
        <v>12</v>
      </c>
      <c r="C103" s="129" t="s">
        <v>225</v>
      </c>
      <c r="D103" s="72" t="s">
        <v>47</v>
      </c>
      <c r="E103" s="255">
        <f>E117/255*B103*1.5</f>
        <v>0.16235294117647056</v>
      </c>
      <c r="F103" s="73"/>
      <c r="G103" s="73"/>
      <c r="H103" s="73"/>
      <c r="I103" s="61">
        <f t="shared" si="0"/>
        <v>73.913043478260889</v>
      </c>
      <c r="J103" s="61">
        <f>SUMIF('3-Basis ruimtestaat'!J:J,A103,'3-Basis ruimtestaat'!I:I)</f>
        <v>0</v>
      </c>
      <c r="K103" s="75" t="str">
        <f t="shared" si="8"/>
        <v/>
      </c>
      <c r="L103" s="77"/>
      <c r="M103" s="64" t="s">
        <v>84</v>
      </c>
      <c r="N103" s="78"/>
      <c r="O103" s="80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7" hidden="1" customHeight="1">
      <c r="A104" s="69">
        <v>6040</v>
      </c>
      <c r="B104" s="81">
        <v>40</v>
      </c>
      <c r="C104" s="129" t="s">
        <v>225</v>
      </c>
      <c r="D104" s="72" t="s">
        <v>48</v>
      </c>
      <c r="E104" s="255">
        <f>E117/255*B104*1.3</f>
        <v>0.46901960784313718</v>
      </c>
      <c r="F104" s="73"/>
      <c r="G104" s="73"/>
      <c r="H104" s="73"/>
      <c r="I104" s="61">
        <f t="shared" si="0"/>
        <v>85.284280936454863</v>
      </c>
      <c r="J104" s="61">
        <f>SUMIF('3-Basis ruimtestaat'!J:J,A104,'3-Basis ruimtestaat'!I:I)</f>
        <v>0</v>
      </c>
      <c r="K104" s="75" t="str">
        <f t="shared" si="8"/>
        <v/>
      </c>
      <c r="L104" s="77"/>
      <c r="M104" s="64" t="s">
        <v>84</v>
      </c>
      <c r="N104" s="78"/>
      <c r="O104" s="93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7" hidden="1" customHeight="1">
      <c r="A105" s="69">
        <v>6052</v>
      </c>
      <c r="B105" s="81">
        <v>52</v>
      </c>
      <c r="C105" s="129" t="s">
        <v>225</v>
      </c>
      <c r="D105" s="72" t="s">
        <v>49</v>
      </c>
      <c r="E105" s="255">
        <f>E117/255*B105*1.4</f>
        <v>0.65662745098039199</v>
      </c>
      <c r="F105" s="73"/>
      <c r="G105" s="73"/>
      <c r="H105" s="73"/>
      <c r="I105" s="61">
        <f t="shared" si="0"/>
        <v>79.192546583850955</v>
      </c>
      <c r="J105" s="61">
        <f>SUMIF('3-Basis ruimtestaat'!J:J,A105,'3-Basis ruimtestaat'!I:I)</f>
        <v>0</v>
      </c>
      <c r="K105" s="75" t="str">
        <f t="shared" si="8"/>
        <v/>
      </c>
      <c r="L105" s="77"/>
      <c r="M105" s="64" t="s">
        <v>84</v>
      </c>
      <c r="N105" s="78"/>
      <c r="O105" s="80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7" customHeight="1">
      <c r="A106" s="69">
        <v>6080</v>
      </c>
      <c r="B106" s="81">
        <v>80</v>
      </c>
      <c r="C106" s="129" t="s">
        <v>225</v>
      </c>
      <c r="D106" s="72" t="s">
        <v>50</v>
      </c>
      <c r="E106" s="255">
        <f>E117/255*B106*1.2</f>
        <v>0.86588235294117633</v>
      </c>
      <c r="F106" s="73"/>
      <c r="G106" s="73"/>
      <c r="H106" s="73"/>
      <c r="I106" s="61">
        <f t="shared" si="0"/>
        <v>92.391304347826107</v>
      </c>
      <c r="J106" s="61">
        <f>SUMIF('3-Basis ruimtestaat'!J:J,A106,'3-Basis ruimtestaat'!I:I)</f>
        <v>22.93</v>
      </c>
      <c r="K106" s="75">
        <f t="shared" ref="K106:K137" si="11">IF(J106=0,"",J106/$J$219)</f>
        <v>7.2125312461763038E-4</v>
      </c>
      <c r="L106" s="77"/>
      <c r="M106" s="64" t="s">
        <v>84</v>
      </c>
      <c r="N106" s="78"/>
      <c r="O106" s="93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7" hidden="1" customHeight="1">
      <c r="A107" s="69">
        <v>6104</v>
      </c>
      <c r="B107" s="81">
        <v>104</v>
      </c>
      <c r="C107" s="129" t="s">
        <v>225</v>
      </c>
      <c r="D107" s="72" t="s">
        <v>51</v>
      </c>
      <c r="E107" s="255">
        <f>E117/255*B107*1.2</f>
        <v>1.1256470588235292</v>
      </c>
      <c r="F107" s="73"/>
      <c r="G107" s="73"/>
      <c r="H107" s="73"/>
      <c r="I107" s="61">
        <f t="shared" si="0"/>
        <v>92.391304347826107</v>
      </c>
      <c r="J107" s="61">
        <f>SUMIF('3-Basis ruimtestaat'!J:J,A107,'3-Basis ruimtestaat'!I:I)</f>
        <v>0</v>
      </c>
      <c r="K107" s="75" t="str">
        <f t="shared" si="11"/>
        <v/>
      </c>
      <c r="L107" s="77"/>
      <c r="M107" s="64" t="s">
        <v>84</v>
      </c>
      <c r="N107" s="78"/>
      <c r="O107" s="80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7" hidden="1" customHeight="1">
      <c r="A108" s="69">
        <v>6120</v>
      </c>
      <c r="B108" s="81">
        <v>120</v>
      </c>
      <c r="C108" s="129" t="s">
        <v>225</v>
      </c>
      <c r="D108" s="72" t="s">
        <v>55</v>
      </c>
      <c r="E108" s="255">
        <f>E117/255*B108*1.2</f>
        <v>1.2988235294117643</v>
      </c>
      <c r="F108" s="73"/>
      <c r="G108" s="73"/>
      <c r="H108" s="73"/>
      <c r="I108" s="61">
        <f t="shared" si="0"/>
        <v>92.391304347826122</v>
      </c>
      <c r="J108" s="61">
        <f>SUMIF('3-Basis ruimtestaat'!J:J,A108,'3-Basis ruimtestaat'!I:I)</f>
        <v>0</v>
      </c>
      <c r="K108" s="75" t="str">
        <f t="shared" si="11"/>
        <v/>
      </c>
      <c r="L108" s="77"/>
      <c r="M108" s="64" t="s">
        <v>84</v>
      </c>
      <c r="N108" s="78"/>
      <c r="O108" s="80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7" hidden="1" customHeight="1">
      <c r="A109" s="69">
        <v>6130</v>
      </c>
      <c r="B109" s="81">
        <v>130</v>
      </c>
      <c r="C109" s="129" t="s">
        <v>225</v>
      </c>
      <c r="D109" s="72" t="s">
        <v>56</v>
      </c>
      <c r="E109" s="255">
        <f>E117/255*B109*1.1</f>
        <v>1.2898039215686274</v>
      </c>
      <c r="F109" s="73"/>
      <c r="G109" s="73"/>
      <c r="H109" s="73"/>
      <c r="I109" s="61">
        <f t="shared" si="0"/>
        <v>100.79051383399209</v>
      </c>
      <c r="J109" s="61">
        <f>SUMIF('3-Basis ruimtestaat'!J:J,A109,'3-Basis ruimtestaat'!I:I)</f>
        <v>0</v>
      </c>
      <c r="K109" s="75" t="str">
        <f t="shared" si="11"/>
        <v/>
      </c>
      <c r="L109" s="77"/>
      <c r="M109" s="64" t="s">
        <v>84</v>
      </c>
      <c r="N109" s="78"/>
      <c r="O109" s="93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7" hidden="1" customHeight="1">
      <c r="A110" s="69">
        <v>6156</v>
      </c>
      <c r="B110" s="81">
        <v>156</v>
      </c>
      <c r="C110" s="129" t="s">
        <v>225</v>
      </c>
      <c r="D110" s="72" t="s">
        <v>57</v>
      </c>
      <c r="E110" s="255">
        <f>E117/255*B110*1.1</f>
        <v>1.5477647058823527</v>
      </c>
      <c r="F110" s="73"/>
      <c r="G110" s="73"/>
      <c r="H110" s="73"/>
      <c r="I110" s="61">
        <f t="shared" si="0"/>
        <v>100.79051383399211</v>
      </c>
      <c r="J110" s="61">
        <f>SUMIF('3-Basis ruimtestaat'!J:J,A110,'3-Basis ruimtestaat'!I:I)</f>
        <v>0</v>
      </c>
      <c r="K110" s="75" t="str">
        <f t="shared" si="11"/>
        <v/>
      </c>
      <c r="L110" s="77"/>
      <c r="M110" s="64" t="s">
        <v>84</v>
      </c>
      <c r="N110" s="78"/>
      <c r="O110" s="80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7" hidden="1" customHeight="1">
      <c r="A111" s="69">
        <v>6160</v>
      </c>
      <c r="B111" s="81">
        <v>160</v>
      </c>
      <c r="C111" s="129" t="s">
        <v>225</v>
      </c>
      <c r="D111" s="72" t="s">
        <v>58</v>
      </c>
      <c r="E111" s="255">
        <f>E117/255*B111</f>
        <v>1.4431372549019605</v>
      </c>
      <c r="F111" s="73"/>
      <c r="G111" s="73"/>
      <c r="H111" s="73"/>
      <c r="I111" s="61">
        <f t="shared" si="0"/>
        <v>110.86956521739133</v>
      </c>
      <c r="J111" s="61">
        <f>SUMIF('3-Basis ruimtestaat'!J:J,A111,'3-Basis ruimtestaat'!I:I)</f>
        <v>0</v>
      </c>
      <c r="K111" s="75" t="str">
        <f t="shared" si="11"/>
        <v/>
      </c>
      <c r="L111" s="77"/>
      <c r="M111" s="64" t="s">
        <v>84</v>
      </c>
      <c r="N111" s="78"/>
      <c r="O111" s="80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7" customHeight="1">
      <c r="A112" s="69">
        <v>6200</v>
      </c>
      <c r="B112" s="81">
        <v>200</v>
      </c>
      <c r="C112" s="129" t="s">
        <v>225</v>
      </c>
      <c r="D112" s="72" t="s">
        <v>59</v>
      </c>
      <c r="E112" s="255">
        <f>E117/255*B112</f>
        <v>1.8039215686274508</v>
      </c>
      <c r="F112" s="73"/>
      <c r="G112" s="73"/>
      <c r="H112" s="73"/>
      <c r="I112" s="61">
        <f t="shared" si="0"/>
        <v>110.86956521739131</v>
      </c>
      <c r="J112" s="61">
        <f>SUMIF('3-Basis ruimtestaat'!J:J,A112,'3-Basis ruimtestaat'!I:I)</f>
        <v>667.49</v>
      </c>
      <c r="K112" s="75">
        <f t="shared" si="11"/>
        <v>2.099560611212482E-2</v>
      </c>
      <c r="L112" s="77"/>
      <c r="M112" s="64" t="s">
        <v>84</v>
      </c>
      <c r="N112" s="78"/>
      <c r="O112" s="80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7" hidden="1" customHeight="1">
      <c r="A113" s="69">
        <v>6206</v>
      </c>
      <c r="B113" s="81">
        <v>206</v>
      </c>
      <c r="C113" s="129" t="s">
        <v>225</v>
      </c>
      <c r="D113" s="72" t="s">
        <v>295</v>
      </c>
      <c r="E113" s="255">
        <f>E117/255*B113</f>
        <v>1.8580392156862742</v>
      </c>
      <c r="F113" s="73"/>
      <c r="G113" s="73"/>
      <c r="H113" s="73"/>
      <c r="I113" s="61">
        <f t="shared" si="0"/>
        <v>110.86956521739133</v>
      </c>
      <c r="J113" s="61">
        <f>SUMIF('3-Basis ruimtestaat'!J:J,A113,'3-Basis ruimtestaat'!I:I)</f>
        <v>0</v>
      </c>
      <c r="K113" s="75" t="str">
        <f t="shared" si="11"/>
        <v/>
      </c>
      <c r="L113" s="77"/>
      <c r="M113" s="64" t="s">
        <v>84</v>
      </c>
      <c r="N113" s="78"/>
      <c r="O113" s="80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7" hidden="1" customHeight="1">
      <c r="A114" s="69">
        <v>6210</v>
      </c>
      <c r="B114" s="81">
        <v>210</v>
      </c>
      <c r="C114" s="129" t="s">
        <v>225</v>
      </c>
      <c r="D114" s="221" t="s">
        <v>221</v>
      </c>
      <c r="E114" s="255">
        <f>E117/255*B114</f>
        <v>1.8941176470588232</v>
      </c>
      <c r="F114" s="73"/>
      <c r="G114" s="73"/>
      <c r="H114" s="73"/>
      <c r="I114" s="61">
        <f t="shared" si="0"/>
        <v>110.86956521739133</v>
      </c>
      <c r="J114" s="61">
        <f>SUMIF('3-Basis ruimtestaat'!J:J,A114,'3-Basis ruimtestaat'!I:I)</f>
        <v>0</v>
      </c>
      <c r="K114" s="75" t="str">
        <f t="shared" si="11"/>
        <v/>
      </c>
      <c r="L114" s="77"/>
      <c r="M114" s="64" t="s">
        <v>84</v>
      </c>
      <c r="N114" s="78"/>
      <c r="O114" s="80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7" hidden="1" customHeight="1">
      <c r="A115" s="69">
        <v>6225</v>
      </c>
      <c r="B115" s="81">
        <v>225</v>
      </c>
      <c r="C115" s="129" t="s">
        <v>225</v>
      </c>
      <c r="D115" s="72" t="s">
        <v>228</v>
      </c>
      <c r="E115" s="255">
        <f>E117/255*B115</f>
        <v>2.0294117647058818</v>
      </c>
      <c r="F115" s="73"/>
      <c r="G115" s="73"/>
      <c r="H115" s="73"/>
      <c r="I115" s="61">
        <f t="shared" ref="I115:I116" si="12">IF(E115=0,0,B115/(E115+F115+G115+H115))</f>
        <v>110.86956521739134</v>
      </c>
      <c r="J115" s="61">
        <f>SUMIF('3-Basis ruimtestaat'!J:J,A115,'3-Basis ruimtestaat'!I:I)</f>
        <v>0</v>
      </c>
      <c r="K115" s="75" t="str">
        <f t="shared" si="11"/>
        <v/>
      </c>
      <c r="L115" s="77"/>
      <c r="M115" s="64" t="s">
        <v>84</v>
      </c>
      <c r="N115" s="78"/>
      <c r="O115" s="80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7" hidden="1" customHeight="1">
      <c r="A116" s="69">
        <v>6245</v>
      </c>
      <c r="B116" s="81">
        <v>245</v>
      </c>
      <c r="C116" s="129" t="s">
        <v>225</v>
      </c>
      <c r="D116" s="72" t="s">
        <v>229</v>
      </c>
      <c r="E116" s="255">
        <f>E117/255*B116</f>
        <v>2.2098039215686271</v>
      </c>
      <c r="F116" s="73"/>
      <c r="G116" s="73"/>
      <c r="H116" s="73"/>
      <c r="I116" s="61">
        <f t="shared" si="12"/>
        <v>110.86956521739133</v>
      </c>
      <c r="J116" s="61">
        <f>SUMIF('3-Basis ruimtestaat'!J:J,A116,'3-Basis ruimtestaat'!I:I)</f>
        <v>0</v>
      </c>
      <c r="K116" s="75" t="str">
        <f t="shared" si="11"/>
        <v/>
      </c>
      <c r="L116" s="77"/>
      <c r="M116" s="64" t="s">
        <v>84</v>
      </c>
      <c r="N116" s="78"/>
      <c r="O116" s="93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7" customHeight="1">
      <c r="A117" s="69">
        <v>6255</v>
      </c>
      <c r="B117" s="81">
        <v>255</v>
      </c>
      <c r="C117" s="129" t="s">
        <v>225</v>
      </c>
      <c r="D117" s="72" t="s">
        <v>61</v>
      </c>
      <c r="E117" s="255">
        <f>O117*$O$9</f>
        <v>2.2999999999999998</v>
      </c>
      <c r="F117" s="73"/>
      <c r="G117" s="73"/>
      <c r="H117" s="73"/>
      <c r="I117" s="61">
        <f t="shared" si="0"/>
        <v>110.86956521739131</v>
      </c>
      <c r="J117" s="61">
        <f>SUMIF('3-Basis ruimtestaat'!J:J,A117,'3-Basis ruimtestaat'!I:I)</f>
        <v>6.2</v>
      </c>
      <c r="K117" s="75">
        <f t="shared" si="11"/>
        <v>1.9501828925553026E-4</v>
      </c>
      <c r="L117" s="77"/>
      <c r="M117" s="64" t="s">
        <v>84</v>
      </c>
      <c r="N117" s="78"/>
      <c r="O117" s="101">
        <v>2</v>
      </c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7" hidden="1" customHeight="1" thickBot="1">
      <c r="A118" s="69">
        <v>6365</v>
      </c>
      <c r="B118" s="126">
        <v>365</v>
      </c>
      <c r="C118" s="129" t="s">
        <v>225</v>
      </c>
      <c r="D118" s="72" t="s">
        <v>62</v>
      </c>
      <c r="E118" s="255">
        <f>E117</f>
        <v>2.2999999999999998</v>
      </c>
      <c r="F118" s="73"/>
      <c r="G118" s="73"/>
      <c r="H118" s="73"/>
      <c r="I118" s="61">
        <f t="shared" si="0"/>
        <v>158.69565217391306</v>
      </c>
      <c r="J118" s="61">
        <f>SUMIF('3-Basis ruimtestaat'!J:J,A118,'3-Basis ruimtestaat'!I:I)</f>
        <v>0</v>
      </c>
      <c r="K118" s="75" t="str">
        <f t="shared" si="11"/>
        <v/>
      </c>
      <c r="L118" s="77"/>
      <c r="M118" s="64" t="s">
        <v>84</v>
      </c>
      <c r="N118" s="78"/>
      <c r="O118" s="93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7" hidden="1" customHeight="1">
      <c r="A119" s="69">
        <v>7010</v>
      </c>
      <c r="B119" s="70">
        <v>10</v>
      </c>
      <c r="C119" s="129" t="s">
        <v>87</v>
      </c>
      <c r="D119" s="72" t="s">
        <v>44</v>
      </c>
      <c r="E119" s="255">
        <f>E134/255*B119*1.5</f>
        <v>4.5323529411764707E-2</v>
      </c>
      <c r="F119" s="73"/>
      <c r="G119" s="73"/>
      <c r="H119" s="73"/>
      <c r="I119" s="61">
        <f t="shared" si="0"/>
        <v>220.63595068137573</v>
      </c>
      <c r="J119" s="61">
        <f>SUMIF('3-Basis ruimtestaat'!J:J,A119,'3-Basis ruimtestaat'!I:I)</f>
        <v>0</v>
      </c>
      <c r="K119" s="75" t="str">
        <f t="shared" si="11"/>
        <v/>
      </c>
      <c r="L119" s="77"/>
      <c r="M119" s="64" t="s">
        <v>84</v>
      </c>
      <c r="N119" s="78"/>
      <c r="O119" s="93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7" hidden="1" customHeight="1">
      <c r="A120" s="69">
        <v>7012</v>
      </c>
      <c r="B120" s="81">
        <v>12</v>
      </c>
      <c r="C120" s="129" t="s">
        <v>87</v>
      </c>
      <c r="D120" s="72" t="s">
        <v>47</v>
      </c>
      <c r="E120" s="255">
        <f>E134/255*B120*1.5</f>
        <v>5.438823529411764E-2</v>
      </c>
      <c r="F120" s="73"/>
      <c r="G120" s="73"/>
      <c r="H120" s="73"/>
      <c r="I120" s="61">
        <f t="shared" si="0"/>
        <v>220.63595068137576</v>
      </c>
      <c r="J120" s="61">
        <f>SUMIF('3-Basis ruimtestaat'!J:J,A120,'3-Basis ruimtestaat'!I:I)</f>
        <v>0</v>
      </c>
      <c r="K120" s="75" t="str">
        <f t="shared" si="11"/>
        <v/>
      </c>
      <c r="L120" s="77"/>
      <c r="M120" s="64" t="s">
        <v>84</v>
      </c>
      <c r="N120" s="78"/>
      <c r="O120" s="80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7" customHeight="1">
      <c r="A121" s="69">
        <v>7040</v>
      </c>
      <c r="B121" s="81">
        <v>40</v>
      </c>
      <c r="C121" s="129" t="s">
        <v>87</v>
      </c>
      <c r="D121" s="72" t="s">
        <v>48</v>
      </c>
      <c r="E121" s="255">
        <f>E134/255*B121*1.3</f>
        <v>0.15712156862745097</v>
      </c>
      <c r="F121" s="73"/>
      <c r="G121" s="73"/>
      <c r="H121" s="73"/>
      <c r="I121" s="61">
        <f t="shared" si="0"/>
        <v>254.57994309389508</v>
      </c>
      <c r="J121" s="61">
        <f>SUMIF('3-Basis ruimtestaat'!J:J,A121,'3-Basis ruimtestaat'!I:I)</f>
        <v>371.5</v>
      </c>
      <c r="K121" s="75">
        <f t="shared" si="11"/>
        <v>1.168537007394024E-2</v>
      </c>
      <c r="L121" s="77"/>
      <c r="M121" s="64" t="s">
        <v>84</v>
      </c>
      <c r="N121" s="78"/>
      <c r="O121" s="93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7" hidden="1" customHeight="1">
      <c r="A122" s="69">
        <v>7052</v>
      </c>
      <c r="B122" s="81">
        <v>52</v>
      </c>
      <c r="C122" s="129" t="s">
        <v>87</v>
      </c>
      <c r="D122" s="72" t="s">
        <v>49</v>
      </c>
      <c r="E122" s="255">
        <f>E134/255*B122*1.4</f>
        <v>0.21997019607843135</v>
      </c>
      <c r="F122" s="73"/>
      <c r="G122" s="73"/>
      <c r="H122" s="73"/>
      <c r="I122" s="61">
        <f t="shared" si="0"/>
        <v>236.39566144433115</v>
      </c>
      <c r="J122" s="61">
        <f>SUMIF('3-Basis ruimtestaat'!J:J,A122,'3-Basis ruimtestaat'!I:I)</f>
        <v>0</v>
      </c>
      <c r="K122" s="75" t="str">
        <f t="shared" si="11"/>
        <v/>
      </c>
      <c r="L122" s="77"/>
      <c r="M122" s="64" t="s">
        <v>84</v>
      </c>
      <c r="N122" s="78"/>
      <c r="O122" s="93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7" customHeight="1">
      <c r="A123" s="69">
        <v>7080</v>
      </c>
      <c r="B123" s="81">
        <v>80</v>
      </c>
      <c r="C123" s="129" t="s">
        <v>87</v>
      </c>
      <c r="D123" s="72" t="s">
        <v>50</v>
      </c>
      <c r="E123" s="255">
        <f>E134/255*B123*1.2</f>
        <v>0.29007058823529408</v>
      </c>
      <c r="F123" s="73"/>
      <c r="G123" s="73"/>
      <c r="H123" s="73"/>
      <c r="I123" s="61">
        <f t="shared" si="0"/>
        <v>275.79493835171968</v>
      </c>
      <c r="J123" s="61">
        <f>SUMIF('3-Basis ruimtestaat'!J:J,A123,'3-Basis ruimtestaat'!I:I)</f>
        <v>9697.01</v>
      </c>
      <c r="K123" s="75">
        <f t="shared" si="11"/>
        <v>0.30501520985383379</v>
      </c>
      <c r="L123" s="77"/>
      <c r="M123" s="64" t="s">
        <v>84</v>
      </c>
      <c r="N123" s="78"/>
      <c r="O123" s="80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7" hidden="1" customHeight="1">
      <c r="A124" s="69">
        <v>7104</v>
      </c>
      <c r="B124" s="81">
        <v>104</v>
      </c>
      <c r="C124" s="129" t="s">
        <v>87</v>
      </c>
      <c r="D124" s="72" t="s">
        <v>51</v>
      </c>
      <c r="E124" s="255">
        <f>E134/255*B124*1.2</f>
        <v>0.37709176470588229</v>
      </c>
      <c r="F124" s="73"/>
      <c r="G124" s="73"/>
      <c r="H124" s="73"/>
      <c r="I124" s="61">
        <f t="shared" si="0"/>
        <v>275.79493835171968</v>
      </c>
      <c r="J124" s="61">
        <f>SUMIF('3-Basis ruimtestaat'!J:J,A124,'3-Basis ruimtestaat'!I:I)</f>
        <v>0</v>
      </c>
      <c r="K124" s="75" t="str">
        <f t="shared" si="11"/>
        <v/>
      </c>
      <c r="L124" s="77"/>
      <c r="M124" s="64" t="s">
        <v>84</v>
      </c>
      <c r="N124" s="78"/>
      <c r="O124" s="80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7" customHeight="1">
      <c r="A125" s="69">
        <v>7120</v>
      </c>
      <c r="B125" s="81">
        <v>120</v>
      </c>
      <c r="C125" s="129" t="s">
        <v>87</v>
      </c>
      <c r="D125" s="72" t="s">
        <v>55</v>
      </c>
      <c r="E125" s="255">
        <f>E134/255*B125*1.2</f>
        <v>0.43510588235294112</v>
      </c>
      <c r="F125" s="73"/>
      <c r="G125" s="73"/>
      <c r="H125" s="73"/>
      <c r="I125" s="61">
        <f t="shared" si="0"/>
        <v>275.79493835171968</v>
      </c>
      <c r="J125" s="61">
        <f>SUMIF('3-Basis ruimtestaat'!J:J,A125,'3-Basis ruimtestaat'!I:I)</f>
        <v>189.74</v>
      </c>
      <c r="K125" s="75">
        <f t="shared" si="11"/>
        <v>5.968188742474889E-3</v>
      </c>
      <c r="L125" s="77"/>
      <c r="M125" s="64" t="s">
        <v>84</v>
      </c>
      <c r="N125" s="78"/>
      <c r="O125" s="80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7" hidden="1" customHeight="1">
      <c r="A126" s="69">
        <v>7130</v>
      </c>
      <c r="B126" s="81">
        <v>130</v>
      </c>
      <c r="C126" s="129" t="s">
        <v>87</v>
      </c>
      <c r="D126" s="72" t="s">
        <v>56</v>
      </c>
      <c r="E126" s="255">
        <f>E134/255*B126*1.1</f>
        <v>0.43208431372549022</v>
      </c>
      <c r="F126" s="73"/>
      <c r="G126" s="73"/>
      <c r="H126" s="73"/>
      <c r="I126" s="61">
        <f t="shared" si="0"/>
        <v>300.86720547460322</v>
      </c>
      <c r="J126" s="61">
        <f>SUMIF('3-Basis ruimtestaat'!J:J,A126,'3-Basis ruimtestaat'!I:I)</f>
        <v>0</v>
      </c>
      <c r="K126" s="75" t="str">
        <f t="shared" si="11"/>
        <v/>
      </c>
      <c r="L126" s="77"/>
      <c r="M126" s="64" t="s">
        <v>84</v>
      </c>
      <c r="N126" s="78"/>
      <c r="O126" s="80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7" hidden="1" customHeight="1">
      <c r="A127" s="69">
        <v>7156</v>
      </c>
      <c r="B127" s="81">
        <v>156</v>
      </c>
      <c r="C127" s="129" t="s">
        <v>87</v>
      </c>
      <c r="D127" s="72" t="s">
        <v>57</v>
      </c>
      <c r="E127" s="255">
        <f>E134/255*B127*1.1</f>
        <v>0.51850117647058824</v>
      </c>
      <c r="F127" s="73"/>
      <c r="G127" s="73"/>
      <c r="H127" s="73"/>
      <c r="I127" s="61">
        <f t="shared" si="0"/>
        <v>300.86720547460328</v>
      </c>
      <c r="J127" s="61">
        <f>SUMIF('3-Basis ruimtestaat'!J:J,A127,'3-Basis ruimtestaat'!I:I)</f>
        <v>0</v>
      </c>
      <c r="K127" s="75" t="str">
        <f t="shared" si="11"/>
        <v/>
      </c>
      <c r="L127" s="77"/>
      <c r="M127" s="64" t="s">
        <v>84</v>
      </c>
      <c r="N127" s="78"/>
      <c r="O127" s="93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7" hidden="1" customHeight="1">
      <c r="A128" s="69">
        <v>7160</v>
      </c>
      <c r="B128" s="81">
        <v>160</v>
      </c>
      <c r="C128" s="129" t="s">
        <v>87</v>
      </c>
      <c r="D128" s="72" t="s">
        <v>58</v>
      </c>
      <c r="E128" s="255">
        <f>E134/255*B128</f>
        <v>0.48345098039215684</v>
      </c>
      <c r="F128" s="73"/>
      <c r="G128" s="73"/>
      <c r="H128" s="73"/>
      <c r="I128" s="61">
        <f t="shared" si="0"/>
        <v>330.95392602206363</v>
      </c>
      <c r="J128" s="61">
        <f>SUMIF('3-Basis ruimtestaat'!J:J,A128,'3-Basis ruimtestaat'!I:I)</f>
        <v>0</v>
      </c>
      <c r="K128" s="75" t="str">
        <f t="shared" si="11"/>
        <v/>
      </c>
      <c r="L128" s="77"/>
      <c r="M128" s="64" t="s">
        <v>84</v>
      </c>
      <c r="N128" s="78"/>
      <c r="O128" s="93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7" customHeight="1">
      <c r="A129" s="69">
        <v>7200</v>
      </c>
      <c r="B129" s="81">
        <v>200</v>
      </c>
      <c r="C129" s="129" t="s">
        <v>87</v>
      </c>
      <c r="D129" s="72" t="s">
        <v>59</v>
      </c>
      <c r="E129" s="255">
        <f>E134/255*B129</f>
        <v>0.60431372549019602</v>
      </c>
      <c r="F129" s="73"/>
      <c r="G129" s="73"/>
      <c r="H129" s="73"/>
      <c r="I129" s="61">
        <f t="shared" si="0"/>
        <v>330.95392602206363</v>
      </c>
      <c r="J129" s="61">
        <f>SUMIF('3-Basis ruimtestaat'!J:J,A129,'3-Basis ruimtestaat'!I:I)</f>
        <v>4597.96</v>
      </c>
      <c r="K129" s="75">
        <f t="shared" si="11"/>
        <v>0.14462682149441256</v>
      </c>
      <c r="L129" s="77"/>
      <c r="M129" s="64" t="s">
        <v>84</v>
      </c>
      <c r="N129" s="78"/>
      <c r="O129" s="93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7" hidden="1" customHeight="1">
      <c r="A130" s="69">
        <v>7208</v>
      </c>
      <c r="B130" s="81">
        <v>208</v>
      </c>
      <c r="C130" s="129" t="s">
        <v>87</v>
      </c>
      <c r="D130" s="72" t="s">
        <v>60</v>
      </c>
      <c r="E130" s="255">
        <f>E134/255*B130*1.05</f>
        <v>0.65991058823529414</v>
      </c>
      <c r="F130" s="73"/>
      <c r="G130" s="73"/>
      <c r="H130" s="73"/>
      <c r="I130" s="61">
        <f t="shared" si="0"/>
        <v>315.19421525910815</v>
      </c>
      <c r="J130" s="61">
        <f>SUMIF('3-Basis ruimtestaat'!J:J,A130,'3-Basis ruimtestaat'!I:I)</f>
        <v>0</v>
      </c>
      <c r="K130" s="75" t="str">
        <f t="shared" si="11"/>
        <v/>
      </c>
      <c r="L130" s="77"/>
      <c r="M130" s="64" t="s">
        <v>84</v>
      </c>
      <c r="N130" s="78"/>
      <c r="O130" s="93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7" hidden="1" customHeight="1">
      <c r="A131" s="69">
        <v>7210</v>
      </c>
      <c r="B131" s="81">
        <v>210</v>
      </c>
      <c r="C131" s="129" t="s">
        <v>87</v>
      </c>
      <c r="D131" s="221" t="s">
        <v>221</v>
      </c>
      <c r="E131" s="255">
        <f>E134/255*B131</f>
        <v>0.63452941176470579</v>
      </c>
      <c r="F131" s="73"/>
      <c r="G131" s="73"/>
      <c r="H131" s="73"/>
      <c r="I131" s="61">
        <f t="shared" si="0"/>
        <v>330.95392602206363</v>
      </c>
      <c r="J131" s="61">
        <f>SUMIF('3-Basis ruimtestaat'!J:J,A131,'3-Basis ruimtestaat'!I:I)</f>
        <v>0</v>
      </c>
      <c r="K131" s="75" t="str">
        <f t="shared" si="11"/>
        <v/>
      </c>
      <c r="L131" s="77"/>
      <c r="M131" s="64" t="s">
        <v>84</v>
      </c>
      <c r="N131" s="78"/>
      <c r="O131" s="93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7" hidden="1" customHeight="1">
      <c r="A132" s="69">
        <v>7225</v>
      </c>
      <c r="B132" s="81">
        <v>225</v>
      </c>
      <c r="C132" s="129" t="s">
        <v>87</v>
      </c>
      <c r="D132" s="72" t="s">
        <v>228</v>
      </c>
      <c r="E132" s="255">
        <f>E134/255*B132</f>
        <v>0.67985294117647055</v>
      </c>
      <c r="F132" s="73"/>
      <c r="G132" s="73"/>
      <c r="H132" s="73"/>
      <c r="I132" s="61">
        <f t="shared" ref="I132:I133" si="13">IF(E132=0,0,B132/(E132+F132+G132+H132))</f>
        <v>330.95392602206363</v>
      </c>
      <c r="J132" s="61">
        <f>SUMIF('3-Basis ruimtestaat'!J:J,A132,'3-Basis ruimtestaat'!I:I)</f>
        <v>0</v>
      </c>
      <c r="K132" s="75" t="str">
        <f t="shared" si="11"/>
        <v/>
      </c>
      <c r="L132" s="77"/>
      <c r="M132" s="64" t="s">
        <v>84</v>
      </c>
      <c r="N132" s="78"/>
      <c r="O132" s="93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7" hidden="1" customHeight="1">
      <c r="A133" s="69">
        <v>7245</v>
      </c>
      <c r="B133" s="81">
        <v>245</v>
      </c>
      <c r="C133" s="129" t="s">
        <v>87</v>
      </c>
      <c r="D133" s="72" t="s">
        <v>229</v>
      </c>
      <c r="E133" s="255">
        <f>E134/255*B133</f>
        <v>0.74028431372549008</v>
      </c>
      <c r="F133" s="130"/>
      <c r="G133" s="130"/>
      <c r="H133" s="73"/>
      <c r="I133" s="61">
        <f t="shared" si="13"/>
        <v>330.95392602206363</v>
      </c>
      <c r="J133" s="61">
        <f>SUMIF('3-Basis ruimtestaat'!J:J,A133,'3-Basis ruimtestaat'!I:I)</f>
        <v>0</v>
      </c>
      <c r="K133" s="75" t="str">
        <f t="shared" si="11"/>
        <v/>
      </c>
      <c r="L133" s="77"/>
      <c r="M133" s="64" t="s">
        <v>84</v>
      </c>
      <c r="N133" s="78"/>
      <c r="O133" s="93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7" customHeight="1" thickBot="1">
      <c r="A134" s="69">
        <v>7255</v>
      </c>
      <c r="B134" s="81">
        <v>255</v>
      </c>
      <c r="C134" s="129" t="s">
        <v>87</v>
      </c>
      <c r="D134" s="72" t="s">
        <v>61</v>
      </c>
      <c r="E134" s="255">
        <f>O134*$O$9</f>
        <v>0.77049999999999996</v>
      </c>
      <c r="F134" s="130"/>
      <c r="G134" s="130"/>
      <c r="H134" s="73"/>
      <c r="I134" s="61">
        <f t="shared" si="0"/>
        <v>330.95392602206363</v>
      </c>
      <c r="J134" s="61">
        <f>SUMIF('3-Basis ruimtestaat'!J:J,A134,'3-Basis ruimtestaat'!I:I)</f>
        <v>106.44</v>
      </c>
      <c r="K134" s="75">
        <f t="shared" si="11"/>
        <v>3.34802366263849E-3</v>
      </c>
      <c r="L134" s="77"/>
      <c r="M134" s="64" t="s">
        <v>84</v>
      </c>
      <c r="N134" s="78"/>
      <c r="O134" s="101">
        <v>0.67</v>
      </c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7" hidden="1" customHeight="1" thickBot="1">
      <c r="A135" s="69">
        <v>7365</v>
      </c>
      <c r="B135" s="126">
        <v>365</v>
      </c>
      <c r="C135" s="129" t="s">
        <v>87</v>
      </c>
      <c r="D135" s="72" t="s">
        <v>62</v>
      </c>
      <c r="E135" s="255">
        <f>E134</f>
        <v>0.77049999999999996</v>
      </c>
      <c r="F135" s="73"/>
      <c r="G135" s="73"/>
      <c r="H135" s="73"/>
      <c r="I135" s="61">
        <f t="shared" si="0"/>
        <v>473.71836469824791</v>
      </c>
      <c r="J135" s="61">
        <f>SUMIF('3-Basis ruimtestaat'!J:J,A135,'3-Basis ruimtestaat'!I:I)</f>
        <v>0</v>
      </c>
      <c r="K135" s="75" t="str">
        <f t="shared" si="11"/>
        <v/>
      </c>
      <c r="L135" s="77"/>
      <c r="M135" s="64" t="s">
        <v>84</v>
      </c>
      <c r="N135" s="78"/>
      <c r="O135" s="80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7" hidden="1" customHeight="1">
      <c r="A136" s="69">
        <v>8010</v>
      </c>
      <c r="B136" s="70">
        <v>10</v>
      </c>
      <c r="C136" s="128" t="s">
        <v>293</v>
      </c>
      <c r="D136" s="72" t="s">
        <v>44</v>
      </c>
      <c r="E136" s="255">
        <f>E151/255*B136*1.5</f>
        <v>7.6035294117647062E-2</v>
      </c>
      <c r="F136" s="73"/>
      <c r="G136" s="73"/>
      <c r="H136" s="73"/>
      <c r="I136" s="61">
        <f t="shared" si="0"/>
        <v>131.51787095775956</v>
      </c>
      <c r="J136" s="61">
        <f>SUMIF('3-Basis ruimtestaat'!J:J,A136,'3-Basis ruimtestaat'!I:I)</f>
        <v>0</v>
      </c>
      <c r="K136" s="75" t="str">
        <f t="shared" si="11"/>
        <v/>
      </c>
      <c r="L136" s="77"/>
      <c r="M136" s="64" t="s">
        <v>84</v>
      </c>
      <c r="N136" s="78"/>
      <c r="O136" s="93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7" hidden="1" customHeight="1">
      <c r="A137" s="69">
        <v>8012</v>
      </c>
      <c r="B137" s="81">
        <v>12</v>
      </c>
      <c r="C137" s="128" t="s">
        <v>293</v>
      </c>
      <c r="D137" s="72" t="s">
        <v>47</v>
      </c>
      <c r="E137" s="255">
        <f>E151/255*B137*1.5</f>
        <v>9.1242352941176469E-2</v>
      </c>
      <c r="F137" s="73"/>
      <c r="G137" s="73"/>
      <c r="H137" s="73"/>
      <c r="I137" s="61">
        <f t="shared" si="0"/>
        <v>131.51787095775956</v>
      </c>
      <c r="J137" s="61">
        <f>SUMIF('3-Basis ruimtestaat'!J:J,A137,'3-Basis ruimtestaat'!I:I)</f>
        <v>0</v>
      </c>
      <c r="K137" s="75" t="str">
        <f t="shared" si="11"/>
        <v/>
      </c>
      <c r="L137" s="77"/>
      <c r="M137" s="64" t="s">
        <v>84</v>
      </c>
      <c r="N137" s="78"/>
      <c r="O137" s="80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7" hidden="1" customHeight="1">
      <c r="A138" s="69">
        <v>8040</v>
      </c>
      <c r="B138" s="81">
        <v>40</v>
      </c>
      <c r="C138" s="128" t="s">
        <v>293</v>
      </c>
      <c r="D138" s="72" t="s">
        <v>48</v>
      </c>
      <c r="E138" s="255">
        <f>E151/255*B138*1.3</f>
        <v>0.26358901960784314</v>
      </c>
      <c r="F138" s="73"/>
      <c r="G138" s="73"/>
      <c r="H138" s="73"/>
      <c r="I138" s="61">
        <f t="shared" si="0"/>
        <v>151.75138956664563</v>
      </c>
      <c r="J138" s="61">
        <f>SUMIF('3-Basis ruimtestaat'!J:J,A138,'3-Basis ruimtestaat'!I:I)</f>
        <v>0</v>
      </c>
      <c r="K138" s="75" t="str">
        <f t="shared" ref="K138:K169" si="14">IF(J138=0,"",J138/$J$219)</f>
        <v/>
      </c>
      <c r="L138" s="77"/>
      <c r="M138" s="64" t="s">
        <v>84</v>
      </c>
      <c r="N138" s="78"/>
      <c r="O138" s="93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7" hidden="1" customHeight="1">
      <c r="A139" s="69">
        <v>8052</v>
      </c>
      <c r="B139" s="81">
        <v>52</v>
      </c>
      <c r="C139" s="128" t="s">
        <v>293</v>
      </c>
      <c r="D139" s="72" t="s">
        <v>49</v>
      </c>
      <c r="E139" s="255">
        <f>E151/255*B139*1.4</f>
        <v>0.36902462745098036</v>
      </c>
      <c r="F139" s="73"/>
      <c r="G139" s="73"/>
      <c r="H139" s="73"/>
      <c r="I139" s="61">
        <f t="shared" si="0"/>
        <v>140.91200459759955</v>
      </c>
      <c r="J139" s="61">
        <f>SUMIF('3-Basis ruimtestaat'!J:J,A139,'3-Basis ruimtestaat'!I:I)</f>
        <v>0</v>
      </c>
      <c r="K139" s="75" t="str">
        <f t="shared" si="14"/>
        <v/>
      </c>
      <c r="L139" s="77"/>
      <c r="M139" s="64" t="s">
        <v>84</v>
      </c>
      <c r="N139" s="78"/>
      <c r="O139" s="80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7" hidden="1" customHeight="1">
      <c r="A140" s="69">
        <v>8080</v>
      </c>
      <c r="B140" s="81">
        <v>80</v>
      </c>
      <c r="C140" s="128" t="s">
        <v>293</v>
      </c>
      <c r="D140" s="72" t="s">
        <v>50</v>
      </c>
      <c r="E140" s="255">
        <f>E151/255*B140*1.2</f>
        <v>0.48662588235294113</v>
      </c>
      <c r="F140" s="73"/>
      <c r="G140" s="73"/>
      <c r="H140" s="73"/>
      <c r="I140" s="61">
        <f t="shared" si="0"/>
        <v>164.39733869719944</v>
      </c>
      <c r="J140" s="61">
        <f>SUMIF('3-Basis ruimtestaat'!J:J,A140,'3-Basis ruimtestaat'!I:I)</f>
        <v>0</v>
      </c>
      <c r="K140" s="75" t="str">
        <f t="shared" si="14"/>
        <v/>
      </c>
      <c r="L140" s="77"/>
      <c r="M140" s="64" t="s">
        <v>84</v>
      </c>
      <c r="N140" s="78"/>
      <c r="O140" s="80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7" hidden="1" customHeight="1">
      <c r="A141" s="69">
        <v>8104</v>
      </c>
      <c r="B141" s="81">
        <v>104</v>
      </c>
      <c r="C141" s="128" t="s">
        <v>293</v>
      </c>
      <c r="D141" s="72" t="s">
        <v>51</v>
      </c>
      <c r="E141" s="255">
        <f>E151/255*B141*1.2</f>
        <v>0.6326136470588235</v>
      </c>
      <c r="F141" s="73"/>
      <c r="G141" s="73"/>
      <c r="H141" s="73"/>
      <c r="I141" s="61">
        <f t="shared" si="0"/>
        <v>164.39733869719944</v>
      </c>
      <c r="J141" s="61">
        <f>SUMIF('3-Basis ruimtestaat'!J:J,A141,'3-Basis ruimtestaat'!I:I)</f>
        <v>0</v>
      </c>
      <c r="K141" s="75" t="str">
        <f t="shared" si="14"/>
        <v/>
      </c>
      <c r="L141" s="77"/>
      <c r="M141" s="64" t="s">
        <v>84</v>
      </c>
      <c r="N141" s="78"/>
      <c r="O141" s="93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7" hidden="1" customHeight="1">
      <c r="A142" s="69">
        <v>8120</v>
      </c>
      <c r="B142" s="81">
        <v>120</v>
      </c>
      <c r="C142" s="128" t="s">
        <v>293</v>
      </c>
      <c r="D142" s="72" t="s">
        <v>55</v>
      </c>
      <c r="E142" s="255">
        <f>E151/255*B142*1.2</f>
        <v>0.72993882352941175</v>
      </c>
      <c r="F142" s="73"/>
      <c r="G142" s="73"/>
      <c r="H142" s="73"/>
      <c r="I142" s="61">
        <f t="shared" si="0"/>
        <v>164.39733869719944</v>
      </c>
      <c r="J142" s="61">
        <f>SUMIF('3-Basis ruimtestaat'!J:J,A142,'3-Basis ruimtestaat'!I:I)</f>
        <v>0</v>
      </c>
      <c r="K142" s="75" t="str">
        <f t="shared" si="14"/>
        <v/>
      </c>
      <c r="L142" s="77"/>
      <c r="M142" s="64" t="s">
        <v>84</v>
      </c>
      <c r="N142" s="78"/>
      <c r="O142" s="80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7" hidden="1" customHeight="1">
      <c r="A143" s="69">
        <v>8130</v>
      </c>
      <c r="B143" s="81">
        <v>130</v>
      </c>
      <c r="C143" s="128" t="s">
        <v>293</v>
      </c>
      <c r="D143" s="72" t="s">
        <v>56</v>
      </c>
      <c r="E143" s="255">
        <f>E151/255*B143*1.1</f>
        <v>0.72486980392156863</v>
      </c>
      <c r="F143" s="73"/>
      <c r="G143" s="73"/>
      <c r="H143" s="73"/>
      <c r="I143" s="61">
        <f t="shared" si="0"/>
        <v>179.34255130603574</v>
      </c>
      <c r="J143" s="61">
        <f>SUMIF('3-Basis ruimtestaat'!J:J,A143,'3-Basis ruimtestaat'!I:I)</f>
        <v>0</v>
      </c>
      <c r="K143" s="75" t="str">
        <f t="shared" si="14"/>
        <v/>
      </c>
      <c r="L143" s="77"/>
      <c r="M143" s="64" t="s">
        <v>84</v>
      </c>
      <c r="N143" s="78"/>
      <c r="O143" s="80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7" hidden="1" customHeight="1">
      <c r="A144" s="69">
        <v>8156</v>
      </c>
      <c r="B144" s="81">
        <v>156</v>
      </c>
      <c r="C144" s="128" t="s">
        <v>293</v>
      </c>
      <c r="D144" s="72" t="s">
        <v>57</v>
      </c>
      <c r="E144" s="255">
        <f>E151/255*B144*1.1</f>
        <v>0.86984376470588243</v>
      </c>
      <c r="F144" s="73"/>
      <c r="G144" s="73"/>
      <c r="H144" s="73"/>
      <c r="I144" s="61">
        <f t="shared" si="0"/>
        <v>179.34255130603574</v>
      </c>
      <c r="J144" s="61">
        <f>SUMIF('3-Basis ruimtestaat'!J:J,A144,'3-Basis ruimtestaat'!I:I)</f>
        <v>0</v>
      </c>
      <c r="K144" s="75" t="str">
        <f t="shared" si="14"/>
        <v/>
      </c>
      <c r="L144" s="77"/>
      <c r="M144" s="64" t="s">
        <v>84</v>
      </c>
      <c r="N144" s="78"/>
      <c r="O144" s="80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7" hidden="1" customHeight="1">
      <c r="A145" s="69">
        <v>8160</v>
      </c>
      <c r="B145" s="81">
        <v>160</v>
      </c>
      <c r="C145" s="128" t="s">
        <v>293</v>
      </c>
      <c r="D145" s="72" t="s">
        <v>58</v>
      </c>
      <c r="E145" s="255">
        <f>E151/255*B145</f>
        <v>0.81104313725490196</v>
      </c>
      <c r="F145" s="73"/>
      <c r="G145" s="73"/>
      <c r="H145" s="73"/>
      <c r="I145" s="61">
        <f t="shared" si="0"/>
        <v>197.27680643663933</v>
      </c>
      <c r="J145" s="61">
        <f>SUMIF('3-Basis ruimtestaat'!J:J,A145,'3-Basis ruimtestaat'!I:I)</f>
        <v>0</v>
      </c>
      <c r="K145" s="75" t="str">
        <f t="shared" si="14"/>
        <v/>
      </c>
      <c r="L145" s="77"/>
      <c r="M145" s="64" t="s">
        <v>84</v>
      </c>
      <c r="N145" s="78"/>
      <c r="O145" s="80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7" hidden="1" customHeight="1">
      <c r="A146" s="69">
        <v>8200</v>
      </c>
      <c r="B146" s="81">
        <v>200</v>
      </c>
      <c r="C146" s="128" t="s">
        <v>293</v>
      </c>
      <c r="D146" s="72" t="s">
        <v>59</v>
      </c>
      <c r="E146" s="255">
        <f>E151/255*B146</f>
        <v>1.0138039215686274</v>
      </c>
      <c r="F146" s="73"/>
      <c r="G146" s="73"/>
      <c r="H146" s="73"/>
      <c r="I146" s="61">
        <f t="shared" si="0"/>
        <v>197.27680643663933</v>
      </c>
      <c r="J146" s="61">
        <f>SUMIF('3-Basis ruimtestaat'!J:J,A146,'3-Basis ruimtestaat'!I:I)</f>
        <v>0</v>
      </c>
      <c r="K146" s="75" t="str">
        <f t="shared" si="14"/>
        <v/>
      </c>
      <c r="L146" s="77"/>
      <c r="M146" s="64" t="s">
        <v>84</v>
      </c>
      <c r="N146" s="78"/>
      <c r="O146" s="93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7" hidden="1" customHeight="1">
      <c r="A147" s="69">
        <v>8208</v>
      </c>
      <c r="B147" s="81">
        <v>208</v>
      </c>
      <c r="C147" s="128" t="s">
        <v>293</v>
      </c>
      <c r="D147" s="72" t="s">
        <v>60</v>
      </c>
      <c r="E147" s="255">
        <f>E151/255*B147*1.05</f>
        <v>1.1070738823529414</v>
      </c>
      <c r="F147" s="73"/>
      <c r="G147" s="73"/>
      <c r="H147" s="73"/>
      <c r="I147" s="61">
        <f t="shared" si="0"/>
        <v>187.88267279679934</v>
      </c>
      <c r="J147" s="61">
        <f>SUMIF('3-Basis ruimtestaat'!J:J,A147,'3-Basis ruimtestaat'!I:I)</f>
        <v>0</v>
      </c>
      <c r="K147" s="75" t="str">
        <f t="shared" si="14"/>
        <v/>
      </c>
      <c r="L147" s="77"/>
      <c r="M147" s="64" t="s">
        <v>84</v>
      </c>
      <c r="N147" s="78"/>
      <c r="O147" s="93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7" hidden="1" customHeight="1">
      <c r="A148" s="69">
        <v>8210</v>
      </c>
      <c r="B148" s="81">
        <v>210</v>
      </c>
      <c r="C148" s="128" t="s">
        <v>293</v>
      </c>
      <c r="D148" s="221" t="s">
        <v>221</v>
      </c>
      <c r="E148" s="255">
        <f>E151/255*B148</f>
        <v>1.0644941176470588</v>
      </c>
      <c r="F148" s="73"/>
      <c r="G148" s="73"/>
      <c r="H148" s="73"/>
      <c r="I148" s="61">
        <f t="shared" si="0"/>
        <v>197.27680643663933</v>
      </c>
      <c r="J148" s="61">
        <f>SUMIF('3-Basis ruimtestaat'!J:J,A148,'3-Basis ruimtestaat'!I:I)</f>
        <v>0</v>
      </c>
      <c r="K148" s="75" t="str">
        <f t="shared" si="14"/>
        <v/>
      </c>
      <c r="L148" s="77"/>
      <c r="M148" s="64" t="s">
        <v>84</v>
      </c>
      <c r="N148" s="78"/>
      <c r="O148" s="93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7" hidden="1" customHeight="1">
      <c r="A149" s="69">
        <v>8230</v>
      </c>
      <c r="B149" s="81">
        <v>230</v>
      </c>
      <c r="C149" s="128" t="s">
        <v>293</v>
      </c>
      <c r="D149" s="72" t="s">
        <v>248</v>
      </c>
      <c r="E149" s="255">
        <f>E151/255*B149</f>
        <v>1.1658745098039216</v>
      </c>
      <c r="F149" s="73"/>
      <c r="G149" s="73"/>
      <c r="H149" s="73"/>
      <c r="I149" s="61">
        <f t="shared" ref="I149:I150" si="15">IF(E149=0,0,B149/(E149+F149+G149+H149))</f>
        <v>197.27680643663933</v>
      </c>
      <c r="J149" s="61">
        <f>SUMIF('3-Basis ruimtestaat'!J:J,A149,'3-Basis ruimtestaat'!I:I)</f>
        <v>0</v>
      </c>
      <c r="K149" s="75" t="str">
        <f t="shared" si="14"/>
        <v/>
      </c>
      <c r="L149" s="77"/>
      <c r="M149" s="64" t="s">
        <v>84</v>
      </c>
      <c r="N149" s="78"/>
      <c r="O149" s="93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7" hidden="1" customHeight="1">
      <c r="A150" s="69">
        <v>8245</v>
      </c>
      <c r="B150" s="81">
        <v>245</v>
      </c>
      <c r="C150" s="128" t="s">
        <v>293</v>
      </c>
      <c r="D150" s="72" t="s">
        <v>229</v>
      </c>
      <c r="E150" s="255">
        <f>E151/255*B150</f>
        <v>1.2419098039215686</v>
      </c>
      <c r="F150" s="73"/>
      <c r="G150" s="73"/>
      <c r="H150" s="73"/>
      <c r="I150" s="61">
        <f t="shared" si="15"/>
        <v>197.27680643663933</v>
      </c>
      <c r="J150" s="61">
        <f>SUMIF('3-Basis ruimtestaat'!J:J,A150,'3-Basis ruimtestaat'!I:I)</f>
        <v>0</v>
      </c>
      <c r="K150" s="75" t="str">
        <f t="shared" si="14"/>
        <v/>
      </c>
      <c r="L150" s="77"/>
      <c r="M150" s="64" t="s">
        <v>84</v>
      </c>
      <c r="N150" s="78"/>
      <c r="O150" s="93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7" hidden="1" customHeight="1">
      <c r="A151" s="69">
        <v>8255</v>
      </c>
      <c r="B151" s="81">
        <v>255</v>
      </c>
      <c r="C151" s="128" t="s">
        <v>293</v>
      </c>
      <c r="D151" s="72" t="s">
        <v>61</v>
      </c>
      <c r="E151" s="255">
        <f>O151*$O$9</f>
        <v>1.2926</v>
      </c>
      <c r="F151" s="73"/>
      <c r="G151" s="73"/>
      <c r="H151" s="73"/>
      <c r="I151" s="61">
        <f t="shared" si="0"/>
        <v>197.27680643663933</v>
      </c>
      <c r="J151" s="61">
        <f>SUMIF('3-Basis ruimtestaat'!J:J,A151,'3-Basis ruimtestaat'!I:I)</f>
        <v>0</v>
      </c>
      <c r="K151" s="75" t="str">
        <f t="shared" si="14"/>
        <v/>
      </c>
      <c r="L151" s="77"/>
      <c r="M151" s="64" t="s">
        <v>84</v>
      </c>
      <c r="N151" s="78"/>
      <c r="O151" s="101">
        <v>1.1240000000000001</v>
      </c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7" hidden="1" customHeight="1" thickBot="1">
      <c r="A152" s="69">
        <v>8365</v>
      </c>
      <c r="B152" s="126">
        <v>365</v>
      </c>
      <c r="C152" s="128" t="s">
        <v>293</v>
      </c>
      <c r="D152" s="72" t="s">
        <v>62</v>
      </c>
      <c r="E152" s="255">
        <f>E151</f>
        <v>1.2926</v>
      </c>
      <c r="F152" s="73"/>
      <c r="G152" s="73"/>
      <c r="H152" s="73"/>
      <c r="I152" s="61">
        <f t="shared" si="0"/>
        <v>282.37660529166021</v>
      </c>
      <c r="J152" s="61">
        <f>SUMIF('3-Basis ruimtestaat'!J:J,A152,'3-Basis ruimtestaat'!I:I)</f>
        <v>0</v>
      </c>
      <c r="K152" s="75" t="str">
        <f t="shared" si="14"/>
        <v/>
      </c>
      <c r="L152" s="77"/>
      <c r="M152" s="64" t="s">
        <v>84</v>
      </c>
      <c r="N152" s="78"/>
      <c r="O152" s="80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7" hidden="1" customHeight="1">
      <c r="A153" s="69">
        <v>9010</v>
      </c>
      <c r="B153" s="70">
        <v>10</v>
      </c>
      <c r="C153" s="128" t="s">
        <v>88</v>
      </c>
      <c r="D153" s="72" t="s">
        <v>44</v>
      </c>
      <c r="E153" s="255">
        <f>E166/255*B153*1.5</f>
        <v>4.9044117647058821E-2</v>
      </c>
      <c r="F153" s="73"/>
      <c r="G153" s="73"/>
      <c r="H153" s="73"/>
      <c r="I153" s="61">
        <f t="shared" si="0"/>
        <v>203.89805097451276</v>
      </c>
      <c r="J153" s="61">
        <f>SUMIF('3-Basis ruimtestaat'!J:J,A153,'3-Basis ruimtestaat'!I:I)</f>
        <v>0</v>
      </c>
      <c r="K153" s="75" t="str">
        <f t="shared" si="14"/>
        <v/>
      </c>
      <c r="L153" s="77"/>
      <c r="M153" s="64" t="s">
        <v>85</v>
      </c>
      <c r="N153" s="78"/>
      <c r="O153" s="93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7" hidden="1" customHeight="1">
      <c r="A154" s="69">
        <v>9012</v>
      </c>
      <c r="B154" s="81">
        <v>12</v>
      </c>
      <c r="C154" s="128" t="s">
        <v>88</v>
      </c>
      <c r="D154" s="72" t="s">
        <v>47</v>
      </c>
      <c r="E154" s="255">
        <f>E166/255*B154*1.5</f>
        <v>5.8852941176470573E-2</v>
      </c>
      <c r="F154" s="73"/>
      <c r="G154" s="73"/>
      <c r="H154" s="73"/>
      <c r="I154" s="61">
        <f t="shared" si="0"/>
        <v>203.89805097451278</v>
      </c>
      <c r="J154" s="61">
        <f>SUMIF('3-Basis ruimtestaat'!J:J,A154,'3-Basis ruimtestaat'!I:I)</f>
        <v>0</v>
      </c>
      <c r="K154" s="75" t="str">
        <f t="shared" si="14"/>
        <v/>
      </c>
      <c r="L154" s="77"/>
      <c r="M154" s="64" t="s">
        <v>85</v>
      </c>
      <c r="N154" s="78"/>
      <c r="O154" s="93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7" hidden="1" customHeight="1">
      <c r="A155" s="69">
        <v>9040</v>
      </c>
      <c r="B155" s="81">
        <v>40</v>
      </c>
      <c r="C155" s="128" t="s">
        <v>88</v>
      </c>
      <c r="D155" s="72" t="s">
        <v>48</v>
      </c>
      <c r="E155" s="255">
        <f>E166/255*B155*1.3</f>
        <v>0.17001960784313724</v>
      </c>
      <c r="F155" s="73"/>
      <c r="G155" s="73"/>
      <c r="H155" s="73"/>
      <c r="I155" s="61">
        <f t="shared" si="0"/>
        <v>235.26698189366857</v>
      </c>
      <c r="J155" s="61">
        <f>SUMIF('3-Basis ruimtestaat'!J:J,A155,'3-Basis ruimtestaat'!I:I)</f>
        <v>0</v>
      </c>
      <c r="K155" s="75" t="str">
        <f t="shared" si="14"/>
        <v/>
      </c>
      <c r="L155" s="77"/>
      <c r="M155" s="64" t="s">
        <v>85</v>
      </c>
      <c r="N155" s="78"/>
      <c r="O155" s="80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7" hidden="1" customHeight="1">
      <c r="A156" s="69">
        <v>9052</v>
      </c>
      <c r="B156" s="81">
        <v>52</v>
      </c>
      <c r="C156" s="128" t="s">
        <v>88</v>
      </c>
      <c r="D156" s="72" t="s">
        <v>49</v>
      </c>
      <c r="E156" s="255">
        <f>E166/255*B156*1.4</f>
        <v>0.23802745098039207</v>
      </c>
      <c r="F156" s="73"/>
      <c r="G156" s="73"/>
      <c r="H156" s="73"/>
      <c r="I156" s="61">
        <f t="shared" si="0"/>
        <v>218.46219747269231</v>
      </c>
      <c r="J156" s="61">
        <f>SUMIF('3-Basis ruimtestaat'!J:J,A156,'3-Basis ruimtestaat'!I:I)</f>
        <v>0</v>
      </c>
      <c r="K156" s="75" t="str">
        <f t="shared" si="14"/>
        <v/>
      </c>
      <c r="L156" s="77"/>
      <c r="M156" s="64" t="s">
        <v>85</v>
      </c>
      <c r="N156" s="78"/>
      <c r="O156" s="80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7" hidden="1" customHeight="1">
      <c r="A157" s="69">
        <v>9080</v>
      </c>
      <c r="B157" s="81">
        <v>80</v>
      </c>
      <c r="C157" s="128" t="s">
        <v>88</v>
      </c>
      <c r="D157" s="72" t="s">
        <v>50</v>
      </c>
      <c r="E157" s="255">
        <f>E166/255*B157*1.2</f>
        <v>0.31388235294117645</v>
      </c>
      <c r="F157" s="73"/>
      <c r="G157" s="73"/>
      <c r="H157" s="73"/>
      <c r="I157" s="61">
        <f t="shared" si="0"/>
        <v>254.87256371814095</v>
      </c>
      <c r="J157" s="61">
        <f>SUMIF('3-Basis ruimtestaat'!J:J,A157,'3-Basis ruimtestaat'!I:I)</f>
        <v>0</v>
      </c>
      <c r="K157" s="75" t="str">
        <f t="shared" si="14"/>
        <v/>
      </c>
      <c r="L157" s="77"/>
      <c r="M157" s="64" t="s">
        <v>85</v>
      </c>
      <c r="N157" s="78"/>
      <c r="O157" s="80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7" hidden="1" customHeight="1">
      <c r="A158" s="69">
        <v>9104</v>
      </c>
      <c r="B158" s="81">
        <v>104</v>
      </c>
      <c r="C158" s="128" t="s">
        <v>88</v>
      </c>
      <c r="D158" s="72" t="s">
        <v>51</v>
      </c>
      <c r="E158" s="255">
        <f>E166/255*B158*1.2</f>
        <v>0.40804705882352932</v>
      </c>
      <c r="F158" s="73"/>
      <c r="G158" s="73"/>
      <c r="H158" s="73"/>
      <c r="I158" s="61">
        <f t="shared" si="0"/>
        <v>254.87256371814098</v>
      </c>
      <c r="J158" s="61">
        <f>SUMIF('3-Basis ruimtestaat'!J:J,A158,'3-Basis ruimtestaat'!I:I)</f>
        <v>0</v>
      </c>
      <c r="K158" s="75" t="str">
        <f t="shared" si="14"/>
        <v/>
      </c>
      <c r="L158" s="77"/>
      <c r="M158" s="64" t="s">
        <v>85</v>
      </c>
      <c r="N158" s="78"/>
      <c r="O158" s="80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7" hidden="1" customHeight="1">
      <c r="A159" s="69">
        <v>9120</v>
      </c>
      <c r="B159" s="81">
        <v>120</v>
      </c>
      <c r="C159" s="128" t="s">
        <v>88</v>
      </c>
      <c r="D159" s="72" t="s">
        <v>55</v>
      </c>
      <c r="E159" s="255">
        <f>E166/255*B159*1.2</f>
        <v>0.47082352941176459</v>
      </c>
      <c r="F159" s="73"/>
      <c r="G159" s="73"/>
      <c r="H159" s="73"/>
      <c r="I159" s="61">
        <f t="shared" si="0"/>
        <v>254.87256371814098</v>
      </c>
      <c r="J159" s="61">
        <f>SUMIF('3-Basis ruimtestaat'!J:J,A159,'3-Basis ruimtestaat'!I:I)</f>
        <v>0</v>
      </c>
      <c r="K159" s="75" t="str">
        <f t="shared" si="14"/>
        <v/>
      </c>
      <c r="L159" s="77"/>
      <c r="M159" s="64" t="s">
        <v>85</v>
      </c>
      <c r="N159" s="78"/>
      <c r="O159" s="93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7" hidden="1" customHeight="1">
      <c r="A160" s="69">
        <v>9130</v>
      </c>
      <c r="B160" s="81">
        <v>130</v>
      </c>
      <c r="C160" s="128" t="s">
        <v>88</v>
      </c>
      <c r="D160" s="72" t="s">
        <v>56</v>
      </c>
      <c r="E160" s="255">
        <f>E166/255*B160*1.1</f>
        <v>0.46755392156862741</v>
      </c>
      <c r="F160" s="73"/>
      <c r="G160" s="73"/>
      <c r="H160" s="73"/>
      <c r="I160" s="61">
        <f t="shared" si="0"/>
        <v>278.04279678342647</v>
      </c>
      <c r="J160" s="61">
        <f>SUMIF('3-Basis ruimtestaat'!J:J,A160,'3-Basis ruimtestaat'!I:I)</f>
        <v>0</v>
      </c>
      <c r="K160" s="75" t="str">
        <f t="shared" si="14"/>
        <v/>
      </c>
      <c r="L160" s="77"/>
      <c r="M160" s="64" t="s">
        <v>85</v>
      </c>
      <c r="N160" s="78"/>
      <c r="O160" s="93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7" hidden="1" customHeight="1">
      <c r="A161" s="69">
        <v>9156</v>
      </c>
      <c r="B161" s="81">
        <v>156</v>
      </c>
      <c r="C161" s="128" t="s">
        <v>88</v>
      </c>
      <c r="D161" s="72" t="s">
        <v>57</v>
      </c>
      <c r="E161" s="255">
        <f>E166/255*B161*1.1</f>
        <v>0.56106470588235291</v>
      </c>
      <c r="F161" s="73"/>
      <c r="G161" s="73"/>
      <c r="H161" s="73"/>
      <c r="I161" s="61">
        <f t="shared" si="0"/>
        <v>278.04279678342647</v>
      </c>
      <c r="J161" s="61">
        <f>SUMIF('3-Basis ruimtestaat'!J:J,A161,'3-Basis ruimtestaat'!I:I)</f>
        <v>0</v>
      </c>
      <c r="K161" s="75" t="str">
        <f t="shared" si="14"/>
        <v/>
      </c>
      <c r="L161" s="77"/>
      <c r="M161" s="64" t="s">
        <v>85</v>
      </c>
      <c r="N161" s="78"/>
      <c r="O161" s="93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7" hidden="1" customHeight="1">
      <c r="A162" s="69">
        <v>9160</v>
      </c>
      <c r="B162" s="81">
        <v>160</v>
      </c>
      <c r="C162" s="128" t="s">
        <v>88</v>
      </c>
      <c r="D162" s="72" t="s">
        <v>58</v>
      </c>
      <c r="E162" s="255">
        <f>E166/255*B162</f>
        <v>0.52313725490196072</v>
      </c>
      <c r="F162" s="73"/>
      <c r="G162" s="73"/>
      <c r="H162" s="73"/>
      <c r="I162" s="61">
        <f t="shared" si="0"/>
        <v>305.84707646176918</v>
      </c>
      <c r="J162" s="61">
        <f>SUMIF('3-Basis ruimtestaat'!J:J,A162,'3-Basis ruimtestaat'!I:I)</f>
        <v>0</v>
      </c>
      <c r="K162" s="75" t="str">
        <f t="shared" si="14"/>
        <v/>
      </c>
      <c r="L162" s="77"/>
      <c r="M162" s="64" t="s">
        <v>85</v>
      </c>
      <c r="N162" s="78"/>
      <c r="O162" s="93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7" hidden="1" customHeight="1">
      <c r="A163" s="69">
        <v>9200</v>
      </c>
      <c r="B163" s="81">
        <v>200</v>
      </c>
      <c r="C163" s="128" t="s">
        <v>88</v>
      </c>
      <c r="D163" s="221" t="s">
        <v>221</v>
      </c>
      <c r="E163" s="255">
        <f>E166/255*B163</f>
        <v>0.65392156862745088</v>
      </c>
      <c r="F163" s="130"/>
      <c r="G163" s="130"/>
      <c r="H163" s="73"/>
      <c r="I163" s="61">
        <f t="shared" si="0"/>
        <v>305.84707646176918</v>
      </c>
      <c r="J163" s="61">
        <f>SUMIF('3-Basis ruimtestaat'!J:J,A163,'3-Basis ruimtestaat'!I:I)</f>
        <v>0</v>
      </c>
      <c r="K163" s="75" t="str">
        <f t="shared" si="14"/>
        <v/>
      </c>
      <c r="L163" s="77"/>
      <c r="M163" s="64" t="s">
        <v>85</v>
      </c>
      <c r="N163" s="78"/>
      <c r="O163" s="80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7" hidden="1" customHeight="1">
      <c r="A164" s="69">
        <v>9208</v>
      </c>
      <c r="B164" s="81">
        <v>208</v>
      </c>
      <c r="C164" s="128" t="s">
        <v>88</v>
      </c>
      <c r="D164" s="72" t="s">
        <v>60</v>
      </c>
      <c r="E164" s="255">
        <f>E166/255*B164*1.05</f>
        <v>0.71408235294117639</v>
      </c>
      <c r="F164" s="130"/>
      <c r="G164" s="130"/>
      <c r="H164" s="73"/>
      <c r="I164" s="61">
        <f t="shared" si="0"/>
        <v>291.28292996358965</v>
      </c>
      <c r="J164" s="61">
        <f>SUMIF('3-Basis ruimtestaat'!J:J,A164,'3-Basis ruimtestaat'!I:I)</f>
        <v>0</v>
      </c>
      <c r="K164" s="75" t="str">
        <f t="shared" si="14"/>
        <v/>
      </c>
      <c r="L164" s="77"/>
      <c r="M164" s="64" t="s">
        <v>85</v>
      </c>
      <c r="N164" s="78"/>
      <c r="O164" s="80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7" hidden="1" customHeight="1">
      <c r="A165" s="69">
        <v>9210</v>
      </c>
      <c r="B165" s="81">
        <v>210</v>
      </c>
      <c r="C165" s="128" t="s">
        <v>88</v>
      </c>
      <c r="D165" s="221" t="s">
        <v>221</v>
      </c>
      <c r="E165" s="255">
        <f>E166/255*B165</f>
        <v>0.68661764705882344</v>
      </c>
      <c r="F165" s="130"/>
      <c r="G165" s="130"/>
      <c r="H165" s="73"/>
      <c r="I165" s="61">
        <f t="shared" ref="I165" si="16">IF(E165=0,0,B165/(E165+F165+G165+H165))</f>
        <v>305.84707646176918</v>
      </c>
      <c r="J165" s="61">
        <f>SUMIF('3-Basis ruimtestaat'!J:J,A165,'3-Basis ruimtestaat'!I:I)</f>
        <v>0</v>
      </c>
      <c r="K165" s="75" t="str">
        <f t="shared" si="14"/>
        <v/>
      </c>
      <c r="L165" s="77"/>
      <c r="M165" s="64" t="s">
        <v>85</v>
      </c>
      <c r="N165" s="78"/>
      <c r="O165" s="80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7" hidden="1" customHeight="1">
      <c r="A166" s="69">
        <v>9255</v>
      </c>
      <c r="B166" s="81">
        <v>255</v>
      </c>
      <c r="C166" s="128" t="s">
        <v>88</v>
      </c>
      <c r="D166" s="72" t="s">
        <v>61</v>
      </c>
      <c r="E166" s="255">
        <f>O166*$O$9</f>
        <v>0.83374999999999988</v>
      </c>
      <c r="F166" s="130"/>
      <c r="G166" s="130"/>
      <c r="H166" s="73"/>
      <c r="I166" s="61">
        <f t="shared" si="0"/>
        <v>305.84707646176918</v>
      </c>
      <c r="J166" s="61">
        <f>SUMIF('3-Basis ruimtestaat'!J:J,A166,'3-Basis ruimtestaat'!I:I)</f>
        <v>0</v>
      </c>
      <c r="K166" s="75" t="str">
        <f t="shared" si="14"/>
        <v/>
      </c>
      <c r="L166" s="77"/>
      <c r="M166" s="64" t="s">
        <v>85</v>
      </c>
      <c r="N166" s="78"/>
      <c r="O166" s="101">
        <v>0.72499999999999998</v>
      </c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7" hidden="1" customHeight="1" thickBot="1">
      <c r="A167" s="69">
        <v>9365</v>
      </c>
      <c r="B167" s="126">
        <v>365</v>
      </c>
      <c r="C167" s="128" t="s">
        <v>88</v>
      </c>
      <c r="D167" s="72" t="s">
        <v>62</v>
      </c>
      <c r="E167" s="255">
        <f>E166</f>
        <v>0.83374999999999988</v>
      </c>
      <c r="F167" s="73"/>
      <c r="G167" s="73"/>
      <c r="H167" s="57"/>
      <c r="I167" s="61">
        <f t="shared" si="0"/>
        <v>437.78110944527742</v>
      </c>
      <c r="J167" s="61">
        <f>SUMIF('3-Basis ruimtestaat'!J:J,A167,'3-Basis ruimtestaat'!I:I)</f>
        <v>0</v>
      </c>
      <c r="K167" s="75" t="str">
        <f t="shared" si="14"/>
        <v/>
      </c>
      <c r="L167" s="63"/>
      <c r="M167" s="64" t="s">
        <v>85</v>
      </c>
      <c r="N167" s="78"/>
      <c r="O167" s="80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7" hidden="1" customHeight="1">
      <c r="A168" s="69">
        <v>10004</v>
      </c>
      <c r="B168" s="70">
        <v>4</v>
      </c>
      <c r="C168" s="128" t="s">
        <v>294</v>
      </c>
      <c r="D168" s="72" t="s">
        <v>234</v>
      </c>
      <c r="E168" s="255">
        <f>E181/255*B168*1.5</f>
        <v>9.3894117647058805E-3</v>
      </c>
      <c r="F168" s="73"/>
      <c r="G168" s="73"/>
      <c r="H168" s="73"/>
      <c r="I168" s="61">
        <f t="shared" si="0"/>
        <v>426.01177797268519</v>
      </c>
      <c r="J168" s="61">
        <f>SUMIF('3-Basis ruimtestaat'!J:J,A168,'3-Basis ruimtestaat'!I:I)</f>
        <v>0</v>
      </c>
      <c r="K168" s="75" t="str">
        <f t="shared" si="14"/>
        <v/>
      </c>
      <c r="L168" s="77"/>
      <c r="M168" s="64" t="s">
        <v>86</v>
      </c>
      <c r="N168" s="78"/>
      <c r="O168" s="80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7" hidden="1" customHeight="1">
      <c r="A169" s="69">
        <v>10012</v>
      </c>
      <c r="B169" s="81">
        <v>12</v>
      </c>
      <c r="C169" s="128" t="s">
        <v>294</v>
      </c>
      <c r="D169" s="72" t="s">
        <v>47</v>
      </c>
      <c r="E169" s="255">
        <f>E181/255*B169*1.5</f>
        <v>2.816823529411764E-2</v>
      </c>
      <c r="F169" s="73"/>
      <c r="G169" s="73"/>
      <c r="H169" s="73"/>
      <c r="I169" s="61">
        <f t="shared" si="0"/>
        <v>426.01177797268525</v>
      </c>
      <c r="J169" s="61">
        <f>SUMIF('3-Basis ruimtestaat'!J:J,A169,'3-Basis ruimtestaat'!I:I)</f>
        <v>0</v>
      </c>
      <c r="K169" s="75" t="str">
        <f t="shared" si="14"/>
        <v/>
      </c>
      <c r="L169" s="77"/>
      <c r="M169" s="64" t="s">
        <v>86</v>
      </c>
      <c r="N169" s="78"/>
      <c r="O169" s="80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7" hidden="1" customHeight="1">
      <c r="A170" s="69">
        <v>10040</v>
      </c>
      <c r="B170" s="81">
        <v>40</v>
      </c>
      <c r="C170" s="128" t="s">
        <v>294</v>
      </c>
      <c r="D170" s="72" t="s">
        <v>48</v>
      </c>
      <c r="E170" s="255">
        <f>E181/255*B170*1.3</f>
        <v>8.1374901960784299E-2</v>
      </c>
      <c r="F170" s="73"/>
      <c r="G170" s="73"/>
      <c r="H170" s="73"/>
      <c r="I170" s="61">
        <f t="shared" si="0"/>
        <v>491.55205150694445</v>
      </c>
      <c r="J170" s="61">
        <f>SUMIF('3-Basis ruimtestaat'!J:J,A170,'3-Basis ruimtestaat'!I:I)</f>
        <v>0</v>
      </c>
      <c r="K170" s="75" t="str">
        <f t="shared" ref="K170:K199" si="17">IF(J170=0,"",J170/$J$219)</f>
        <v/>
      </c>
      <c r="L170" s="77"/>
      <c r="M170" s="64" t="s">
        <v>86</v>
      </c>
      <c r="N170" s="78"/>
      <c r="O170" s="80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7" hidden="1" customHeight="1">
      <c r="A171" s="69">
        <v>10052</v>
      </c>
      <c r="B171" s="81">
        <v>52</v>
      </c>
      <c r="C171" s="128" t="s">
        <v>294</v>
      </c>
      <c r="D171" s="72" t="s">
        <v>49</v>
      </c>
      <c r="E171" s="255">
        <f>E181/255*B171*1.4</f>
        <v>0.11392486274509801</v>
      </c>
      <c r="F171" s="73"/>
      <c r="G171" s="73"/>
      <c r="H171" s="73"/>
      <c r="I171" s="61">
        <f t="shared" si="0"/>
        <v>456.44119068501988</v>
      </c>
      <c r="J171" s="61">
        <f>SUMIF('3-Basis ruimtestaat'!J:J,A171,'3-Basis ruimtestaat'!I:I)</f>
        <v>0</v>
      </c>
      <c r="K171" s="75" t="str">
        <f t="shared" si="17"/>
        <v/>
      </c>
      <c r="L171" s="77"/>
      <c r="M171" s="64" t="s">
        <v>86</v>
      </c>
      <c r="N171" s="78"/>
      <c r="O171" s="80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7" hidden="1" customHeight="1">
      <c r="A172" s="69">
        <v>10080</v>
      </c>
      <c r="B172" s="81">
        <v>80</v>
      </c>
      <c r="C172" s="128" t="s">
        <v>294</v>
      </c>
      <c r="D172" s="72" t="s">
        <v>50</v>
      </c>
      <c r="E172" s="255">
        <f>E181/255*B172*1.2</f>
        <v>0.15023058823529409</v>
      </c>
      <c r="F172" s="73"/>
      <c r="G172" s="73"/>
      <c r="H172" s="73"/>
      <c r="I172" s="61">
        <f t="shared" si="0"/>
        <v>532.51472246585649</v>
      </c>
      <c r="J172" s="61">
        <f>SUMIF('3-Basis ruimtestaat'!J:J,A172,'3-Basis ruimtestaat'!I:I)</f>
        <v>0</v>
      </c>
      <c r="K172" s="75" t="str">
        <f t="shared" si="17"/>
        <v/>
      </c>
      <c r="L172" s="77"/>
      <c r="M172" s="64" t="s">
        <v>86</v>
      </c>
      <c r="N172" s="78"/>
      <c r="O172" s="80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7" hidden="1" customHeight="1">
      <c r="A173" s="69">
        <v>10104</v>
      </c>
      <c r="B173" s="81">
        <v>104</v>
      </c>
      <c r="C173" s="128" t="s">
        <v>294</v>
      </c>
      <c r="D173" s="72" t="s">
        <v>51</v>
      </c>
      <c r="E173" s="255">
        <f>E181/255*B173*1.2</f>
        <v>0.19529976470588231</v>
      </c>
      <c r="F173" s="73"/>
      <c r="G173" s="73"/>
      <c r="H173" s="73"/>
      <c r="I173" s="61">
        <f t="shared" si="0"/>
        <v>532.51472246585649</v>
      </c>
      <c r="J173" s="61">
        <f>SUMIF('3-Basis ruimtestaat'!J:J,A173,'3-Basis ruimtestaat'!I:I)</f>
        <v>0</v>
      </c>
      <c r="K173" s="75" t="str">
        <f t="shared" si="17"/>
        <v/>
      </c>
      <c r="L173" s="77"/>
      <c r="M173" s="64" t="s">
        <v>86</v>
      </c>
      <c r="N173" s="78"/>
      <c r="O173" s="93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7" hidden="1" customHeight="1">
      <c r="A174" s="69">
        <v>10120</v>
      </c>
      <c r="B174" s="81">
        <v>120</v>
      </c>
      <c r="C174" s="128" t="s">
        <v>294</v>
      </c>
      <c r="D174" s="72" t="s">
        <v>55</v>
      </c>
      <c r="E174" s="255">
        <f>E181/255*B174*1.2</f>
        <v>0.22534588235294112</v>
      </c>
      <c r="F174" s="73"/>
      <c r="G174" s="73"/>
      <c r="H174" s="73"/>
      <c r="I174" s="61">
        <f t="shared" si="0"/>
        <v>532.51472246585649</v>
      </c>
      <c r="J174" s="61">
        <f>SUMIF('3-Basis ruimtestaat'!J:J,A174,'3-Basis ruimtestaat'!I:I)</f>
        <v>0</v>
      </c>
      <c r="K174" s="75" t="str">
        <f t="shared" si="17"/>
        <v/>
      </c>
      <c r="L174" s="77"/>
      <c r="M174" s="64" t="s">
        <v>86</v>
      </c>
      <c r="N174" s="78"/>
      <c r="O174" s="80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7" hidden="1" customHeight="1">
      <c r="A175" s="69">
        <v>10130</v>
      </c>
      <c r="B175" s="81">
        <v>130</v>
      </c>
      <c r="C175" s="128" t="s">
        <v>294</v>
      </c>
      <c r="D175" s="72" t="s">
        <v>56</v>
      </c>
      <c r="E175" s="255">
        <f>E181/255*B175*1.1</f>
        <v>0.22378098039215683</v>
      </c>
      <c r="F175" s="73"/>
      <c r="G175" s="73"/>
      <c r="H175" s="73"/>
      <c r="I175" s="61">
        <f t="shared" si="0"/>
        <v>580.92515178093436</v>
      </c>
      <c r="J175" s="61">
        <f>SUMIF('3-Basis ruimtestaat'!J:J,A175,'3-Basis ruimtestaat'!I:I)</f>
        <v>0</v>
      </c>
      <c r="K175" s="75" t="str">
        <f t="shared" si="17"/>
        <v/>
      </c>
      <c r="L175" s="77"/>
      <c r="M175" s="64" t="s">
        <v>86</v>
      </c>
      <c r="N175" s="78"/>
      <c r="O175" s="80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7" hidden="1" customHeight="1">
      <c r="A176" s="69">
        <v>10156</v>
      </c>
      <c r="B176" s="81">
        <v>156</v>
      </c>
      <c r="C176" s="128" t="s">
        <v>294</v>
      </c>
      <c r="D176" s="72" t="s">
        <v>57</v>
      </c>
      <c r="E176" s="255">
        <f>E181/255*B176*1.1</f>
        <v>0.26853717647058822</v>
      </c>
      <c r="F176" s="73"/>
      <c r="G176" s="73"/>
      <c r="H176" s="73"/>
      <c r="I176" s="61">
        <f t="shared" si="0"/>
        <v>580.92515178093424</v>
      </c>
      <c r="J176" s="61">
        <f>SUMIF('3-Basis ruimtestaat'!J:J,A176,'3-Basis ruimtestaat'!I:I)</f>
        <v>0</v>
      </c>
      <c r="K176" s="75" t="str">
        <f t="shared" si="17"/>
        <v/>
      </c>
      <c r="L176" s="77"/>
      <c r="M176" s="64" t="s">
        <v>86</v>
      </c>
      <c r="N176" s="78"/>
      <c r="O176" s="80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7" hidden="1" customHeight="1">
      <c r="A177" s="69">
        <v>10160</v>
      </c>
      <c r="B177" s="81">
        <v>160</v>
      </c>
      <c r="C177" s="128" t="s">
        <v>294</v>
      </c>
      <c r="D177" s="72" t="s">
        <v>58</v>
      </c>
      <c r="E177" s="255">
        <f>E181/255*B177</f>
        <v>0.25038431372549014</v>
      </c>
      <c r="F177" s="73"/>
      <c r="G177" s="73"/>
      <c r="H177" s="73"/>
      <c r="I177" s="61">
        <f t="shared" si="0"/>
        <v>639.01766695902779</v>
      </c>
      <c r="J177" s="61">
        <f>SUMIF('3-Basis ruimtestaat'!J:J,A177,'3-Basis ruimtestaat'!I:I)</f>
        <v>0</v>
      </c>
      <c r="K177" s="75" t="str">
        <f t="shared" si="17"/>
        <v/>
      </c>
      <c r="L177" s="77"/>
      <c r="M177" s="64" t="s">
        <v>86</v>
      </c>
      <c r="N177" s="78"/>
      <c r="O177" s="80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7" hidden="1" customHeight="1">
      <c r="A178" s="69">
        <v>10200</v>
      </c>
      <c r="B178" s="81">
        <v>200</v>
      </c>
      <c r="C178" s="128" t="s">
        <v>294</v>
      </c>
      <c r="D178" s="72" t="s">
        <v>59</v>
      </c>
      <c r="E178" s="255">
        <f>E181/255*B178</f>
        <v>0.31298039215686269</v>
      </c>
      <c r="F178" s="73"/>
      <c r="G178" s="73"/>
      <c r="H178" s="73"/>
      <c r="I178" s="61">
        <f t="shared" si="0"/>
        <v>639.01766695902779</v>
      </c>
      <c r="J178" s="61">
        <f>SUMIF('3-Basis ruimtestaat'!J:J,A178,'3-Basis ruimtestaat'!I:I)</f>
        <v>0</v>
      </c>
      <c r="K178" s="75" t="str">
        <f t="shared" si="17"/>
        <v/>
      </c>
      <c r="L178" s="77"/>
      <c r="M178" s="64" t="s">
        <v>86</v>
      </c>
      <c r="N178" s="78"/>
      <c r="O178" s="80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7" hidden="1" customHeight="1">
      <c r="A179" s="69">
        <v>10208</v>
      </c>
      <c r="B179" s="81">
        <v>208</v>
      </c>
      <c r="C179" s="128" t="s">
        <v>294</v>
      </c>
      <c r="D179" s="72" t="s">
        <v>60</v>
      </c>
      <c r="E179" s="255">
        <f>E181/255*B179*1.05</f>
        <v>0.34177458823529405</v>
      </c>
      <c r="F179" s="73"/>
      <c r="G179" s="73"/>
      <c r="H179" s="73"/>
      <c r="I179" s="61">
        <f t="shared" si="0"/>
        <v>608.58825424669317</v>
      </c>
      <c r="J179" s="61">
        <f>SUMIF('3-Basis ruimtestaat'!J:J,A179,'3-Basis ruimtestaat'!I:I)</f>
        <v>0</v>
      </c>
      <c r="K179" s="75" t="str">
        <f t="shared" si="17"/>
        <v/>
      </c>
      <c r="L179" s="77"/>
      <c r="M179" s="64" t="s">
        <v>86</v>
      </c>
      <c r="N179" s="78"/>
      <c r="O179" s="80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7" hidden="1" customHeight="1">
      <c r="A180" s="69">
        <v>10210</v>
      </c>
      <c r="B180" s="81">
        <v>210</v>
      </c>
      <c r="C180" s="128" t="s">
        <v>294</v>
      </c>
      <c r="D180" s="221" t="s">
        <v>221</v>
      </c>
      <c r="E180" s="255">
        <f>E181/255*B180</f>
        <v>0.32862941176470584</v>
      </c>
      <c r="F180" s="73"/>
      <c r="G180" s="73"/>
      <c r="H180" s="73"/>
      <c r="I180" s="61">
        <f t="shared" ref="I180" si="18">IF(E180=0,0,B180/(E180+F180+G180+H180))</f>
        <v>639.01766695902779</v>
      </c>
      <c r="J180" s="61">
        <f>SUMIF('3-Basis ruimtestaat'!J:J,A180,'3-Basis ruimtestaat'!I:I)</f>
        <v>0</v>
      </c>
      <c r="K180" s="75" t="str">
        <f t="shared" si="17"/>
        <v/>
      </c>
      <c r="L180" s="77"/>
      <c r="M180" s="64" t="s">
        <v>86</v>
      </c>
      <c r="N180" s="78"/>
      <c r="O180" s="80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7" hidden="1" customHeight="1">
      <c r="A181" s="69">
        <v>10255</v>
      </c>
      <c r="B181" s="81">
        <v>255</v>
      </c>
      <c r="C181" s="128" t="s">
        <v>294</v>
      </c>
      <c r="D181" s="72" t="s">
        <v>61</v>
      </c>
      <c r="E181" s="255">
        <f>O181*$O$9</f>
        <v>0.39904999999999996</v>
      </c>
      <c r="F181" s="73"/>
      <c r="G181" s="73"/>
      <c r="H181" s="73"/>
      <c r="I181" s="61">
        <f t="shared" si="0"/>
        <v>639.01766695902779</v>
      </c>
      <c r="J181" s="61">
        <f>SUMIF('3-Basis ruimtestaat'!J:J,A181,'3-Basis ruimtestaat'!I:I)</f>
        <v>0</v>
      </c>
      <c r="K181" s="75" t="str">
        <f t="shared" si="17"/>
        <v/>
      </c>
      <c r="L181" s="77"/>
      <c r="M181" s="64" t="s">
        <v>86</v>
      </c>
      <c r="N181" s="78"/>
      <c r="O181" s="101">
        <v>0.34699999999999998</v>
      </c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7" hidden="1" customHeight="1" thickBot="1">
      <c r="A182" s="69">
        <v>10365</v>
      </c>
      <c r="B182" s="126">
        <v>365</v>
      </c>
      <c r="C182" s="128" t="s">
        <v>294</v>
      </c>
      <c r="D182" s="72" t="s">
        <v>62</v>
      </c>
      <c r="E182" s="255">
        <f>E181</f>
        <v>0.39904999999999996</v>
      </c>
      <c r="F182" s="73"/>
      <c r="G182" s="73"/>
      <c r="H182" s="73"/>
      <c r="I182" s="61">
        <f t="shared" si="0"/>
        <v>914.67234682370645</v>
      </c>
      <c r="J182" s="61">
        <f>SUMIF('3-Basis ruimtestaat'!J:J,A182,'3-Basis ruimtestaat'!I:I)</f>
        <v>0</v>
      </c>
      <c r="K182" s="75" t="str">
        <f t="shared" si="17"/>
        <v/>
      </c>
      <c r="L182" s="77"/>
      <c r="M182" s="64" t="s">
        <v>86</v>
      </c>
      <c r="N182" s="78"/>
      <c r="O182" s="80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7" hidden="1" customHeight="1">
      <c r="A183" s="69">
        <v>11010</v>
      </c>
      <c r="B183" s="70">
        <v>10</v>
      </c>
      <c r="C183" s="128" t="s">
        <v>292</v>
      </c>
      <c r="D183" s="72" t="s">
        <v>44</v>
      </c>
      <c r="E183" s="255">
        <f>E198/255*B183*1.5</f>
        <v>8.9632352941176469E-2</v>
      </c>
      <c r="F183" s="73"/>
      <c r="G183" s="73"/>
      <c r="H183" s="73"/>
      <c r="I183" s="61">
        <f t="shared" si="0"/>
        <v>111.56685808039377</v>
      </c>
      <c r="J183" s="61">
        <f>SUMIF('3-Basis ruimtestaat'!J:J,A183,'3-Basis ruimtestaat'!I:I)</f>
        <v>0</v>
      </c>
      <c r="K183" s="75" t="str">
        <f t="shared" si="17"/>
        <v/>
      </c>
      <c r="L183" s="77"/>
      <c r="M183" s="64" t="s">
        <v>64</v>
      </c>
      <c r="N183" s="78"/>
      <c r="O183" s="93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7" hidden="1" customHeight="1">
      <c r="A184" s="69">
        <v>11012</v>
      </c>
      <c r="B184" s="81">
        <v>12</v>
      </c>
      <c r="C184" s="128" t="s">
        <v>292</v>
      </c>
      <c r="D184" s="72" t="s">
        <v>47</v>
      </c>
      <c r="E184" s="255">
        <f>E198/255*B184*1.5</f>
        <v>0.10755882352941176</v>
      </c>
      <c r="F184" s="73"/>
      <c r="G184" s="73"/>
      <c r="H184" s="73"/>
      <c r="I184" s="61">
        <f t="shared" si="0"/>
        <v>111.56685808039377</v>
      </c>
      <c r="J184" s="61">
        <f>SUMIF('3-Basis ruimtestaat'!J:J,A184,'3-Basis ruimtestaat'!I:I)</f>
        <v>0</v>
      </c>
      <c r="K184" s="75" t="str">
        <f t="shared" si="17"/>
        <v/>
      </c>
      <c r="L184" s="77"/>
      <c r="M184" s="64" t="s">
        <v>64</v>
      </c>
      <c r="N184" s="78"/>
      <c r="O184" s="80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7" hidden="1" customHeight="1">
      <c r="A185" s="69">
        <v>11040</v>
      </c>
      <c r="B185" s="81">
        <v>40</v>
      </c>
      <c r="C185" s="128" t="s">
        <v>292</v>
      </c>
      <c r="D185" s="72" t="s">
        <v>48</v>
      </c>
      <c r="E185" s="255">
        <f>E198/255*B185*1.3</f>
        <v>0.31072549019607842</v>
      </c>
      <c r="F185" s="73"/>
      <c r="G185" s="73"/>
      <c r="H185" s="73"/>
      <c r="I185" s="61">
        <f t="shared" si="0"/>
        <v>128.73099009276203</v>
      </c>
      <c r="J185" s="61">
        <f>SUMIF('3-Basis ruimtestaat'!J:J,A185,'3-Basis ruimtestaat'!I:I)</f>
        <v>0</v>
      </c>
      <c r="K185" s="75" t="str">
        <f t="shared" si="17"/>
        <v/>
      </c>
      <c r="L185" s="77"/>
      <c r="M185" s="64" t="s">
        <v>64</v>
      </c>
      <c r="N185" s="78"/>
      <c r="O185" s="80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7" hidden="1" customHeight="1">
      <c r="A186" s="69">
        <v>11052</v>
      </c>
      <c r="B186" s="81">
        <v>52</v>
      </c>
      <c r="C186" s="128" t="s">
        <v>292</v>
      </c>
      <c r="D186" s="72" t="s">
        <v>49</v>
      </c>
      <c r="E186" s="255">
        <f>E198/255*B186*1.4</f>
        <v>0.43501568627450976</v>
      </c>
      <c r="F186" s="73"/>
      <c r="G186" s="73"/>
      <c r="H186" s="73"/>
      <c r="I186" s="61">
        <f t="shared" si="0"/>
        <v>119.53591937185047</v>
      </c>
      <c r="J186" s="61">
        <f>SUMIF('3-Basis ruimtestaat'!J:J,A186,'3-Basis ruimtestaat'!I:I)</f>
        <v>0</v>
      </c>
      <c r="K186" s="75" t="str">
        <f t="shared" si="17"/>
        <v/>
      </c>
      <c r="L186" s="77"/>
      <c r="M186" s="64" t="s">
        <v>64</v>
      </c>
      <c r="N186" s="78"/>
      <c r="O186" s="80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7" hidden="1" customHeight="1">
      <c r="A187" s="69">
        <v>11080</v>
      </c>
      <c r="B187" s="81">
        <v>80</v>
      </c>
      <c r="C187" s="128" t="s">
        <v>292</v>
      </c>
      <c r="D187" s="72" t="s">
        <v>50</v>
      </c>
      <c r="E187" s="255">
        <f>E198/255*B187*1.2</f>
        <v>0.5736470588235294</v>
      </c>
      <c r="F187" s="73"/>
      <c r="G187" s="73"/>
      <c r="H187" s="73"/>
      <c r="I187" s="61">
        <f t="shared" si="0"/>
        <v>139.4585726004922</v>
      </c>
      <c r="J187" s="61">
        <f>SUMIF('3-Basis ruimtestaat'!J:J,A187,'3-Basis ruimtestaat'!I:I)</f>
        <v>0</v>
      </c>
      <c r="K187" s="75" t="str">
        <f t="shared" si="17"/>
        <v/>
      </c>
      <c r="L187" s="77"/>
      <c r="M187" s="64" t="s">
        <v>64</v>
      </c>
      <c r="N187" s="78"/>
      <c r="O187" s="80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7" hidden="1" customHeight="1">
      <c r="A188" s="69">
        <v>11104</v>
      </c>
      <c r="B188" s="81">
        <v>104</v>
      </c>
      <c r="C188" s="128" t="s">
        <v>292</v>
      </c>
      <c r="D188" s="72" t="s">
        <v>51</v>
      </c>
      <c r="E188" s="255">
        <f>E198/255*B188*1.2</f>
        <v>0.74574117647058824</v>
      </c>
      <c r="F188" s="73"/>
      <c r="G188" s="73"/>
      <c r="H188" s="73"/>
      <c r="I188" s="61">
        <f t="shared" si="0"/>
        <v>139.4585726004922</v>
      </c>
      <c r="J188" s="61">
        <f>SUMIF('3-Basis ruimtestaat'!J:J,A188,'3-Basis ruimtestaat'!I:I)</f>
        <v>0</v>
      </c>
      <c r="K188" s="75" t="str">
        <f t="shared" si="17"/>
        <v/>
      </c>
      <c r="L188" s="77"/>
      <c r="M188" s="64" t="s">
        <v>64</v>
      </c>
      <c r="N188" s="78"/>
      <c r="O188" s="80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7" hidden="1" customHeight="1">
      <c r="A189" s="69">
        <v>11120</v>
      </c>
      <c r="B189" s="81">
        <v>120</v>
      </c>
      <c r="C189" s="128" t="s">
        <v>292</v>
      </c>
      <c r="D189" s="72" t="s">
        <v>55</v>
      </c>
      <c r="E189" s="255">
        <f>E198/255*B189*1.2</f>
        <v>0.8604705882352941</v>
      </c>
      <c r="F189" s="73"/>
      <c r="G189" s="73"/>
      <c r="H189" s="73"/>
      <c r="I189" s="61">
        <f t="shared" si="0"/>
        <v>139.4585726004922</v>
      </c>
      <c r="J189" s="61">
        <f>SUMIF('3-Basis ruimtestaat'!J:J,A189,'3-Basis ruimtestaat'!I:I)</f>
        <v>0</v>
      </c>
      <c r="K189" s="75" t="str">
        <f t="shared" si="17"/>
        <v/>
      </c>
      <c r="L189" s="77"/>
      <c r="M189" s="64" t="s">
        <v>64</v>
      </c>
      <c r="N189" s="78"/>
      <c r="O189" s="93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7" hidden="1" customHeight="1">
      <c r="A190" s="69">
        <v>11130</v>
      </c>
      <c r="B190" s="81">
        <v>130</v>
      </c>
      <c r="C190" s="128" t="s">
        <v>292</v>
      </c>
      <c r="D190" s="72" t="s">
        <v>56</v>
      </c>
      <c r="E190" s="255">
        <f>E198/255*B190*1.1</f>
        <v>0.85449509803921575</v>
      </c>
      <c r="F190" s="73"/>
      <c r="G190" s="73"/>
      <c r="H190" s="73"/>
      <c r="I190" s="61">
        <f t="shared" si="0"/>
        <v>152.13662465508239</v>
      </c>
      <c r="J190" s="61">
        <f>SUMIF('3-Basis ruimtestaat'!J:J,A190,'3-Basis ruimtestaat'!I:I)</f>
        <v>0</v>
      </c>
      <c r="K190" s="75" t="str">
        <f t="shared" si="17"/>
        <v/>
      </c>
      <c r="L190" s="77"/>
      <c r="M190" s="64" t="s">
        <v>64</v>
      </c>
      <c r="N190" s="78"/>
      <c r="O190" s="93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7" hidden="1" customHeight="1">
      <c r="A191" s="69">
        <v>11156</v>
      </c>
      <c r="B191" s="81">
        <v>156</v>
      </c>
      <c r="C191" s="128" t="s">
        <v>292</v>
      </c>
      <c r="D191" s="72" t="s">
        <v>57</v>
      </c>
      <c r="E191" s="255">
        <f>E198/255*B191*1.1</f>
        <v>1.0253941176470589</v>
      </c>
      <c r="F191" s="73"/>
      <c r="G191" s="73"/>
      <c r="H191" s="73"/>
      <c r="I191" s="61">
        <f t="shared" si="0"/>
        <v>152.13662465508239</v>
      </c>
      <c r="J191" s="61">
        <f>SUMIF('3-Basis ruimtestaat'!J:J,A191,'3-Basis ruimtestaat'!I:I)</f>
        <v>0</v>
      </c>
      <c r="K191" s="75" t="str">
        <f t="shared" si="17"/>
        <v/>
      </c>
      <c r="L191" s="77"/>
      <c r="M191" s="64" t="s">
        <v>64</v>
      </c>
      <c r="N191" s="78"/>
      <c r="O191" s="80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7" hidden="1" customHeight="1">
      <c r="A192" s="69">
        <v>11160</v>
      </c>
      <c r="B192" s="81">
        <v>160</v>
      </c>
      <c r="C192" s="128" t="s">
        <v>292</v>
      </c>
      <c r="D192" s="72" t="s">
        <v>58</v>
      </c>
      <c r="E192" s="255">
        <f>E198/255*B192</f>
        <v>0.956078431372549</v>
      </c>
      <c r="F192" s="73"/>
      <c r="G192" s="73"/>
      <c r="H192" s="73"/>
      <c r="I192" s="61">
        <f t="shared" si="0"/>
        <v>167.35028712059065</v>
      </c>
      <c r="J192" s="61">
        <f>SUMIF('3-Basis ruimtestaat'!J:J,A192,'3-Basis ruimtestaat'!I:I)</f>
        <v>0</v>
      </c>
      <c r="K192" s="75" t="str">
        <f t="shared" si="17"/>
        <v/>
      </c>
      <c r="L192" s="77"/>
      <c r="M192" s="64" t="s">
        <v>64</v>
      </c>
      <c r="N192" s="78"/>
      <c r="O192" s="93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7" hidden="1" customHeight="1">
      <c r="A193" s="69">
        <v>11200</v>
      </c>
      <c r="B193" s="81">
        <v>200</v>
      </c>
      <c r="C193" s="128" t="s">
        <v>292</v>
      </c>
      <c r="D193" s="72" t="s">
        <v>59</v>
      </c>
      <c r="E193" s="255">
        <f>E198/255*B193</f>
        <v>1.1950980392156862</v>
      </c>
      <c r="F193" s="73"/>
      <c r="G193" s="73"/>
      <c r="H193" s="73"/>
      <c r="I193" s="61">
        <f t="shared" si="0"/>
        <v>167.35028712059065</v>
      </c>
      <c r="J193" s="61">
        <f>SUMIF('3-Basis ruimtestaat'!J:J,A193,'3-Basis ruimtestaat'!I:I)</f>
        <v>0</v>
      </c>
      <c r="K193" s="75" t="str">
        <f t="shared" si="17"/>
        <v/>
      </c>
      <c r="L193" s="77"/>
      <c r="M193" s="64" t="s">
        <v>64</v>
      </c>
      <c r="N193" s="78"/>
      <c r="O193" s="80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7" hidden="1" customHeight="1">
      <c r="A194" s="69">
        <v>11208</v>
      </c>
      <c r="B194" s="81">
        <v>208</v>
      </c>
      <c r="C194" s="128" t="s">
        <v>292</v>
      </c>
      <c r="D194" s="72" t="s">
        <v>60</v>
      </c>
      <c r="E194" s="255">
        <f>E198/255*B194*1.05</f>
        <v>1.3050470588235294</v>
      </c>
      <c r="F194" s="73"/>
      <c r="G194" s="73"/>
      <c r="H194" s="73"/>
      <c r="I194" s="61">
        <f t="shared" si="0"/>
        <v>159.38122582913394</v>
      </c>
      <c r="J194" s="61">
        <f>SUMIF('3-Basis ruimtestaat'!J:J,A194,'3-Basis ruimtestaat'!I:I)</f>
        <v>0</v>
      </c>
      <c r="K194" s="75" t="str">
        <f t="shared" si="17"/>
        <v/>
      </c>
      <c r="L194" s="77"/>
      <c r="M194" s="64" t="s">
        <v>64</v>
      </c>
      <c r="N194" s="78"/>
      <c r="O194" s="93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7" hidden="1" customHeight="1">
      <c r="A195" s="69">
        <v>11210</v>
      </c>
      <c r="B195" s="81">
        <v>210</v>
      </c>
      <c r="C195" s="128" t="s">
        <v>292</v>
      </c>
      <c r="D195" s="221" t="s">
        <v>221</v>
      </c>
      <c r="E195" s="255">
        <f>E198/255*B195</f>
        <v>1.2548529411764706</v>
      </c>
      <c r="F195" s="73"/>
      <c r="G195" s="73"/>
      <c r="H195" s="73"/>
      <c r="I195" s="61">
        <f t="shared" si="0"/>
        <v>167.35028712059065</v>
      </c>
      <c r="J195" s="61">
        <f>SUMIF('3-Basis ruimtestaat'!J:J,A195,'3-Basis ruimtestaat'!I:I)</f>
        <v>0</v>
      </c>
      <c r="K195" s="75" t="str">
        <f t="shared" si="17"/>
        <v/>
      </c>
      <c r="L195" s="77"/>
      <c r="M195" s="64" t="s">
        <v>64</v>
      </c>
      <c r="N195" s="78"/>
      <c r="O195" s="80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7" hidden="1" customHeight="1">
      <c r="A196" s="69">
        <v>11230</v>
      </c>
      <c r="B196" s="81">
        <v>230</v>
      </c>
      <c r="C196" s="128" t="s">
        <v>292</v>
      </c>
      <c r="D196" s="72" t="s">
        <v>248</v>
      </c>
      <c r="E196" s="255">
        <f>E198/255*B196</f>
        <v>1.3743627450980391</v>
      </c>
      <c r="F196" s="73"/>
      <c r="G196" s="73"/>
      <c r="H196" s="73"/>
      <c r="I196" s="61">
        <f t="shared" ref="I196:I197" si="19">IF(E196=0,0,B196/(E196+F196+G196+H196))</f>
        <v>167.35028712059065</v>
      </c>
      <c r="J196" s="61">
        <f>SUMIF('3-Basis ruimtestaat'!J:J,A196,'3-Basis ruimtestaat'!I:I)</f>
        <v>0</v>
      </c>
      <c r="K196" s="75" t="str">
        <f t="shared" si="17"/>
        <v/>
      </c>
      <c r="L196" s="77"/>
      <c r="M196" s="64" t="s">
        <v>64</v>
      </c>
      <c r="N196" s="78"/>
      <c r="O196" s="80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7" hidden="1" customHeight="1">
      <c r="A197" s="69">
        <v>11245</v>
      </c>
      <c r="B197" s="81">
        <v>245</v>
      </c>
      <c r="C197" s="128" t="s">
        <v>292</v>
      </c>
      <c r="D197" s="72" t="s">
        <v>229</v>
      </c>
      <c r="E197" s="255">
        <f>E198/255*B197</f>
        <v>1.4639950980392156</v>
      </c>
      <c r="F197" s="73"/>
      <c r="G197" s="73"/>
      <c r="H197" s="73"/>
      <c r="I197" s="61">
        <f t="shared" si="19"/>
        <v>167.35028712059065</v>
      </c>
      <c r="J197" s="61">
        <f>SUMIF('3-Basis ruimtestaat'!J:J,A197,'3-Basis ruimtestaat'!I:I)</f>
        <v>0</v>
      </c>
      <c r="K197" s="75" t="str">
        <f t="shared" si="17"/>
        <v/>
      </c>
      <c r="L197" s="77"/>
      <c r="M197" s="64" t="s">
        <v>64</v>
      </c>
      <c r="N197" s="78"/>
      <c r="O197" s="93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7" hidden="1" customHeight="1">
      <c r="A198" s="69">
        <v>11255</v>
      </c>
      <c r="B198" s="81">
        <v>255</v>
      </c>
      <c r="C198" s="128" t="s">
        <v>292</v>
      </c>
      <c r="D198" s="72" t="s">
        <v>61</v>
      </c>
      <c r="E198" s="255">
        <f>O198*$O$9</f>
        <v>1.5237499999999999</v>
      </c>
      <c r="F198" s="73"/>
      <c r="G198" s="73"/>
      <c r="H198" s="73"/>
      <c r="I198" s="61">
        <f t="shared" si="0"/>
        <v>167.35028712059065</v>
      </c>
      <c r="J198" s="61">
        <f>SUMIF('3-Basis ruimtestaat'!J:J,A198,'3-Basis ruimtestaat'!I:I)</f>
        <v>0</v>
      </c>
      <c r="K198" s="75" t="str">
        <f t="shared" si="17"/>
        <v/>
      </c>
      <c r="L198" s="77"/>
      <c r="M198" s="64" t="s">
        <v>64</v>
      </c>
      <c r="N198" s="78"/>
      <c r="O198" s="101">
        <v>1.325</v>
      </c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7" hidden="1" customHeight="1" thickBot="1">
      <c r="A199" s="69">
        <v>11365</v>
      </c>
      <c r="B199" s="126">
        <v>365</v>
      </c>
      <c r="C199" s="128" t="s">
        <v>292</v>
      </c>
      <c r="D199" s="72" t="s">
        <v>62</v>
      </c>
      <c r="E199" s="255">
        <f>E198</f>
        <v>1.5237499999999999</v>
      </c>
      <c r="F199" s="73"/>
      <c r="G199" s="73"/>
      <c r="H199" s="73"/>
      <c r="I199" s="61">
        <f t="shared" si="0"/>
        <v>239.54060705496309</v>
      </c>
      <c r="J199" s="61">
        <f>SUMIF('3-Basis ruimtestaat'!J:J,A199,'3-Basis ruimtestaat'!I:I)</f>
        <v>0</v>
      </c>
      <c r="K199" s="75" t="str">
        <f t="shared" si="17"/>
        <v/>
      </c>
      <c r="L199" s="77"/>
      <c r="M199" s="64" t="s">
        <v>64</v>
      </c>
      <c r="N199" s="78"/>
      <c r="O199" s="80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7" customHeight="1">
      <c r="A200" s="663">
        <v>12010</v>
      </c>
      <c r="B200" s="70">
        <v>10</v>
      </c>
      <c r="C200" s="128" t="s">
        <v>783</v>
      </c>
      <c r="D200" s="72" t="s">
        <v>44</v>
      </c>
      <c r="E200" s="255">
        <f>E215/255*B200*1.5</f>
        <v>5.2967647058823522E-2</v>
      </c>
      <c r="F200" s="73"/>
      <c r="G200" s="73"/>
      <c r="H200" s="73"/>
      <c r="I200" s="61">
        <f t="shared" ref="I200:I216" si="20">IF(E200=0,0,B200/(E200+F200+G200+H200))</f>
        <v>188.79449164306737</v>
      </c>
      <c r="J200" s="61">
        <f>SUMIF('3-Basis ruimtestaat'!J:J,A200,'3-Basis ruimtestaat'!I:I)</f>
        <v>16.059999999999999</v>
      </c>
      <c r="K200" s="75" t="e">
        <f t="shared" ref="K200:K216" si="21">IF(J200=0,"",J200/$J$482)</f>
        <v>#DIV/0!</v>
      </c>
      <c r="L200" s="77"/>
      <c r="M200" s="64" t="s">
        <v>84</v>
      </c>
      <c r="N200" s="78"/>
      <c r="O200" s="80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7" hidden="1" customHeight="1">
      <c r="A201" s="663">
        <v>12012</v>
      </c>
      <c r="B201" s="81">
        <v>12</v>
      </c>
      <c r="C201" s="128" t="s">
        <v>783</v>
      </c>
      <c r="D201" s="72" t="s">
        <v>47</v>
      </c>
      <c r="E201" s="255">
        <f>E215/255*B201*1.5</f>
        <v>6.3561176470588232E-2</v>
      </c>
      <c r="F201" s="73"/>
      <c r="G201" s="73"/>
      <c r="H201" s="73"/>
      <c r="I201" s="61">
        <f t="shared" si="20"/>
        <v>188.79449164306737</v>
      </c>
      <c r="J201" s="61">
        <f>SUMIF('3-Basis ruimtestaat'!J:J,A201,'3-Basis ruimtestaat'!I:I)</f>
        <v>0</v>
      </c>
      <c r="K201" s="75" t="str">
        <f t="shared" si="21"/>
        <v/>
      </c>
      <c r="L201" s="77"/>
      <c r="M201" s="64" t="s">
        <v>84</v>
      </c>
      <c r="N201" s="78"/>
      <c r="O201" s="80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7" hidden="1" customHeight="1">
      <c r="A202" s="663">
        <v>12040</v>
      </c>
      <c r="B202" s="81">
        <v>40</v>
      </c>
      <c r="C202" s="128" t="s">
        <v>783</v>
      </c>
      <c r="D202" s="72" t="s">
        <v>48</v>
      </c>
      <c r="E202" s="255">
        <f>E215/255*B202*1.3</f>
        <v>0.1836211764705882</v>
      </c>
      <c r="F202" s="73"/>
      <c r="G202" s="73"/>
      <c r="H202" s="73"/>
      <c r="I202" s="61">
        <f t="shared" si="20"/>
        <v>217.83979804969314</v>
      </c>
      <c r="J202" s="61">
        <f>SUMIF('3-Basis ruimtestaat'!J:J,A202,'3-Basis ruimtestaat'!I:I)</f>
        <v>0</v>
      </c>
      <c r="K202" s="75" t="str">
        <f t="shared" si="21"/>
        <v/>
      </c>
      <c r="L202" s="77"/>
      <c r="M202" s="64" t="s">
        <v>84</v>
      </c>
      <c r="N202" s="78"/>
      <c r="O202" s="80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7" hidden="1" customHeight="1">
      <c r="A203" s="663">
        <v>12052</v>
      </c>
      <c r="B203" s="81">
        <v>52</v>
      </c>
      <c r="C203" s="128" t="s">
        <v>783</v>
      </c>
      <c r="D203" s="72" t="s">
        <v>49</v>
      </c>
      <c r="E203" s="255">
        <f>E215/255*B203*1.4</f>
        <v>0.25706964705882351</v>
      </c>
      <c r="F203" s="73"/>
      <c r="G203" s="73"/>
      <c r="H203" s="73"/>
      <c r="I203" s="61">
        <f t="shared" si="20"/>
        <v>202.27981247471504</v>
      </c>
      <c r="J203" s="61">
        <f>SUMIF('3-Basis ruimtestaat'!J:J,A203,'3-Basis ruimtestaat'!I:I)</f>
        <v>0</v>
      </c>
      <c r="K203" s="75" t="str">
        <f t="shared" si="21"/>
        <v/>
      </c>
      <c r="L203" s="77"/>
      <c r="M203" s="64" t="s">
        <v>84</v>
      </c>
      <c r="N203" s="78"/>
      <c r="O203" s="80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7" hidden="1" customHeight="1">
      <c r="A204" s="663">
        <v>12080</v>
      </c>
      <c r="B204" s="81">
        <v>80</v>
      </c>
      <c r="C204" s="128" t="s">
        <v>783</v>
      </c>
      <c r="D204" s="72" t="s">
        <v>50</v>
      </c>
      <c r="E204" s="255">
        <f>E215/255*B204*1.2</f>
        <v>0.33899294117647055</v>
      </c>
      <c r="F204" s="73"/>
      <c r="G204" s="73"/>
      <c r="H204" s="73"/>
      <c r="I204" s="61">
        <f t="shared" si="20"/>
        <v>235.99311455383423</v>
      </c>
      <c r="J204" s="61">
        <f>SUMIF('3-Basis ruimtestaat'!J:J,A204,'3-Basis ruimtestaat'!I:I)</f>
        <v>0</v>
      </c>
      <c r="K204" s="75" t="str">
        <f t="shared" si="21"/>
        <v/>
      </c>
      <c r="L204" s="77"/>
      <c r="M204" s="64" t="s">
        <v>84</v>
      </c>
      <c r="N204" s="78"/>
      <c r="O204" s="80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7" hidden="1" customHeight="1">
      <c r="A205" s="663">
        <v>12104</v>
      </c>
      <c r="B205" s="81">
        <v>104</v>
      </c>
      <c r="C205" s="128" t="s">
        <v>783</v>
      </c>
      <c r="D205" s="72" t="s">
        <v>51</v>
      </c>
      <c r="E205" s="255">
        <f>E215/255*B205*1.2</f>
        <v>0.44069082352941175</v>
      </c>
      <c r="F205" s="73"/>
      <c r="G205" s="73"/>
      <c r="H205" s="73"/>
      <c r="I205" s="61">
        <f t="shared" si="20"/>
        <v>235.9931145538342</v>
      </c>
      <c r="J205" s="61">
        <f>SUMIF('3-Basis ruimtestaat'!J:J,A205,'3-Basis ruimtestaat'!I:I)</f>
        <v>0</v>
      </c>
      <c r="K205" s="75" t="str">
        <f t="shared" si="21"/>
        <v/>
      </c>
      <c r="L205" s="77"/>
      <c r="M205" s="64" t="s">
        <v>84</v>
      </c>
      <c r="N205" s="78"/>
      <c r="O205" s="80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7" hidden="1" customHeight="1">
      <c r="A206" s="663">
        <v>12120</v>
      </c>
      <c r="B206" s="81">
        <v>120</v>
      </c>
      <c r="C206" s="128" t="s">
        <v>783</v>
      </c>
      <c r="D206" s="72" t="s">
        <v>55</v>
      </c>
      <c r="E206" s="255">
        <f>E215/255*B206*1.2</f>
        <v>0.50848941176470586</v>
      </c>
      <c r="F206" s="73"/>
      <c r="G206" s="73"/>
      <c r="H206" s="73"/>
      <c r="I206" s="61">
        <f t="shared" si="20"/>
        <v>235.9931145538342</v>
      </c>
      <c r="J206" s="61">
        <f>SUMIF('3-Basis ruimtestaat'!J:J,A206,'3-Basis ruimtestaat'!I:I)</f>
        <v>0</v>
      </c>
      <c r="K206" s="75" t="str">
        <f t="shared" si="21"/>
        <v/>
      </c>
      <c r="L206" s="77"/>
      <c r="M206" s="64" t="s">
        <v>84</v>
      </c>
      <c r="N206" s="78"/>
      <c r="O206" s="80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7" hidden="1" customHeight="1">
      <c r="A207" s="663">
        <v>12130</v>
      </c>
      <c r="B207" s="81">
        <v>130</v>
      </c>
      <c r="C207" s="128" t="s">
        <v>783</v>
      </c>
      <c r="D207" s="72" t="s">
        <v>56</v>
      </c>
      <c r="E207" s="255">
        <f>E215/255*B207*1.1</f>
        <v>0.50495823529411765</v>
      </c>
      <c r="F207" s="73"/>
      <c r="G207" s="73"/>
      <c r="H207" s="73"/>
      <c r="I207" s="61">
        <f t="shared" si="20"/>
        <v>257.44703405872821</v>
      </c>
      <c r="J207" s="61">
        <f>SUMIF('3-Basis ruimtestaat'!J:J,A207,'3-Basis ruimtestaat'!I:I)</f>
        <v>0</v>
      </c>
      <c r="K207" s="75" t="str">
        <f t="shared" si="21"/>
        <v/>
      </c>
      <c r="L207" s="77"/>
      <c r="M207" s="64" t="s">
        <v>84</v>
      </c>
      <c r="N207" s="78"/>
      <c r="O207" s="93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7" hidden="1" customHeight="1">
      <c r="A208" s="663">
        <v>12156</v>
      </c>
      <c r="B208" s="81">
        <v>156</v>
      </c>
      <c r="C208" s="128" t="s">
        <v>783</v>
      </c>
      <c r="D208" s="72" t="s">
        <v>57</v>
      </c>
      <c r="E208" s="255">
        <f>E215/255*B208*1.1</f>
        <v>0.60594988235294112</v>
      </c>
      <c r="F208" s="73"/>
      <c r="G208" s="73"/>
      <c r="H208" s="73"/>
      <c r="I208" s="61">
        <f t="shared" si="20"/>
        <v>257.44703405872826</v>
      </c>
      <c r="J208" s="61">
        <f>SUMIF('3-Basis ruimtestaat'!J:J,A208,'3-Basis ruimtestaat'!I:I)</f>
        <v>0</v>
      </c>
      <c r="K208" s="75" t="str">
        <f t="shared" si="21"/>
        <v/>
      </c>
      <c r="L208" s="77"/>
      <c r="M208" s="64" t="s">
        <v>84</v>
      </c>
      <c r="N208" s="78"/>
      <c r="O208" s="80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7" hidden="1" customHeight="1">
      <c r="A209" s="663">
        <v>12160</v>
      </c>
      <c r="B209" s="81">
        <v>160</v>
      </c>
      <c r="C209" s="128" t="s">
        <v>783</v>
      </c>
      <c r="D209" s="72" t="s">
        <v>58</v>
      </c>
      <c r="E209" s="255">
        <f>E215/255*B209</f>
        <v>0.56498823529411757</v>
      </c>
      <c r="F209" s="73"/>
      <c r="G209" s="73"/>
      <c r="H209" s="73"/>
      <c r="I209" s="61">
        <f t="shared" si="20"/>
        <v>283.19173746460109</v>
      </c>
      <c r="J209" s="61">
        <f>SUMIF('3-Basis ruimtestaat'!J:J,A209,'3-Basis ruimtestaat'!I:I)</f>
        <v>0</v>
      </c>
      <c r="K209" s="75" t="str">
        <f t="shared" si="21"/>
        <v/>
      </c>
      <c r="L209" s="77"/>
      <c r="M209" s="64" t="s">
        <v>84</v>
      </c>
      <c r="N209" s="78"/>
      <c r="O209" s="80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7" customHeight="1" thickBot="1">
      <c r="A210" s="663">
        <v>12200</v>
      </c>
      <c r="B210" s="81">
        <v>200</v>
      </c>
      <c r="C210" s="128" t="s">
        <v>783</v>
      </c>
      <c r="D210" s="72" t="s">
        <v>59</v>
      </c>
      <c r="E210" s="255">
        <f>E215/255*B210</f>
        <v>0.70623529411764696</v>
      </c>
      <c r="F210" s="73"/>
      <c r="G210" s="73"/>
      <c r="H210" s="73"/>
      <c r="I210" s="61">
        <f t="shared" si="20"/>
        <v>283.19173746460109</v>
      </c>
      <c r="J210" s="61">
        <f>SUMIF('3-Basis ruimtestaat'!J:J,A210,'3-Basis ruimtestaat'!I:I)</f>
        <v>210.83</v>
      </c>
      <c r="K210" s="75" t="e">
        <f t="shared" si="21"/>
        <v>#DIV/0!</v>
      </c>
      <c r="L210" s="77"/>
      <c r="M210" s="64" t="s">
        <v>84</v>
      </c>
      <c r="N210" s="78"/>
      <c r="O210" s="80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7" hidden="1" customHeight="1">
      <c r="A211" s="663">
        <v>12208</v>
      </c>
      <c r="B211" s="81">
        <v>208</v>
      </c>
      <c r="C211" s="128" t="s">
        <v>783</v>
      </c>
      <c r="D211" s="72" t="s">
        <v>60</v>
      </c>
      <c r="E211" s="255">
        <f>E215/255*B211*1.05</f>
        <v>0.77120894117647065</v>
      </c>
      <c r="F211" s="73"/>
      <c r="G211" s="73"/>
      <c r="H211" s="73"/>
      <c r="I211" s="61">
        <f t="shared" si="20"/>
        <v>269.70641663295334</v>
      </c>
      <c r="J211" s="61">
        <f>SUMIF('3-Basis ruimtestaat'!J:J,A211,'3-Basis ruimtestaat'!I:I)</f>
        <v>0</v>
      </c>
      <c r="K211" s="75" t="str">
        <f t="shared" si="21"/>
        <v/>
      </c>
      <c r="L211" s="77"/>
      <c r="M211" s="64" t="s">
        <v>84</v>
      </c>
      <c r="N211" s="78"/>
      <c r="O211" s="80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7" hidden="1" customHeight="1">
      <c r="A212" s="663">
        <v>12210</v>
      </c>
      <c r="B212" s="81">
        <v>210</v>
      </c>
      <c r="C212" s="128" t="s">
        <v>783</v>
      </c>
      <c r="D212" s="72" t="s">
        <v>221</v>
      </c>
      <c r="E212" s="255">
        <f>E215/255*B212</f>
        <v>0.74154705882352934</v>
      </c>
      <c r="F212" s="73"/>
      <c r="G212" s="73"/>
      <c r="H212" s="73"/>
      <c r="I212" s="61">
        <f t="shared" si="20"/>
        <v>283.19173746460103</v>
      </c>
      <c r="J212" s="61">
        <f>SUMIF('3-Basis ruimtestaat'!J:J,A212,'3-Basis ruimtestaat'!I:I)</f>
        <v>0</v>
      </c>
      <c r="K212" s="75" t="str">
        <f t="shared" si="21"/>
        <v/>
      </c>
      <c r="L212" s="77"/>
      <c r="M212" s="64" t="s">
        <v>84</v>
      </c>
      <c r="N212" s="78"/>
      <c r="O212" s="80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7" hidden="1" customHeight="1">
      <c r="A213" s="663">
        <v>12230</v>
      </c>
      <c r="B213" s="81">
        <v>230</v>
      </c>
      <c r="C213" s="128" t="s">
        <v>783</v>
      </c>
      <c r="D213" s="72" t="s">
        <v>248</v>
      </c>
      <c r="E213" s="255">
        <f>E215/255*B213</f>
        <v>0.81217058823529409</v>
      </c>
      <c r="F213" s="73"/>
      <c r="G213" s="73"/>
      <c r="H213" s="73"/>
      <c r="I213" s="61">
        <f t="shared" si="20"/>
        <v>283.19173746460103</v>
      </c>
      <c r="J213" s="61">
        <f>SUMIF('3-Basis ruimtestaat'!J:J,A213,'3-Basis ruimtestaat'!I:I)</f>
        <v>0</v>
      </c>
      <c r="K213" s="75" t="str">
        <f t="shared" si="21"/>
        <v/>
      </c>
      <c r="L213" s="77"/>
      <c r="M213" s="64" t="s">
        <v>84</v>
      </c>
      <c r="N213" s="78"/>
      <c r="O213" s="80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7" hidden="1" customHeight="1">
      <c r="A214" s="663">
        <v>12245</v>
      </c>
      <c r="B214" s="81">
        <v>245</v>
      </c>
      <c r="C214" s="128" t="s">
        <v>783</v>
      </c>
      <c r="D214" s="72" t="s">
        <v>229</v>
      </c>
      <c r="E214" s="255">
        <f>E215/255*B214</f>
        <v>0.8651382352941176</v>
      </c>
      <c r="F214" s="73"/>
      <c r="G214" s="73"/>
      <c r="H214" s="73"/>
      <c r="I214" s="61">
        <f t="shared" si="20"/>
        <v>283.19173746460103</v>
      </c>
      <c r="J214" s="61">
        <f>SUMIF('3-Basis ruimtestaat'!J:J,A214,'3-Basis ruimtestaat'!I:I)</f>
        <v>0</v>
      </c>
      <c r="K214" s="75" t="str">
        <f t="shared" si="21"/>
        <v/>
      </c>
      <c r="L214" s="77"/>
      <c r="M214" s="64" t="s">
        <v>84</v>
      </c>
      <c r="N214" s="78"/>
      <c r="O214" s="93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7" hidden="1" customHeight="1">
      <c r="A215" s="663">
        <v>12255</v>
      </c>
      <c r="B215" s="81">
        <v>255</v>
      </c>
      <c r="C215" s="128" t="s">
        <v>783</v>
      </c>
      <c r="D215" s="72" t="s">
        <v>61</v>
      </c>
      <c r="E215" s="255">
        <f>O215*$O$9</f>
        <v>0.90044999999999997</v>
      </c>
      <c r="F215" s="73"/>
      <c r="G215" s="73"/>
      <c r="H215" s="73"/>
      <c r="I215" s="61">
        <f t="shared" si="20"/>
        <v>283.19173746460103</v>
      </c>
      <c r="J215" s="61">
        <f>SUMIF('3-Basis ruimtestaat'!J:J,A215,'3-Basis ruimtestaat'!I:I)</f>
        <v>0</v>
      </c>
      <c r="K215" s="75" t="str">
        <f t="shared" si="21"/>
        <v/>
      </c>
      <c r="L215" s="77"/>
      <c r="M215" s="64" t="s">
        <v>84</v>
      </c>
      <c r="N215" s="78"/>
      <c r="O215" s="101">
        <v>0.78300000000000003</v>
      </c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7" hidden="1" customHeight="1" thickBot="1">
      <c r="A216" s="663">
        <v>12365</v>
      </c>
      <c r="B216" s="126">
        <v>365</v>
      </c>
      <c r="C216" s="128" t="s">
        <v>783</v>
      </c>
      <c r="D216" s="72" t="s">
        <v>62</v>
      </c>
      <c r="E216" s="255">
        <f>E215</f>
        <v>0.90044999999999997</v>
      </c>
      <c r="F216" s="73"/>
      <c r="G216" s="73"/>
      <c r="H216" s="73"/>
      <c r="I216" s="61">
        <f t="shared" si="20"/>
        <v>405.35287911599755</v>
      </c>
      <c r="J216" s="61">
        <f>SUMIF('3-Basis ruimtestaat'!J:J,A216,'3-Basis ruimtestaat'!I:I)</f>
        <v>0</v>
      </c>
      <c r="K216" s="75" t="str">
        <f t="shared" si="21"/>
        <v/>
      </c>
      <c r="L216" s="77"/>
      <c r="M216" s="64" t="s">
        <v>84</v>
      </c>
      <c r="N216" s="78"/>
      <c r="O216" s="93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7" customHeight="1">
      <c r="A217" s="222" t="s">
        <v>162</v>
      </c>
      <c r="B217" s="224">
        <v>0</v>
      </c>
      <c r="C217" s="223" t="s">
        <v>163</v>
      </c>
      <c r="D217" s="72"/>
      <c r="E217" s="171"/>
      <c r="F217" s="130"/>
      <c r="G217" s="130"/>
      <c r="H217" s="73"/>
      <c r="I217" s="61">
        <f>IF(E217=0,0,B217/(E217+F217+G217+H217))</f>
        <v>0</v>
      </c>
      <c r="J217" s="61">
        <f>SUMIF('3-Basis ruimtestaat'!J:J,A217,'3-Basis ruimtestaat'!I:I)</f>
        <v>420.4</v>
      </c>
      <c r="K217" s="75">
        <f>IF(J217=0,"",J217/$J$219)</f>
        <v>1.3223498194036275E-2</v>
      </c>
      <c r="L217" s="77"/>
      <c r="M217" s="64"/>
      <c r="N217" s="78"/>
      <c r="O217" s="80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7" hidden="1" customHeight="1" thickBot="1">
      <c r="A218" s="222" t="s">
        <v>161</v>
      </c>
      <c r="B218" s="225">
        <v>0</v>
      </c>
      <c r="C218" s="223" t="s">
        <v>161</v>
      </c>
      <c r="D218" s="72"/>
      <c r="E218" s="171"/>
      <c r="F218" s="130"/>
      <c r="G218" s="130"/>
      <c r="H218" s="73"/>
      <c r="I218" s="61">
        <f>IF(E218=0,0,B218/(E218+F218+G218+H218))</f>
        <v>0</v>
      </c>
      <c r="J218" s="61">
        <f>SUMIF('3-Basis ruimtestaat'!J:J,A218,'3-Basis ruimtestaat'!I:I)</f>
        <v>0</v>
      </c>
      <c r="K218" s="75" t="str">
        <f>IF(J218=0,"",J218/$J$219)</f>
        <v/>
      </c>
      <c r="L218" s="77"/>
      <c r="M218" s="64"/>
      <c r="N218" s="78"/>
      <c r="O218" s="80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7" customHeight="1">
      <c r="A219" s="9"/>
      <c r="B219" s="1"/>
      <c r="C219" s="2"/>
      <c r="D219" s="8"/>
      <c r="E219" s="3"/>
      <c r="F219" s="3"/>
      <c r="G219" s="3"/>
      <c r="H219" s="3"/>
      <c r="I219" s="4"/>
      <c r="J219" s="227">
        <f t="shared" ref="J219:K219" si="22">SUM(J10:J218)</f>
        <v>31791.890000000003</v>
      </c>
      <c r="K219" s="226" t="e">
        <f t="shared" si="22"/>
        <v>#DIV/0!</v>
      </c>
      <c r="L219" s="8"/>
      <c r="M219" s="9"/>
      <c r="N219" s="7"/>
      <c r="O219" s="9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7" customHeight="1">
      <c r="A220" s="9"/>
      <c r="B220" s="1"/>
      <c r="C220" s="2"/>
      <c r="D220" s="8"/>
      <c r="E220" s="3"/>
      <c r="F220" s="3"/>
      <c r="G220" s="3"/>
      <c r="H220" s="3"/>
      <c r="I220" s="4"/>
      <c r="J220" s="4"/>
      <c r="K220" s="132"/>
      <c r="L220" s="8"/>
      <c r="M220" s="9"/>
      <c r="N220" s="7"/>
      <c r="O220" s="9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7" customHeight="1">
      <c r="A221" s="7"/>
      <c r="B221" s="7"/>
      <c r="C221" s="7"/>
      <c r="D221" s="8"/>
      <c r="E221" s="7"/>
      <c r="F221" s="7"/>
      <c r="G221" s="7"/>
      <c r="H221" s="7"/>
      <c r="I221" s="7"/>
      <c r="J221" s="172"/>
      <c r="K221" s="10"/>
      <c r="L221" s="132"/>
      <c r="M221" s="7"/>
      <c r="N221" s="7"/>
      <c r="O221" s="9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7" customHeight="1">
      <c r="A222" s="173" t="s">
        <v>164</v>
      </c>
      <c r="B222" s="7"/>
      <c r="C222" s="7"/>
      <c r="D222" s="8"/>
      <c r="E222" s="7"/>
      <c r="F222" s="7"/>
      <c r="G222" s="7"/>
      <c r="H222" s="7"/>
      <c r="I222" s="7"/>
      <c r="J222" s="7"/>
      <c r="K222" s="10"/>
      <c r="L222" s="132"/>
      <c r="M222" s="7"/>
      <c r="N222" s="7"/>
      <c r="O222" s="9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7" customHeight="1">
      <c r="A223" s="7" t="s">
        <v>165</v>
      </c>
      <c r="B223" s="7" t="s">
        <v>166</v>
      </c>
      <c r="C223" s="7"/>
      <c r="D223" s="8"/>
      <c r="E223" s="7"/>
      <c r="F223" s="7"/>
      <c r="G223" s="7"/>
      <c r="H223" s="7"/>
      <c r="I223" s="7"/>
      <c r="J223" s="7"/>
      <c r="K223" s="10"/>
      <c r="L223" s="7"/>
      <c r="M223" s="7"/>
      <c r="N223" s="7"/>
      <c r="O223" s="9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7" customHeight="1">
      <c r="A224" s="7" t="s">
        <v>167</v>
      </c>
      <c r="B224" s="7" t="s">
        <v>168</v>
      </c>
      <c r="C224" s="7"/>
      <c r="D224" s="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9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7" customHeight="1">
      <c r="A225" s="7" t="s">
        <v>169</v>
      </c>
      <c r="B225" s="7" t="s">
        <v>170</v>
      </c>
      <c r="C225" s="7"/>
      <c r="D225" s="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9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7" customHeight="1">
      <c r="A226" s="7" t="s">
        <v>171</v>
      </c>
      <c r="B226" s="7" t="s">
        <v>172</v>
      </c>
      <c r="C226" s="7"/>
      <c r="D226" s="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9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7" customHeight="1">
      <c r="A227" s="7" t="s">
        <v>173</v>
      </c>
      <c r="B227" s="7" t="s">
        <v>174</v>
      </c>
      <c r="C227" s="7"/>
      <c r="D227" s="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9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7" customHeight="1">
      <c r="A228" s="7" t="s">
        <v>175</v>
      </c>
      <c r="B228" s="7" t="s">
        <v>176</v>
      </c>
      <c r="C228" s="7"/>
      <c r="D228" s="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9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7" customHeight="1">
      <c r="A229" s="7" t="s">
        <v>177</v>
      </c>
      <c r="B229" s="7" t="s">
        <v>178</v>
      </c>
      <c r="C229" s="7"/>
      <c r="D229" s="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9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7" customHeight="1">
      <c r="A230" s="7"/>
      <c r="B230" s="7"/>
      <c r="C230" s="7"/>
      <c r="D230" s="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9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7" customHeight="1">
      <c r="A231" s="7"/>
      <c r="B231" s="7"/>
      <c r="C231" s="7"/>
      <c r="D231" s="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9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7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9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7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9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7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9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7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9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7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9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7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9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7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9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7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9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7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9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7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9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7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9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7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9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7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9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7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9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7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9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7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9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7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9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7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9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7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9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7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9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7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9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7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9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9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7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9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7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9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7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9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7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9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7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9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7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9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7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9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7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9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7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9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7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9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7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9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7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9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7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9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7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9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7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9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7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9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7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9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7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9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7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9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7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9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7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9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7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9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7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9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7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9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7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9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7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9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7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9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7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9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7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9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7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9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7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9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7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9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7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9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7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9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7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9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7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9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7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9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7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9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7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9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7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9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7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9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7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9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7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9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7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9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7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9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7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9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7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9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7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9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7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9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7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9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7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9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7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9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7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9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7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9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7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9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7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9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7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9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7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9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7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9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7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9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7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9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7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9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7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9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7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9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7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9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7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9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7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9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7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9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7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9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7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9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7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9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7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9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7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9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7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9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7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9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7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9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7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9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7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9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7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9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7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9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7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9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7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9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7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9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7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9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7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9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7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9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7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9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7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9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7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9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7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9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7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9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7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9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7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9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7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9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7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9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7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9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7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9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7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9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7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9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7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9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7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9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7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9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7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9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7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9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7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9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7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9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7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9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7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9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7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9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7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9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7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9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7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9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7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9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7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9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7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9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7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9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7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9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7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9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7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9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7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9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7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9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7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9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7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9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7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9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7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9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7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9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7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9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7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9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7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9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7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9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7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9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7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9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7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9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7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9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7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9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7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9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7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9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7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9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7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9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7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9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7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9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7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9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7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9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7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9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7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9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7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9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7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9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7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9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7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9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7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9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7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9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7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9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7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9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7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9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7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9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7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9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7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9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7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9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7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9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7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9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7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9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7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9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7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9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7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9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7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9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7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9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7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9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7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9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7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9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7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9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7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9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7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9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7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9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7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9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7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9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7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9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7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9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7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9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7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9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7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9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7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9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7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9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7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9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7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9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7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9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7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9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7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9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7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9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7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9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7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9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7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9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7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9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7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9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7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9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7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9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7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9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7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9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7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9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7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9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7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9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7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9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7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9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7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9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7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9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7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9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7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9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7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9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7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9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7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9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7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9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7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9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7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9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7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9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7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9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7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9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7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9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7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9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7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9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7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9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7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9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7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9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7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9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7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9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7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9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7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9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7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9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7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9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7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9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7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9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7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9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7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9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7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9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7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9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7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9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7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9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7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9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7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9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7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9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7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9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7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9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7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9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7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9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7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9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7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9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7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9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7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9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7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9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7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9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7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9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7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9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7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9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7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9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7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9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7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9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7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9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7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9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7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9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7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9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7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9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7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9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7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9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7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9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7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9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7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9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7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9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7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9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7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9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7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9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7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9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7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9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7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9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7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9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7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9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7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9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7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9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7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9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7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9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7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9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7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9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7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9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7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9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7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9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7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9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7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9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7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9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7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9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7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9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7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9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7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9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7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9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7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9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7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9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7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9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7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9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7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9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7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9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7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9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7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9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7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9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7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9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7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9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7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9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7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9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7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9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7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9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7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9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7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9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7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9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7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9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7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9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7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9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7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9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7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9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7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9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7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9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7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9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7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9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7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9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7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9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7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9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7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9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7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9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7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9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7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9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7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9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7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9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7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9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7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9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7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9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7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9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7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9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7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9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7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9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7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9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7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9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7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9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7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9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7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9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7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9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7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9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7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9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7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9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7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9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7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9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7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9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7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9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7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9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7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9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7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9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7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9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7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9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7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9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7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9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7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9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7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9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7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9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7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9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7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9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7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9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7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9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7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9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7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9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7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9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7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9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7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9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7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9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7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9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7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9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7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9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7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9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7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9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7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9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7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9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7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9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7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9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7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9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7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9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7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9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7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9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7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9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7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9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7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9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7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9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7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9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7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9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7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9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7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9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7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9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7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9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7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9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7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9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7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9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7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9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7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9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7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9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7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9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7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9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7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9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7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9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7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9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7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9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7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9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7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9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7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9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7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9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7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9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7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9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7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9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7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9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7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9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7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9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7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9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7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9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7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9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7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9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7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9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7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9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7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9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7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9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7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9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7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9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7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9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7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9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7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9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7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9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7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9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7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9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7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9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7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9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7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9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7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9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7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9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7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9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7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9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7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9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7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9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7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9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7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9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7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9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7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9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7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9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7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9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7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9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7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9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7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9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7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9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7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9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7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9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7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9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7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9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7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9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7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9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7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9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7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9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7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9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7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9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7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9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7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9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7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9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7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9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7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9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7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9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7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9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7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9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7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9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7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9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7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9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7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9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7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9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7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9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7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9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7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9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7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9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7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9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7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9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7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9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7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9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7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9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7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9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7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9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7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9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7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9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7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9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7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9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7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9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7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9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7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9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7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9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7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9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7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9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7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9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7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9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7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9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7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9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7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9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7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9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7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9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7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9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7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9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7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9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7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9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7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9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7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9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7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9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7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9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7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9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7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9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7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9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7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9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7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9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7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9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7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9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7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9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7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9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7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9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7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9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7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9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7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9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7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9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7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9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7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9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7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9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7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9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7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9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7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9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7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9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7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9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7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9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7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9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7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9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</sheetData>
  <sheetProtection algorithmName="SHA-512" hashValue="FWs7dg4ca67P55mTUfDq4rX/nA6pQiRjceZ9/ZSDcWQJyariqxljkh66MCh33nvPUT5b3xkXsuOtBt4hTvrOeg==" saltValue="D1Z6fPdfB50Il2bQm88DOg==" spinCount="100000" sheet="1" objects="1" scenarios="1"/>
  <autoFilter ref="A8:O218" xr:uid="{00000000-0009-0000-0000-000002000000}">
    <filterColumn colId="9">
      <filters>
        <filter val="1.420"/>
        <filter val="1.821"/>
        <filter val="106"/>
        <filter val="11"/>
        <filter val="113"/>
        <filter val="125"/>
        <filter val="148"/>
        <filter val="15"/>
        <filter val="16"/>
        <filter val="19"/>
        <filter val="190"/>
        <filter val="198"/>
        <filter val="2.462"/>
        <filter val="211"/>
        <filter val="23"/>
        <filter val="372"/>
        <filter val="4.598"/>
        <filter val="420"/>
        <filter val="433"/>
        <filter val="50"/>
        <filter val="6"/>
        <filter val="667"/>
        <filter val="7.613"/>
        <filter val="866"/>
        <filter val="9"/>
        <filter val="9.697"/>
        <filter val="90"/>
        <filter val="93"/>
      </filters>
    </filterColumn>
  </autoFilter>
  <sortState xmlns:xlrd2="http://schemas.microsoft.com/office/spreadsheetml/2017/richdata2" ref="A28:Z50">
    <sortCondition ref="A28:A50"/>
  </sortState>
  <pageMargins left="0.59055118110236227" right="0.59055118110236227" top="0.59055118110236227" bottom="0.78740157480314965" header="0" footer="0"/>
  <pageSetup paperSize="9" scale="47" orientation="landscape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606"/>
  <sheetViews>
    <sheetView showGridLines="0" topLeftCell="B1" zoomScaleNormal="100" workbookViewId="0">
      <pane ySplit="9" topLeftCell="A10" activePane="bottomLeft" state="frozen"/>
      <selection activeCell="B4" sqref="B4"/>
      <selection pane="bottomLeft" activeCell="J18" sqref="J18"/>
    </sheetView>
  </sheetViews>
  <sheetFormatPr baseColWidth="10" defaultColWidth="14.1640625" defaultRowHeight="18" customHeight="1"/>
  <cols>
    <col min="1" max="1" width="4.1640625" hidden="1" customWidth="1"/>
    <col min="2" max="2" width="34.1640625" customWidth="1"/>
    <col min="3" max="3" width="39.33203125" customWidth="1"/>
    <col min="4" max="4" width="11.5" bestFit="1" customWidth="1"/>
    <col min="5" max="5" width="27.6640625" bestFit="1" customWidth="1"/>
    <col min="6" max="6" width="27.1640625" customWidth="1"/>
    <col min="7" max="7" width="19.1640625" customWidth="1"/>
    <col min="8" max="8" width="19.83203125" customWidth="1"/>
    <col min="9" max="9" width="17.83203125" style="666" customWidth="1"/>
    <col min="10" max="10" width="15.1640625" customWidth="1"/>
    <col min="11" max="11" width="13.83203125" customWidth="1"/>
    <col min="12" max="14" width="12.1640625" customWidth="1"/>
    <col min="15" max="15" width="17.1640625" customWidth="1"/>
    <col min="16" max="19" width="9.1640625" customWidth="1"/>
    <col min="20" max="20" width="9.1640625" style="252" customWidth="1"/>
    <col min="21" max="24" width="11.83203125" customWidth="1"/>
    <col min="25" max="25" width="23.1640625" customWidth="1"/>
    <col min="26" max="26" width="13.83203125" customWidth="1"/>
    <col min="27" max="27" width="18.1640625" customWidth="1"/>
    <col min="28" max="28" width="8.83203125" customWidth="1"/>
  </cols>
  <sheetData>
    <row r="1" spans="1:28" ht="18" customHeight="1">
      <c r="A1" s="131">
        <v>1</v>
      </c>
      <c r="B1" s="263" t="s">
        <v>246</v>
      </c>
      <c r="C1" s="9"/>
      <c r="D1" s="10"/>
      <c r="E1" s="7"/>
      <c r="F1" s="7"/>
      <c r="G1" s="7"/>
      <c r="H1" s="1"/>
      <c r="I1" s="33"/>
      <c r="J1" s="10"/>
      <c r="K1" s="132"/>
      <c r="L1" s="132"/>
      <c r="M1" s="132"/>
      <c r="N1" s="132"/>
      <c r="O1" s="132"/>
      <c r="P1" s="133"/>
      <c r="Q1" s="132"/>
      <c r="R1" s="134"/>
      <c r="S1" s="132"/>
      <c r="T1" s="248"/>
      <c r="U1" s="135"/>
      <c r="V1" s="135"/>
      <c r="W1" s="135"/>
      <c r="X1" s="135"/>
      <c r="Y1" s="136"/>
    </row>
    <row r="2" spans="1:28" ht="18" customHeight="1">
      <c r="A2" s="137">
        <v>2</v>
      </c>
      <c r="B2" s="138"/>
      <c r="C2" s="139"/>
      <c r="D2" s="35"/>
      <c r="E2" s="88"/>
      <c r="F2" s="7"/>
      <c r="G2" s="7"/>
      <c r="H2" s="140"/>
      <c r="I2" s="139"/>
      <c r="J2" s="86"/>
      <c r="K2" s="142"/>
      <c r="L2" s="142"/>
      <c r="M2" s="142"/>
      <c r="N2" s="142"/>
      <c r="O2" s="142"/>
      <c r="P2" s="143"/>
      <c r="Q2" s="142"/>
      <c r="R2" s="144"/>
      <c r="S2" s="142"/>
      <c r="T2" s="249"/>
      <c r="U2" s="145"/>
      <c r="V2" s="145"/>
      <c r="W2" s="145"/>
      <c r="X2" s="145"/>
      <c r="Y2" s="136"/>
    </row>
    <row r="3" spans="1:28" ht="18" customHeight="1">
      <c r="A3" s="137">
        <v>3</v>
      </c>
      <c r="B3" s="12" t="str">
        <f>'1-Contractblad dag'!A3</f>
        <v>Naam opdrachtgever</v>
      </c>
      <c r="C3" s="14" t="str">
        <f>'1-Contractblad dag'!B3</f>
        <v>Eenbes Basisonderwijs</v>
      </c>
      <c r="D3" s="146"/>
      <c r="H3" s="140"/>
      <c r="I3" s="139"/>
      <c r="J3" s="86"/>
      <c r="K3" s="142"/>
      <c r="L3" s="142"/>
      <c r="M3" s="142"/>
      <c r="N3" s="142"/>
      <c r="O3" s="142"/>
      <c r="P3" s="143"/>
      <c r="Q3" s="142"/>
      <c r="R3" s="144"/>
      <c r="S3" s="142"/>
      <c r="T3" s="141"/>
      <c r="U3" s="97"/>
      <c r="V3" s="97"/>
      <c r="W3" s="97"/>
      <c r="X3" s="97"/>
      <c r="Y3" s="136"/>
    </row>
    <row r="4" spans="1:28" ht="18" customHeight="1">
      <c r="A4" s="137">
        <v>4</v>
      </c>
      <c r="B4" s="12" t="str">
        <f>'1-Contractblad dag'!A4</f>
        <v>Calculatie onderdeel</v>
      </c>
      <c r="C4" s="14" t="s">
        <v>89</v>
      </c>
      <c r="D4" s="147"/>
      <c r="F4" s="16"/>
      <c r="G4" s="16"/>
      <c r="H4" s="140"/>
      <c r="I4" s="139"/>
      <c r="J4" s="86"/>
      <c r="K4" s="142"/>
      <c r="L4" s="142"/>
      <c r="M4" s="142"/>
      <c r="N4" s="142"/>
      <c r="O4" s="142"/>
      <c r="P4" s="143"/>
      <c r="Q4" s="142"/>
      <c r="R4" s="144"/>
      <c r="S4" s="142"/>
      <c r="T4" s="141"/>
      <c r="U4" s="97"/>
      <c r="V4" s="97"/>
      <c r="W4" s="97"/>
      <c r="X4" s="97"/>
      <c r="Y4" s="136"/>
    </row>
    <row r="5" spans="1:28" ht="18" customHeight="1">
      <c r="A5" s="137">
        <v>5</v>
      </c>
      <c r="B5" s="12" t="str">
        <f>'1-Contractblad dag'!A5</f>
        <v>Gebouw/plaats</v>
      </c>
      <c r="C5" s="14" t="str">
        <f>'1-Contractblad dag'!B5</f>
        <v>Eenbes Basisonderwijs</v>
      </c>
      <c r="D5" s="146"/>
      <c r="H5" s="140"/>
      <c r="I5" s="139"/>
      <c r="J5" s="86"/>
      <c r="K5" s="142"/>
      <c r="L5" s="142"/>
      <c r="M5" s="142"/>
      <c r="N5" s="142"/>
      <c r="O5" s="142"/>
      <c r="P5" s="143"/>
      <c r="Q5" s="142"/>
      <c r="R5" s="144"/>
      <c r="S5" s="142"/>
      <c r="T5" s="141"/>
      <c r="U5" s="97"/>
      <c r="V5" s="97"/>
      <c r="W5" s="97"/>
      <c r="X5" s="97"/>
      <c r="Y5" s="136"/>
    </row>
    <row r="6" spans="1:28" ht="18" customHeight="1">
      <c r="A6" s="137">
        <v>6</v>
      </c>
      <c r="B6" s="12" t="str">
        <f>'1-Contractblad dag'!A6</f>
        <v>Besteknummer</v>
      </c>
      <c r="C6" s="14" t="str">
        <f>'1-Contractblad dag'!B6</f>
        <v>Calculatie Eenbes Basisonderwijs 2024-01</v>
      </c>
      <c r="D6" s="146"/>
      <c r="H6" s="140"/>
      <c r="I6" s="139"/>
      <c r="J6" s="86"/>
      <c r="K6" s="142"/>
      <c r="L6" s="142"/>
      <c r="M6" s="142"/>
      <c r="N6" s="142"/>
      <c r="O6" s="142"/>
      <c r="P6" s="143"/>
      <c r="Q6" s="142"/>
      <c r="R6" s="144"/>
      <c r="S6" s="142"/>
      <c r="T6" s="141"/>
      <c r="U6" s="97"/>
      <c r="V6" s="97"/>
      <c r="W6" s="97"/>
      <c r="X6" s="97"/>
      <c r="Y6" s="136"/>
    </row>
    <row r="7" spans="1:28" ht="18" customHeight="1">
      <c r="A7" s="137">
        <v>7</v>
      </c>
      <c r="B7" s="12" t="str">
        <f>'1-Contractblad dag'!A7</f>
        <v>Naam leverancier</v>
      </c>
      <c r="C7" s="14" t="str">
        <f>'1-Contractblad dag'!B7</f>
        <v>Exploitatie calculatie</v>
      </c>
      <c r="D7" s="146"/>
      <c r="H7" s="140"/>
      <c r="I7" s="139"/>
      <c r="J7" s="86"/>
      <c r="K7" s="142"/>
      <c r="L7" s="142"/>
      <c r="M7" s="142"/>
      <c r="N7" s="142"/>
      <c r="O7" s="142"/>
      <c r="P7" s="143"/>
      <c r="Q7" s="142"/>
      <c r="R7" s="144"/>
      <c r="S7" s="142"/>
      <c r="T7" s="141"/>
      <c r="U7" s="97"/>
      <c r="V7" s="97"/>
      <c r="W7" s="97"/>
      <c r="X7" s="97"/>
      <c r="Y7" s="136"/>
    </row>
    <row r="8" spans="1:28" ht="18" customHeight="1">
      <c r="A8" s="137">
        <v>8</v>
      </c>
      <c r="B8" s="144"/>
      <c r="C8" s="139"/>
      <c r="D8" s="148"/>
      <c r="E8" s="144"/>
      <c r="F8" s="97"/>
      <c r="G8" s="97"/>
      <c r="H8" s="140"/>
      <c r="I8" s="139"/>
      <c r="J8" s="86"/>
      <c r="K8" s="142"/>
      <c r="L8" s="142"/>
      <c r="M8" s="142"/>
      <c r="N8" s="142"/>
      <c r="O8" s="142"/>
      <c r="P8" s="143"/>
      <c r="Q8" s="142"/>
      <c r="R8" s="144"/>
      <c r="S8" s="142"/>
      <c r="T8" s="249"/>
      <c r="U8" s="145"/>
      <c r="V8" s="145"/>
      <c r="W8" s="145"/>
      <c r="X8" s="145"/>
      <c r="Y8" s="136"/>
    </row>
    <row r="9" spans="1:28" ht="58" customHeight="1">
      <c r="A9" s="137">
        <v>9</v>
      </c>
      <c r="B9" s="149" t="s">
        <v>90</v>
      </c>
      <c r="C9" s="149" t="s">
        <v>91</v>
      </c>
      <c r="D9" s="150" t="s">
        <v>92</v>
      </c>
      <c r="E9" s="151" t="s">
        <v>93</v>
      </c>
      <c r="F9" s="149" t="s">
        <v>94</v>
      </c>
      <c r="G9" s="149" t="s">
        <v>24</v>
      </c>
      <c r="H9" s="152" t="s">
        <v>95</v>
      </c>
      <c r="I9" s="151" t="s">
        <v>31</v>
      </c>
      <c r="J9" s="153" t="s">
        <v>96</v>
      </c>
      <c r="K9" s="154" t="s">
        <v>97</v>
      </c>
      <c r="L9" s="155" t="s">
        <v>98</v>
      </c>
      <c r="M9" s="155" t="s">
        <v>99</v>
      </c>
      <c r="N9" s="155" t="s">
        <v>100</v>
      </c>
      <c r="O9" s="155" t="s">
        <v>101</v>
      </c>
      <c r="P9" s="156" t="s">
        <v>102</v>
      </c>
      <c r="Q9" s="154" t="s">
        <v>103</v>
      </c>
      <c r="R9" s="154" t="s">
        <v>104</v>
      </c>
      <c r="S9" s="154" t="s">
        <v>105</v>
      </c>
      <c r="T9" s="250" t="s">
        <v>106</v>
      </c>
      <c r="U9" s="152" t="s">
        <v>107</v>
      </c>
      <c r="V9" s="152" t="s">
        <v>108</v>
      </c>
      <c r="W9" s="152" t="s">
        <v>109</v>
      </c>
      <c r="X9" s="152" t="s">
        <v>110</v>
      </c>
      <c r="Y9" s="157" t="s">
        <v>111</v>
      </c>
      <c r="Z9" s="7"/>
      <c r="AA9" s="7"/>
      <c r="AB9" s="7"/>
    </row>
    <row r="10" spans="1:28" ht="18" customHeight="1">
      <c r="A10" s="137">
        <v>10</v>
      </c>
      <c r="B10" s="298" t="s">
        <v>335</v>
      </c>
      <c r="C10" s="656" t="s">
        <v>336</v>
      </c>
      <c r="D10" s="300">
        <v>1</v>
      </c>
      <c r="E10" s="301"/>
      <c r="F10" s="72" t="s">
        <v>302</v>
      </c>
      <c r="G10" s="72" t="s">
        <v>333</v>
      </c>
      <c r="H10" s="55" t="s">
        <v>323</v>
      </c>
      <c r="I10" s="72">
        <v>7.05</v>
      </c>
      <c r="J10" s="261">
        <v>6080</v>
      </c>
      <c r="K10" s="161">
        <f t="shared" ref="K10:K779" si="0">SUM(IF(J10="",0,VLOOKUP(J10,Kengetal,2)))</f>
        <v>80</v>
      </c>
      <c r="L10" s="162">
        <f t="shared" ref="L10:L1068" si="1">P10*I10*U10</f>
        <v>6.1044705882352925</v>
      </c>
      <c r="M10" s="162">
        <f t="shared" ref="M10:M1068" si="2">Q10*I10*V10</f>
        <v>0</v>
      </c>
      <c r="N10" s="162">
        <f t="shared" ref="N10:N1068" si="3">R10*I10*W10</f>
        <v>0</v>
      </c>
      <c r="O10" s="162">
        <f t="shared" ref="O10:O1068" si="4">S10*I10*X10</f>
        <v>0</v>
      </c>
      <c r="P10" s="163">
        <f t="shared" ref="P10:P779" si="5">IF($J10="",0,VLOOKUP($J10,Kengetal,5,FALSE))</f>
        <v>0.86588235294117633</v>
      </c>
      <c r="Q10" s="162">
        <f t="shared" ref="Q10:Q779" si="6">IF($J10="",0,VLOOKUP($J10,Kengetal,6,FALSE))</f>
        <v>0</v>
      </c>
      <c r="R10" s="162">
        <f t="shared" ref="R10:R779" si="7">IF($J10="",0,VLOOKUP($J10,Kengetal,7,FALSE))</f>
        <v>0</v>
      </c>
      <c r="S10" s="162">
        <f t="shared" ref="S10:S779" si="8">IF($J10="",0,VLOOKUP($J10,Kengetal,8,FALSE))</f>
        <v>0</v>
      </c>
      <c r="T10" s="251" t="str">
        <f t="shared" ref="T10:T779" si="9">IF(J10="","",VLOOKUP(J10,Kengetal,13,FALSE))</f>
        <v>V</v>
      </c>
      <c r="U10" s="262">
        <v>1</v>
      </c>
      <c r="V10" s="262">
        <v>1</v>
      </c>
      <c r="W10" s="262">
        <v>1</v>
      </c>
      <c r="X10" s="262">
        <v>1</v>
      </c>
      <c r="Y10" s="158"/>
      <c r="Z10" s="164">
        <f t="shared" ref="Z10:Z1068" si="10">I10*K10</f>
        <v>564</v>
      </c>
      <c r="AA10" s="165">
        <f t="shared" ref="AA10:AA1068" si="11">L10+M10+N10+O10</f>
        <v>6.1044705882352925</v>
      </c>
      <c r="AB10" s="166"/>
    </row>
    <row r="11" spans="1:28" ht="18" customHeight="1">
      <c r="A11" s="137">
        <v>11</v>
      </c>
      <c r="B11" s="298" t="s">
        <v>335</v>
      </c>
      <c r="C11" s="656" t="s">
        <v>336</v>
      </c>
      <c r="D11" s="300">
        <v>1</v>
      </c>
      <c r="E11" s="301"/>
      <c r="F11" s="72" t="s">
        <v>340</v>
      </c>
      <c r="G11" s="72" t="s">
        <v>333</v>
      </c>
      <c r="H11" s="55" t="s">
        <v>324</v>
      </c>
      <c r="I11" s="72">
        <v>5.45</v>
      </c>
      <c r="J11" s="261">
        <v>4080</v>
      </c>
      <c r="K11" s="161">
        <f t="shared" si="0"/>
        <v>80</v>
      </c>
      <c r="L11" s="162">
        <f t="shared" si="1"/>
        <v>2.6521110588235293</v>
      </c>
      <c r="M11" s="162">
        <f t="shared" si="2"/>
        <v>0</v>
      </c>
      <c r="N11" s="162">
        <f t="shared" si="3"/>
        <v>0</v>
      </c>
      <c r="O11" s="162">
        <f t="shared" si="4"/>
        <v>0</v>
      </c>
      <c r="P11" s="163">
        <f t="shared" si="5"/>
        <v>0.48662588235294113</v>
      </c>
      <c r="Q11" s="162">
        <f t="shared" si="6"/>
        <v>0</v>
      </c>
      <c r="R11" s="162">
        <f t="shared" si="7"/>
        <v>0</v>
      </c>
      <c r="S11" s="162">
        <f t="shared" si="8"/>
        <v>0</v>
      </c>
      <c r="T11" s="251" t="str">
        <f t="shared" si="9"/>
        <v>V</v>
      </c>
      <c r="U11" s="262">
        <v>1</v>
      </c>
      <c r="V11" s="262">
        <v>1</v>
      </c>
      <c r="W11" s="262">
        <v>1</v>
      </c>
      <c r="X11" s="262">
        <v>1</v>
      </c>
      <c r="Y11" s="158"/>
      <c r="Z11" s="164">
        <f t="shared" si="10"/>
        <v>436</v>
      </c>
      <c r="AA11" s="165">
        <f t="shared" si="11"/>
        <v>2.6521110588235293</v>
      </c>
      <c r="AB11" s="166"/>
    </row>
    <row r="12" spans="1:28" ht="18" customHeight="1">
      <c r="A12" s="137">
        <v>12</v>
      </c>
      <c r="B12" s="298" t="s">
        <v>335</v>
      </c>
      <c r="C12" s="656" t="s">
        <v>336</v>
      </c>
      <c r="D12" s="300">
        <v>1</v>
      </c>
      <c r="E12" s="301"/>
      <c r="F12" s="72" t="s">
        <v>331</v>
      </c>
      <c r="G12" s="72" t="s">
        <v>341</v>
      </c>
      <c r="H12" s="55" t="s">
        <v>323</v>
      </c>
      <c r="I12" s="72">
        <v>31.76</v>
      </c>
      <c r="J12" s="261">
        <v>1080</v>
      </c>
      <c r="K12" s="161">
        <f t="shared" si="0"/>
        <v>80</v>
      </c>
      <c r="L12" s="162">
        <f t="shared" si="1"/>
        <v>7.4251143529411774</v>
      </c>
      <c r="M12" s="162">
        <f t="shared" si="2"/>
        <v>0</v>
      </c>
      <c r="N12" s="162">
        <f t="shared" si="3"/>
        <v>0</v>
      </c>
      <c r="O12" s="162">
        <f t="shared" si="4"/>
        <v>0</v>
      </c>
      <c r="P12" s="163">
        <f t="shared" si="5"/>
        <v>0.23378823529411766</v>
      </c>
      <c r="Q12" s="162">
        <f t="shared" si="6"/>
        <v>0</v>
      </c>
      <c r="R12" s="162">
        <f t="shared" si="7"/>
        <v>0</v>
      </c>
      <c r="S12" s="162">
        <f t="shared" si="8"/>
        <v>0</v>
      </c>
      <c r="T12" s="251" t="str">
        <f t="shared" si="9"/>
        <v>B</v>
      </c>
      <c r="U12" s="262">
        <v>1</v>
      </c>
      <c r="V12" s="262">
        <v>1</v>
      </c>
      <c r="W12" s="262">
        <v>1</v>
      </c>
      <c r="X12" s="262">
        <v>1</v>
      </c>
      <c r="Y12" s="158"/>
      <c r="Z12" s="164">
        <f t="shared" si="10"/>
        <v>2540.8000000000002</v>
      </c>
      <c r="AA12" s="165">
        <f t="shared" si="11"/>
        <v>7.4251143529411774</v>
      </c>
      <c r="AB12" s="166"/>
    </row>
    <row r="13" spans="1:28" ht="18" customHeight="1">
      <c r="A13" s="137">
        <v>13</v>
      </c>
      <c r="B13" s="298" t="s">
        <v>335</v>
      </c>
      <c r="C13" s="656" t="s">
        <v>336</v>
      </c>
      <c r="D13" s="300">
        <v>1</v>
      </c>
      <c r="E13" s="301"/>
      <c r="F13" s="72" t="s">
        <v>331</v>
      </c>
      <c r="G13" s="72" t="s">
        <v>341</v>
      </c>
      <c r="H13" s="55" t="s">
        <v>323</v>
      </c>
      <c r="I13" s="72">
        <v>24.99</v>
      </c>
      <c r="J13" s="261">
        <v>1080</v>
      </c>
      <c r="K13" s="161">
        <f t="shared" si="0"/>
        <v>80</v>
      </c>
      <c r="L13" s="162">
        <f t="shared" si="1"/>
        <v>5.8423679999999996</v>
      </c>
      <c r="M13" s="162">
        <f t="shared" si="2"/>
        <v>0</v>
      </c>
      <c r="N13" s="162">
        <f t="shared" si="3"/>
        <v>0</v>
      </c>
      <c r="O13" s="162">
        <f t="shared" si="4"/>
        <v>0</v>
      </c>
      <c r="P13" s="163">
        <f t="shared" si="5"/>
        <v>0.23378823529411766</v>
      </c>
      <c r="Q13" s="162">
        <f t="shared" si="6"/>
        <v>0</v>
      </c>
      <c r="R13" s="162">
        <f t="shared" si="7"/>
        <v>0</v>
      </c>
      <c r="S13" s="162">
        <f t="shared" si="8"/>
        <v>0</v>
      </c>
      <c r="T13" s="251" t="str">
        <f t="shared" si="9"/>
        <v>B</v>
      </c>
      <c r="U13" s="262">
        <v>1</v>
      </c>
      <c r="V13" s="262">
        <v>1</v>
      </c>
      <c r="W13" s="262">
        <v>1</v>
      </c>
      <c r="X13" s="262">
        <v>1</v>
      </c>
      <c r="Y13" s="158"/>
      <c r="Z13" s="164">
        <f t="shared" si="10"/>
        <v>1999.1999999999998</v>
      </c>
      <c r="AA13" s="165">
        <f t="shared" si="11"/>
        <v>5.8423679999999996</v>
      </c>
      <c r="AB13" s="166"/>
    </row>
    <row r="14" spans="1:28" ht="18" customHeight="1">
      <c r="A14" s="137">
        <v>14</v>
      </c>
      <c r="B14" s="298" t="s">
        <v>335</v>
      </c>
      <c r="C14" s="656" t="s">
        <v>336</v>
      </c>
      <c r="D14" s="300">
        <v>1</v>
      </c>
      <c r="E14" s="301"/>
      <c r="F14" s="72" t="s">
        <v>305</v>
      </c>
      <c r="G14" s="72" t="s">
        <v>341</v>
      </c>
      <c r="H14" s="55" t="s">
        <v>323</v>
      </c>
      <c r="I14" s="72">
        <v>45.35</v>
      </c>
      <c r="J14" s="261">
        <v>1080</v>
      </c>
      <c r="K14" s="161">
        <f t="shared" si="0"/>
        <v>80</v>
      </c>
      <c r="L14" s="162">
        <f t="shared" si="1"/>
        <v>10.602296470588236</v>
      </c>
      <c r="M14" s="162">
        <f t="shared" si="2"/>
        <v>0</v>
      </c>
      <c r="N14" s="162">
        <f t="shared" si="3"/>
        <v>0</v>
      </c>
      <c r="O14" s="162">
        <f t="shared" si="4"/>
        <v>0</v>
      </c>
      <c r="P14" s="163">
        <f t="shared" si="5"/>
        <v>0.23378823529411766</v>
      </c>
      <c r="Q14" s="162">
        <f t="shared" si="6"/>
        <v>0</v>
      </c>
      <c r="R14" s="162">
        <f t="shared" si="7"/>
        <v>0</v>
      </c>
      <c r="S14" s="162">
        <f t="shared" si="8"/>
        <v>0</v>
      </c>
      <c r="T14" s="251" t="str">
        <f t="shared" si="9"/>
        <v>B</v>
      </c>
      <c r="U14" s="262">
        <v>1</v>
      </c>
      <c r="V14" s="262">
        <v>1</v>
      </c>
      <c r="W14" s="262">
        <v>1</v>
      </c>
      <c r="X14" s="262">
        <v>1</v>
      </c>
      <c r="Y14" s="158"/>
      <c r="Z14" s="164">
        <f t="shared" si="10"/>
        <v>3628</v>
      </c>
      <c r="AA14" s="165">
        <f t="shared" si="11"/>
        <v>10.602296470588236</v>
      </c>
      <c r="AB14" s="166"/>
    </row>
    <row r="15" spans="1:28" ht="18" customHeight="1">
      <c r="A15" s="137">
        <v>15</v>
      </c>
      <c r="B15" s="298" t="s">
        <v>335</v>
      </c>
      <c r="C15" s="656" t="s">
        <v>336</v>
      </c>
      <c r="D15" s="300">
        <v>1</v>
      </c>
      <c r="E15" s="301"/>
      <c r="F15" s="72" t="s">
        <v>412</v>
      </c>
      <c r="G15" s="72" t="s">
        <v>333</v>
      </c>
      <c r="H15" s="55" t="s">
        <v>323</v>
      </c>
      <c r="I15" s="72">
        <v>13.46</v>
      </c>
      <c r="J15" s="261">
        <v>3080</v>
      </c>
      <c r="K15" s="161">
        <f t="shared" si="0"/>
        <v>80</v>
      </c>
      <c r="L15" s="162">
        <f t="shared" si="1"/>
        <v>2.1794431999999997</v>
      </c>
      <c r="M15" s="162">
        <f t="shared" si="2"/>
        <v>0</v>
      </c>
      <c r="N15" s="162">
        <f t="shared" si="3"/>
        <v>0</v>
      </c>
      <c r="O15" s="162">
        <f t="shared" si="4"/>
        <v>0</v>
      </c>
      <c r="P15" s="163">
        <f t="shared" si="5"/>
        <v>0.16191999999999998</v>
      </c>
      <c r="Q15" s="162">
        <f t="shared" si="6"/>
        <v>0</v>
      </c>
      <c r="R15" s="162">
        <f t="shared" si="7"/>
        <v>0</v>
      </c>
      <c r="S15" s="162">
        <f t="shared" si="8"/>
        <v>0</v>
      </c>
      <c r="T15" s="251" t="str">
        <f t="shared" si="9"/>
        <v>V</v>
      </c>
      <c r="U15" s="262">
        <v>1</v>
      </c>
      <c r="V15" s="262">
        <v>1</v>
      </c>
      <c r="W15" s="262">
        <v>1</v>
      </c>
      <c r="X15" s="262">
        <v>1</v>
      </c>
      <c r="Y15" s="158"/>
      <c r="Z15" s="164">
        <f t="shared" si="10"/>
        <v>1076.8000000000002</v>
      </c>
      <c r="AA15" s="165">
        <f t="shared" si="11"/>
        <v>2.1794431999999997</v>
      </c>
      <c r="AB15" s="166"/>
    </row>
    <row r="16" spans="1:28" ht="18" customHeight="1">
      <c r="A16" s="137">
        <v>16</v>
      </c>
      <c r="B16" s="298" t="s">
        <v>335</v>
      </c>
      <c r="C16" s="656" t="s">
        <v>336</v>
      </c>
      <c r="D16" s="300">
        <v>1</v>
      </c>
      <c r="E16" s="301"/>
      <c r="F16" s="72" t="s">
        <v>331</v>
      </c>
      <c r="G16" s="72" t="s">
        <v>341</v>
      </c>
      <c r="H16" s="55" t="s">
        <v>323</v>
      </c>
      <c r="I16" s="72">
        <v>19.440000000000001</v>
      </c>
      <c r="J16" s="261">
        <v>1080</v>
      </c>
      <c r="K16" s="161">
        <f t="shared" si="0"/>
        <v>80</v>
      </c>
      <c r="L16" s="162">
        <f t="shared" si="1"/>
        <v>4.5448432941176478</v>
      </c>
      <c r="M16" s="162">
        <f t="shared" si="2"/>
        <v>0</v>
      </c>
      <c r="N16" s="162">
        <f t="shared" si="3"/>
        <v>0</v>
      </c>
      <c r="O16" s="162">
        <f t="shared" si="4"/>
        <v>0</v>
      </c>
      <c r="P16" s="163">
        <f t="shared" si="5"/>
        <v>0.23378823529411766</v>
      </c>
      <c r="Q16" s="162">
        <f t="shared" si="6"/>
        <v>0</v>
      </c>
      <c r="R16" s="162">
        <f t="shared" si="7"/>
        <v>0</v>
      </c>
      <c r="S16" s="162">
        <f t="shared" si="8"/>
        <v>0</v>
      </c>
      <c r="T16" s="251" t="str">
        <f t="shared" si="9"/>
        <v>B</v>
      </c>
      <c r="U16" s="262">
        <v>1</v>
      </c>
      <c r="V16" s="262">
        <v>1</v>
      </c>
      <c r="W16" s="262">
        <v>1</v>
      </c>
      <c r="X16" s="262">
        <v>1</v>
      </c>
      <c r="Y16" s="158"/>
      <c r="Z16" s="164">
        <f t="shared" si="10"/>
        <v>1555.2</v>
      </c>
      <c r="AA16" s="165">
        <f t="shared" si="11"/>
        <v>4.5448432941176478</v>
      </c>
      <c r="AB16" s="166"/>
    </row>
    <row r="17" spans="1:28" ht="18" customHeight="1">
      <c r="A17" s="137">
        <v>17</v>
      </c>
      <c r="B17" s="298" t="s">
        <v>335</v>
      </c>
      <c r="C17" s="656" t="s">
        <v>336</v>
      </c>
      <c r="D17" s="300">
        <v>1</v>
      </c>
      <c r="E17" s="301"/>
      <c r="F17" s="72" t="s">
        <v>337</v>
      </c>
      <c r="G17" s="72" t="s">
        <v>333</v>
      </c>
      <c r="H17" s="55" t="s">
        <v>323</v>
      </c>
      <c r="I17" s="72">
        <v>8</v>
      </c>
      <c r="J17" s="261">
        <v>3080</v>
      </c>
      <c r="K17" s="161">
        <f t="shared" si="0"/>
        <v>80</v>
      </c>
      <c r="L17" s="162">
        <f t="shared" si="1"/>
        <v>1.2953599999999998</v>
      </c>
      <c r="M17" s="162">
        <f t="shared" si="2"/>
        <v>0</v>
      </c>
      <c r="N17" s="162">
        <f t="shared" si="3"/>
        <v>0</v>
      </c>
      <c r="O17" s="162">
        <f t="shared" si="4"/>
        <v>0</v>
      </c>
      <c r="P17" s="163">
        <f t="shared" si="5"/>
        <v>0.16191999999999998</v>
      </c>
      <c r="Q17" s="162">
        <f t="shared" si="6"/>
        <v>0</v>
      </c>
      <c r="R17" s="162">
        <f t="shared" si="7"/>
        <v>0</v>
      </c>
      <c r="S17" s="162">
        <f t="shared" si="8"/>
        <v>0</v>
      </c>
      <c r="T17" s="251" t="str">
        <f t="shared" si="9"/>
        <v>V</v>
      </c>
      <c r="U17" s="262">
        <v>1</v>
      </c>
      <c r="V17" s="262">
        <v>1</v>
      </c>
      <c r="W17" s="262">
        <v>1</v>
      </c>
      <c r="X17" s="262">
        <v>1</v>
      </c>
      <c r="Y17" s="158"/>
      <c r="Z17" s="164">
        <f t="shared" si="10"/>
        <v>640</v>
      </c>
      <c r="AA17" s="165">
        <f t="shared" si="11"/>
        <v>1.2953599999999998</v>
      </c>
      <c r="AB17" s="166"/>
    </row>
    <row r="18" spans="1:28" ht="18" customHeight="1">
      <c r="A18" s="137">
        <v>20</v>
      </c>
      <c r="B18" s="298" t="s">
        <v>335</v>
      </c>
      <c r="C18" s="656" t="s">
        <v>336</v>
      </c>
      <c r="D18" s="300">
        <v>1</v>
      </c>
      <c r="E18" s="301"/>
      <c r="F18" s="72" t="s">
        <v>412</v>
      </c>
      <c r="G18" s="72" t="s">
        <v>333</v>
      </c>
      <c r="H18" s="55" t="s">
        <v>323</v>
      </c>
      <c r="I18" s="72">
        <v>4.67</v>
      </c>
      <c r="J18" s="261">
        <v>3080</v>
      </c>
      <c r="K18" s="161">
        <f t="shared" si="0"/>
        <v>80</v>
      </c>
      <c r="L18" s="162">
        <f t="shared" si="1"/>
        <v>0.75616639999999991</v>
      </c>
      <c r="M18" s="162">
        <f t="shared" si="2"/>
        <v>0</v>
      </c>
      <c r="N18" s="162">
        <f t="shared" si="3"/>
        <v>0</v>
      </c>
      <c r="O18" s="162">
        <f t="shared" si="4"/>
        <v>0</v>
      </c>
      <c r="P18" s="163">
        <f t="shared" si="5"/>
        <v>0.16191999999999998</v>
      </c>
      <c r="Q18" s="162">
        <f t="shared" si="6"/>
        <v>0</v>
      </c>
      <c r="R18" s="162">
        <f t="shared" si="7"/>
        <v>0</v>
      </c>
      <c r="S18" s="162">
        <f t="shared" si="8"/>
        <v>0</v>
      </c>
      <c r="T18" s="251" t="str">
        <f t="shared" si="9"/>
        <v>V</v>
      </c>
      <c r="U18" s="262">
        <v>1</v>
      </c>
      <c r="V18" s="262">
        <v>1</v>
      </c>
      <c r="W18" s="262">
        <v>1</v>
      </c>
      <c r="X18" s="262">
        <v>1</v>
      </c>
      <c r="Y18" s="158"/>
      <c r="Z18" s="164">
        <f t="shared" si="10"/>
        <v>373.6</v>
      </c>
      <c r="AA18" s="165">
        <f t="shared" si="11"/>
        <v>0.75616639999999991</v>
      </c>
      <c r="AB18" s="166"/>
    </row>
    <row r="19" spans="1:28" ht="18" customHeight="1">
      <c r="A19" s="137">
        <v>21</v>
      </c>
      <c r="B19" s="298" t="s">
        <v>335</v>
      </c>
      <c r="C19" s="656" t="s">
        <v>336</v>
      </c>
      <c r="D19" s="300">
        <v>1</v>
      </c>
      <c r="E19" s="301"/>
      <c r="F19" s="72" t="s">
        <v>331</v>
      </c>
      <c r="G19" s="72" t="s">
        <v>341</v>
      </c>
      <c r="H19" s="55" t="s">
        <v>323</v>
      </c>
      <c r="I19" s="72">
        <v>33.14</v>
      </c>
      <c r="J19" s="261">
        <v>1080</v>
      </c>
      <c r="K19" s="161">
        <f t="shared" si="0"/>
        <v>80</v>
      </c>
      <c r="L19" s="162">
        <f t="shared" si="1"/>
        <v>7.7477421176470589</v>
      </c>
      <c r="M19" s="162">
        <f t="shared" si="2"/>
        <v>0</v>
      </c>
      <c r="N19" s="162">
        <f t="shared" si="3"/>
        <v>0</v>
      </c>
      <c r="O19" s="162">
        <f t="shared" si="4"/>
        <v>0</v>
      </c>
      <c r="P19" s="163">
        <f t="shared" si="5"/>
        <v>0.23378823529411766</v>
      </c>
      <c r="Q19" s="162">
        <f t="shared" si="6"/>
        <v>0</v>
      </c>
      <c r="R19" s="162">
        <f t="shared" si="7"/>
        <v>0</v>
      </c>
      <c r="S19" s="162">
        <f t="shared" si="8"/>
        <v>0</v>
      </c>
      <c r="T19" s="251" t="str">
        <f t="shared" si="9"/>
        <v>B</v>
      </c>
      <c r="U19" s="262">
        <v>1</v>
      </c>
      <c r="V19" s="262">
        <v>1</v>
      </c>
      <c r="W19" s="262">
        <v>1</v>
      </c>
      <c r="X19" s="262">
        <v>1</v>
      </c>
      <c r="Y19" s="158"/>
      <c r="Z19" s="164">
        <f t="shared" si="10"/>
        <v>2651.2</v>
      </c>
      <c r="AA19" s="165">
        <f t="shared" si="11"/>
        <v>7.7477421176470589</v>
      </c>
      <c r="AB19" s="166"/>
    </row>
    <row r="20" spans="1:28" ht="18" customHeight="1">
      <c r="A20" s="137">
        <v>23</v>
      </c>
      <c r="B20" s="298" t="s">
        <v>335</v>
      </c>
      <c r="C20" s="656" t="s">
        <v>336</v>
      </c>
      <c r="D20" s="300">
        <v>1</v>
      </c>
      <c r="E20" s="301"/>
      <c r="F20" s="72" t="s">
        <v>331</v>
      </c>
      <c r="G20" s="72" t="s">
        <v>341</v>
      </c>
      <c r="H20" s="55" t="s">
        <v>323</v>
      </c>
      <c r="I20" s="72">
        <v>13.68</v>
      </c>
      <c r="J20" s="261">
        <v>1080</v>
      </c>
      <c r="K20" s="161">
        <f t="shared" si="0"/>
        <v>80</v>
      </c>
      <c r="L20" s="162">
        <f t="shared" si="1"/>
        <v>3.1982230588235296</v>
      </c>
      <c r="M20" s="162">
        <f t="shared" si="2"/>
        <v>0</v>
      </c>
      <c r="N20" s="162">
        <f t="shared" si="3"/>
        <v>0</v>
      </c>
      <c r="O20" s="162">
        <f t="shared" si="4"/>
        <v>0</v>
      </c>
      <c r="P20" s="163">
        <f t="shared" si="5"/>
        <v>0.23378823529411766</v>
      </c>
      <c r="Q20" s="162">
        <f t="shared" si="6"/>
        <v>0</v>
      </c>
      <c r="R20" s="162">
        <f t="shared" si="7"/>
        <v>0</v>
      </c>
      <c r="S20" s="162">
        <f t="shared" si="8"/>
        <v>0</v>
      </c>
      <c r="T20" s="251" t="str">
        <f t="shared" si="9"/>
        <v>B</v>
      </c>
      <c r="U20" s="262">
        <v>1</v>
      </c>
      <c r="V20" s="262">
        <v>1</v>
      </c>
      <c r="W20" s="262">
        <v>1</v>
      </c>
      <c r="X20" s="262">
        <v>1</v>
      </c>
      <c r="Y20" s="158"/>
      <c r="Z20" s="164">
        <f t="shared" si="10"/>
        <v>1094.4000000000001</v>
      </c>
      <c r="AA20" s="165">
        <f t="shared" si="11"/>
        <v>3.1982230588235296</v>
      </c>
      <c r="AB20" s="166"/>
    </row>
    <row r="21" spans="1:28" ht="18" customHeight="1">
      <c r="A21" s="137">
        <v>24</v>
      </c>
      <c r="B21" s="298" t="s">
        <v>335</v>
      </c>
      <c r="C21" s="656" t="s">
        <v>336</v>
      </c>
      <c r="D21" s="300">
        <v>1</v>
      </c>
      <c r="E21" s="301"/>
      <c r="F21" s="72" t="s">
        <v>412</v>
      </c>
      <c r="G21" s="72" t="s">
        <v>333</v>
      </c>
      <c r="H21" s="55" t="s">
        <v>323</v>
      </c>
      <c r="I21" s="72">
        <v>17.45</v>
      </c>
      <c r="J21" s="261">
        <v>3080</v>
      </c>
      <c r="K21" s="161">
        <f t="shared" si="0"/>
        <v>80</v>
      </c>
      <c r="L21" s="162">
        <f t="shared" si="1"/>
        <v>2.8255039999999996</v>
      </c>
      <c r="M21" s="162">
        <f t="shared" si="2"/>
        <v>0</v>
      </c>
      <c r="N21" s="162">
        <f t="shared" si="3"/>
        <v>0</v>
      </c>
      <c r="O21" s="162">
        <f t="shared" si="4"/>
        <v>0</v>
      </c>
      <c r="P21" s="163">
        <f t="shared" si="5"/>
        <v>0.16191999999999998</v>
      </c>
      <c r="Q21" s="162">
        <f t="shared" si="6"/>
        <v>0</v>
      </c>
      <c r="R21" s="162">
        <f t="shared" si="7"/>
        <v>0</v>
      </c>
      <c r="S21" s="162">
        <f t="shared" si="8"/>
        <v>0</v>
      </c>
      <c r="T21" s="251" t="str">
        <f t="shared" si="9"/>
        <v>V</v>
      </c>
      <c r="U21" s="262">
        <v>1</v>
      </c>
      <c r="V21" s="262">
        <v>1</v>
      </c>
      <c r="W21" s="262">
        <v>1</v>
      </c>
      <c r="X21" s="262">
        <v>1</v>
      </c>
      <c r="Y21" s="158"/>
      <c r="Z21" s="164">
        <f t="shared" si="10"/>
        <v>1396</v>
      </c>
      <c r="AA21" s="165">
        <f t="shared" si="11"/>
        <v>2.8255039999999996</v>
      </c>
      <c r="AB21" s="166"/>
    </row>
    <row r="22" spans="1:28" ht="18" customHeight="1">
      <c r="A22" s="137">
        <v>25</v>
      </c>
      <c r="B22" s="298" t="s">
        <v>335</v>
      </c>
      <c r="C22" s="656" t="s">
        <v>336</v>
      </c>
      <c r="D22" s="300">
        <v>1</v>
      </c>
      <c r="E22" s="301"/>
      <c r="F22" s="72" t="s">
        <v>331</v>
      </c>
      <c r="G22" s="72" t="s">
        <v>341</v>
      </c>
      <c r="H22" s="55" t="s">
        <v>323</v>
      </c>
      <c r="I22" s="72">
        <v>24.58</v>
      </c>
      <c r="J22" s="261">
        <v>1080</v>
      </c>
      <c r="K22" s="161">
        <f t="shared" si="0"/>
        <v>80</v>
      </c>
      <c r="L22" s="162">
        <f t="shared" si="1"/>
        <v>5.7465148235294112</v>
      </c>
      <c r="M22" s="162">
        <f t="shared" si="2"/>
        <v>0</v>
      </c>
      <c r="N22" s="162">
        <f t="shared" si="3"/>
        <v>0</v>
      </c>
      <c r="O22" s="162">
        <f t="shared" si="4"/>
        <v>0</v>
      </c>
      <c r="P22" s="163">
        <f t="shared" si="5"/>
        <v>0.23378823529411766</v>
      </c>
      <c r="Q22" s="162">
        <f t="shared" si="6"/>
        <v>0</v>
      </c>
      <c r="R22" s="162">
        <f t="shared" si="7"/>
        <v>0</v>
      </c>
      <c r="S22" s="162">
        <f t="shared" si="8"/>
        <v>0</v>
      </c>
      <c r="T22" s="251" t="str">
        <f t="shared" si="9"/>
        <v>B</v>
      </c>
      <c r="U22" s="262">
        <v>1</v>
      </c>
      <c r="V22" s="262">
        <v>1</v>
      </c>
      <c r="W22" s="262">
        <v>1</v>
      </c>
      <c r="X22" s="262">
        <v>1</v>
      </c>
      <c r="Y22" s="158"/>
      <c r="Z22" s="164">
        <f t="shared" si="10"/>
        <v>1966.3999999999999</v>
      </c>
      <c r="AA22" s="165">
        <f t="shared" si="11"/>
        <v>5.7465148235294112</v>
      </c>
      <c r="AB22" s="166"/>
    </row>
    <row r="23" spans="1:28" ht="18" customHeight="1">
      <c r="A23" s="137">
        <v>26</v>
      </c>
      <c r="B23" s="298" t="s">
        <v>335</v>
      </c>
      <c r="C23" s="656" t="s">
        <v>336</v>
      </c>
      <c r="D23" s="300">
        <v>1</v>
      </c>
      <c r="E23" s="301"/>
      <c r="F23" s="72" t="s">
        <v>331</v>
      </c>
      <c r="G23" s="72" t="s">
        <v>341</v>
      </c>
      <c r="H23" s="55" t="s">
        <v>323</v>
      </c>
      <c r="I23" s="72">
        <v>23.88</v>
      </c>
      <c r="J23" s="261">
        <v>1080</v>
      </c>
      <c r="K23" s="161">
        <f t="shared" si="0"/>
        <v>80</v>
      </c>
      <c r="L23" s="162">
        <f t="shared" si="1"/>
        <v>5.5828630588235297</v>
      </c>
      <c r="M23" s="162">
        <f t="shared" si="2"/>
        <v>0</v>
      </c>
      <c r="N23" s="162">
        <f t="shared" si="3"/>
        <v>0</v>
      </c>
      <c r="O23" s="162">
        <f t="shared" si="4"/>
        <v>0</v>
      </c>
      <c r="P23" s="163">
        <f t="shared" si="5"/>
        <v>0.23378823529411766</v>
      </c>
      <c r="Q23" s="162">
        <f t="shared" si="6"/>
        <v>0</v>
      </c>
      <c r="R23" s="162">
        <f t="shared" si="7"/>
        <v>0</v>
      </c>
      <c r="S23" s="162">
        <f t="shared" si="8"/>
        <v>0</v>
      </c>
      <c r="T23" s="251" t="str">
        <f t="shared" si="9"/>
        <v>B</v>
      </c>
      <c r="U23" s="262">
        <v>1</v>
      </c>
      <c r="V23" s="262">
        <v>1</v>
      </c>
      <c r="W23" s="262">
        <v>1</v>
      </c>
      <c r="X23" s="262">
        <v>1</v>
      </c>
      <c r="Y23" s="158"/>
      <c r="Z23" s="164">
        <f t="shared" si="10"/>
        <v>1910.3999999999999</v>
      </c>
      <c r="AA23" s="165">
        <f t="shared" si="11"/>
        <v>5.5828630588235297</v>
      </c>
      <c r="AB23" s="166"/>
    </row>
    <row r="24" spans="1:28" ht="18" customHeight="1">
      <c r="A24" s="137">
        <v>27</v>
      </c>
      <c r="B24" s="298" t="s">
        <v>335</v>
      </c>
      <c r="C24" s="656" t="s">
        <v>336</v>
      </c>
      <c r="D24" s="300">
        <v>1</v>
      </c>
      <c r="E24" s="301"/>
      <c r="F24" s="72" t="s">
        <v>331</v>
      </c>
      <c r="G24" s="72" t="s">
        <v>341</v>
      </c>
      <c r="H24" s="55" t="s">
        <v>323</v>
      </c>
      <c r="I24" s="72">
        <v>22.64</v>
      </c>
      <c r="J24" s="261">
        <v>1080</v>
      </c>
      <c r="K24" s="161">
        <f t="shared" si="0"/>
        <v>80</v>
      </c>
      <c r="L24" s="162">
        <f t="shared" si="1"/>
        <v>5.292965647058824</v>
      </c>
      <c r="M24" s="162">
        <f t="shared" si="2"/>
        <v>0</v>
      </c>
      <c r="N24" s="162">
        <f t="shared" si="3"/>
        <v>0</v>
      </c>
      <c r="O24" s="162">
        <f t="shared" si="4"/>
        <v>0</v>
      </c>
      <c r="P24" s="163">
        <f t="shared" si="5"/>
        <v>0.23378823529411766</v>
      </c>
      <c r="Q24" s="162">
        <f t="shared" si="6"/>
        <v>0</v>
      </c>
      <c r="R24" s="162">
        <f t="shared" si="7"/>
        <v>0</v>
      </c>
      <c r="S24" s="162">
        <f t="shared" si="8"/>
        <v>0</v>
      </c>
      <c r="T24" s="251" t="str">
        <f t="shared" si="9"/>
        <v>B</v>
      </c>
      <c r="U24" s="262">
        <v>1</v>
      </c>
      <c r="V24" s="262">
        <v>1</v>
      </c>
      <c r="W24" s="262">
        <v>1</v>
      </c>
      <c r="X24" s="262">
        <v>1</v>
      </c>
      <c r="Y24" s="158"/>
      <c r="Z24" s="164">
        <f t="shared" si="10"/>
        <v>1811.2</v>
      </c>
      <c r="AA24" s="165">
        <f t="shared" si="11"/>
        <v>5.292965647058824</v>
      </c>
      <c r="AB24" s="166"/>
    </row>
    <row r="25" spans="1:28" ht="18" customHeight="1">
      <c r="A25" s="137">
        <v>28</v>
      </c>
      <c r="B25" s="298" t="s">
        <v>335</v>
      </c>
      <c r="C25" s="656" t="s">
        <v>336</v>
      </c>
      <c r="D25" s="300">
        <v>1</v>
      </c>
      <c r="E25" s="301"/>
      <c r="F25" s="72" t="s">
        <v>331</v>
      </c>
      <c r="G25" s="72" t="s">
        <v>341</v>
      </c>
      <c r="H25" s="55" t="s">
        <v>323</v>
      </c>
      <c r="I25" s="72">
        <v>19.260000000000002</v>
      </c>
      <c r="J25" s="261">
        <v>1080</v>
      </c>
      <c r="K25" s="161">
        <f t="shared" si="0"/>
        <v>80</v>
      </c>
      <c r="L25" s="162">
        <f t="shared" si="1"/>
        <v>4.5027614117647063</v>
      </c>
      <c r="M25" s="162">
        <f t="shared" si="2"/>
        <v>0</v>
      </c>
      <c r="N25" s="162">
        <f t="shared" si="3"/>
        <v>0</v>
      </c>
      <c r="O25" s="162">
        <f t="shared" si="4"/>
        <v>0</v>
      </c>
      <c r="P25" s="163">
        <f t="shared" si="5"/>
        <v>0.23378823529411766</v>
      </c>
      <c r="Q25" s="162">
        <f t="shared" si="6"/>
        <v>0</v>
      </c>
      <c r="R25" s="162">
        <f t="shared" si="7"/>
        <v>0</v>
      </c>
      <c r="S25" s="162">
        <f t="shared" si="8"/>
        <v>0</v>
      </c>
      <c r="T25" s="251" t="str">
        <f t="shared" si="9"/>
        <v>B</v>
      </c>
      <c r="U25" s="262">
        <v>1</v>
      </c>
      <c r="V25" s="262">
        <v>1</v>
      </c>
      <c r="W25" s="262">
        <v>1</v>
      </c>
      <c r="X25" s="262">
        <v>1</v>
      </c>
      <c r="Y25" s="158"/>
      <c r="Z25" s="164">
        <f t="shared" si="10"/>
        <v>1540.8000000000002</v>
      </c>
      <c r="AA25" s="165">
        <f t="shared" si="11"/>
        <v>4.5027614117647063</v>
      </c>
      <c r="AB25" s="166"/>
    </row>
    <row r="26" spans="1:28" ht="18" customHeight="1">
      <c r="A26" s="137">
        <v>29</v>
      </c>
      <c r="B26" s="298" t="s">
        <v>335</v>
      </c>
      <c r="C26" s="656" t="s">
        <v>336</v>
      </c>
      <c r="D26" s="300">
        <v>1</v>
      </c>
      <c r="E26" s="301"/>
      <c r="F26" s="72" t="s">
        <v>412</v>
      </c>
      <c r="G26" s="72" t="s">
        <v>333</v>
      </c>
      <c r="H26" s="55" t="s">
        <v>323</v>
      </c>
      <c r="I26" s="72">
        <v>6.43</v>
      </c>
      <c r="J26" s="261">
        <v>3080</v>
      </c>
      <c r="K26" s="161">
        <f t="shared" si="0"/>
        <v>80</v>
      </c>
      <c r="L26" s="162">
        <f t="shared" si="1"/>
        <v>1.0411455999999999</v>
      </c>
      <c r="M26" s="162">
        <f t="shared" si="2"/>
        <v>0</v>
      </c>
      <c r="N26" s="162">
        <f t="shared" si="3"/>
        <v>0</v>
      </c>
      <c r="O26" s="162">
        <f t="shared" si="4"/>
        <v>0</v>
      </c>
      <c r="P26" s="163">
        <f t="shared" si="5"/>
        <v>0.16191999999999998</v>
      </c>
      <c r="Q26" s="162">
        <f t="shared" si="6"/>
        <v>0</v>
      </c>
      <c r="R26" s="162">
        <f t="shared" si="7"/>
        <v>0</v>
      </c>
      <c r="S26" s="162">
        <f t="shared" si="8"/>
        <v>0</v>
      </c>
      <c r="T26" s="251" t="str">
        <f t="shared" si="9"/>
        <v>V</v>
      </c>
      <c r="U26" s="262">
        <v>1</v>
      </c>
      <c r="V26" s="262">
        <v>1</v>
      </c>
      <c r="W26" s="262">
        <v>1</v>
      </c>
      <c r="X26" s="262">
        <v>1</v>
      </c>
      <c r="Y26" s="158"/>
      <c r="Z26" s="164">
        <f t="shared" si="10"/>
        <v>514.4</v>
      </c>
      <c r="AA26" s="165">
        <f t="shared" si="11"/>
        <v>1.0411455999999999</v>
      </c>
      <c r="AB26" s="166"/>
    </row>
    <row r="27" spans="1:28" ht="18" customHeight="1">
      <c r="A27" s="137">
        <v>30</v>
      </c>
      <c r="B27" s="298" t="s">
        <v>335</v>
      </c>
      <c r="C27" s="656" t="s">
        <v>336</v>
      </c>
      <c r="D27" s="300">
        <v>1</v>
      </c>
      <c r="E27" s="301"/>
      <c r="F27" s="72" t="s">
        <v>331</v>
      </c>
      <c r="G27" s="72" t="s">
        <v>341</v>
      </c>
      <c r="H27" s="55" t="s">
        <v>323</v>
      </c>
      <c r="I27" s="72">
        <v>29.5</v>
      </c>
      <c r="J27" s="261">
        <v>1080</v>
      </c>
      <c r="K27" s="161">
        <f t="shared" si="0"/>
        <v>80</v>
      </c>
      <c r="L27" s="162">
        <f t="shared" si="1"/>
        <v>6.8967529411764712</v>
      </c>
      <c r="M27" s="162">
        <f t="shared" si="2"/>
        <v>0</v>
      </c>
      <c r="N27" s="162">
        <f t="shared" si="3"/>
        <v>0</v>
      </c>
      <c r="O27" s="162">
        <f t="shared" si="4"/>
        <v>0</v>
      </c>
      <c r="P27" s="163">
        <f t="shared" si="5"/>
        <v>0.23378823529411766</v>
      </c>
      <c r="Q27" s="162">
        <f t="shared" si="6"/>
        <v>0</v>
      </c>
      <c r="R27" s="162">
        <f t="shared" si="7"/>
        <v>0</v>
      </c>
      <c r="S27" s="162">
        <f t="shared" si="8"/>
        <v>0</v>
      </c>
      <c r="T27" s="251" t="str">
        <f t="shared" si="9"/>
        <v>B</v>
      </c>
      <c r="U27" s="262">
        <v>1</v>
      </c>
      <c r="V27" s="262">
        <v>1</v>
      </c>
      <c r="W27" s="262">
        <v>1</v>
      </c>
      <c r="X27" s="262">
        <v>1</v>
      </c>
      <c r="Y27" s="158"/>
      <c r="Z27" s="164">
        <f t="shared" si="10"/>
        <v>2360</v>
      </c>
      <c r="AA27" s="165">
        <f t="shared" si="11"/>
        <v>6.8967529411764712</v>
      </c>
      <c r="AB27" s="166"/>
    </row>
    <row r="28" spans="1:28" ht="18" customHeight="1">
      <c r="A28" s="137">
        <v>31</v>
      </c>
      <c r="B28" s="298" t="s">
        <v>335</v>
      </c>
      <c r="C28" s="656" t="s">
        <v>336</v>
      </c>
      <c r="D28" s="300">
        <v>1</v>
      </c>
      <c r="E28" s="301"/>
      <c r="F28" s="72" t="s">
        <v>331</v>
      </c>
      <c r="G28" s="72" t="s">
        <v>341</v>
      </c>
      <c r="H28" s="55" t="s">
        <v>323</v>
      </c>
      <c r="I28" s="72">
        <v>22.52</v>
      </c>
      <c r="J28" s="261">
        <v>1080</v>
      </c>
      <c r="K28" s="161">
        <f t="shared" si="0"/>
        <v>80</v>
      </c>
      <c r="L28" s="162">
        <f t="shared" si="1"/>
        <v>5.2649110588235297</v>
      </c>
      <c r="M28" s="162">
        <f t="shared" si="2"/>
        <v>0</v>
      </c>
      <c r="N28" s="162">
        <f t="shared" si="3"/>
        <v>0</v>
      </c>
      <c r="O28" s="162">
        <f t="shared" si="4"/>
        <v>0</v>
      </c>
      <c r="P28" s="163">
        <f t="shared" si="5"/>
        <v>0.23378823529411766</v>
      </c>
      <c r="Q28" s="162">
        <f t="shared" si="6"/>
        <v>0</v>
      </c>
      <c r="R28" s="162">
        <f t="shared" si="7"/>
        <v>0</v>
      </c>
      <c r="S28" s="162">
        <f t="shared" si="8"/>
        <v>0</v>
      </c>
      <c r="T28" s="251" t="str">
        <f t="shared" si="9"/>
        <v>B</v>
      </c>
      <c r="U28" s="262">
        <v>1</v>
      </c>
      <c r="V28" s="262">
        <v>1</v>
      </c>
      <c r="W28" s="262">
        <v>1</v>
      </c>
      <c r="X28" s="262">
        <v>1</v>
      </c>
      <c r="Y28" s="158"/>
      <c r="Z28" s="164">
        <f t="shared" si="10"/>
        <v>1801.6</v>
      </c>
      <c r="AA28" s="165">
        <f t="shared" si="11"/>
        <v>5.2649110588235297</v>
      </c>
      <c r="AB28" s="166"/>
    </row>
    <row r="29" spans="1:28" ht="18" customHeight="1">
      <c r="A29" s="137">
        <v>32</v>
      </c>
      <c r="B29" s="298" t="s">
        <v>335</v>
      </c>
      <c r="C29" s="656" t="s">
        <v>336</v>
      </c>
      <c r="D29" s="300">
        <v>2</v>
      </c>
      <c r="E29" s="301"/>
      <c r="F29" s="72" t="s">
        <v>338</v>
      </c>
      <c r="G29" s="72" t="s">
        <v>341</v>
      </c>
      <c r="H29" s="55" t="s">
        <v>323</v>
      </c>
      <c r="I29" s="72">
        <v>93.24</v>
      </c>
      <c r="J29" s="261">
        <v>1080</v>
      </c>
      <c r="K29" s="161">
        <f t="shared" si="0"/>
        <v>80</v>
      </c>
      <c r="L29" s="162">
        <f t="shared" si="1"/>
        <v>21.798415058823529</v>
      </c>
      <c r="M29" s="162">
        <f t="shared" si="2"/>
        <v>0</v>
      </c>
      <c r="N29" s="162">
        <f t="shared" si="3"/>
        <v>0</v>
      </c>
      <c r="O29" s="162">
        <f t="shared" si="4"/>
        <v>0</v>
      </c>
      <c r="P29" s="163">
        <f t="shared" si="5"/>
        <v>0.23378823529411766</v>
      </c>
      <c r="Q29" s="162">
        <f t="shared" si="6"/>
        <v>0</v>
      </c>
      <c r="R29" s="162">
        <f t="shared" si="7"/>
        <v>0</v>
      </c>
      <c r="S29" s="162">
        <f t="shared" si="8"/>
        <v>0</v>
      </c>
      <c r="T29" s="251" t="str">
        <f t="shared" si="9"/>
        <v>B</v>
      </c>
      <c r="U29" s="262">
        <v>1</v>
      </c>
      <c r="V29" s="262">
        <v>1</v>
      </c>
      <c r="W29" s="262">
        <v>1</v>
      </c>
      <c r="X29" s="262">
        <v>1</v>
      </c>
      <c r="Y29" s="158"/>
      <c r="Z29" s="164">
        <f t="shared" si="10"/>
        <v>7459.2</v>
      </c>
      <c r="AA29" s="165">
        <f t="shared" si="11"/>
        <v>21.798415058823529</v>
      </c>
      <c r="AB29" s="166"/>
    </row>
    <row r="30" spans="1:28" ht="18" customHeight="1">
      <c r="A30" s="137">
        <v>33</v>
      </c>
      <c r="B30" s="298" t="s">
        <v>335</v>
      </c>
      <c r="C30" s="656" t="s">
        <v>336</v>
      </c>
      <c r="D30" s="300">
        <v>2</v>
      </c>
      <c r="E30" s="301"/>
      <c r="F30" s="72" t="s">
        <v>338</v>
      </c>
      <c r="G30" s="72" t="s">
        <v>341</v>
      </c>
      <c r="H30" s="55" t="s">
        <v>323</v>
      </c>
      <c r="I30" s="72">
        <v>15.91</v>
      </c>
      <c r="J30" s="261">
        <v>1080</v>
      </c>
      <c r="K30" s="161">
        <f t="shared" si="0"/>
        <v>80</v>
      </c>
      <c r="L30" s="162">
        <f t="shared" si="1"/>
        <v>3.7195708235294118</v>
      </c>
      <c r="M30" s="162">
        <f t="shared" si="2"/>
        <v>0</v>
      </c>
      <c r="N30" s="162">
        <f t="shared" si="3"/>
        <v>0</v>
      </c>
      <c r="O30" s="162">
        <f t="shared" si="4"/>
        <v>0</v>
      </c>
      <c r="P30" s="163">
        <f t="shared" si="5"/>
        <v>0.23378823529411766</v>
      </c>
      <c r="Q30" s="162">
        <f t="shared" si="6"/>
        <v>0</v>
      </c>
      <c r="R30" s="162">
        <f t="shared" si="7"/>
        <v>0</v>
      </c>
      <c r="S30" s="162">
        <f t="shared" si="8"/>
        <v>0</v>
      </c>
      <c r="T30" s="251" t="str">
        <f t="shared" si="9"/>
        <v>B</v>
      </c>
      <c r="U30" s="262">
        <v>1</v>
      </c>
      <c r="V30" s="262">
        <v>1</v>
      </c>
      <c r="W30" s="262">
        <v>1</v>
      </c>
      <c r="X30" s="262">
        <v>1</v>
      </c>
      <c r="Y30" s="158"/>
      <c r="Z30" s="164">
        <f t="shared" si="10"/>
        <v>1272.8</v>
      </c>
      <c r="AA30" s="165">
        <f t="shared" si="11"/>
        <v>3.7195708235294118</v>
      </c>
      <c r="AB30" s="166"/>
    </row>
    <row r="31" spans="1:28" ht="18" customHeight="1">
      <c r="A31" s="137">
        <v>33</v>
      </c>
      <c r="B31" s="298" t="s">
        <v>335</v>
      </c>
      <c r="C31" s="656" t="s">
        <v>336</v>
      </c>
      <c r="D31" s="300">
        <v>2</v>
      </c>
      <c r="E31" s="301"/>
      <c r="F31" s="72" t="s">
        <v>339</v>
      </c>
      <c r="G31" s="72" t="s">
        <v>341</v>
      </c>
      <c r="H31" s="55" t="s">
        <v>323</v>
      </c>
      <c r="I31" s="72">
        <v>13.33</v>
      </c>
      <c r="J31" s="261">
        <v>1080</v>
      </c>
      <c r="K31" s="161">
        <f t="shared" si="0"/>
        <v>80</v>
      </c>
      <c r="L31" s="162">
        <f t="shared" ref="L31" si="12">P31*I31*U31</f>
        <v>3.1163971764705884</v>
      </c>
      <c r="M31" s="162">
        <f t="shared" ref="M31" si="13">Q31*I31*V31</f>
        <v>0</v>
      </c>
      <c r="N31" s="162">
        <f t="shared" ref="N31" si="14">R31*I31*W31</f>
        <v>0</v>
      </c>
      <c r="O31" s="162">
        <f t="shared" ref="O31" si="15">S31*I31*X31</f>
        <v>0</v>
      </c>
      <c r="P31" s="163">
        <f t="shared" si="5"/>
        <v>0.23378823529411766</v>
      </c>
      <c r="Q31" s="162">
        <f t="shared" si="6"/>
        <v>0</v>
      </c>
      <c r="R31" s="162">
        <f t="shared" si="7"/>
        <v>0</v>
      </c>
      <c r="S31" s="162">
        <f t="shared" si="8"/>
        <v>0</v>
      </c>
      <c r="T31" s="251" t="str">
        <f t="shared" ref="T31" si="16">IF(J31="","",VLOOKUP(J31,Kengetal,13,FALSE))</f>
        <v>B</v>
      </c>
      <c r="U31" s="262">
        <v>1</v>
      </c>
      <c r="V31" s="262">
        <v>1</v>
      </c>
      <c r="W31" s="262">
        <v>1</v>
      </c>
      <c r="X31" s="262">
        <v>1</v>
      </c>
      <c r="Y31" s="158"/>
      <c r="Z31" s="164">
        <f t="shared" ref="Z31" si="17">I31*K31</f>
        <v>1066.4000000000001</v>
      </c>
      <c r="AA31" s="165">
        <f t="shared" ref="AA31" si="18">L31+M31+N31+O31</f>
        <v>3.1163971764705884</v>
      </c>
      <c r="AB31" s="166"/>
    </row>
    <row r="32" spans="1:28" ht="18" customHeight="1">
      <c r="A32" s="137">
        <v>34</v>
      </c>
      <c r="B32" s="298" t="s">
        <v>335</v>
      </c>
      <c r="C32" s="656" t="s">
        <v>336</v>
      </c>
      <c r="D32" s="300">
        <v>2</v>
      </c>
      <c r="E32" s="301"/>
      <c r="F32" s="72" t="s">
        <v>302</v>
      </c>
      <c r="G32" s="72" t="s">
        <v>333</v>
      </c>
      <c r="H32" s="55" t="s">
        <v>323</v>
      </c>
      <c r="I32" s="72">
        <v>15.88</v>
      </c>
      <c r="J32" s="261">
        <v>6080</v>
      </c>
      <c r="K32" s="161">
        <f t="shared" si="0"/>
        <v>80</v>
      </c>
      <c r="L32" s="162">
        <f t="shared" si="1"/>
        <v>13.750211764705881</v>
      </c>
      <c r="M32" s="162">
        <f t="shared" si="2"/>
        <v>0</v>
      </c>
      <c r="N32" s="162">
        <f t="shared" si="3"/>
        <v>0</v>
      </c>
      <c r="O32" s="162">
        <f t="shared" si="4"/>
        <v>0</v>
      </c>
      <c r="P32" s="163">
        <f t="shared" si="5"/>
        <v>0.86588235294117633</v>
      </c>
      <c r="Q32" s="162">
        <f t="shared" si="6"/>
        <v>0</v>
      </c>
      <c r="R32" s="162">
        <f t="shared" si="7"/>
        <v>0</v>
      </c>
      <c r="S32" s="162">
        <f t="shared" si="8"/>
        <v>0</v>
      </c>
      <c r="T32" s="251" t="str">
        <f t="shared" si="9"/>
        <v>V</v>
      </c>
      <c r="U32" s="262">
        <v>1</v>
      </c>
      <c r="V32" s="262">
        <v>1</v>
      </c>
      <c r="W32" s="262">
        <v>1</v>
      </c>
      <c r="X32" s="262">
        <v>1</v>
      </c>
      <c r="Y32" s="158"/>
      <c r="Z32" s="164">
        <f t="shared" si="10"/>
        <v>1270.4000000000001</v>
      </c>
      <c r="AA32" s="165">
        <f t="shared" si="11"/>
        <v>13.750211764705881</v>
      </c>
      <c r="AB32" s="166"/>
    </row>
    <row r="33" spans="1:28" ht="18" customHeight="1">
      <c r="A33" s="137">
        <v>35</v>
      </c>
      <c r="B33" s="298" t="s">
        <v>335</v>
      </c>
      <c r="C33" s="656" t="s">
        <v>336</v>
      </c>
      <c r="D33" s="300">
        <v>2</v>
      </c>
      <c r="E33" s="301"/>
      <c r="F33" s="72" t="s">
        <v>340</v>
      </c>
      <c r="G33" s="72" t="s">
        <v>333</v>
      </c>
      <c r="H33" s="55" t="s">
        <v>324</v>
      </c>
      <c r="I33" s="72">
        <v>5.3</v>
      </c>
      <c r="J33" s="261">
        <v>4080</v>
      </c>
      <c r="K33" s="161">
        <f t="shared" si="0"/>
        <v>80</v>
      </c>
      <c r="L33" s="162">
        <f t="shared" si="1"/>
        <v>2.579117176470588</v>
      </c>
      <c r="M33" s="162">
        <f t="shared" si="2"/>
        <v>0</v>
      </c>
      <c r="N33" s="162">
        <f t="shared" si="3"/>
        <v>0</v>
      </c>
      <c r="O33" s="162">
        <f t="shared" si="4"/>
        <v>0</v>
      </c>
      <c r="P33" s="163">
        <f t="shared" si="5"/>
        <v>0.48662588235294113</v>
      </c>
      <c r="Q33" s="162">
        <f t="shared" si="6"/>
        <v>0</v>
      </c>
      <c r="R33" s="162">
        <f t="shared" si="7"/>
        <v>0</v>
      </c>
      <c r="S33" s="162">
        <f t="shared" si="8"/>
        <v>0</v>
      </c>
      <c r="T33" s="251" t="str">
        <f t="shared" si="9"/>
        <v>V</v>
      </c>
      <c r="U33" s="262">
        <v>1</v>
      </c>
      <c r="V33" s="262">
        <v>1</v>
      </c>
      <c r="W33" s="262">
        <v>1</v>
      </c>
      <c r="X33" s="262">
        <v>1</v>
      </c>
      <c r="Y33" s="158"/>
      <c r="Z33" s="164">
        <f t="shared" si="10"/>
        <v>424</v>
      </c>
      <c r="AA33" s="165">
        <f t="shared" si="11"/>
        <v>2.579117176470588</v>
      </c>
      <c r="AB33" s="166"/>
    </row>
    <row r="34" spans="1:28" ht="18" customHeight="1">
      <c r="A34" s="137">
        <v>36</v>
      </c>
      <c r="B34" s="298" t="s">
        <v>335</v>
      </c>
      <c r="C34" s="656" t="s">
        <v>342</v>
      </c>
      <c r="D34" s="300">
        <v>0</v>
      </c>
      <c r="E34" s="653" t="s">
        <v>307</v>
      </c>
      <c r="F34" s="72" t="s">
        <v>302</v>
      </c>
      <c r="G34" s="72" t="s">
        <v>333</v>
      </c>
      <c r="H34" s="55" t="s">
        <v>323</v>
      </c>
      <c r="I34" s="72">
        <v>10.199999999999999</v>
      </c>
      <c r="J34" s="261">
        <v>6200</v>
      </c>
      <c r="K34" s="161">
        <f t="shared" si="0"/>
        <v>200</v>
      </c>
      <c r="L34" s="162">
        <f t="shared" si="1"/>
        <v>18.399999999999995</v>
      </c>
      <c r="M34" s="162">
        <f t="shared" si="2"/>
        <v>0</v>
      </c>
      <c r="N34" s="162">
        <f t="shared" si="3"/>
        <v>0</v>
      </c>
      <c r="O34" s="162">
        <f t="shared" si="4"/>
        <v>0</v>
      </c>
      <c r="P34" s="163">
        <f t="shared" si="5"/>
        <v>1.8039215686274508</v>
      </c>
      <c r="Q34" s="162">
        <f t="shared" si="6"/>
        <v>0</v>
      </c>
      <c r="R34" s="162">
        <f t="shared" si="7"/>
        <v>0</v>
      </c>
      <c r="S34" s="162">
        <f t="shared" si="8"/>
        <v>0</v>
      </c>
      <c r="T34" s="251" t="str">
        <f t="shared" si="9"/>
        <v>V</v>
      </c>
      <c r="U34" s="262">
        <v>1</v>
      </c>
      <c r="V34" s="262">
        <v>1</v>
      </c>
      <c r="W34" s="262">
        <v>1</v>
      </c>
      <c r="X34" s="262">
        <v>1</v>
      </c>
      <c r="Y34" s="158"/>
      <c r="Z34" s="164">
        <f t="shared" si="10"/>
        <v>2039.9999999999998</v>
      </c>
      <c r="AA34" s="165">
        <f t="shared" si="11"/>
        <v>18.399999999999995</v>
      </c>
      <c r="AB34" s="166"/>
    </row>
    <row r="35" spans="1:28" ht="18" customHeight="1">
      <c r="A35" s="137">
        <v>37</v>
      </c>
      <c r="B35" s="298" t="s">
        <v>335</v>
      </c>
      <c r="C35" s="656" t="s">
        <v>342</v>
      </c>
      <c r="D35" s="300">
        <v>0</v>
      </c>
      <c r="E35" s="653" t="s">
        <v>308</v>
      </c>
      <c r="F35" s="72" t="s">
        <v>304</v>
      </c>
      <c r="G35" s="72" t="s">
        <v>333</v>
      </c>
      <c r="H35" s="55" t="s">
        <v>324</v>
      </c>
      <c r="I35" s="72">
        <v>90</v>
      </c>
      <c r="J35" s="261">
        <v>5200</v>
      </c>
      <c r="K35" s="161">
        <f t="shared" si="0"/>
        <v>200</v>
      </c>
      <c r="L35" s="162">
        <f t="shared" si="1"/>
        <v>28.168235294117643</v>
      </c>
      <c r="M35" s="162">
        <f t="shared" si="2"/>
        <v>0</v>
      </c>
      <c r="N35" s="162">
        <f t="shared" si="3"/>
        <v>0</v>
      </c>
      <c r="O35" s="162">
        <f t="shared" si="4"/>
        <v>0</v>
      </c>
      <c r="P35" s="163">
        <f t="shared" si="5"/>
        <v>0.31298039215686269</v>
      </c>
      <c r="Q35" s="162">
        <f t="shared" si="6"/>
        <v>0</v>
      </c>
      <c r="R35" s="162">
        <f t="shared" si="7"/>
        <v>0</v>
      </c>
      <c r="S35" s="162">
        <f t="shared" si="8"/>
        <v>0</v>
      </c>
      <c r="T35" s="251" t="str">
        <f t="shared" si="9"/>
        <v>V</v>
      </c>
      <c r="U35" s="262">
        <v>1</v>
      </c>
      <c r="V35" s="262">
        <v>1</v>
      </c>
      <c r="W35" s="262">
        <v>1</v>
      </c>
      <c r="X35" s="262">
        <v>1</v>
      </c>
      <c r="Y35" s="158"/>
      <c r="Z35" s="164">
        <f t="shared" si="10"/>
        <v>18000</v>
      </c>
      <c r="AA35" s="165">
        <f t="shared" si="11"/>
        <v>28.168235294117643</v>
      </c>
      <c r="AB35" s="166"/>
    </row>
    <row r="36" spans="1:28" ht="18" customHeight="1">
      <c r="A36" s="137">
        <v>38</v>
      </c>
      <c r="B36" s="298" t="s">
        <v>335</v>
      </c>
      <c r="C36" s="656" t="s">
        <v>342</v>
      </c>
      <c r="D36" s="300">
        <v>0</v>
      </c>
      <c r="E36" s="653" t="s">
        <v>310</v>
      </c>
      <c r="F36" s="72" t="s">
        <v>343</v>
      </c>
      <c r="G36" s="72" t="s">
        <v>333</v>
      </c>
      <c r="H36" s="55" t="s">
        <v>324</v>
      </c>
      <c r="I36" s="72">
        <v>15.9</v>
      </c>
      <c r="J36" s="261">
        <v>3040</v>
      </c>
      <c r="K36" s="161">
        <f t="shared" si="0"/>
        <v>40</v>
      </c>
      <c r="L36" s="162">
        <f t="shared" si="1"/>
        <v>1.394536</v>
      </c>
      <c r="M36" s="162">
        <f t="shared" si="2"/>
        <v>0</v>
      </c>
      <c r="N36" s="162">
        <f t="shared" si="3"/>
        <v>0</v>
      </c>
      <c r="O36" s="162">
        <f t="shared" si="4"/>
        <v>0</v>
      </c>
      <c r="P36" s="163">
        <f t="shared" si="5"/>
        <v>8.7706666666666669E-2</v>
      </c>
      <c r="Q36" s="162">
        <f t="shared" si="6"/>
        <v>0</v>
      </c>
      <c r="R36" s="162">
        <f t="shared" si="7"/>
        <v>0</v>
      </c>
      <c r="S36" s="162">
        <f t="shared" si="8"/>
        <v>0</v>
      </c>
      <c r="T36" s="251" t="str">
        <f t="shared" si="9"/>
        <v>V</v>
      </c>
      <c r="U36" s="262">
        <v>1</v>
      </c>
      <c r="V36" s="262">
        <v>1</v>
      </c>
      <c r="W36" s="262">
        <v>1</v>
      </c>
      <c r="X36" s="262">
        <v>1</v>
      </c>
      <c r="Y36" s="158"/>
      <c r="Z36" s="164">
        <f t="shared" si="10"/>
        <v>636</v>
      </c>
      <c r="AA36" s="165">
        <f t="shared" si="11"/>
        <v>1.394536</v>
      </c>
      <c r="AB36" s="166"/>
    </row>
    <row r="37" spans="1:28" ht="18" customHeight="1">
      <c r="A37" s="137">
        <v>39</v>
      </c>
      <c r="B37" s="298" t="s">
        <v>335</v>
      </c>
      <c r="C37" s="656" t="s">
        <v>342</v>
      </c>
      <c r="D37" s="300">
        <v>0</v>
      </c>
      <c r="E37" s="653" t="s">
        <v>311</v>
      </c>
      <c r="F37" s="55" t="s">
        <v>707</v>
      </c>
      <c r="G37" s="72" t="s">
        <v>341</v>
      </c>
      <c r="H37" s="55" t="s">
        <v>324</v>
      </c>
      <c r="I37" s="72">
        <v>19.2</v>
      </c>
      <c r="J37" s="261">
        <v>1040</v>
      </c>
      <c r="K37" s="161">
        <f t="shared" si="0"/>
        <v>40</v>
      </c>
      <c r="L37" s="162">
        <f t="shared" si="1"/>
        <v>2.4313976470588234</v>
      </c>
      <c r="M37" s="162">
        <f t="shared" si="2"/>
        <v>0</v>
      </c>
      <c r="N37" s="162">
        <f t="shared" si="3"/>
        <v>0</v>
      </c>
      <c r="O37" s="162">
        <f t="shared" si="4"/>
        <v>0</v>
      </c>
      <c r="P37" s="163">
        <f t="shared" si="5"/>
        <v>0.12663529411764707</v>
      </c>
      <c r="Q37" s="162">
        <f t="shared" si="6"/>
        <v>0</v>
      </c>
      <c r="R37" s="162">
        <f t="shared" si="7"/>
        <v>0</v>
      </c>
      <c r="S37" s="162">
        <f t="shared" si="8"/>
        <v>0</v>
      </c>
      <c r="T37" s="251" t="str">
        <f t="shared" si="9"/>
        <v>B</v>
      </c>
      <c r="U37" s="262">
        <v>1</v>
      </c>
      <c r="V37" s="262">
        <v>1</v>
      </c>
      <c r="W37" s="262">
        <v>1</v>
      </c>
      <c r="X37" s="262">
        <v>1</v>
      </c>
      <c r="Y37" s="158"/>
      <c r="Z37" s="164">
        <f t="shared" si="10"/>
        <v>768</v>
      </c>
      <c r="AA37" s="165">
        <f t="shared" si="11"/>
        <v>2.4313976470588234</v>
      </c>
      <c r="AB37" s="166"/>
    </row>
    <row r="38" spans="1:28" ht="18" customHeight="1">
      <c r="A38" s="137">
        <v>40</v>
      </c>
      <c r="B38" s="298" t="s">
        <v>335</v>
      </c>
      <c r="C38" s="656" t="s">
        <v>342</v>
      </c>
      <c r="D38" s="300">
        <v>0</v>
      </c>
      <c r="E38" s="653" t="s">
        <v>875</v>
      </c>
      <c r="F38" s="72" t="s">
        <v>345</v>
      </c>
      <c r="G38" s="72" t="s">
        <v>348</v>
      </c>
      <c r="H38" s="55" t="s">
        <v>326</v>
      </c>
      <c r="I38" s="72">
        <v>22.2</v>
      </c>
      <c r="J38" s="261">
        <v>2200</v>
      </c>
      <c r="K38" s="161">
        <f t="shared" si="0"/>
        <v>200</v>
      </c>
      <c r="L38" s="162">
        <f t="shared" si="1"/>
        <v>64.235482352941176</v>
      </c>
      <c r="M38" s="162">
        <f t="shared" si="2"/>
        <v>0</v>
      </c>
      <c r="N38" s="162">
        <f t="shared" si="3"/>
        <v>0</v>
      </c>
      <c r="O38" s="162">
        <f t="shared" si="4"/>
        <v>0</v>
      </c>
      <c r="P38" s="163">
        <f t="shared" si="5"/>
        <v>2.8934901960784316</v>
      </c>
      <c r="Q38" s="162">
        <f t="shared" si="6"/>
        <v>0</v>
      </c>
      <c r="R38" s="162">
        <f t="shared" si="7"/>
        <v>0</v>
      </c>
      <c r="S38" s="162">
        <f t="shared" si="8"/>
        <v>0</v>
      </c>
      <c r="T38" s="251" t="str">
        <f t="shared" si="9"/>
        <v>S</v>
      </c>
      <c r="U38" s="262">
        <v>1</v>
      </c>
      <c r="V38" s="262">
        <v>1</v>
      </c>
      <c r="W38" s="262">
        <v>1</v>
      </c>
      <c r="X38" s="262">
        <v>1</v>
      </c>
      <c r="Y38" s="158"/>
      <c r="Z38" s="164">
        <f t="shared" si="10"/>
        <v>4440</v>
      </c>
      <c r="AA38" s="165">
        <f t="shared" si="11"/>
        <v>64.235482352941176</v>
      </c>
      <c r="AB38" s="166"/>
    </row>
    <row r="39" spans="1:28" ht="18" customHeight="1">
      <c r="A39" s="137">
        <v>41</v>
      </c>
      <c r="B39" s="298" t="s">
        <v>335</v>
      </c>
      <c r="C39" s="656" t="s">
        <v>342</v>
      </c>
      <c r="D39" s="300">
        <v>0</v>
      </c>
      <c r="E39" s="653" t="s">
        <v>313</v>
      </c>
      <c r="F39" s="72" t="s">
        <v>870</v>
      </c>
      <c r="G39" s="72" t="s">
        <v>334</v>
      </c>
      <c r="H39" s="55" t="s">
        <v>324</v>
      </c>
      <c r="I39" s="72">
        <v>55</v>
      </c>
      <c r="J39" s="261">
        <v>7200</v>
      </c>
      <c r="K39" s="161">
        <f t="shared" si="0"/>
        <v>200</v>
      </c>
      <c r="L39" s="162">
        <f t="shared" si="1"/>
        <v>33.237254901960782</v>
      </c>
      <c r="M39" s="162">
        <f t="shared" si="2"/>
        <v>0</v>
      </c>
      <c r="N39" s="162">
        <f t="shared" si="3"/>
        <v>0</v>
      </c>
      <c r="O39" s="162">
        <f t="shared" si="4"/>
        <v>0</v>
      </c>
      <c r="P39" s="163">
        <f t="shared" si="5"/>
        <v>0.60431372549019602</v>
      </c>
      <c r="Q39" s="162">
        <f t="shared" si="6"/>
        <v>0</v>
      </c>
      <c r="R39" s="162">
        <f t="shared" si="7"/>
        <v>0</v>
      </c>
      <c r="S39" s="162">
        <f t="shared" si="8"/>
        <v>0</v>
      </c>
      <c r="T39" s="251" t="str">
        <f t="shared" si="9"/>
        <v>V</v>
      </c>
      <c r="U39" s="262">
        <v>1</v>
      </c>
      <c r="V39" s="262">
        <v>1</v>
      </c>
      <c r="W39" s="262">
        <v>1</v>
      </c>
      <c r="X39" s="262">
        <v>1</v>
      </c>
      <c r="Y39" s="158"/>
      <c r="Z39" s="164">
        <f t="shared" si="10"/>
        <v>11000</v>
      </c>
      <c r="AA39" s="165">
        <f t="shared" si="11"/>
        <v>33.237254901960782</v>
      </c>
      <c r="AB39" s="166"/>
    </row>
    <row r="40" spans="1:28" ht="18" customHeight="1">
      <c r="A40" s="137">
        <v>41</v>
      </c>
      <c r="B40" s="298" t="s">
        <v>335</v>
      </c>
      <c r="C40" s="656" t="s">
        <v>342</v>
      </c>
      <c r="D40" s="300">
        <v>0</v>
      </c>
      <c r="E40" s="653" t="s">
        <v>314</v>
      </c>
      <c r="F40" s="72" t="s">
        <v>344</v>
      </c>
      <c r="G40" s="72" t="s">
        <v>333</v>
      </c>
      <c r="H40" s="55" t="s">
        <v>324</v>
      </c>
      <c r="I40" s="72">
        <v>10</v>
      </c>
      <c r="J40" s="261">
        <v>3200</v>
      </c>
      <c r="K40" s="161">
        <f t="shared" si="0"/>
        <v>200</v>
      </c>
      <c r="L40" s="162">
        <f t="shared" ref="L40" si="19">P40*I40*U40</f>
        <v>3.3733333333333331</v>
      </c>
      <c r="M40" s="162">
        <f t="shared" ref="M40" si="20">Q40*I40*V40</f>
        <v>0</v>
      </c>
      <c r="N40" s="162">
        <f t="shared" ref="N40" si="21">R40*I40*W40</f>
        <v>0</v>
      </c>
      <c r="O40" s="162">
        <f t="shared" ref="O40" si="22">S40*I40*X40</f>
        <v>0</v>
      </c>
      <c r="P40" s="163">
        <f t="shared" si="5"/>
        <v>0.33733333333333332</v>
      </c>
      <c r="Q40" s="162">
        <f t="shared" si="6"/>
        <v>0</v>
      </c>
      <c r="R40" s="162">
        <f t="shared" si="7"/>
        <v>0</v>
      </c>
      <c r="S40" s="162">
        <f t="shared" si="8"/>
        <v>0</v>
      </c>
      <c r="T40" s="251" t="str">
        <f t="shared" ref="T40" si="23">IF(J40="","",VLOOKUP(J40,Kengetal,13,FALSE))</f>
        <v>V</v>
      </c>
      <c r="U40" s="262">
        <v>1</v>
      </c>
      <c r="V40" s="262">
        <v>1</v>
      </c>
      <c r="W40" s="262">
        <v>1</v>
      </c>
      <c r="X40" s="262">
        <v>1</v>
      </c>
      <c r="Y40" s="158"/>
      <c r="Z40" s="164">
        <f t="shared" ref="Z40" si="24">I40*K40</f>
        <v>2000</v>
      </c>
      <c r="AA40" s="165">
        <f t="shared" ref="AA40" si="25">L40+M40+N40+O40</f>
        <v>3.3733333333333331</v>
      </c>
      <c r="AB40" s="166"/>
    </row>
    <row r="41" spans="1:28" ht="18" customHeight="1">
      <c r="B41" s="298" t="s">
        <v>335</v>
      </c>
      <c r="C41" s="656" t="s">
        <v>342</v>
      </c>
      <c r="D41" s="300">
        <v>0</v>
      </c>
      <c r="E41" s="653" t="s">
        <v>315</v>
      </c>
      <c r="F41" s="72" t="s">
        <v>870</v>
      </c>
      <c r="G41" s="72" t="s">
        <v>334</v>
      </c>
      <c r="H41" s="55" t="s">
        <v>324</v>
      </c>
      <c r="I41" s="72">
        <v>52.4</v>
      </c>
      <c r="J41" s="261">
        <v>7200</v>
      </c>
      <c r="K41" s="161">
        <f t="shared" si="0"/>
        <v>200</v>
      </c>
      <c r="L41" s="162">
        <f t="shared" si="1"/>
        <v>31.666039215686272</v>
      </c>
      <c r="M41" s="162">
        <f t="shared" si="2"/>
        <v>0</v>
      </c>
      <c r="N41" s="162">
        <f t="shared" si="3"/>
        <v>0</v>
      </c>
      <c r="O41" s="162">
        <f t="shared" si="4"/>
        <v>0</v>
      </c>
      <c r="P41" s="163">
        <f t="shared" si="5"/>
        <v>0.60431372549019602</v>
      </c>
      <c r="Q41" s="162">
        <f t="shared" si="6"/>
        <v>0</v>
      </c>
      <c r="R41" s="162">
        <f t="shared" si="7"/>
        <v>0</v>
      </c>
      <c r="S41" s="162">
        <f t="shared" si="8"/>
        <v>0</v>
      </c>
      <c r="T41" s="251" t="str">
        <f t="shared" si="9"/>
        <v>V</v>
      </c>
      <c r="U41" s="262">
        <v>1</v>
      </c>
      <c r="V41" s="262">
        <v>1</v>
      </c>
      <c r="W41" s="262">
        <v>1</v>
      </c>
      <c r="X41" s="262">
        <v>1</v>
      </c>
      <c r="Y41" s="158"/>
      <c r="Z41" s="164">
        <f t="shared" si="10"/>
        <v>10480</v>
      </c>
      <c r="AA41" s="165">
        <f t="shared" si="11"/>
        <v>31.666039215686272</v>
      </c>
      <c r="AB41" s="166"/>
    </row>
    <row r="42" spans="1:28" ht="18" customHeight="1">
      <c r="B42" s="298" t="s">
        <v>335</v>
      </c>
      <c r="C42" s="656" t="s">
        <v>342</v>
      </c>
      <c r="D42" s="300">
        <v>0</v>
      </c>
      <c r="E42" s="653" t="s">
        <v>316</v>
      </c>
      <c r="F42" s="72" t="s">
        <v>344</v>
      </c>
      <c r="G42" s="72" t="s">
        <v>333</v>
      </c>
      <c r="H42" s="55" t="s">
        <v>324</v>
      </c>
      <c r="I42" s="72">
        <v>10</v>
      </c>
      <c r="J42" s="261">
        <v>3200</v>
      </c>
      <c r="K42" s="161">
        <f t="shared" si="0"/>
        <v>200</v>
      </c>
      <c r="L42" s="162">
        <f t="shared" si="1"/>
        <v>3.3733333333333331</v>
      </c>
      <c r="M42" s="162">
        <f t="shared" si="2"/>
        <v>0</v>
      </c>
      <c r="N42" s="162">
        <f t="shared" si="3"/>
        <v>0</v>
      </c>
      <c r="O42" s="162">
        <f t="shared" si="4"/>
        <v>0</v>
      </c>
      <c r="P42" s="163">
        <f t="shared" si="5"/>
        <v>0.33733333333333332</v>
      </c>
      <c r="Q42" s="162">
        <f t="shared" si="6"/>
        <v>0</v>
      </c>
      <c r="R42" s="162">
        <f t="shared" si="7"/>
        <v>0</v>
      </c>
      <c r="S42" s="162">
        <f t="shared" si="8"/>
        <v>0</v>
      </c>
      <c r="T42" s="251" t="str">
        <f t="shared" si="9"/>
        <v>V</v>
      </c>
      <c r="U42" s="262">
        <v>1</v>
      </c>
      <c r="V42" s="262">
        <v>1</v>
      </c>
      <c r="W42" s="262">
        <v>1</v>
      </c>
      <c r="X42" s="262">
        <v>1</v>
      </c>
      <c r="Y42" s="158"/>
      <c r="Z42" s="164">
        <f t="shared" si="10"/>
        <v>2000</v>
      </c>
      <c r="AA42" s="165">
        <f t="shared" si="11"/>
        <v>3.3733333333333331</v>
      </c>
      <c r="AB42" s="166"/>
    </row>
    <row r="43" spans="1:28" ht="18" customHeight="1">
      <c r="B43" s="298" t="s">
        <v>335</v>
      </c>
      <c r="C43" s="656" t="s">
        <v>342</v>
      </c>
      <c r="D43" s="300">
        <v>0</v>
      </c>
      <c r="E43" s="653" t="s">
        <v>317</v>
      </c>
      <c r="F43" s="72" t="s">
        <v>345</v>
      </c>
      <c r="G43" s="72" t="s">
        <v>348</v>
      </c>
      <c r="H43" s="55" t="s">
        <v>326</v>
      </c>
      <c r="I43" s="72">
        <v>6.7</v>
      </c>
      <c r="J43" s="261">
        <v>2200</v>
      </c>
      <c r="K43" s="161">
        <f t="shared" si="0"/>
        <v>200</v>
      </c>
      <c r="L43" s="162">
        <f t="shared" si="1"/>
        <v>19.386384313725493</v>
      </c>
      <c r="M43" s="162">
        <f t="shared" si="2"/>
        <v>0</v>
      </c>
      <c r="N43" s="162">
        <f t="shared" si="3"/>
        <v>0</v>
      </c>
      <c r="O43" s="162">
        <f t="shared" si="4"/>
        <v>0</v>
      </c>
      <c r="P43" s="163">
        <f t="shared" si="5"/>
        <v>2.8934901960784316</v>
      </c>
      <c r="Q43" s="162">
        <f t="shared" si="6"/>
        <v>0</v>
      </c>
      <c r="R43" s="162">
        <f t="shared" si="7"/>
        <v>0</v>
      </c>
      <c r="S43" s="162">
        <f t="shared" si="8"/>
        <v>0</v>
      </c>
      <c r="T43" s="251" t="str">
        <f t="shared" si="9"/>
        <v>S</v>
      </c>
      <c r="U43" s="262">
        <v>1</v>
      </c>
      <c r="V43" s="262">
        <v>1</v>
      </c>
      <c r="W43" s="262">
        <v>1</v>
      </c>
      <c r="X43" s="262">
        <v>1</v>
      </c>
      <c r="Y43" s="158"/>
      <c r="Z43" s="164">
        <f t="shared" si="10"/>
        <v>1340</v>
      </c>
      <c r="AA43" s="165">
        <f t="shared" si="11"/>
        <v>19.386384313725493</v>
      </c>
      <c r="AB43" s="166"/>
    </row>
    <row r="44" spans="1:28" ht="18" customHeight="1">
      <c r="B44" s="298" t="s">
        <v>335</v>
      </c>
      <c r="C44" s="656" t="s">
        <v>342</v>
      </c>
      <c r="D44" s="300">
        <v>0</v>
      </c>
      <c r="E44" s="653" t="s">
        <v>318</v>
      </c>
      <c r="F44" s="72" t="s">
        <v>871</v>
      </c>
      <c r="G44" s="72" t="s">
        <v>334</v>
      </c>
      <c r="H44" s="55" t="s">
        <v>324</v>
      </c>
      <c r="I44" s="72">
        <v>55</v>
      </c>
      <c r="J44" s="261">
        <v>7080</v>
      </c>
      <c r="K44" s="161">
        <f t="shared" si="0"/>
        <v>80</v>
      </c>
      <c r="L44" s="162">
        <f t="shared" si="1"/>
        <v>15.953882352941175</v>
      </c>
      <c r="M44" s="162">
        <f t="shared" si="2"/>
        <v>0</v>
      </c>
      <c r="N44" s="162">
        <f t="shared" si="3"/>
        <v>0</v>
      </c>
      <c r="O44" s="162">
        <f t="shared" si="4"/>
        <v>0</v>
      </c>
      <c r="P44" s="163">
        <f t="shared" si="5"/>
        <v>0.29007058823529408</v>
      </c>
      <c r="Q44" s="162">
        <f t="shared" si="6"/>
        <v>0</v>
      </c>
      <c r="R44" s="162">
        <f t="shared" si="7"/>
        <v>0</v>
      </c>
      <c r="S44" s="162">
        <f t="shared" si="8"/>
        <v>0</v>
      </c>
      <c r="T44" s="251" t="str">
        <f t="shared" si="9"/>
        <v>V</v>
      </c>
      <c r="U44" s="262">
        <v>1</v>
      </c>
      <c r="V44" s="262">
        <v>1</v>
      </c>
      <c r="W44" s="262">
        <v>1</v>
      </c>
      <c r="X44" s="262">
        <v>1</v>
      </c>
      <c r="Y44" s="158"/>
      <c r="Z44" s="164">
        <f t="shared" si="10"/>
        <v>4400</v>
      </c>
      <c r="AA44" s="165">
        <f t="shared" si="11"/>
        <v>15.953882352941175</v>
      </c>
      <c r="AB44" s="166"/>
    </row>
    <row r="45" spans="1:28" ht="18" customHeight="1">
      <c r="B45" s="298" t="s">
        <v>335</v>
      </c>
      <c r="C45" s="656" t="s">
        <v>342</v>
      </c>
      <c r="D45" s="300">
        <v>0</v>
      </c>
      <c r="E45" s="653" t="s">
        <v>319</v>
      </c>
      <c r="F45" s="72" t="s">
        <v>302</v>
      </c>
      <c r="G45" s="72" t="s">
        <v>333</v>
      </c>
      <c r="H45" s="55" t="s">
        <v>324</v>
      </c>
      <c r="I45" s="72">
        <v>19.7</v>
      </c>
      <c r="J45" s="261">
        <v>6200</v>
      </c>
      <c r="K45" s="161">
        <f t="shared" si="0"/>
        <v>200</v>
      </c>
      <c r="L45" s="162">
        <f t="shared" si="1"/>
        <v>35.537254901960779</v>
      </c>
      <c r="M45" s="162">
        <f t="shared" si="2"/>
        <v>0</v>
      </c>
      <c r="N45" s="162">
        <f t="shared" si="3"/>
        <v>0</v>
      </c>
      <c r="O45" s="162">
        <f t="shared" si="4"/>
        <v>0</v>
      </c>
      <c r="P45" s="163">
        <f t="shared" si="5"/>
        <v>1.8039215686274508</v>
      </c>
      <c r="Q45" s="162">
        <f t="shared" si="6"/>
        <v>0</v>
      </c>
      <c r="R45" s="162">
        <f t="shared" si="7"/>
        <v>0</v>
      </c>
      <c r="S45" s="162">
        <f t="shared" si="8"/>
        <v>0</v>
      </c>
      <c r="T45" s="251" t="str">
        <f t="shared" si="9"/>
        <v>V</v>
      </c>
      <c r="U45" s="262">
        <v>1</v>
      </c>
      <c r="V45" s="262">
        <v>1</v>
      </c>
      <c r="W45" s="262">
        <v>1</v>
      </c>
      <c r="X45" s="262">
        <v>1</v>
      </c>
      <c r="Y45" s="158"/>
      <c r="Z45" s="164">
        <f t="shared" si="10"/>
        <v>3940</v>
      </c>
      <c r="AA45" s="165">
        <f t="shared" si="11"/>
        <v>35.537254901960779</v>
      </c>
      <c r="AB45" s="166"/>
    </row>
    <row r="46" spans="1:28" ht="18" customHeight="1">
      <c r="B46" s="298" t="s">
        <v>335</v>
      </c>
      <c r="C46" s="656" t="s">
        <v>342</v>
      </c>
      <c r="D46" s="300">
        <v>0</v>
      </c>
      <c r="E46" s="653" t="s">
        <v>309</v>
      </c>
      <c r="F46" s="72" t="s">
        <v>303</v>
      </c>
      <c r="G46" s="72" t="s">
        <v>334</v>
      </c>
      <c r="H46" s="55" t="s">
        <v>324</v>
      </c>
      <c r="I46" s="72">
        <v>39.200000000000003</v>
      </c>
      <c r="J46" s="261">
        <v>7200</v>
      </c>
      <c r="K46" s="161">
        <f t="shared" si="0"/>
        <v>200</v>
      </c>
      <c r="L46" s="162">
        <f t="shared" si="1"/>
        <v>23.689098039215686</v>
      </c>
      <c r="M46" s="162">
        <f t="shared" si="2"/>
        <v>0</v>
      </c>
      <c r="N46" s="162">
        <f t="shared" si="3"/>
        <v>0</v>
      </c>
      <c r="O46" s="162">
        <f t="shared" si="4"/>
        <v>0</v>
      </c>
      <c r="P46" s="163">
        <f t="shared" si="5"/>
        <v>0.60431372549019602</v>
      </c>
      <c r="Q46" s="162">
        <f t="shared" si="6"/>
        <v>0</v>
      </c>
      <c r="R46" s="162">
        <f t="shared" si="7"/>
        <v>0</v>
      </c>
      <c r="S46" s="162">
        <f t="shared" si="8"/>
        <v>0</v>
      </c>
      <c r="T46" s="251" t="str">
        <f t="shared" si="9"/>
        <v>V</v>
      </c>
      <c r="U46" s="262">
        <v>1</v>
      </c>
      <c r="V46" s="262">
        <v>1</v>
      </c>
      <c r="W46" s="262">
        <v>1</v>
      </c>
      <c r="X46" s="262">
        <v>1</v>
      </c>
      <c r="Y46" s="158"/>
      <c r="Z46" s="164">
        <f t="shared" si="10"/>
        <v>7840.0000000000009</v>
      </c>
      <c r="AA46" s="165">
        <f t="shared" si="11"/>
        <v>23.689098039215686</v>
      </c>
      <c r="AB46" s="166"/>
    </row>
    <row r="47" spans="1:28" ht="18" customHeight="1">
      <c r="B47" s="298" t="s">
        <v>335</v>
      </c>
      <c r="C47" s="656" t="s">
        <v>342</v>
      </c>
      <c r="D47" s="300">
        <v>0</v>
      </c>
      <c r="E47" s="653" t="s">
        <v>320</v>
      </c>
      <c r="F47" s="72" t="s">
        <v>871</v>
      </c>
      <c r="G47" s="72" t="s">
        <v>334</v>
      </c>
      <c r="H47" s="55" t="s">
        <v>324</v>
      </c>
      <c r="I47" s="72">
        <v>62</v>
      </c>
      <c r="J47" s="261">
        <v>7080</v>
      </c>
      <c r="K47" s="161">
        <f t="shared" si="0"/>
        <v>80</v>
      </c>
      <c r="L47" s="162">
        <f t="shared" si="1"/>
        <v>17.984376470588234</v>
      </c>
      <c r="M47" s="162">
        <f t="shared" si="2"/>
        <v>0</v>
      </c>
      <c r="N47" s="162">
        <f t="shared" si="3"/>
        <v>0</v>
      </c>
      <c r="O47" s="162">
        <f t="shared" si="4"/>
        <v>0</v>
      </c>
      <c r="P47" s="163">
        <f t="shared" si="5"/>
        <v>0.29007058823529408</v>
      </c>
      <c r="Q47" s="162">
        <f t="shared" si="6"/>
        <v>0</v>
      </c>
      <c r="R47" s="162">
        <f t="shared" si="7"/>
        <v>0</v>
      </c>
      <c r="S47" s="162">
        <f t="shared" si="8"/>
        <v>0</v>
      </c>
      <c r="T47" s="251" t="str">
        <f t="shared" si="9"/>
        <v>V</v>
      </c>
      <c r="U47" s="262">
        <v>1</v>
      </c>
      <c r="V47" s="262">
        <v>1</v>
      </c>
      <c r="W47" s="262">
        <v>1</v>
      </c>
      <c r="X47" s="262">
        <v>1</v>
      </c>
      <c r="Y47" s="158"/>
      <c r="Z47" s="164">
        <f t="shared" si="10"/>
        <v>4960</v>
      </c>
      <c r="AA47" s="165">
        <f t="shared" si="11"/>
        <v>17.984376470588234</v>
      </c>
      <c r="AB47" s="166"/>
    </row>
    <row r="48" spans="1:28" ht="18" customHeight="1">
      <c r="B48" s="298" t="s">
        <v>335</v>
      </c>
      <c r="C48" s="656" t="s">
        <v>342</v>
      </c>
      <c r="D48" s="300">
        <v>0</v>
      </c>
      <c r="E48" s="653" t="s">
        <v>321</v>
      </c>
      <c r="F48" s="72" t="s">
        <v>870</v>
      </c>
      <c r="G48" s="72" t="s">
        <v>334</v>
      </c>
      <c r="H48" s="55" t="s">
        <v>323</v>
      </c>
      <c r="I48" s="72">
        <v>39.6</v>
      </c>
      <c r="J48" s="261">
        <v>7200</v>
      </c>
      <c r="K48" s="161">
        <f t="shared" si="0"/>
        <v>200</v>
      </c>
      <c r="L48" s="162">
        <f t="shared" si="1"/>
        <v>23.930823529411764</v>
      </c>
      <c r="M48" s="162">
        <f t="shared" si="2"/>
        <v>0</v>
      </c>
      <c r="N48" s="162">
        <f t="shared" si="3"/>
        <v>0</v>
      </c>
      <c r="O48" s="162">
        <f t="shared" si="4"/>
        <v>0</v>
      </c>
      <c r="P48" s="163">
        <f t="shared" si="5"/>
        <v>0.60431372549019602</v>
      </c>
      <c r="Q48" s="162">
        <f t="shared" si="6"/>
        <v>0</v>
      </c>
      <c r="R48" s="162">
        <f t="shared" si="7"/>
        <v>0</v>
      </c>
      <c r="S48" s="162">
        <f t="shared" si="8"/>
        <v>0</v>
      </c>
      <c r="T48" s="251" t="str">
        <f t="shared" si="9"/>
        <v>V</v>
      </c>
      <c r="U48" s="262">
        <v>1</v>
      </c>
      <c r="V48" s="262">
        <v>1</v>
      </c>
      <c r="W48" s="262">
        <v>1</v>
      </c>
      <c r="X48" s="262">
        <v>1</v>
      </c>
      <c r="Y48" s="158"/>
      <c r="Z48" s="164">
        <f t="shared" si="10"/>
        <v>7920</v>
      </c>
      <c r="AA48" s="165">
        <f t="shared" si="11"/>
        <v>23.930823529411764</v>
      </c>
      <c r="AB48" s="166"/>
    </row>
    <row r="49" spans="2:28" ht="18" customHeight="1">
      <c r="B49" s="298" t="s">
        <v>335</v>
      </c>
      <c r="C49" s="656" t="s">
        <v>342</v>
      </c>
      <c r="D49" s="300">
        <v>0</v>
      </c>
      <c r="E49" s="653" t="s">
        <v>322</v>
      </c>
      <c r="F49" s="72" t="s">
        <v>331</v>
      </c>
      <c r="G49" s="72" t="s">
        <v>341</v>
      </c>
      <c r="H49" s="55" t="s">
        <v>323</v>
      </c>
      <c r="I49" s="72">
        <v>13.4</v>
      </c>
      <c r="J49" s="261">
        <v>1040</v>
      </c>
      <c r="K49" s="161">
        <f t="shared" si="0"/>
        <v>40</v>
      </c>
      <c r="L49" s="162">
        <f t="shared" si="1"/>
        <v>1.6969129411764707</v>
      </c>
      <c r="M49" s="162">
        <f t="shared" si="2"/>
        <v>0</v>
      </c>
      <c r="N49" s="162">
        <f t="shared" si="3"/>
        <v>0</v>
      </c>
      <c r="O49" s="162">
        <f t="shared" si="4"/>
        <v>0</v>
      </c>
      <c r="P49" s="163">
        <f t="shared" si="5"/>
        <v>0.12663529411764707</v>
      </c>
      <c r="Q49" s="162">
        <f t="shared" si="6"/>
        <v>0</v>
      </c>
      <c r="R49" s="162">
        <f t="shared" si="7"/>
        <v>0</v>
      </c>
      <c r="S49" s="162">
        <f t="shared" si="8"/>
        <v>0</v>
      </c>
      <c r="T49" s="251" t="str">
        <f t="shared" si="9"/>
        <v>B</v>
      </c>
      <c r="U49" s="262">
        <v>1</v>
      </c>
      <c r="V49" s="262">
        <v>1</v>
      </c>
      <c r="W49" s="262">
        <v>1</v>
      </c>
      <c r="X49" s="262">
        <v>1</v>
      </c>
      <c r="Y49" s="158"/>
      <c r="Z49" s="164">
        <f t="shared" si="10"/>
        <v>536</v>
      </c>
      <c r="AA49" s="165">
        <f t="shared" si="11"/>
        <v>1.6969129411764707</v>
      </c>
      <c r="AB49" s="166"/>
    </row>
    <row r="50" spans="2:28" ht="18" customHeight="1">
      <c r="B50" s="298" t="s">
        <v>335</v>
      </c>
      <c r="C50" s="656" t="s">
        <v>342</v>
      </c>
      <c r="D50" s="300">
        <v>0</v>
      </c>
      <c r="E50" s="653" t="s">
        <v>349</v>
      </c>
      <c r="F50" s="72" t="s">
        <v>331</v>
      </c>
      <c r="G50" s="72" t="s">
        <v>341</v>
      </c>
      <c r="H50" s="55" t="s">
        <v>323</v>
      </c>
      <c r="I50" s="72">
        <v>15.2</v>
      </c>
      <c r="J50" s="261">
        <v>1040</v>
      </c>
      <c r="K50" s="161">
        <f t="shared" si="0"/>
        <v>40</v>
      </c>
      <c r="L50" s="162">
        <f t="shared" si="1"/>
        <v>1.9248564705882354</v>
      </c>
      <c r="M50" s="162">
        <f t="shared" si="2"/>
        <v>0</v>
      </c>
      <c r="N50" s="162">
        <f t="shared" si="3"/>
        <v>0</v>
      </c>
      <c r="O50" s="162">
        <f t="shared" si="4"/>
        <v>0</v>
      </c>
      <c r="P50" s="163">
        <f t="shared" si="5"/>
        <v>0.12663529411764707</v>
      </c>
      <c r="Q50" s="162">
        <f t="shared" si="6"/>
        <v>0</v>
      </c>
      <c r="R50" s="162">
        <f t="shared" si="7"/>
        <v>0</v>
      </c>
      <c r="S50" s="162">
        <f t="shared" si="8"/>
        <v>0</v>
      </c>
      <c r="T50" s="251" t="str">
        <f t="shared" si="9"/>
        <v>B</v>
      </c>
      <c r="U50" s="262">
        <v>1</v>
      </c>
      <c r="V50" s="262">
        <v>1</v>
      </c>
      <c r="W50" s="262">
        <v>1</v>
      </c>
      <c r="X50" s="262">
        <v>1</v>
      </c>
      <c r="Y50" s="158"/>
      <c r="Z50" s="164">
        <f t="shared" si="10"/>
        <v>608</v>
      </c>
      <c r="AA50" s="165">
        <f t="shared" si="11"/>
        <v>1.9248564705882354</v>
      </c>
      <c r="AB50" s="166"/>
    </row>
    <row r="51" spans="2:28" ht="18" customHeight="1">
      <c r="B51" s="298" t="s">
        <v>335</v>
      </c>
      <c r="C51" s="656" t="s">
        <v>342</v>
      </c>
      <c r="D51" s="300">
        <v>0</v>
      </c>
      <c r="E51" s="653" t="s">
        <v>350</v>
      </c>
      <c r="F51" s="72" t="s">
        <v>303</v>
      </c>
      <c r="G51" s="72" t="s">
        <v>334</v>
      </c>
      <c r="H51" s="55" t="s">
        <v>324</v>
      </c>
      <c r="I51" s="72">
        <v>15.8</v>
      </c>
      <c r="J51" s="261">
        <v>7200</v>
      </c>
      <c r="K51" s="161">
        <f t="shared" si="0"/>
        <v>200</v>
      </c>
      <c r="L51" s="162">
        <f t="shared" si="1"/>
        <v>9.5481568627450972</v>
      </c>
      <c r="M51" s="162">
        <f t="shared" si="2"/>
        <v>0</v>
      </c>
      <c r="N51" s="162">
        <f t="shared" si="3"/>
        <v>0</v>
      </c>
      <c r="O51" s="162">
        <f t="shared" si="4"/>
        <v>0</v>
      </c>
      <c r="P51" s="163">
        <f t="shared" si="5"/>
        <v>0.60431372549019602</v>
      </c>
      <c r="Q51" s="162">
        <f t="shared" si="6"/>
        <v>0</v>
      </c>
      <c r="R51" s="162">
        <f t="shared" si="7"/>
        <v>0</v>
      </c>
      <c r="S51" s="162">
        <f t="shared" si="8"/>
        <v>0</v>
      </c>
      <c r="T51" s="251" t="str">
        <f t="shared" si="9"/>
        <v>V</v>
      </c>
      <c r="U51" s="262">
        <v>1</v>
      </c>
      <c r="V51" s="262">
        <v>1</v>
      </c>
      <c r="W51" s="262">
        <v>1</v>
      </c>
      <c r="X51" s="262">
        <v>1</v>
      </c>
      <c r="Y51" s="158"/>
      <c r="Z51" s="164">
        <f t="shared" si="10"/>
        <v>3160</v>
      </c>
      <c r="AA51" s="165">
        <f t="shared" si="11"/>
        <v>9.5481568627450972</v>
      </c>
      <c r="AB51" s="166"/>
    </row>
    <row r="52" spans="2:28" ht="18" customHeight="1">
      <c r="B52" s="298" t="s">
        <v>335</v>
      </c>
      <c r="C52" s="656" t="s">
        <v>342</v>
      </c>
      <c r="D52" s="300">
        <v>0</v>
      </c>
      <c r="E52" s="653" t="s">
        <v>530</v>
      </c>
      <c r="F52" s="72" t="s">
        <v>303</v>
      </c>
      <c r="G52" s="72" t="s">
        <v>334</v>
      </c>
      <c r="H52" s="55" t="s">
        <v>324</v>
      </c>
      <c r="I52" s="72">
        <v>37.4</v>
      </c>
      <c r="J52" s="261">
        <v>7200</v>
      </c>
      <c r="K52" s="161">
        <f t="shared" si="0"/>
        <v>200</v>
      </c>
      <c r="L52" s="162">
        <f t="shared" si="1"/>
        <v>22.601333333333329</v>
      </c>
      <c r="M52" s="162">
        <f t="shared" si="2"/>
        <v>0</v>
      </c>
      <c r="N52" s="162">
        <f t="shared" si="3"/>
        <v>0</v>
      </c>
      <c r="O52" s="162">
        <f t="shared" si="4"/>
        <v>0</v>
      </c>
      <c r="P52" s="163">
        <f t="shared" si="5"/>
        <v>0.60431372549019602</v>
      </c>
      <c r="Q52" s="162">
        <f t="shared" si="6"/>
        <v>0</v>
      </c>
      <c r="R52" s="162">
        <f t="shared" si="7"/>
        <v>0</v>
      </c>
      <c r="S52" s="162">
        <f t="shared" si="8"/>
        <v>0</v>
      </c>
      <c r="T52" s="251" t="str">
        <f t="shared" si="9"/>
        <v>V</v>
      </c>
      <c r="U52" s="262">
        <v>1</v>
      </c>
      <c r="V52" s="262">
        <v>1</v>
      </c>
      <c r="W52" s="262">
        <v>1</v>
      </c>
      <c r="X52" s="262">
        <v>1</v>
      </c>
      <c r="Y52" s="158"/>
      <c r="Z52" s="164">
        <f t="shared" si="10"/>
        <v>7480</v>
      </c>
      <c r="AA52" s="165">
        <f t="shared" si="11"/>
        <v>22.601333333333329</v>
      </c>
      <c r="AB52" s="166"/>
    </row>
    <row r="53" spans="2:28" ht="18" customHeight="1">
      <c r="B53" s="298" t="s">
        <v>335</v>
      </c>
      <c r="C53" s="656" t="s">
        <v>342</v>
      </c>
      <c r="D53" s="300">
        <v>0</v>
      </c>
      <c r="E53" s="653" t="s">
        <v>351</v>
      </c>
      <c r="F53" s="72" t="s">
        <v>346</v>
      </c>
      <c r="G53" s="72" t="s">
        <v>333</v>
      </c>
      <c r="H53" s="55" t="s">
        <v>324</v>
      </c>
      <c r="I53" s="72">
        <v>43.5</v>
      </c>
      <c r="J53" s="261">
        <v>12200</v>
      </c>
      <c r="K53" s="161">
        <f t="shared" ref="K53:K56" si="26">SUM(IF(J53="",0,VLOOKUP(J53,Kengetal,2)))</f>
        <v>200</v>
      </c>
      <c r="L53" s="162">
        <f t="shared" ref="L53:L56" si="27">P53*I53*U53</f>
        <v>30.721235294117644</v>
      </c>
      <c r="M53" s="162">
        <f t="shared" ref="M53:M56" si="28">Q53*I53*V53</f>
        <v>0</v>
      </c>
      <c r="N53" s="162">
        <f t="shared" ref="N53:N56" si="29">R53*I53*W53</f>
        <v>0</v>
      </c>
      <c r="O53" s="162">
        <f t="shared" ref="O53:O56" si="30">S53*I53*X53</f>
        <v>0</v>
      </c>
      <c r="P53" s="163">
        <f t="shared" si="5"/>
        <v>0.70623529411764696</v>
      </c>
      <c r="Q53" s="162">
        <f t="shared" si="6"/>
        <v>0</v>
      </c>
      <c r="R53" s="162">
        <f t="shared" si="7"/>
        <v>0</v>
      </c>
      <c r="S53" s="162">
        <f t="shared" si="8"/>
        <v>0</v>
      </c>
      <c r="T53" s="251" t="str">
        <f t="shared" ref="T53:T56" si="31">IF(J53="","",VLOOKUP(J53,Kengetal,13,FALSE))</f>
        <v>V</v>
      </c>
      <c r="U53" s="262">
        <v>1</v>
      </c>
      <c r="V53" s="262">
        <v>1</v>
      </c>
      <c r="W53" s="262">
        <v>1</v>
      </c>
      <c r="X53" s="262">
        <v>1</v>
      </c>
      <c r="Y53" s="158"/>
      <c r="Z53" s="164">
        <f t="shared" ref="Z53:Z56" si="32">I53*K53</f>
        <v>8700</v>
      </c>
      <c r="AA53" s="165">
        <f t="shared" ref="AA53:AA56" si="33">L53+M53+N53+O53</f>
        <v>30.721235294117644</v>
      </c>
      <c r="AB53" s="166"/>
    </row>
    <row r="54" spans="2:28" ht="18" customHeight="1">
      <c r="B54" s="298" t="s">
        <v>335</v>
      </c>
      <c r="C54" s="656" t="s">
        <v>342</v>
      </c>
      <c r="D54" s="300">
        <v>1</v>
      </c>
      <c r="E54" s="653">
        <v>101</v>
      </c>
      <c r="F54" s="72" t="s">
        <v>347</v>
      </c>
      <c r="G54" s="72" t="s">
        <v>333</v>
      </c>
      <c r="H54" s="55" t="s">
        <v>323</v>
      </c>
      <c r="I54" s="72">
        <v>41.3</v>
      </c>
      <c r="J54" s="261">
        <v>3120</v>
      </c>
      <c r="K54" s="161">
        <f t="shared" si="26"/>
        <v>120</v>
      </c>
      <c r="L54" s="162">
        <f t="shared" si="27"/>
        <v>10.030943999999998</v>
      </c>
      <c r="M54" s="162">
        <f t="shared" si="28"/>
        <v>0</v>
      </c>
      <c r="N54" s="162">
        <f t="shared" si="29"/>
        <v>0</v>
      </c>
      <c r="O54" s="162">
        <f t="shared" si="30"/>
        <v>0</v>
      </c>
      <c r="P54" s="163">
        <f t="shared" si="5"/>
        <v>0.24287999999999998</v>
      </c>
      <c r="Q54" s="162">
        <f t="shared" si="6"/>
        <v>0</v>
      </c>
      <c r="R54" s="162">
        <f t="shared" si="7"/>
        <v>0</v>
      </c>
      <c r="S54" s="162">
        <f t="shared" si="8"/>
        <v>0</v>
      </c>
      <c r="T54" s="251" t="str">
        <f t="shared" si="31"/>
        <v>V</v>
      </c>
      <c r="U54" s="262">
        <v>1</v>
      </c>
      <c r="V54" s="262">
        <v>1</v>
      </c>
      <c r="W54" s="262">
        <v>1</v>
      </c>
      <c r="X54" s="262">
        <v>1</v>
      </c>
      <c r="Y54" s="158"/>
      <c r="Z54" s="164">
        <f t="shared" si="32"/>
        <v>4956</v>
      </c>
      <c r="AA54" s="165">
        <f t="shared" si="33"/>
        <v>10.030943999999998</v>
      </c>
      <c r="AB54" s="166"/>
    </row>
    <row r="55" spans="2:28" ht="18" customHeight="1">
      <c r="B55" s="298" t="s">
        <v>335</v>
      </c>
      <c r="C55" s="656" t="s">
        <v>342</v>
      </c>
      <c r="D55" s="300">
        <v>1</v>
      </c>
      <c r="E55" s="653">
        <v>103</v>
      </c>
      <c r="F55" s="72" t="s">
        <v>867</v>
      </c>
      <c r="G55" s="72" t="s">
        <v>348</v>
      </c>
      <c r="H55" s="55" t="s">
        <v>326</v>
      </c>
      <c r="I55" s="72">
        <v>7.8</v>
      </c>
      <c r="J55" s="261">
        <v>2200</v>
      </c>
      <c r="K55" s="161">
        <f t="shared" si="26"/>
        <v>200</v>
      </c>
      <c r="L55" s="162">
        <f t="shared" si="27"/>
        <v>22.569223529411765</v>
      </c>
      <c r="M55" s="162">
        <f t="shared" si="28"/>
        <v>0</v>
      </c>
      <c r="N55" s="162">
        <f t="shared" si="29"/>
        <v>0</v>
      </c>
      <c r="O55" s="162">
        <f t="shared" si="30"/>
        <v>0</v>
      </c>
      <c r="P55" s="163">
        <f t="shared" si="5"/>
        <v>2.8934901960784316</v>
      </c>
      <c r="Q55" s="162">
        <f t="shared" si="6"/>
        <v>0</v>
      </c>
      <c r="R55" s="162">
        <f t="shared" si="7"/>
        <v>0</v>
      </c>
      <c r="S55" s="162">
        <f t="shared" si="8"/>
        <v>0</v>
      </c>
      <c r="T55" s="251" t="str">
        <f t="shared" si="31"/>
        <v>S</v>
      </c>
      <c r="U55" s="262">
        <v>1</v>
      </c>
      <c r="V55" s="262">
        <v>1</v>
      </c>
      <c r="W55" s="262">
        <v>1</v>
      </c>
      <c r="X55" s="262">
        <v>1</v>
      </c>
      <c r="Y55" s="158"/>
      <c r="Z55" s="164">
        <f t="shared" si="32"/>
        <v>1560</v>
      </c>
      <c r="AA55" s="165">
        <f t="shared" si="33"/>
        <v>22.569223529411765</v>
      </c>
      <c r="AB55" s="166"/>
    </row>
    <row r="56" spans="2:28" ht="18" customHeight="1">
      <c r="B56" s="298" t="s">
        <v>335</v>
      </c>
      <c r="C56" s="656" t="s">
        <v>342</v>
      </c>
      <c r="D56" s="300">
        <v>1</v>
      </c>
      <c r="E56" s="653">
        <v>104</v>
      </c>
      <c r="F56" s="72" t="s">
        <v>345</v>
      </c>
      <c r="G56" s="72" t="s">
        <v>348</v>
      </c>
      <c r="H56" s="55" t="s">
        <v>326</v>
      </c>
      <c r="I56" s="72">
        <v>11</v>
      </c>
      <c r="J56" s="261">
        <v>2200</v>
      </c>
      <c r="K56" s="161">
        <f t="shared" si="26"/>
        <v>200</v>
      </c>
      <c r="L56" s="162">
        <f t="shared" si="27"/>
        <v>31.828392156862748</v>
      </c>
      <c r="M56" s="162">
        <f t="shared" si="28"/>
        <v>0</v>
      </c>
      <c r="N56" s="162">
        <f t="shared" si="29"/>
        <v>0</v>
      </c>
      <c r="O56" s="162">
        <f t="shared" si="30"/>
        <v>0</v>
      </c>
      <c r="P56" s="163">
        <f t="shared" si="5"/>
        <v>2.8934901960784316</v>
      </c>
      <c r="Q56" s="162">
        <f t="shared" si="6"/>
        <v>0</v>
      </c>
      <c r="R56" s="162">
        <f t="shared" si="7"/>
        <v>0</v>
      </c>
      <c r="S56" s="162">
        <f t="shared" si="8"/>
        <v>0</v>
      </c>
      <c r="T56" s="251" t="str">
        <f t="shared" si="31"/>
        <v>S</v>
      </c>
      <c r="U56" s="262">
        <v>1</v>
      </c>
      <c r="V56" s="262">
        <v>1</v>
      </c>
      <c r="W56" s="262">
        <v>1</v>
      </c>
      <c r="X56" s="262">
        <v>1</v>
      </c>
      <c r="Y56" s="158"/>
      <c r="Z56" s="164">
        <f t="shared" si="32"/>
        <v>2200</v>
      </c>
      <c r="AA56" s="165">
        <f t="shared" si="33"/>
        <v>31.828392156862748</v>
      </c>
      <c r="AB56" s="166"/>
    </row>
    <row r="57" spans="2:28" ht="18" customHeight="1">
      <c r="B57" s="298" t="s">
        <v>335</v>
      </c>
      <c r="C57" s="656" t="s">
        <v>342</v>
      </c>
      <c r="D57" s="300">
        <v>1</v>
      </c>
      <c r="E57" s="653">
        <v>114</v>
      </c>
      <c r="F57" s="72" t="s">
        <v>871</v>
      </c>
      <c r="G57" s="72" t="s">
        <v>334</v>
      </c>
      <c r="H57" s="55" t="s">
        <v>324</v>
      </c>
      <c r="I57" s="72">
        <v>55</v>
      </c>
      <c r="J57" s="261">
        <v>7080</v>
      </c>
      <c r="K57" s="161">
        <f t="shared" si="0"/>
        <v>80</v>
      </c>
      <c r="L57" s="162">
        <f t="shared" si="1"/>
        <v>15.953882352941175</v>
      </c>
      <c r="M57" s="162">
        <f t="shared" si="2"/>
        <v>0</v>
      </c>
      <c r="N57" s="162">
        <f t="shared" si="3"/>
        <v>0</v>
      </c>
      <c r="O57" s="162">
        <f t="shared" si="4"/>
        <v>0</v>
      </c>
      <c r="P57" s="163">
        <f t="shared" si="5"/>
        <v>0.29007058823529408</v>
      </c>
      <c r="Q57" s="162">
        <f t="shared" si="6"/>
        <v>0</v>
      </c>
      <c r="R57" s="162">
        <f t="shared" si="7"/>
        <v>0</v>
      </c>
      <c r="S57" s="162">
        <f t="shared" si="8"/>
        <v>0</v>
      </c>
      <c r="T57" s="251" t="str">
        <f t="shared" si="9"/>
        <v>V</v>
      </c>
      <c r="U57" s="262">
        <v>1</v>
      </c>
      <c r="V57" s="262">
        <v>1</v>
      </c>
      <c r="W57" s="262">
        <v>1</v>
      </c>
      <c r="X57" s="262">
        <v>1</v>
      </c>
      <c r="Y57" s="158"/>
      <c r="Z57" s="164">
        <f t="shared" si="10"/>
        <v>4400</v>
      </c>
      <c r="AA57" s="165">
        <f t="shared" si="11"/>
        <v>15.953882352941175</v>
      </c>
      <c r="AB57" s="166"/>
    </row>
    <row r="58" spans="2:28" ht="18" customHeight="1">
      <c r="B58" s="298" t="s">
        <v>335</v>
      </c>
      <c r="C58" s="656" t="s">
        <v>342</v>
      </c>
      <c r="D58" s="300">
        <v>1</v>
      </c>
      <c r="E58" s="653">
        <v>115</v>
      </c>
      <c r="F58" s="72" t="s">
        <v>344</v>
      </c>
      <c r="G58" s="72" t="s">
        <v>333</v>
      </c>
      <c r="H58" s="55" t="s">
        <v>324</v>
      </c>
      <c r="I58" s="72">
        <v>10</v>
      </c>
      <c r="J58" s="261">
        <v>3200</v>
      </c>
      <c r="K58" s="161">
        <f t="shared" si="0"/>
        <v>200</v>
      </c>
      <c r="L58" s="162">
        <f t="shared" si="1"/>
        <v>3.3733333333333331</v>
      </c>
      <c r="M58" s="162">
        <f t="shared" si="2"/>
        <v>0</v>
      </c>
      <c r="N58" s="162">
        <f t="shared" si="3"/>
        <v>0</v>
      </c>
      <c r="O58" s="162">
        <f t="shared" si="4"/>
        <v>0</v>
      </c>
      <c r="P58" s="163">
        <f t="shared" si="5"/>
        <v>0.33733333333333332</v>
      </c>
      <c r="Q58" s="162">
        <f t="shared" si="6"/>
        <v>0</v>
      </c>
      <c r="R58" s="162">
        <f t="shared" si="7"/>
        <v>0</v>
      </c>
      <c r="S58" s="162">
        <f t="shared" si="8"/>
        <v>0</v>
      </c>
      <c r="T58" s="251" t="str">
        <f t="shared" si="9"/>
        <v>V</v>
      </c>
      <c r="U58" s="262">
        <v>1</v>
      </c>
      <c r="V58" s="262">
        <v>1</v>
      </c>
      <c r="W58" s="262">
        <v>1</v>
      </c>
      <c r="X58" s="262">
        <v>1</v>
      </c>
      <c r="Y58" s="158"/>
      <c r="Z58" s="164">
        <f t="shared" si="10"/>
        <v>2000</v>
      </c>
      <c r="AA58" s="165">
        <f t="shared" si="11"/>
        <v>3.3733333333333331</v>
      </c>
      <c r="AB58" s="166"/>
    </row>
    <row r="59" spans="2:28" ht="18" customHeight="1">
      <c r="B59" s="298" t="s">
        <v>335</v>
      </c>
      <c r="C59" s="656" t="s">
        <v>342</v>
      </c>
      <c r="D59" s="300">
        <v>1</v>
      </c>
      <c r="E59" s="653">
        <v>117</v>
      </c>
      <c r="F59" s="72" t="s">
        <v>871</v>
      </c>
      <c r="G59" s="72" t="s">
        <v>334</v>
      </c>
      <c r="H59" s="55" t="s">
        <v>324</v>
      </c>
      <c r="I59" s="72">
        <v>52.4</v>
      </c>
      <c r="J59" s="261">
        <v>7080</v>
      </c>
      <c r="K59" s="161">
        <f t="shared" si="0"/>
        <v>80</v>
      </c>
      <c r="L59" s="162">
        <f t="shared" si="1"/>
        <v>15.19969882352941</v>
      </c>
      <c r="M59" s="162">
        <f t="shared" si="2"/>
        <v>0</v>
      </c>
      <c r="N59" s="162">
        <f t="shared" si="3"/>
        <v>0</v>
      </c>
      <c r="O59" s="162">
        <f t="shared" si="4"/>
        <v>0</v>
      </c>
      <c r="P59" s="163">
        <f t="shared" si="5"/>
        <v>0.29007058823529408</v>
      </c>
      <c r="Q59" s="162">
        <f t="shared" si="6"/>
        <v>0</v>
      </c>
      <c r="R59" s="162">
        <f t="shared" si="7"/>
        <v>0</v>
      </c>
      <c r="S59" s="162">
        <f t="shared" si="8"/>
        <v>0</v>
      </c>
      <c r="T59" s="251" t="str">
        <f t="shared" si="9"/>
        <v>V</v>
      </c>
      <c r="U59" s="262">
        <v>1</v>
      </c>
      <c r="V59" s="262">
        <v>1</v>
      </c>
      <c r="W59" s="262">
        <v>1</v>
      </c>
      <c r="X59" s="262">
        <v>1</v>
      </c>
      <c r="Y59" s="158"/>
      <c r="Z59" s="164">
        <f t="shared" si="10"/>
        <v>4192</v>
      </c>
      <c r="AA59" s="165">
        <f t="shared" si="11"/>
        <v>15.19969882352941</v>
      </c>
      <c r="AB59" s="166"/>
    </row>
    <row r="60" spans="2:28" ht="18" customHeight="1">
      <c r="B60" s="298" t="s">
        <v>335</v>
      </c>
      <c r="C60" s="656" t="s">
        <v>342</v>
      </c>
      <c r="D60" s="300">
        <v>1</v>
      </c>
      <c r="E60" s="653">
        <v>118</v>
      </c>
      <c r="F60" s="72" t="s">
        <v>344</v>
      </c>
      <c r="G60" s="72" t="s">
        <v>333</v>
      </c>
      <c r="H60" s="55" t="s">
        <v>324</v>
      </c>
      <c r="I60" s="72">
        <v>10</v>
      </c>
      <c r="J60" s="261">
        <v>3200</v>
      </c>
      <c r="K60" s="161">
        <f t="shared" si="0"/>
        <v>200</v>
      </c>
      <c r="L60" s="162">
        <f t="shared" ref="L60" si="34">P60*I60*U60</f>
        <v>3.3733333333333331</v>
      </c>
      <c r="M60" s="162">
        <f t="shared" ref="M60" si="35">Q60*I60*V60</f>
        <v>0</v>
      </c>
      <c r="N60" s="162">
        <f t="shared" ref="N60" si="36">R60*I60*W60</f>
        <v>0</v>
      </c>
      <c r="O60" s="162">
        <f t="shared" ref="O60" si="37">S60*I60*X60</f>
        <v>0</v>
      </c>
      <c r="P60" s="163">
        <f t="shared" si="5"/>
        <v>0.33733333333333332</v>
      </c>
      <c r="Q60" s="162">
        <f t="shared" si="6"/>
        <v>0</v>
      </c>
      <c r="R60" s="162">
        <f t="shared" si="7"/>
        <v>0</v>
      </c>
      <c r="S60" s="162">
        <f t="shared" si="8"/>
        <v>0</v>
      </c>
      <c r="T60" s="251" t="str">
        <f t="shared" ref="T60" si="38">IF(J60="","",VLOOKUP(J60,Kengetal,13,FALSE))</f>
        <v>V</v>
      </c>
      <c r="U60" s="262">
        <v>1</v>
      </c>
      <c r="V60" s="262">
        <v>1</v>
      </c>
      <c r="W60" s="262">
        <v>1</v>
      </c>
      <c r="X60" s="262">
        <v>1</v>
      </c>
      <c r="Y60" s="158"/>
      <c r="Z60" s="164">
        <f t="shared" ref="Z60" si="39">I60*K60</f>
        <v>2000</v>
      </c>
      <c r="AA60" s="165">
        <f t="shared" ref="AA60" si="40">L60+M60+N60+O60</f>
        <v>3.3733333333333331</v>
      </c>
      <c r="AB60" s="166"/>
    </row>
    <row r="61" spans="2:28" ht="18" customHeight="1">
      <c r="B61" s="298" t="s">
        <v>335</v>
      </c>
      <c r="C61" s="656" t="s">
        <v>342</v>
      </c>
      <c r="D61" s="300">
        <v>1</v>
      </c>
      <c r="E61" s="653">
        <v>102</v>
      </c>
      <c r="F61" s="72" t="s">
        <v>871</v>
      </c>
      <c r="G61" s="72" t="s">
        <v>334</v>
      </c>
      <c r="H61" s="55" t="s">
        <v>324</v>
      </c>
      <c r="I61" s="72">
        <v>55</v>
      </c>
      <c r="J61" s="261">
        <v>7080</v>
      </c>
      <c r="K61" s="161">
        <f t="shared" si="0"/>
        <v>80</v>
      </c>
      <c r="L61" s="162">
        <f t="shared" si="1"/>
        <v>15.953882352941175</v>
      </c>
      <c r="M61" s="162">
        <f t="shared" si="2"/>
        <v>0</v>
      </c>
      <c r="N61" s="162">
        <f t="shared" si="3"/>
        <v>0</v>
      </c>
      <c r="O61" s="162">
        <f t="shared" si="4"/>
        <v>0</v>
      </c>
      <c r="P61" s="163">
        <f t="shared" si="5"/>
        <v>0.29007058823529408</v>
      </c>
      <c r="Q61" s="162">
        <f t="shared" si="6"/>
        <v>0</v>
      </c>
      <c r="R61" s="162">
        <f t="shared" si="7"/>
        <v>0</v>
      </c>
      <c r="S61" s="162">
        <f t="shared" si="8"/>
        <v>0</v>
      </c>
      <c r="T61" s="251" t="str">
        <f t="shared" si="9"/>
        <v>V</v>
      </c>
      <c r="U61" s="262">
        <v>1</v>
      </c>
      <c r="V61" s="262">
        <v>1</v>
      </c>
      <c r="W61" s="262">
        <v>1</v>
      </c>
      <c r="X61" s="262">
        <v>1</v>
      </c>
      <c r="Y61" s="158"/>
      <c r="Z61" s="164">
        <f t="shared" si="10"/>
        <v>4400</v>
      </c>
      <c r="AA61" s="165">
        <f t="shared" si="11"/>
        <v>15.953882352941175</v>
      </c>
      <c r="AB61" s="166"/>
    </row>
    <row r="62" spans="2:28" ht="18" customHeight="1">
      <c r="B62" s="298" t="s">
        <v>335</v>
      </c>
      <c r="C62" s="656" t="s">
        <v>342</v>
      </c>
      <c r="D62" s="300">
        <v>1</v>
      </c>
      <c r="E62" s="653">
        <v>121</v>
      </c>
      <c r="F62" s="72" t="s">
        <v>346</v>
      </c>
      <c r="G62" s="72" t="s">
        <v>333</v>
      </c>
      <c r="H62" s="55" t="s">
        <v>324</v>
      </c>
      <c r="I62" s="72">
        <v>23.4</v>
      </c>
      <c r="J62" s="261">
        <v>12200</v>
      </c>
      <c r="K62" s="161">
        <f t="shared" si="0"/>
        <v>200</v>
      </c>
      <c r="L62" s="162">
        <f t="shared" si="1"/>
        <v>16.525905882352937</v>
      </c>
      <c r="M62" s="162">
        <f t="shared" si="2"/>
        <v>0</v>
      </c>
      <c r="N62" s="162">
        <f t="shared" si="3"/>
        <v>0</v>
      </c>
      <c r="O62" s="162">
        <f t="shared" si="4"/>
        <v>0</v>
      </c>
      <c r="P62" s="163">
        <f t="shared" si="5"/>
        <v>0.70623529411764696</v>
      </c>
      <c r="Q62" s="162">
        <f t="shared" si="6"/>
        <v>0</v>
      </c>
      <c r="R62" s="162">
        <f t="shared" si="7"/>
        <v>0</v>
      </c>
      <c r="S62" s="162">
        <f t="shared" si="8"/>
        <v>0</v>
      </c>
      <c r="T62" s="251" t="str">
        <f t="shared" si="9"/>
        <v>V</v>
      </c>
      <c r="U62" s="262">
        <v>1</v>
      </c>
      <c r="V62" s="262">
        <v>1</v>
      </c>
      <c r="W62" s="262">
        <v>1</v>
      </c>
      <c r="X62" s="262">
        <v>1</v>
      </c>
      <c r="Y62" s="158"/>
      <c r="Z62" s="164">
        <f t="shared" si="10"/>
        <v>4680</v>
      </c>
      <c r="AA62" s="165">
        <f t="shared" si="11"/>
        <v>16.525905882352937</v>
      </c>
      <c r="AB62" s="166"/>
    </row>
    <row r="63" spans="2:28" ht="18" customHeight="1">
      <c r="B63" s="298" t="s">
        <v>335</v>
      </c>
      <c r="C63" s="656" t="s">
        <v>342</v>
      </c>
      <c r="D63" s="300">
        <v>1</v>
      </c>
      <c r="E63" s="653">
        <v>122</v>
      </c>
      <c r="F63" s="72" t="s">
        <v>303</v>
      </c>
      <c r="G63" s="72" t="s">
        <v>334</v>
      </c>
      <c r="H63" s="55" t="s">
        <v>324</v>
      </c>
      <c r="I63" s="72">
        <v>39.200000000000003</v>
      </c>
      <c r="J63" s="261">
        <v>7200</v>
      </c>
      <c r="K63" s="161">
        <f t="shared" si="0"/>
        <v>200</v>
      </c>
      <c r="L63" s="162">
        <f t="shared" si="1"/>
        <v>23.689098039215686</v>
      </c>
      <c r="M63" s="162">
        <f t="shared" si="2"/>
        <v>0</v>
      </c>
      <c r="N63" s="162">
        <f t="shared" si="3"/>
        <v>0</v>
      </c>
      <c r="O63" s="162">
        <f t="shared" si="4"/>
        <v>0</v>
      </c>
      <c r="P63" s="163">
        <f t="shared" si="5"/>
        <v>0.60431372549019602</v>
      </c>
      <c r="Q63" s="162">
        <f t="shared" si="6"/>
        <v>0</v>
      </c>
      <c r="R63" s="162">
        <f t="shared" si="7"/>
        <v>0</v>
      </c>
      <c r="S63" s="162">
        <f t="shared" si="8"/>
        <v>0</v>
      </c>
      <c r="T63" s="251" t="str">
        <f t="shared" si="9"/>
        <v>V</v>
      </c>
      <c r="U63" s="262">
        <v>1</v>
      </c>
      <c r="V63" s="262">
        <v>1</v>
      </c>
      <c r="W63" s="262">
        <v>1</v>
      </c>
      <c r="X63" s="262">
        <v>1</v>
      </c>
      <c r="Y63" s="158"/>
      <c r="Z63" s="164">
        <f t="shared" si="10"/>
        <v>7840.0000000000009</v>
      </c>
      <c r="AA63" s="165">
        <f t="shared" si="11"/>
        <v>23.689098039215686</v>
      </c>
      <c r="AB63" s="166"/>
    </row>
    <row r="64" spans="2:28" ht="18" customHeight="1">
      <c r="B64" s="298" t="s">
        <v>335</v>
      </c>
      <c r="C64" s="656" t="s">
        <v>342</v>
      </c>
      <c r="D64" s="300">
        <v>1</v>
      </c>
      <c r="E64" s="653">
        <v>123</v>
      </c>
      <c r="F64" s="72" t="s">
        <v>871</v>
      </c>
      <c r="G64" s="72" t="s">
        <v>334</v>
      </c>
      <c r="H64" s="55" t="s">
        <v>324</v>
      </c>
      <c r="I64" s="72">
        <v>54</v>
      </c>
      <c r="J64" s="261">
        <v>7080</v>
      </c>
      <c r="K64" s="161">
        <f t="shared" si="0"/>
        <v>80</v>
      </c>
      <c r="L64" s="162">
        <f t="shared" si="1"/>
        <v>15.66381176470588</v>
      </c>
      <c r="M64" s="162">
        <f t="shared" si="2"/>
        <v>0</v>
      </c>
      <c r="N64" s="162">
        <f t="shared" si="3"/>
        <v>0</v>
      </c>
      <c r="O64" s="162">
        <f t="shared" si="4"/>
        <v>0</v>
      </c>
      <c r="P64" s="163">
        <f t="shared" si="5"/>
        <v>0.29007058823529408</v>
      </c>
      <c r="Q64" s="162">
        <f t="shared" si="6"/>
        <v>0</v>
      </c>
      <c r="R64" s="162">
        <f t="shared" si="7"/>
        <v>0</v>
      </c>
      <c r="S64" s="162">
        <f t="shared" si="8"/>
        <v>0</v>
      </c>
      <c r="T64" s="251" t="str">
        <f t="shared" si="9"/>
        <v>V</v>
      </c>
      <c r="U64" s="262">
        <v>1</v>
      </c>
      <c r="V64" s="262">
        <v>1</v>
      </c>
      <c r="W64" s="262">
        <v>1</v>
      </c>
      <c r="X64" s="262">
        <v>1</v>
      </c>
      <c r="Y64" s="158"/>
      <c r="Z64" s="164">
        <f t="shared" si="10"/>
        <v>4320</v>
      </c>
      <c r="AA64" s="165">
        <f t="shared" si="11"/>
        <v>15.66381176470588</v>
      </c>
      <c r="AB64" s="166"/>
    </row>
    <row r="65" spans="1:28" ht="18" customHeight="1">
      <c r="B65" s="298" t="s">
        <v>335</v>
      </c>
      <c r="C65" s="656" t="s">
        <v>342</v>
      </c>
      <c r="D65" s="300">
        <v>1</v>
      </c>
      <c r="E65" s="653">
        <v>125</v>
      </c>
      <c r="F65" s="72" t="s">
        <v>344</v>
      </c>
      <c r="G65" s="72" t="s">
        <v>333</v>
      </c>
      <c r="H65" s="55" t="s">
        <v>324</v>
      </c>
      <c r="I65" s="72">
        <v>10</v>
      </c>
      <c r="J65" s="261">
        <v>3200</v>
      </c>
      <c r="K65" s="161">
        <f t="shared" si="0"/>
        <v>200</v>
      </c>
      <c r="L65" s="162">
        <f t="shared" si="1"/>
        <v>3.3733333333333331</v>
      </c>
      <c r="M65" s="162">
        <f t="shared" si="2"/>
        <v>0</v>
      </c>
      <c r="N65" s="162">
        <f t="shared" si="3"/>
        <v>0</v>
      </c>
      <c r="O65" s="162">
        <f t="shared" si="4"/>
        <v>0</v>
      </c>
      <c r="P65" s="163">
        <f t="shared" si="5"/>
        <v>0.33733333333333332</v>
      </c>
      <c r="Q65" s="162">
        <f t="shared" si="6"/>
        <v>0</v>
      </c>
      <c r="R65" s="162">
        <f t="shared" si="7"/>
        <v>0</v>
      </c>
      <c r="S65" s="162">
        <f t="shared" si="8"/>
        <v>0</v>
      </c>
      <c r="T65" s="251" t="str">
        <f t="shared" si="9"/>
        <v>V</v>
      </c>
      <c r="U65" s="262">
        <v>1</v>
      </c>
      <c r="V65" s="262">
        <v>1</v>
      </c>
      <c r="W65" s="262">
        <v>1</v>
      </c>
      <c r="X65" s="262">
        <v>1</v>
      </c>
      <c r="Y65" s="158"/>
      <c r="Z65" s="164">
        <f t="shared" si="10"/>
        <v>2000</v>
      </c>
      <c r="AA65" s="165">
        <f t="shared" si="11"/>
        <v>3.3733333333333331</v>
      </c>
      <c r="AB65" s="166"/>
    </row>
    <row r="66" spans="1:28" ht="18" customHeight="1">
      <c r="B66" s="298" t="s">
        <v>335</v>
      </c>
      <c r="C66" s="656" t="s">
        <v>342</v>
      </c>
      <c r="D66" s="300">
        <v>1</v>
      </c>
      <c r="E66" s="653">
        <v>126</v>
      </c>
      <c r="F66" s="72" t="s">
        <v>871</v>
      </c>
      <c r="G66" s="72" t="s">
        <v>334</v>
      </c>
      <c r="H66" s="55" t="s">
        <v>324</v>
      </c>
      <c r="I66" s="72">
        <v>52.4</v>
      </c>
      <c r="J66" s="261">
        <v>7080</v>
      </c>
      <c r="K66" s="161">
        <f t="shared" si="0"/>
        <v>80</v>
      </c>
      <c r="L66" s="162">
        <f t="shared" ref="L66:L102" si="41">P66*I66*U66</f>
        <v>15.19969882352941</v>
      </c>
      <c r="M66" s="162">
        <f t="shared" ref="M66:M102" si="42">Q66*I66*V66</f>
        <v>0</v>
      </c>
      <c r="N66" s="162">
        <f t="shared" ref="N66:N102" si="43">R66*I66*W66</f>
        <v>0</v>
      </c>
      <c r="O66" s="162">
        <f t="shared" ref="O66:O102" si="44">S66*I66*X66</f>
        <v>0</v>
      </c>
      <c r="P66" s="163">
        <f t="shared" si="5"/>
        <v>0.29007058823529408</v>
      </c>
      <c r="Q66" s="162">
        <f t="shared" si="6"/>
        <v>0</v>
      </c>
      <c r="R66" s="162">
        <f t="shared" si="7"/>
        <v>0</v>
      </c>
      <c r="S66" s="162">
        <f t="shared" si="8"/>
        <v>0</v>
      </c>
      <c r="T66" s="251" t="str">
        <f t="shared" ref="T66:T102" si="45">IF(J66="","",VLOOKUP(J66,Kengetal,13,FALSE))</f>
        <v>V</v>
      </c>
      <c r="U66" s="262">
        <v>1</v>
      </c>
      <c r="V66" s="262">
        <v>1</v>
      </c>
      <c r="W66" s="262">
        <v>1</v>
      </c>
      <c r="X66" s="262">
        <v>1</v>
      </c>
      <c r="Y66" s="158"/>
      <c r="Z66" s="164">
        <f t="shared" ref="Z66:Z102" si="46">I66*K66</f>
        <v>4192</v>
      </c>
      <c r="AA66" s="165">
        <f t="shared" ref="AA66:AA102" si="47">L66+M66+N66+O66</f>
        <v>15.19969882352941</v>
      </c>
      <c r="AB66" s="166"/>
    </row>
    <row r="67" spans="1:28" ht="18" customHeight="1">
      <c r="A67" s="137">
        <v>37</v>
      </c>
      <c r="B67" s="298" t="s">
        <v>335</v>
      </c>
      <c r="C67" s="656" t="s">
        <v>342</v>
      </c>
      <c r="D67" s="300">
        <v>1</v>
      </c>
      <c r="E67" s="653">
        <v>127</v>
      </c>
      <c r="F67" s="72" t="s">
        <v>303</v>
      </c>
      <c r="G67" s="72" t="s">
        <v>334</v>
      </c>
      <c r="H67" s="55" t="s">
        <v>324</v>
      </c>
      <c r="I67" s="72">
        <v>15.3</v>
      </c>
      <c r="J67" s="261">
        <v>7200</v>
      </c>
      <c r="K67" s="161">
        <f t="shared" ref="K67:K72" si="48">SUM(IF(J67="",0,VLOOKUP(J67,Kengetal,2)))</f>
        <v>200</v>
      </c>
      <c r="L67" s="162">
        <f t="shared" si="41"/>
        <v>9.2459999999999987</v>
      </c>
      <c r="M67" s="162">
        <f t="shared" si="42"/>
        <v>0</v>
      </c>
      <c r="N67" s="162">
        <f t="shared" si="43"/>
        <v>0</v>
      </c>
      <c r="O67" s="162">
        <f t="shared" si="44"/>
        <v>0</v>
      </c>
      <c r="P67" s="163">
        <f t="shared" si="5"/>
        <v>0.60431372549019602</v>
      </c>
      <c r="Q67" s="162">
        <f t="shared" si="6"/>
        <v>0</v>
      </c>
      <c r="R67" s="162">
        <f t="shared" si="7"/>
        <v>0</v>
      </c>
      <c r="S67" s="162">
        <f t="shared" si="8"/>
        <v>0</v>
      </c>
      <c r="T67" s="251" t="str">
        <f t="shared" si="45"/>
        <v>V</v>
      </c>
      <c r="U67" s="262">
        <v>1</v>
      </c>
      <c r="V67" s="262">
        <v>1</v>
      </c>
      <c r="W67" s="262">
        <v>1</v>
      </c>
      <c r="X67" s="262">
        <v>1</v>
      </c>
      <c r="Y67" s="158"/>
      <c r="Z67" s="164">
        <f t="shared" si="46"/>
        <v>3060</v>
      </c>
      <c r="AA67" s="165">
        <f t="shared" si="47"/>
        <v>9.2459999999999987</v>
      </c>
      <c r="AB67" s="166"/>
    </row>
    <row r="68" spans="1:28" ht="18" customHeight="1">
      <c r="A68" s="137">
        <v>38</v>
      </c>
      <c r="B68" s="298" t="s">
        <v>335</v>
      </c>
      <c r="C68" s="656" t="s">
        <v>342</v>
      </c>
      <c r="D68" s="300">
        <v>1</v>
      </c>
      <c r="E68" s="653">
        <v>128</v>
      </c>
      <c r="F68" s="72" t="s">
        <v>303</v>
      </c>
      <c r="G68" s="72" t="s">
        <v>334</v>
      </c>
      <c r="H68" s="55" t="s">
        <v>324</v>
      </c>
      <c r="I68" s="72">
        <v>37.5</v>
      </c>
      <c r="J68" s="261">
        <v>7200</v>
      </c>
      <c r="K68" s="161">
        <f t="shared" si="48"/>
        <v>200</v>
      </c>
      <c r="L68" s="162">
        <f t="shared" si="41"/>
        <v>22.661764705882351</v>
      </c>
      <c r="M68" s="162">
        <f t="shared" si="42"/>
        <v>0</v>
      </c>
      <c r="N68" s="162">
        <f t="shared" si="43"/>
        <v>0</v>
      </c>
      <c r="O68" s="162">
        <f t="shared" si="44"/>
        <v>0</v>
      </c>
      <c r="P68" s="163">
        <f t="shared" si="5"/>
        <v>0.60431372549019602</v>
      </c>
      <c r="Q68" s="162">
        <f t="shared" si="6"/>
        <v>0</v>
      </c>
      <c r="R68" s="162">
        <f t="shared" si="7"/>
        <v>0</v>
      </c>
      <c r="S68" s="162">
        <f t="shared" si="8"/>
        <v>0</v>
      </c>
      <c r="T68" s="251" t="str">
        <f t="shared" si="45"/>
        <v>V</v>
      </c>
      <c r="U68" s="262">
        <v>1</v>
      </c>
      <c r="V68" s="262">
        <v>1</v>
      </c>
      <c r="W68" s="262">
        <v>1</v>
      </c>
      <c r="X68" s="262">
        <v>1</v>
      </c>
      <c r="Y68" s="158"/>
      <c r="Z68" s="164">
        <f t="shared" si="46"/>
        <v>7500</v>
      </c>
      <c r="AA68" s="165">
        <f t="shared" si="47"/>
        <v>22.661764705882351</v>
      </c>
      <c r="AB68" s="166"/>
    </row>
    <row r="69" spans="1:28" ht="18" customHeight="1">
      <c r="A69" s="137">
        <v>39</v>
      </c>
      <c r="B69" s="298" t="s">
        <v>335</v>
      </c>
      <c r="C69" s="656" t="s">
        <v>831</v>
      </c>
      <c r="D69" s="300">
        <v>0</v>
      </c>
      <c r="E69" s="658" t="s">
        <v>790</v>
      </c>
      <c r="F69" s="72" t="s">
        <v>302</v>
      </c>
      <c r="G69" s="72" t="s">
        <v>333</v>
      </c>
      <c r="H69" s="55" t="s">
        <v>323</v>
      </c>
      <c r="I69" s="72">
        <v>5</v>
      </c>
      <c r="J69" s="261">
        <v>6200</v>
      </c>
      <c r="K69" s="161">
        <f t="shared" si="48"/>
        <v>200</v>
      </c>
      <c r="L69" s="162">
        <f t="shared" si="41"/>
        <v>9.0196078431372548</v>
      </c>
      <c r="M69" s="162">
        <f t="shared" si="42"/>
        <v>0</v>
      </c>
      <c r="N69" s="162">
        <f t="shared" si="43"/>
        <v>0</v>
      </c>
      <c r="O69" s="162">
        <f t="shared" si="44"/>
        <v>0</v>
      </c>
      <c r="P69" s="163">
        <f t="shared" si="5"/>
        <v>1.8039215686274508</v>
      </c>
      <c r="Q69" s="162">
        <f t="shared" si="6"/>
        <v>0</v>
      </c>
      <c r="R69" s="162">
        <f t="shared" si="7"/>
        <v>0</v>
      </c>
      <c r="S69" s="162">
        <f t="shared" si="8"/>
        <v>0</v>
      </c>
      <c r="T69" s="251" t="str">
        <f t="shared" si="45"/>
        <v>V</v>
      </c>
      <c r="U69" s="262">
        <v>1</v>
      </c>
      <c r="V69" s="262">
        <v>1</v>
      </c>
      <c r="W69" s="262">
        <v>1</v>
      </c>
      <c r="X69" s="262">
        <v>1</v>
      </c>
      <c r="Y69" s="158"/>
      <c r="Z69" s="164">
        <f t="shared" si="46"/>
        <v>1000</v>
      </c>
      <c r="AA69" s="165">
        <f t="shared" si="47"/>
        <v>9.0196078431372548</v>
      </c>
      <c r="AB69" s="166"/>
    </row>
    <row r="70" spans="1:28" ht="18" customHeight="1">
      <c r="A70" s="137">
        <v>40</v>
      </c>
      <c r="B70" s="298" t="s">
        <v>335</v>
      </c>
      <c r="C70" s="656" t="s">
        <v>831</v>
      </c>
      <c r="D70" s="300">
        <v>0</v>
      </c>
      <c r="E70" s="658" t="s">
        <v>791</v>
      </c>
      <c r="F70" s="55" t="s">
        <v>352</v>
      </c>
      <c r="G70" s="72" t="s">
        <v>333</v>
      </c>
      <c r="H70" s="55" t="s">
        <v>324</v>
      </c>
      <c r="I70" s="72">
        <v>12</v>
      </c>
      <c r="J70" s="261">
        <v>3200</v>
      </c>
      <c r="K70" s="161">
        <f t="shared" si="48"/>
        <v>200</v>
      </c>
      <c r="L70" s="162">
        <f t="shared" si="41"/>
        <v>4.048</v>
      </c>
      <c r="M70" s="162">
        <f t="shared" si="42"/>
        <v>0</v>
      </c>
      <c r="N70" s="162">
        <f t="shared" si="43"/>
        <v>0</v>
      </c>
      <c r="O70" s="162">
        <f t="shared" si="44"/>
        <v>0</v>
      </c>
      <c r="P70" s="163">
        <f t="shared" si="5"/>
        <v>0.33733333333333332</v>
      </c>
      <c r="Q70" s="162">
        <f t="shared" si="6"/>
        <v>0</v>
      </c>
      <c r="R70" s="162">
        <f t="shared" si="7"/>
        <v>0</v>
      </c>
      <c r="S70" s="162">
        <f t="shared" si="8"/>
        <v>0</v>
      </c>
      <c r="T70" s="251" t="str">
        <f t="shared" si="45"/>
        <v>V</v>
      </c>
      <c r="U70" s="262">
        <v>1</v>
      </c>
      <c r="V70" s="262">
        <v>1</v>
      </c>
      <c r="W70" s="262">
        <v>1</v>
      </c>
      <c r="X70" s="262">
        <v>1</v>
      </c>
      <c r="Y70" s="158"/>
      <c r="Z70" s="164">
        <f t="shared" si="46"/>
        <v>2400</v>
      </c>
      <c r="AA70" s="165">
        <f t="shared" si="47"/>
        <v>4.048</v>
      </c>
      <c r="AB70" s="166"/>
    </row>
    <row r="71" spans="1:28" ht="18" customHeight="1">
      <c r="A71" s="137">
        <v>41</v>
      </c>
      <c r="B71" s="298" t="s">
        <v>335</v>
      </c>
      <c r="C71" s="656" t="s">
        <v>831</v>
      </c>
      <c r="D71" s="300">
        <v>0</v>
      </c>
      <c r="E71" s="658" t="s">
        <v>792</v>
      </c>
      <c r="F71" s="55" t="s">
        <v>412</v>
      </c>
      <c r="G71" s="72" t="s">
        <v>333</v>
      </c>
      <c r="H71" s="55" t="s">
        <v>324</v>
      </c>
      <c r="I71" s="72">
        <v>51.27</v>
      </c>
      <c r="J71" s="261">
        <v>3200</v>
      </c>
      <c r="K71" s="161">
        <f t="shared" si="48"/>
        <v>200</v>
      </c>
      <c r="L71" s="162">
        <f t="shared" si="41"/>
        <v>17.295079999999999</v>
      </c>
      <c r="M71" s="162">
        <f t="shared" si="42"/>
        <v>0</v>
      </c>
      <c r="N71" s="162">
        <f t="shared" si="43"/>
        <v>0</v>
      </c>
      <c r="O71" s="162">
        <f t="shared" si="44"/>
        <v>0</v>
      </c>
      <c r="P71" s="163">
        <f t="shared" si="5"/>
        <v>0.33733333333333332</v>
      </c>
      <c r="Q71" s="162">
        <f t="shared" si="6"/>
        <v>0</v>
      </c>
      <c r="R71" s="162">
        <f t="shared" si="7"/>
        <v>0</v>
      </c>
      <c r="S71" s="162">
        <f t="shared" si="8"/>
        <v>0</v>
      </c>
      <c r="T71" s="251" t="str">
        <f t="shared" si="45"/>
        <v>V</v>
      </c>
      <c r="U71" s="262">
        <v>1</v>
      </c>
      <c r="V71" s="262">
        <v>1</v>
      </c>
      <c r="W71" s="262">
        <v>1</v>
      </c>
      <c r="X71" s="262">
        <v>1</v>
      </c>
      <c r="Y71" s="158"/>
      <c r="Z71" s="164">
        <f t="shared" si="46"/>
        <v>10254</v>
      </c>
      <c r="AA71" s="165">
        <f t="shared" si="47"/>
        <v>17.295079999999999</v>
      </c>
      <c r="AB71" s="166"/>
    </row>
    <row r="72" spans="1:28" ht="18" customHeight="1">
      <c r="A72" s="137">
        <v>41</v>
      </c>
      <c r="B72" s="298" t="s">
        <v>335</v>
      </c>
      <c r="C72" s="656" t="s">
        <v>831</v>
      </c>
      <c r="D72" s="300">
        <v>0</v>
      </c>
      <c r="E72" s="658" t="s">
        <v>793</v>
      </c>
      <c r="F72" s="55" t="s">
        <v>412</v>
      </c>
      <c r="G72" s="72" t="s">
        <v>333</v>
      </c>
      <c r="H72" s="55" t="s">
        <v>324</v>
      </c>
      <c r="I72" s="72">
        <v>28</v>
      </c>
      <c r="J72" s="261">
        <v>3200</v>
      </c>
      <c r="K72" s="161">
        <f t="shared" si="48"/>
        <v>200</v>
      </c>
      <c r="L72" s="162">
        <f t="shared" si="41"/>
        <v>9.4453333333333322</v>
      </c>
      <c r="M72" s="162">
        <f t="shared" si="42"/>
        <v>0</v>
      </c>
      <c r="N72" s="162">
        <f t="shared" si="43"/>
        <v>0</v>
      </c>
      <c r="O72" s="162">
        <f t="shared" si="44"/>
        <v>0</v>
      </c>
      <c r="P72" s="163">
        <f t="shared" si="5"/>
        <v>0.33733333333333332</v>
      </c>
      <c r="Q72" s="162">
        <f t="shared" si="6"/>
        <v>0</v>
      </c>
      <c r="R72" s="162">
        <f t="shared" si="7"/>
        <v>0</v>
      </c>
      <c r="S72" s="162">
        <f t="shared" si="8"/>
        <v>0</v>
      </c>
      <c r="T72" s="251" t="str">
        <f t="shared" si="45"/>
        <v>V</v>
      </c>
      <c r="U72" s="262">
        <v>1</v>
      </c>
      <c r="V72" s="262">
        <v>1</v>
      </c>
      <c r="W72" s="262">
        <v>1</v>
      </c>
      <c r="X72" s="262">
        <v>1</v>
      </c>
      <c r="Y72" s="158"/>
      <c r="Z72" s="164">
        <f t="shared" si="46"/>
        <v>5600</v>
      </c>
      <c r="AA72" s="165">
        <f t="shared" si="47"/>
        <v>9.4453333333333322</v>
      </c>
      <c r="AB72" s="166"/>
    </row>
    <row r="73" spans="1:28" ht="18" customHeight="1">
      <c r="B73" s="298" t="s">
        <v>335</v>
      </c>
      <c r="C73" s="656" t="s">
        <v>831</v>
      </c>
      <c r="D73" s="300">
        <v>0</v>
      </c>
      <c r="E73" s="658" t="s">
        <v>794</v>
      </c>
      <c r="F73" s="55" t="s">
        <v>412</v>
      </c>
      <c r="G73" s="72" t="s">
        <v>333</v>
      </c>
      <c r="H73" s="55" t="s">
        <v>324</v>
      </c>
      <c r="I73" s="72">
        <v>31.7</v>
      </c>
      <c r="J73" s="261">
        <v>3200</v>
      </c>
      <c r="K73" s="161">
        <f t="shared" ref="K73:K85" si="49">SUM(IF(J73="",0,VLOOKUP(J73,Kengetal,2)))</f>
        <v>200</v>
      </c>
      <c r="L73" s="162">
        <f t="shared" si="41"/>
        <v>10.693466666666666</v>
      </c>
      <c r="M73" s="162">
        <f t="shared" si="42"/>
        <v>0</v>
      </c>
      <c r="N73" s="162">
        <f t="shared" si="43"/>
        <v>0</v>
      </c>
      <c r="O73" s="162">
        <f t="shared" si="44"/>
        <v>0</v>
      </c>
      <c r="P73" s="163">
        <f t="shared" si="5"/>
        <v>0.33733333333333332</v>
      </c>
      <c r="Q73" s="162">
        <f t="shared" si="6"/>
        <v>0</v>
      </c>
      <c r="R73" s="162">
        <f t="shared" si="7"/>
        <v>0</v>
      </c>
      <c r="S73" s="162">
        <f t="shared" si="8"/>
        <v>0</v>
      </c>
      <c r="T73" s="251" t="str">
        <f t="shared" si="45"/>
        <v>V</v>
      </c>
      <c r="U73" s="262">
        <v>1</v>
      </c>
      <c r="V73" s="262">
        <v>1</v>
      </c>
      <c r="W73" s="262">
        <v>1</v>
      </c>
      <c r="X73" s="262">
        <v>1</v>
      </c>
      <c r="Y73" s="158"/>
      <c r="Z73" s="164">
        <f t="shared" si="46"/>
        <v>6340</v>
      </c>
      <c r="AA73" s="165">
        <f t="shared" si="47"/>
        <v>10.693466666666666</v>
      </c>
      <c r="AB73" s="166"/>
    </row>
    <row r="74" spans="1:28" ht="18" customHeight="1">
      <c r="B74" s="298" t="s">
        <v>335</v>
      </c>
      <c r="C74" s="656" t="s">
        <v>831</v>
      </c>
      <c r="D74" s="300">
        <v>0</v>
      </c>
      <c r="E74" s="658" t="s">
        <v>795</v>
      </c>
      <c r="F74" s="55" t="s">
        <v>340</v>
      </c>
      <c r="G74" s="72" t="s">
        <v>333</v>
      </c>
      <c r="H74" s="55" t="s">
        <v>324</v>
      </c>
      <c r="I74" s="72">
        <v>5</v>
      </c>
      <c r="J74" s="261">
        <v>4200</v>
      </c>
      <c r="K74" s="161">
        <f t="shared" si="49"/>
        <v>200</v>
      </c>
      <c r="L74" s="162">
        <f t="shared" si="41"/>
        <v>5.0690196078431367</v>
      </c>
      <c r="M74" s="162">
        <f t="shared" si="42"/>
        <v>0</v>
      </c>
      <c r="N74" s="162">
        <f t="shared" si="43"/>
        <v>0</v>
      </c>
      <c r="O74" s="162">
        <f t="shared" si="44"/>
        <v>0</v>
      </c>
      <c r="P74" s="163">
        <f t="shared" si="5"/>
        <v>1.0138039215686274</v>
      </c>
      <c r="Q74" s="162">
        <f t="shared" si="6"/>
        <v>0</v>
      </c>
      <c r="R74" s="162">
        <f t="shared" si="7"/>
        <v>0</v>
      </c>
      <c r="S74" s="162">
        <f t="shared" si="8"/>
        <v>0</v>
      </c>
      <c r="T74" s="251" t="str">
        <f t="shared" si="45"/>
        <v>V</v>
      </c>
      <c r="U74" s="262">
        <v>1</v>
      </c>
      <c r="V74" s="262">
        <v>1</v>
      </c>
      <c r="W74" s="262">
        <v>1</v>
      </c>
      <c r="X74" s="262">
        <v>1</v>
      </c>
      <c r="Y74" s="158"/>
      <c r="Z74" s="164">
        <f t="shared" si="46"/>
        <v>1000</v>
      </c>
      <c r="AA74" s="165">
        <f t="shared" si="47"/>
        <v>5.0690196078431367</v>
      </c>
      <c r="AB74" s="166"/>
    </row>
    <row r="75" spans="1:28" ht="18" customHeight="1">
      <c r="B75" s="298" t="s">
        <v>335</v>
      </c>
      <c r="C75" s="656" t="s">
        <v>831</v>
      </c>
      <c r="D75" s="300">
        <v>0</v>
      </c>
      <c r="E75" s="658" t="s">
        <v>796</v>
      </c>
      <c r="F75" s="55" t="s">
        <v>354</v>
      </c>
      <c r="G75" s="72" t="s">
        <v>333</v>
      </c>
      <c r="H75" s="55" t="s">
        <v>919</v>
      </c>
      <c r="I75" s="72">
        <v>28.5</v>
      </c>
      <c r="J75" s="261">
        <v>3200</v>
      </c>
      <c r="K75" s="161">
        <f t="shared" si="49"/>
        <v>200</v>
      </c>
      <c r="L75" s="162">
        <f t="shared" si="41"/>
        <v>9.613999999999999</v>
      </c>
      <c r="M75" s="162">
        <f t="shared" si="42"/>
        <v>0</v>
      </c>
      <c r="N75" s="162">
        <f t="shared" si="43"/>
        <v>0</v>
      </c>
      <c r="O75" s="162">
        <f t="shared" si="44"/>
        <v>0</v>
      </c>
      <c r="P75" s="163">
        <f t="shared" si="5"/>
        <v>0.33733333333333332</v>
      </c>
      <c r="Q75" s="162">
        <f t="shared" si="6"/>
        <v>0</v>
      </c>
      <c r="R75" s="162">
        <f t="shared" si="7"/>
        <v>0</v>
      </c>
      <c r="S75" s="162">
        <f t="shared" si="8"/>
        <v>0</v>
      </c>
      <c r="T75" s="251" t="str">
        <f t="shared" si="45"/>
        <v>V</v>
      </c>
      <c r="U75" s="262">
        <v>1</v>
      </c>
      <c r="V75" s="262">
        <v>1</v>
      </c>
      <c r="W75" s="262">
        <v>1</v>
      </c>
      <c r="X75" s="262">
        <v>1</v>
      </c>
      <c r="Y75" s="158"/>
      <c r="Z75" s="164">
        <f t="shared" si="46"/>
        <v>5700</v>
      </c>
      <c r="AA75" s="165">
        <f t="shared" si="47"/>
        <v>9.613999999999999</v>
      </c>
      <c r="AB75" s="166"/>
    </row>
    <row r="76" spans="1:28" ht="18" customHeight="1">
      <c r="B76" s="298" t="s">
        <v>335</v>
      </c>
      <c r="C76" s="656" t="s">
        <v>831</v>
      </c>
      <c r="D76" s="300">
        <v>0</v>
      </c>
      <c r="E76" s="658" t="s">
        <v>797</v>
      </c>
      <c r="F76" s="55" t="s">
        <v>304</v>
      </c>
      <c r="G76" s="72" t="s">
        <v>333</v>
      </c>
      <c r="H76" s="55" t="s">
        <v>324</v>
      </c>
      <c r="I76" s="72">
        <v>83.7</v>
      </c>
      <c r="J76" s="261">
        <v>5200</v>
      </c>
      <c r="K76" s="161">
        <f t="shared" si="49"/>
        <v>200</v>
      </c>
      <c r="L76" s="162">
        <f t="shared" si="41"/>
        <v>26.196458823529408</v>
      </c>
      <c r="M76" s="162">
        <f t="shared" si="42"/>
        <v>0</v>
      </c>
      <c r="N76" s="162">
        <f t="shared" si="43"/>
        <v>0</v>
      </c>
      <c r="O76" s="162">
        <f t="shared" si="44"/>
        <v>0</v>
      </c>
      <c r="P76" s="163">
        <f t="shared" si="5"/>
        <v>0.31298039215686269</v>
      </c>
      <c r="Q76" s="162">
        <f t="shared" si="6"/>
        <v>0</v>
      </c>
      <c r="R76" s="162">
        <f t="shared" si="7"/>
        <v>0</v>
      </c>
      <c r="S76" s="162">
        <f t="shared" si="8"/>
        <v>0</v>
      </c>
      <c r="T76" s="251" t="str">
        <f t="shared" si="45"/>
        <v>V</v>
      </c>
      <c r="U76" s="262">
        <v>1</v>
      </c>
      <c r="V76" s="262">
        <v>1</v>
      </c>
      <c r="W76" s="262">
        <v>1</v>
      </c>
      <c r="X76" s="262">
        <v>1</v>
      </c>
      <c r="Y76" s="158"/>
      <c r="Z76" s="164">
        <f t="shared" si="46"/>
        <v>16740</v>
      </c>
      <c r="AA76" s="165">
        <f t="shared" si="47"/>
        <v>26.196458823529408</v>
      </c>
      <c r="AB76" s="166"/>
    </row>
    <row r="77" spans="1:28" ht="18" customHeight="1">
      <c r="B77" s="298" t="s">
        <v>335</v>
      </c>
      <c r="C77" s="656" t="s">
        <v>831</v>
      </c>
      <c r="D77" s="300">
        <v>0</v>
      </c>
      <c r="E77" s="658" t="s">
        <v>798</v>
      </c>
      <c r="F77" s="72" t="s">
        <v>345</v>
      </c>
      <c r="G77" s="72" t="s">
        <v>348</v>
      </c>
      <c r="H77" s="55" t="s">
        <v>327</v>
      </c>
      <c r="I77" s="72">
        <v>5</v>
      </c>
      <c r="J77" s="261">
        <v>2200</v>
      </c>
      <c r="K77" s="161">
        <f t="shared" si="49"/>
        <v>200</v>
      </c>
      <c r="L77" s="162">
        <f t="shared" si="41"/>
        <v>14.467450980392158</v>
      </c>
      <c r="M77" s="162">
        <f t="shared" si="42"/>
        <v>0</v>
      </c>
      <c r="N77" s="162">
        <f t="shared" si="43"/>
        <v>0</v>
      </c>
      <c r="O77" s="162">
        <f t="shared" si="44"/>
        <v>0</v>
      </c>
      <c r="P77" s="163">
        <f t="shared" si="5"/>
        <v>2.8934901960784316</v>
      </c>
      <c r="Q77" s="162">
        <f t="shared" si="6"/>
        <v>0</v>
      </c>
      <c r="R77" s="162">
        <f t="shared" si="7"/>
        <v>0</v>
      </c>
      <c r="S77" s="162">
        <f t="shared" si="8"/>
        <v>0</v>
      </c>
      <c r="T77" s="251" t="str">
        <f t="shared" si="45"/>
        <v>S</v>
      </c>
      <c r="U77" s="262">
        <v>1</v>
      </c>
      <c r="V77" s="262">
        <v>1</v>
      </c>
      <c r="W77" s="262">
        <v>1</v>
      </c>
      <c r="X77" s="262">
        <v>1</v>
      </c>
      <c r="Y77" s="158"/>
      <c r="Z77" s="164">
        <f t="shared" si="46"/>
        <v>1000</v>
      </c>
      <c r="AA77" s="165">
        <f t="shared" si="47"/>
        <v>14.467450980392158</v>
      </c>
      <c r="AB77" s="166"/>
    </row>
    <row r="78" spans="1:28" ht="18" customHeight="1">
      <c r="B78" s="298" t="s">
        <v>335</v>
      </c>
      <c r="C78" s="656" t="s">
        <v>831</v>
      </c>
      <c r="D78" s="300">
        <v>0</v>
      </c>
      <c r="E78" s="658" t="s">
        <v>799</v>
      </c>
      <c r="F78" s="72" t="s">
        <v>345</v>
      </c>
      <c r="G78" s="72" t="s">
        <v>348</v>
      </c>
      <c r="H78" s="55" t="s">
        <v>327</v>
      </c>
      <c r="I78" s="72">
        <v>7</v>
      </c>
      <c r="J78" s="261">
        <v>2200</v>
      </c>
      <c r="K78" s="161">
        <f t="shared" si="49"/>
        <v>200</v>
      </c>
      <c r="L78" s="162">
        <f t="shared" si="41"/>
        <v>20.254431372549021</v>
      </c>
      <c r="M78" s="162">
        <f t="shared" si="42"/>
        <v>0</v>
      </c>
      <c r="N78" s="162">
        <f t="shared" si="43"/>
        <v>0</v>
      </c>
      <c r="O78" s="162">
        <f t="shared" si="44"/>
        <v>0</v>
      </c>
      <c r="P78" s="163">
        <f t="shared" si="5"/>
        <v>2.8934901960784316</v>
      </c>
      <c r="Q78" s="162">
        <f t="shared" si="6"/>
        <v>0</v>
      </c>
      <c r="R78" s="162">
        <f t="shared" si="7"/>
        <v>0</v>
      </c>
      <c r="S78" s="162">
        <f t="shared" si="8"/>
        <v>0</v>
      </c>
      <c r="T78" s="251" t="str">
        <f t="shared" si="45"/>
        <v>S</v>
      </c>
      <c r="U78" s="262">
        <v>1</v>
      </c>
      <c r="V78" s="262">
        <v>1</v>
      </c>
      <c r="W78" s="262">
        <v>1</v>
      </c>
      <c r="X78" s="262">
        <v>1</v>
      </c>
      <c r="Y78" s="158"/>
      <c r="Z78" s="164">
        <f t="shared" si="46"/>
        <v>1400</v>
      </c>
      <c r="AA78" s="165">
        <f t="shared" si="47"/>
        <v>20.254431372549021</v>
      </c>
      <c r="AB78" s="166"/>
    </row>
    <row r="79" spans="1:28" ht="18" customHeight="1">
      <c r="B79" s="298" t="s">
        <v>335</v>
      </c>
      <c r="C79" s="656" t="s">
        <v>831</v>
      </c>
      <c r="D79" s="300">
        <v>0</v>
      </c>
      <c r="E79" s="658" t="s">
        <v>800</v>
      </c>
      <c r="F79" s="72" t="s">
        <v>302</v>
      </c>
      <c r="G79" s="72" t="s">
        <v>333</v>
      </c>
      <c r="H79" s="55" t="s">
        <v>324</v>
      </c>
      <c r="I79" s="72">
        <v>5</v>
      </c>
      <c r="J79" s="261">
        <v>6200</v>
      </c>
      <c r="K79" s="161">
        <f t="shared" si="49"/>
        <v>200</v>
      </c>
      <c r="L79" s="162">
        <f t="shared" si="41"/>
        <v>9.0196078431372548</v>
      </c>
      <c r="M79" s="162">
        <f t="shared" si="42"/>
        <v>0</v>
      </c>
      <c r="N79" s="162">
        <f t="shared" si="43"/>
        <v>0</v>
      </c>
      <c r="O79" s="162">
        <f t="shared" si="44"/>
        <v>0</v>
      </c>
      <c r="P79" s="163">
        <f t="shared" si="5"/>
        <v>1.8039215686274508</v>
      </c>
      <c r="Q79" s="162">
        <f t="shared" si="6"/>
        <v>0</v>
      </c>
      <c r="R79" s="162">
        <f t="shared" si="7"/>
        <v>0</v>
      </c>
      <c r="S79" s="162">
        <f t="shared" si="8"/>
        <v>0</v>
      </c>
      <c r="T79" s="251" t="str">
        <f t="shared" si="45"/>
        <v>V</v>
      </c>
      <c r="U79" s="262">
        <v>1</v>
      </c>
      <c r="V79" s="262">
        <v>1</v>
      </c>
      <c r="W79" s="262">
        <v>1</v>
      </c>
      <c r="X79" s="262">
        <v>1</v>
      </c>
      <c r="Y79" s="158"/>
      <c r="Z79" s="164">
        <f t="shared" si="46"/>
        <v>1000</v>
      </c>
      <c r="AA79" s="165">
        <f t="shared" si="47"/>
        <v>9.0196078431372548</v>
      </c>
      <c r="AB79" s="166"/>
    </row>
    <row r="80" spans="1:28" ht="18" customHeight="1">
      <c r="B80" s="298" t="s">
        <v>335</v>
      </c>
      <c r="C80" s="656" t="s">
        <v>831</v>
      </c>
      <c r="D80" s="300">
        <v>0</v>
      </c>
      <c r="E80" s="658" t="s">
        <v>801</v>
      </c>
      <c r="F80" s="72" t="s">
        <v>345</v>
      </c>
      <c r="G80" s="72" t="s">
        <v>348</v>
      </c>
      <c r="H80" s="55" t="s">
        <v>327</v>
      </c>
      <c r="I80" s="72">
        <v>6</v>
      </c>
      <c r="J80" s="261">
        <v>2200</v>
      </c>
      <c r="K80" s="161">
        <f t="shared" si="49"/>
        <v>200</v>
      </c>
      <c r="L80" s="162">
        <f t="shared" si="41"/>
        <v>17.36094117647059</v>
      </c>
      <c r="M80" s="162">
        <f t="shared" si="42"/>
        <v>0</v>
      </c>
      <c r="N80" s="162">
        <f t="shared" si="43"/>
        <v>0</v>
      </c>
      <c r="O80" s="162">
        <f t="shared" si="44"/>
        <v>0</v>
      </c>
      <c r="P80" s="163">
        <f t="shared" si="5"/>
        <v>2.8934901960784316</v>
      </c>
      <c r="Q80" s="162">
        <f t="shared" si="6"/>
        <v>0</v>
      </c>
      <c r="R80" s="162">
        <f t="shared" si="7"/>
        <v>0</v>
      </c>
      <c r="S80" s="162">
        <f t="shared" si="8"/>
        <v>0</v>
      </c>
      <c r="T80" s="251" t="str">
        <f t="shared" si="45"/>
        <v>S</v>
      </c>
      <c r="U80" s="262">
        <v>1</v>
      </c>
      <c r="V80" s="262">
        <v>1</v>
      </c>
      <c r="W80" s="262">
        <v>1</v>
      </c>
      <c r="X80" s="262">
        <v>1</v>
      </c>
      <c r="Y80" s="158"/>
      <c r="Z80" s="164">
        <f t="shared" si="46"/>
        <v>1200</v>
      </c>
      <c r="AA80" s="165">
        <f t="shared" si="47"/>
        <v>17.36094117647059</v>
      </c>
      <c r="AB80" s="166"/>
    </row>
    <row r="81" spans="2:28" ht="18" customHeight="1">
      <c r="B81" s="298" t="s">
        <v>335</v>
      </c>
      <c r="C81" s="656" t="s">
        <v>832</v>
      </c>
      <c r="D81" s="300">
        <v>0</v>
      </c>
      <c r="E81" s="658" t="s">
        <v>802</v>
      </c>
      <c r="F81" s="55" t="s">
        <v>331</v>
      </c>
      <c r="G81" s="72" t="s">
        <v>341</v>
      </c>
      <c r="H81" s="55" t="s">
        <v>323</v>
      </c>
      <c r="I81" s="72">
        <v>14</v>
      </c>
      <c r="J81" s="261">
        <v>1040</v>
      </c>
      <c r="K81" s="161">
        <f t="shared" si="49"/>
        <v>40</v>
      </c>
      <c r="L81" s="162">
        <f t="shared" si="41"/>
        <v>1.772894117647059</v>
      </c>
      <c r="M81" s="162">
        <f t="shared" si="42"/>
        <v>0</v>
      </c>
      <c r="N81" s="162">
        <f t="shared" si="43"/>
        <v>0</v>
      </c>
      <c r="O81" s="162">
        <f t="shared" si="44"/>
        <v>0</v>
      </c>
      <c r="P81" s="163">
        <f t="shared" si="5"/>
        <v>0.12663529411764707</v>
      </c>
      <c r="Q81" s="162">
        <f t="shared" si="6"/>
        <v>0</v>
      </c>
      <c r="R81" s="162">
        <f t="shared" si="7"/>
        <v>0</v>
      </c>
      <c r="S81" s="162">
        <f t="shared" si="8"/>
        <v>0</v>
      </c>
      <c r="T81" s="251" t="str">
        <f t="shared" si="45"/>
        <v>B</v>
      </c>
      <c r="U81" s="262">
        <v>1</v>
      </c>
      <c r="V81" s="262">
        <v>1</v>
      </c>
      <c r="W81" s="262">
        <v>1</v>
      </c>
      <c r="X81" s="262">
        <v>1</v>
      </c>
      <c r="Y81" s="158"/>
      <c r="Z81" s="164">
        <f t="shared" si="46"/>
        <v>560</v>
      </c>
      <c r="AA81" s="165">
        <f t="shared" si="47"/>
        <v>1.772894117647059</v>
      </c>
      <c r="AB81" s="166"/>
    </row>
    <row r="82" spans="2:28" ht="18" customHeight="1">
      <c r="B82" s="298" t="s">
        <v>335</v>
      </c>
      <c r="C82" s="656" t="s">
        <v>832</v>
      </c>
      <c r="D82" s="300">
        <v>0</v>
      </c>
      <c r="E82" s="658" t="s">
        <v>803</v>
      </c>
      <c r="F82" s="55" t="s">
        <v>331</v>
      </c>
      <c r="G82" s="72" t="s">
        <v>341</v>
      </c>
      <c r="H82" s="55" t="s">
        <v>323</v>
      </c>
      <c r="I82" s="72">
        <v>11</v>
      </c>
      <c r="J82" s="261">
        <v>1040</v>
      </c>
      <c r="K82" s="161">
        <f t="shared" si="49"/>
        <v>40</v>
      </c>
      <c r="L82" s="162">
        <f t="shared" si="41"/>
        <v>1.3929882352941179</v>
      </c>
      <c r="M82" s="162">
        <f t="shared" si="42"/>
        <v>0</v>
      </c>
      <c r="N82" s="162">
        <f t="shared" si="43"/>
        <v>0</v>
      </c>
      <c r="O82" s="162">
        <f t="shared" si="44"/>
        <v>0</v>
      </c>
      <c r="P82" s="163">
        <f t="shared" si="5"/>
        <v>0.12663529411764707</v>
      </c>
      <c r="Q82" s="162">
        <f t="shared" si="6"/>
        <v>0</v>
      </c>
      <c r="R82" s="162">
        <f t="shared" si="7"/>
        <v>0</v>
      </c>
      <c r="S82" s="162">
        <f t="shared" si="8"/>
        <v>0</v>
      </c>
      <c r="T82" s="251" t="str">
        <f t="shared" si="45"/>
        <v>B</v>
      </c>
      <c r="U82" s="262">
        <v>1</v>
      </c>
      <c r="V82" s="262">
        <v>1</v>
      </c>
      <c r="W82" s="262">
        <v>1</v>
      </c>
      <c r="X82" s="262">
        <v>1</v>
      </c>
      <c r="Y82" s="158"/>
      <c r="Z82" s="164">
        <f t="shared" si="46"/>
        <v>440</v>
      </c>
      <c r="AA82" s="165">
        <f t="shared" si="47"/>
        <v>1.3929882352941179</v>
      </c>
      <c r="AB82" s="166"/>
    </row>
    <row r="83" spans="2:28" ht="18" customHeight="1">
      <c r="B83" s="298" t="s">
        <v>335</v>
      </c>
      <c r="C83" s="656" t="s">
        <v>832</v>
      </c>
      <c r="D83" s="300">
        <v>0</v>
      </c>
      <c r="E83" s="658" t="s">
        <v>804</v>
      </c>
      <c r="F83" s="72" t="s">
        <v>346</v>
      </c>
      <c r="G83" s="72" t="s">
        <v>333</v>
      </c>
      <c r="H83" s="55" t="s">
        <v>504</v>
      </c>
      <c r="I83" s="72">
        <v>9</v>
      </c>
      <c r="J83" s="261">
        <v>12200</v>
      </c>
      <c r="K83" s="161">
        <f t="shared" ref="K83" si="50">SUM(IF(J83="",0,VLOOKUP(J83,Kengetal,2)))</f>
        <v>200</v>
      </c>
      <c r="L83" s="162">
        <f t="shared" ref="L83" si="51">P83*I83*U83</f>
        <v>6.3561176470588228</v>
      </c>
      <c r="M83" s="162">
        <f t="shared" ref="M83" si="52">Q83*I83*V83</f>
        <v>0</v>
      </c>
      <c r="N83" s="162">
        <f t="shared" ref="N83" si="53">R83*I83*W83</f>
        <v>0</v>
      </c>
      <c r="O83" s="162">
        <f t="shared" ref="O83" si="54">S83*I83*X83</f>
        <v>0</v>
      </c>
      <c r="P83" s="163">
        <f t="shared" ref="P83" si="55">IF($J83="",0,VLOOKUP($J83,Kengetal,5,FALSE))</f>
        <v>0.70623529411764696</v>
      </c>
      <c r="Q83" s="162">
        <f t="shared" ref="Q83" si="56">IF($J83="",0,VLOOKUP($J83,Kengetal,6,FALSE))</f>
        <v>0</v>
      </c>
      <c r="R83" s="162">
        <f t="shared" ref="R83" si="57">IF($J83="",0,VLOOKUP($J83,Kengetal,7,FALSE))</f>
        <v>0</v>
      </c>
      <c r="S83" s="162">
        <f t="shared" ref="S83" si="58">IF($J83="",0,VLOOKUP($J83,Kengetal,8,FALSE))</f>
        <v>0</v>
      </c>
      <c r="T83" s="251" t="str">
        <f t="shared" ref="T83" si="59">IF(J83="","",VLOOKUP(J83,Kengetal,13,FALSE))</f>
        <v>V</v>
      </c>
      <c r="U83" s="262">
        <v>1</v>
      </c>
      <c r="V83" s="262">
        <v>1</v>
      </c>
      <c r="W83" s="262">
        <v>1</v>
      </c>
      <c r="X83" s="262">
        <v>1</v>
      </c>
      <c r="Y83" s="158"/>
      <c r="Z83" s="164">
        <f t="shared" ref="Z83" si="60">I83*K83</f>
        <v>1800</v>
      </c>
      <c r="AA83" s="165">
        <f t="shared" ref="AA83" si="61">L83+M83+N83+O83</f>
        <v>6.3561176470588228</v>
      </c>
      <c r="AB83" s="166"/>
    </row>
    <row r="84" spans="2:28" ht="18" customHeight="1">
      <c r="B84" s="298" t="s">
        <v>335</v>
      </c>
      <c r="C84" s="656" t="s">
        <v>832</v>
      </c>
      <c r="D84" s="300">
        <v>0</v>
      </c>
      <c r="E84" s="658" t="s">
        <v>805</v>
      </c>
      <c r="F84" s="55" t="s">
        <v>870</v>
      </c>
      <c r="G84" s="72" t="s">
        <v>334</v>
      </c>
      <c r="H84" s="55" t="s">
        <v>324</v>
      </c>
      <c r="I84" s="72">
        <v>55</v>
      </c>
      <c r="J84" s="261">
        <v>7200</v>
      </c>
      <c r="K84" s="161">
        <f t="shared" si="49"/>
        <v>200</v>
      </c>
      <c r="L84" s="162">
        <f t="shared" si="41"/>
        <v>33.237254901960782</v>
      </c>
      <c r="M84" s="162">
        <f t="shared" si="42"/>
        <v>0</v>
      </c>
      <c r="N84" s="162">
        <f t="shared" si="43"/>
        <v>0</v>
      </c>
      <c r="O84" s="162">
        <f t="shared" si="44"/>
        <v>0</v>
      </c>
      <c r="P84" s="163">
        <f t="shared" si="5"/>
        <v>0.60431372549019602</v>
      </c>
      <c r="Q84" s="162">
        <f t="shared" si="6"/>
        <v>0</v>
      </c>
      <c r="R84" s="162">
        <f t="shared" si="7"/>
        <v>0</v>
      </c>
      <c r="S84" s="162">
        <f t="shared" si="8"/>
        <v>0</v>
      </c>
      <c r="T84" s="251" t="str">
        <f t="shared" si="45"/>
        <v>V</v>
      </c>
      <c r="U84" s="262">
        <v>1</v>
      </c>
      <c r="V84" s="262">
        <v>1</v>
      </c>
      <c r="W84" s="262">
        <v>1</v>
      </c>
      <c r="X84" s="262">
        <v>1</v>
      </c>
      <c r="Y84" s="158"/>
      <c r="Z84" s="164">
        <f t="shared" si="46"/>
        <v>11000</v>
      </c>
      <c r="AA84" s="165">
        <f t="shared" si="47"/>
        <v>33.237254901960782</v>
      </c>
      <c r="AB84" s="166"/>
    </row>
    <row r="85" spans="2:28" ht="18" customHeight="1">
      <c r="B85" s="298" t="s">
        <v>335</v>
      </c>
      <c r="C85" s="656" t="s">
        <v>832</v>
      </c>
      <c r="D85" s="300">
        <v>0</v>
      </c>
      <c r="E85" s="658" t="s">
        <v>806</v>
      </c>
      <c r="F85" s="55" t="s">
        <v>870</v>
      </c>
      <c r="G85" s="72" t="s">
        <v>334</v>
      </c>
      <c r="H85" s="55" t="s">
        <v>324</v>
      </c>
      <c r="I85" s="72">
        <v>55</v>
      </c>
      <c r="J85" s="261">
        <v>7200</v>
      </c>
      <c r="K85" s="161">
        <f t="shared" si="49"/>
        <v>200</v>
      </c>
      <c r="L85" s="162">
        <f t="shared" si="41"/>
        <v>33.237254901960782</v>
      </c>
      <c r="M85" s="162">
        <f t="shared" si="42"/>
        <v>0</v>
      </c>
      <c r="N85" s="162">
        <f t="shared" si="43"/>
        <v>0</v>
      </c>
      <c r="O85" s="162">
        <f t="shared" si="44"/>
        <v>0</v>
      </c>
      <c r="P85" s="163">
        <f t="shared" si="5"/>
        <v>0.60431372549019602</v>
      </c>
      <c r="Q85" s="162">
        <f t="shared" si="6"/>
        <v>0</v>
      </c>
      <c r="R85" s="162">
        <f t="shared" si="7"/>
        <v>0</v>
      </c>
      <c r="S85" s="162">
        <f t="shared" si="8"/>
        <v>0</v>
      </c>
      <c r="T85" s="251" t="str">
        <f t="shared" si="45"/>
        <v>V</v>
      </c>
      <c r="U85" s="262">
        <v>1</v>
      </c>
      <c r="V85" s="262">
        <v>1</v>
      </c>
      <c r="W85" s="262">
        <v>1</v>
      </c>
      <c r="X85" s="262">
        <v>1</v>
      </c>
      <c r="Y85" s="158"/>
      <c r="Z85" s="164">
        <f t="shared" si="46"/>
        <v>11000</v>
      </c>
      <c r="AA85" s="165">
        <f t="shared" si="47"/>
        <v>33.237254901960782</v>
      </c>
      <c r="AB85" s="166"/>
    </row>
    <row r="86" spans="2:28" ht="18" customHeight="1">
      <c r="B86" s="298" t="s">
        <v>335</v>
      </c>
      <c r="C86" s="656" t="s">
        <v>832</v>
      </c>
      <c r="D86" s="300">
        <v>0</v>
      </c>
      <c r="E86" s="658" t="s">
        <v>807</v>
      </c>
      <c r="F86" s="72" t="s">
        <v>346</v>
      </c>
      <c r="G86" s="72" t="s">
        <v>333</v>
      </c>
      <c r="H86" s="55" t="s">
        <v>324</v>
      </c>
      <c r="I86" s="72">
        <v>10</v>
      </c>
      <c r="J86" s="261">
        <v>12200</v>
      </c>
      <c r="K86" s="161">
        <f t="shared" ref="K86:K89" si="62">SUM(IF(J86="",0,VLOOKUP(J86,Kengetal,2)))</f>
        <v>200</v>
      </c>
      <c r="L86" s="162">
        <f t="shared" si="41"/>
        <v>7.0623529411764698</v>
      </c>
      <c r="M86" s="162">
        <f t="shared" si="42"/>
        <v>0</v>
      </c>
      <c r="N86" s="162">
        <f t="shared" si="43"/>
        <v>0</v>
      </c>
      <c r="O86" s="162">
        <f t="shared" si="44"/>
        <v>0</v>
      </c>
      <c r="P86" s="163">
        <f t="shared" si="5"/>
        <v>0.70623529411764696</v>
      </c>
      <c r="Q86" s="162">
        <f t="shared" si="6"/>
        <v>0</v>
      </c>
      <c r="R86" s="162">
        <f t="shared" si="7"/>
        <v>0</v>
      </c>
      <c r="S86" s="162">
        <f t="shared" si="8"/>
        <v>0</v>
      </c>
      <c r="T86" s="251" t="str">
        <f t="shared" si="45"/>
        <v>V</v>
      </c>
      <c r="U86" s="262">
        <v>1</v>
      </c>
      <c r="V86" s="262">
        <v>1</v>
      </c>
      <c r="W86" s="262">
        <v>1</v>
      </c>
      <c r="X86" s="262">
        <v>1</v>
      </c>
      <c r="Y86" s="158"/>
      <c r="Z86" s="164">
        <f t="shared" si="46"/>
        <v>2000</v>
      </c>
      <c r="AA86" s="165">
        <f t="shared" si="47"/>
        <v>7.0623529411764698</v>
      </c>
      <c r="AB86" s="166"/>
    </row>
    <row r="87" spans="2:28" ht="18" customHeight="1">
      <c r="B87" s="298" t="s">
        <v>335</v>
      </c>
      <c r="C87" s="656" t="s">
        <v>832</v>
      </c>
      <c r="D87" s="300">
        <v>0</v>
      </c>
      <c r="E87" s="658" t="s">
        <v>808</v>
      </c>
      <c r="F87" s="55" t="s">
        <v>871</v>
      </c>
      <c r="G87" s="72" t="s">
        <v>334</v>
      </c>
      <c r="H87" s="55" t="s">
        <v>324</v>
      </c>
      <c r="I87" s="72">
        <v>43</v>
      </c>
      <c r="J87" s="261">
        <v>7080</v>
      </c>
      <c r="K87" s="161">
        <f t="shared" si="62"/>
        <v>80</v>
      </c>
      <c r="L87" s="162">
        <f t="shared" si="41"/>
        <v>12.473035294117645</v>
      </c>
      <c r="M87" s="162">
        <f t="shared" si="42"/>
        <v>0</v>
      </c>
      <c r="N87" s="162">
        <f t="shared" si="43"/>
        <v>0</v>
      </c>
      <c r="O87" s="162">
        <f t="shared" si="44"/>
        <v>0</v>
      </c>
      <c r="P87" s="163">
        <f t="shared" si="5"/>
        <v>0.29007058823529408</v>
      </c>
      <c r="Q87" s="162">
        <f t="shared" si="6"/>
        <v>0</v>
      </c>
      <c r="R87" s="162">
        <f t="shared" si="7"/>
        <v>0</v>
      </c>
      <c r="S87" s="162">
        <f t="shared" si="8"/>
        <v>0</v>
      </c>
      <c r="T87" s="251" t="str">
        <f t="shared" si="45"/>
        <v>V</v>
      </c>
      <c r="U87" s="262">
        <v>1</v>
      </c>
      <c r="V87" s="262">
        <v>1</v>
      </c>
      <c r="W87" s="262">
        <v>1</v>
      </c>
      <c r="X87" s="262">
        <v>1</v>
      </c>
      <c r="Y87" s="158"/>
      <c r="Z87" s="164">
        <f t="shared" si="46"/>
        <v>3440</v>
      </c>
      <c r="AA87" s="165">
        <f t="shared" si="47"/>
        <v>12.473035294117645</v>
      </c>
      <c r="AB87" s="166"/>
    </row>
    <row r="88" spans="2:28" ht="18" customHeight="1">
      <c r="B88" s="298" t="s">
        <v>335</v>
      </c>
      <c r="C88" s="656" t="s">
        <v>832</v>
      </c>
      <c r="D88" s="300">
        <v>0</v>
      </c>
      <c r="E88" s="658" t="s">
        <v>809</v>
      </c>
      <c r="F88" s="55" t="s">
        <v>871</v>
      </c>
      <c r="G88" s="72" t="s">
        <v>334</v>
      </c>
      <c r="H88" s="55" t="s">
        <v>324</v>
      </c>
      <c r="I88" s="72">
        <v>43</v>
      </c>
      <c r="J88" s="261">
        <v>7080</v>
      </c>
      <c r="K88" s="161">
        <f t="shared" si="62"/>
        <v>80</v>
      </c>
      <c r="L88" s="162">
        <f t="shared" si="41"/>
        <v>12.473035294117645</v>
      </c>
      <c r="M88" s="162">
        <f t="shared" si="42"/>
        <v>0</v>
      </c>
      <c r="N88" s="162">
        <f t="shared" si="43"/>
        <v>0</v>
      </c>
      <c r="O88" s="162">
        <f t="shared" si="44"/>
        <v>0</v>
      </c>
      <c r="P88" s="163">
        <f t="shared" si="5"/>
        <v>0.29007058823529408</v>
      </c>
      <c r="Q88" s="162">
        <f t="shared" si="6"/>
        <v>0</v>
      </c>
      <c r="R88" s="162">
        <f t="shared" si="7"/>
        <v>0</v>
      </c>
      <c r="S88" s="162">
        <f t="shared" si="8"/>
        <v>0</v>
      </c>
      <c r="T88" s="251" t="str">
        <f t="shared" si="45"/>
        <v>V</v>
      </c>
      <c r="U88" s="262">
        <v>1</v>
      </c>
      <c r="V88" s="262">
        <v>1</v>
      </c>
      <c r="W88" s="262">
        <v>1</v>
      </c>
      <c r="X88" s="262">
        <v>1</v>
      </c>
      <c r="Y88" s="158"/>
      <c r="Z88" s="164">
        <f t="shared" si="46"/>
        <v>3440</v>
      </c>
      <c r="AA88" s="165">
        <f t="shared" si="47"/>
        <v>12.473035294117645</v>
      </c>
      <c r="AB88" s="166"/>
    </row>
    <row r="89" spans="2:28" ht="18" customHeight="1">
      <c r="B89" s="298" t="s">
        <v>335</v>
      </c>
      <c r="C89" s="656" t="s">
        <v>832</v>
      </c>
      <c r="D89" s="300">
        <v>0</v>
      </c>
      <c r="E89" s="658" t="s">
        <v>810</v>
      </c>
      <c r="F89" s="55" t="s">
        <v>353</v>
      </c>
      <c r="G89" s="72" t="s">
        <v>333</v>
      </c>
      <c r="H89" s="55" t="s">
        <v>324</v>
      </c>
      <c r="I89" s="72">
        <v>20</v>
      </c>
      <c r="J89" s="261">
        <v>3200</v>
      </c>
      <c r="K89" s="161">
        <f t="shared" si="62"/>
        <v>200</v>
      </c>
      <c r="L89" s="162">
        <f t="shared" si="41"/>
        <v>6.7466666666666661</v>
      </c>
      <c r="M89" s="162">
        <f t="shared" si="42"/>
        <v>0</v>
      </c>
      <c r="N89" s="162">
        <f t="shared" si="43"/>
        <v>0</v>
      </c>
      <c r="O89" s="162">
        <f t="shared" si="44"/>
        <v>0</v>
      </c>
      <c r="P89" s="163">
        <f t="shared" si="5"/>
        <v>0.33733333333333332</v>
      </c>
      <c r="Q89" s="162">
        <f t="shared" si="6"/>
        <v>0</v>
      </c>
      <c r="R89" s="162">
        <f t="shared" si="7"/>
        <v>0</v>
      </c>
      <c r="S89" s="162">
        <f t="shared" si="8"/>
        <v>0</v>
      </c>
      <c r="T89" s="251" t="str">
        <f t="shared" si="45"/>
        <v>V</v>
      </c>
      <c r="U89" s="262">
        <v>1</v>
      </c>
      <c r="V89" s="262">
        <v>1</v>
      </c>
      <c r="W89" s="262">
        <v>1</v>
      </c>
      <c r="X89" s="262">
        <v>1</v>
      </c>
      <c r="Y89" s="158"/>
      <c r="Z89" s="164">
        <f t="shared" si="46"/>
        <v>4000</v>
      </c>
      <c r="AA89" s="165">
        <f t="shared" si="47"/>
        <v>6.7466666666666661</v>
      </c>
      <c r="AB89" s="166"/>
    </row>
    <row r="90" spans="2:28" ht="18" customHeight="1">
      <c r="B90" s="298" t="s">
        <v>335</v>
      </c>
      <c r="C90" s="656" t="s">
        <v>832</v>
      </c>
      <c r="D90" s="300">
        <v>0</v>
      </c>
      <c r="E90" s="658" t="s">
        <v>811</v>
      </c>
      <c r="F90" s="55" t="s">
        <v>707</v>
      </c>
      <c r="G90" s="72" t="s">
        <v>341</v>
      </c>
      <c r="H90" s="55" t="s">
        <v>324</v>
      </c>
      <c r="I90" s="72">
        <v>6</v>
      </c>
      <c r="J90" s="261" t="s">
        <v>162</v>
      </c>
      <c r="K90" s="161">
        <f t="shared" ref="K90:K94" si="63">SUM(IF(J90="",0,VLOOKUP(J90,Kengetal,2)))</f>
        <v>0</v>
      </c>
      <c r="L90" s="162">
        <f t="shared" si="41"/>
        <v>0</v>
      </c>
      <c r="M90" s="162">
        <f t="shared" si="42"/>
        <v>0</v>
      </c>
      <c r="N90" s="162">
        <f t="shared" si="43"/>
        <v>0</v>
      </c>
      <c r="O90" s="162">
        <f t="shared" si="44"/>
        <v>0</v>
      </c>
      <c r="P90" s="163">
        <f t="shared" si="5"/>
        <v>0</v>
      </c>
      <c r="Q90" s="162">
        <f t="shared" si="6"/>
        <v>0</v>
      </c>
      <c r="R90" s="162">
        <f t="shared" si="7"/>
        <v>0</v>
      </c>
      <c r="S90" s="162">
        <f t="shared" si="8"/>
        <v>0</v>
      </c>
      <c r="T90" s="251">
        <f t="shared" si="45"/>
        <v>0</v>
      </c>
      <c r="U90" s="262">
        <v>1</v>
      </c>
      <c r="V90" s="262">
        <v>1</v>
      </c>
      <c r="W90" s="262">
        <v>1</v>
      </c>
      <c r="X90" s="262">
        <v>1</v>
      </c>
      <c r="Y90" s="158"/>
      <c r="Z90" s="164">
        <f t="shared" si="46"/>
        <v>0</v>
      </c>
      <c r="AA90" s="165">
        <f t="shared" si="47"/>
        <v>0</v>
      </c>
      <c r="AB90" s="166"/>
    </row>
    <row r="91" spans="2:28" ht="18" customHeight="1">
      <c r="B91" s="298" t="s">
        <v>335</v>
      </c>
      <c r="C91" s="656" t="s">
        <v>832</v>
      </c>
      <c r="D91" s="300">
        <v>0</v>
      </c>
      <c r="E91" s="658" t="s">
        <v>812</v>
      </c>
      <c r="F91" s="72" t="s">
        <v>345</v>
      </c>
      <c r="G91" s="72" t="s">
        <v>348</v>
      </c>
      <c r="H91" s="55" t="s">
        <v>327</v>
      </c>
      <c r="I91" s="72">
        <v>6</v>
      </c>
      <c r="J91" s="261">
        <v>2200</v>
      </c>
      <c r="K91" s="161">
        <f t="shared" si="63"/>
        <v>200</v>
      </c>
      <c r="L91" s="162">
        <f t="shared" si="41"/>
        <v>17.36094117647059</v>
      </c>
      <c r="M91" s="162">
        <f t="shared" si="42"/>
        <v>0</v>
      </c>
      <c r="N91" s="162">
        <f t="shared" si="43"/>
        <v>0</v>
      </c>
      <c r="O91" s="162">
        <f t="shared" si="44"/>
        <v>0</v>
      </c>
      <c r="P91" s="163">
        <f t="shared" si="5"/>
        <v>2.8934901960784316</v>
      </c>
      <c r="Q91" s="162">
        <f t="shared" si="6"/>
        <v>0</v>
      </c>
      <c r="R91" s="162">
        <f t="shared" si="7"/>
        <v>0</v>
      </c>
      <c r="S91" s="162">
        <f t="shared" si="8"/>
        <v>0</v>
      </c>
      <c r="T91" s="251" t="str">
        <f t="shared" si="45"/>
        <v>S</v>
      </c>
      <c r="U91" s="262">
        <v>1</v>
      </c>
      <c r="V91" s="262">
        <v>1</v>
      </c>
      <c r="W91" s="262">
        <v>1</v>
      </c>
      <c r="X91" s="262">
        <v>1</v>
      </c>
      <c r="Y91" s="158"/>
      <c r="Z91" s="164">
        <f t="shared" si="46"/>
        <v>1200</v>
      </c>
      <c r="AA91" s="165">
        <f t="shared" si="47"/>
        <v>17.36094117647059</v>
      </c>
      <c r="AB91" s="166"/>
    </row>
    <row r="92" spans="2:28" ht="18" customHeight="1">
      <c r="B92" s="298" t="s">
        <v>335</v>
      </c>
      <c r="C92" s="656" t="s">
        <v>832</v>
      </c>
      <c r="D92" s="300">
        <v>0</v>
      </c>
      <c r="E92" s="658" t="s">
        <v>813</v>
      </c>
      <c r="F92" s="72" t="s">
        <v>345</v>
      </c>
      <c r="G92" s="72" t="s">
        <v>348</v>
      </c>
      <c r="H92" s="55" t="s">
        <v>327</v>
      </c>
      <c r="I92" s="72">
        <v>12.5</v>
      </c>
      <c r="J92" s="261">
        <v>2200</v>
      </c>
      <c r="K92" s="161">
        <f t="shared" si="63"/>
        <v>200</v>
      </c>
      <c r="L92" s="162">
        <f t="shared" si="41"/>
        <v>36.168627450980395</v>
      </c>
      <c r="M92" s="162">
        <f t="shared" si="42"/>
        <v>0</v>
      </c>
      <c r="N92" s="162">
        <f t="shared" si="43"/>
        <v>0</v>
      </c>
      <c r="O92" s="162">
        <f t="shared" si="44"/>
        <v>0</v>
      </c>
      <c r="P92" s="163">
        <f t="shared" si="5"/>
        <v>2.8934901960784316</v>
      </c>
      <c r="Q92" s="162">
        <f t="shared" si="6"/>
        <v>0</v>
      </c>
      <c r="R92" s="162">
        <f t="shared" si="7"/>
        <v>0</v>
      </c>
      <c r="S92" s="162">
        <f t="shared" si="8"/>
        <v>0</v>
      </c>
      <c r="T92" s="251" t="str">
        <f t="shared" si="45"/>
        <v>S</v>
      </c>
      <c r="U92" s="262">
        <v>1</v>
      </c>
      <c r="V92" s="262">
        <v>1</v>
      </c>
      <c r="W92" s="262">
        <v>1</v>
      </c>
      <c r="X92" s="262">
        <v>1</v>
      </c>
      <c r="Y92" s="158"/>
      <c r="Z92" s="164">
        <f t="shared" si="46"/>
        <v>2500</v>
      </c>
      <c r="AA92" s="165">
        <f t="shared" si="47"/>
        <v>36.168627450980395</v>
      </c>
      <c r="AB92" s="166"/>
    </row>
    <row r="93" spans="2:28" ht="18" customHeight="1">
      <c r="B93" s="298" t="s">
        <v>335</v>
      </c>
      <c r="C93" s="656" t="s">
        <v>832</v>
      </c>
      <c r="D93" s="300">
        <v>0</v>
      </c>
      <c r="E93" s="658" t="s">
        <v>814</v>
      </c>
      <c r="F93" s="72" t="s">
        <v>345</v>
      </c>
      <c r="G93" s="72" t="s">
        <v>348</v>
      </c>
      <c r="H93" s="55" t="s">
        <v>327</v>
      </c>
      <c r="I93" s="72">
        <v>12.5</v>
      </c>
      <c r="J93" s="261">
        <v>2200</v>
      </c>
      <c r="K93" s="161">
        <f t="shared" si="63"/>
        <v>200</v>
      </c>
      <c r="L93" s="162">
        <f t="shared" si="41"/>
        <v>36.168627450980395</v>
      </c>
      <c r="M93" s="162">
        <f t="shared" si="42"/>
        <v>0</v>
      </c>
      <c r="N93" s="162">
        <f t="shared" si="43"/>
        <v>0</v>
      </c>
      <c r="O93" s="162">
        <f t="shared" si="44"/>
        <v>0</v>
      </c>
      <c r="P93" s="163">
        <f t="shared" si="5"/>
        <v>2.8934901960784316</v>
      </c>
      <c r="Q93" s="162">
        <f t="shared" si="6"/>
        <v>0</v>
      </c>
      <c r="R93" s="162">
        <f t="shared" si="7"/>
        <v>0</v>
      </c>
      <c r="S93" s="162">
        <f t="shared" si="8"/>
        <v>0</v>
      </c>
      <c r="T93" s="251" t="str">
        <f t="shared" si="45"/>
        <v>S</v>
      </c>
      <c r="U93" s="262">
        <v>1</v>
      </c>
      <c r="V93" s="262">
        <v>1</v>
      </c>
      <c r="W93" s="262">
        <v>1</v>
      </c>
      <c r="X93" s="262">
        <v>1</v>
      </c>
      <c r="Y93" s="158"/>
      <c r="Z93" s="164">
        <f t="shared" si="46"/>
        <v>2500</v>
      </c>
      <c r="AA93" s="165">
        <f t="shared" si="47"/>
        <v>36.168627450980395</v>
      </c>
      <c r="AB93" s="166"/>
    </row>
    <row r="94" spans="2:28" ht="18" customHeight="1">
      <c r="B94" s="298" t="s">
        <v>335</v>
      </c>
      <c r="C94" s="656" t="s">
        <v>832</v>
      </c>
      <c r="D94" s="300">
        <v>0</v>
      </c>
      <c r="E94" s="658" t="s">
        <v>804</v>
      </c>
      <c r="F94" s="55" t="s">
        <v>354</v>
      </c>
      <c r="G94" s="72" t="s">
        <v>333</v>
      </c>
      <c r="H94" s="55" t="s">
        <v>919</v>
      </c>
      <c r="I94" s="72">
        <v>112.8</v>
      </c>
      <c r="J94" s="261">
        <v>3200</v>
      </c>
      <c r="K94" s="161">
        <f t="shared" si="63"/>
        <v>200</v>
      </c>
      <c r="L94" s="162">
        <f t="shared" si="41"/>
        <v>38.051199999999994</v>
      </c>
      <c r="M94" s="162">
        <f t="shared" si="42"/>
        <v>0</v>
      </c>
      <c r="N94" s="162">
        <f t="shared" si="43"/>
        <v>0</v>
      </c>
      <c r="O94" s="162">
        <f t="shared" si="44"/>
        <v>0</v>
      </c>
      <c r="P94" s="163">
        <f t="shared" ref="P94:P95" si="64">IF($J94="",0,VLOOKUP($J94,Kengetal,5,FALSE))</f>
        <v>0.33733333333333332</v>
      </c>
      <c r="Q94" s="162">
        <f t="shared" ref="Q94:Q95" si="65">IF($J94="",0,VLOOKUP($J94,Kengetal,6,FALSE))</f>
        <v>0</v>
      </c>
      <c r="R94" s="162">
        <f t="shared" ref="R94:R95" si="66">IF($J94="",0,VLOOKUP($J94,Kengetal,7,FALSE))</f>
        <v>0</v>
      </c>
      <c r="S94" s="162">
        <f t="shared" ref="S94:S95" si="67">IF($J94="",0,VLOOKUP($J94,Kengetal,8,FALSE))</f>
        <v>0</v>
      </c>
      <c r="T94" s="251" t="str">
        <f t="shared" si="45"/>
        <v>V</v>
      </c>
      <c r="U94" s="262">
        <v>1</v>
      </c>
      <c r="V94" s="262">
        <v>1</v>
      </c>
      <c r="W94" s="262">
        <v>1</v>
      </c>
      <c r="X94" s="262">
        <v>1</v>
      </c>
      <c r="Y94" s="158"/>
      <c r="Z94" s="164">
        <f t="shared" si="46"/>
        <v>22560</v>
      </c>
      <c r="AA94" s="165">
        <f t="shared" si="47"/>
        <v>38.051199999999994</v>
      </c>
      <c r="AB94" s="166"/>
    </row>
    <row r="95" spans="2:28" ht="18" customHeight="1">
      <c r="B95" s="298" t="s">
        <v>335</v>
      </c>
      <c r="C95" s="656" t="s">
        <v>832</v>
      </c>
      <c r="D95" s="300">
        <v>0</v>
      </c>
      <c r="E95" s="658" t="s">
        <v>815</v>
      </c>
      <c r="F95" s="55" t="s">
        <v>412</v>
      </c>
      <c r="G95" s="72" t="s">
        <v>333</v>
      </c>
      <c r="H95" s="55" t="s">
        <v>324</v>
      </c>
      <c r="I95" s="72">
        <v>119.03</v>
      </c>
      <c r="J95" s="261">
        <v>3200</v>
      </c>
      <c r="K95" s="161">
        <f t="shared" ref="K95" si="68">SUM(IF(J95="",0,VLOOKUP(J95,Kengetal,2)))</f>
        <v>200</v>
      </c>
      <c r="L95" s="162">
        <f t="shared" ref="L95" si="69">P95*I95*U95</f>
        <v>40.152786666666664</v>
      </c>
      <c r="M95" s="162">
        <f t="shared" ref="M95" si="70">Q95*I95*V95</f>
        <v>0</v>
      </c>
      <c r="N95" s="162">
        <f t="shared" ref="N95" si="71">R95*I95*W95</f>
        <v>0</v>
      </c>
      <c r="O95" s="162">
        <f t="shared" ref="O95" si="72">S95*I95*X95</f>
        <v>0</v>
      </c>
      <c r="P95" s="163">
        <f t="shared" si="64"/>
        <v>0.33733333333333332</v>
      </c>
      <c r="Q95" s="162">
        <f t="shared" si="65"/>
        <v>0</v>
      </c>
      <c r="R95" s="162">
        <f t="shared" si="66"/>
        <v>0</v>
      </c>
      <c r="S95" s="162">
        <f t="shared" si="67"/>
        <v>0</v>
      </c>
      <c r="T95" s="251" t="str">
        <f t="shared" ref="T95" si="73">IF(J95="","",VLOOKUP(J95,Kengetal,13,FALSE))</f>
        <v>V</v>
      </c>
      <c r="U95" s="262">
        <v>1</v>
      </c>
      <c r="V95" s="262">
        <v>1</v>
      </c>
      <c r="W95" s="262">
        <v>1</v>
      </c>
      <c r="X95" s="262">
        <v>1</v>
      </c>
      <c r="Y95" s="158"/>
      <c r="Z95" s="164">
        <f t="shared" ref="Z95" si="74">I95*K95</f>
        <v>23806</v>
      </c>
      <c r="AA95" s="165">
        <f t="shared" ref="AA95" si="75">L95+M95+N95+O95</f>
        <v>40.152786666666664</v>
      </c>
      <c r="AB95" s="166"/>
    </row>
    <row r="96" spans="2:28" ht="18" customHeight="1">
      <c r="B96" s="298" t="s">
        <v>335</v>
      </c>
      <c r="C96" s="656" t="s">
        <v>832</v>
      </c>
      <c r="D96" s="300">
        <v>1</v>
      </c>
      <c r="E96" s="658" t="s">
        <v>816</v>
      </c>
      <c r="F96" s="72" t="s">
        <v>345</v>
      </c>
      <c r="G96" s="72" t="s">
        <v>348</v>
      </c>
      <c r="H96" s="55" t="s">
        <v>327</v>
      </c>
      <c r="I96" s="72">
        <v>6</v>
      </c>
      <c r="J96" s="261">
        <v>2200</v>
      </c>
      <c r="K96" s="161">
        <f t="shared" ref="K96" si="76">SUM(IF(J96="",0,VLOOKUP(J96,Kengetal,2)))</f>
        <v>200</v>
      </c>
      <c r="L96" s="162">
        <f t="shared" ref="L96" si="77">P96*I96*U96</f>
        <v>17.36094117647059</v>
      </c>
      <c r="M96" s="162">
        <f t="shared" ref="M96" si="78">Q96*I96*V96</f>
        <v>0</v>
      </c>
      <c r="N96" s="162">
        <f t="shared" ref="N96" si="79">R96*I96*W96</f>
        <v>0</v>
      </c>
      <c r="O96" s="162">
        <f t="shared" ref="O96" si="80">S96*I96*X96</f>
        <v>0</v>
      </c>
      <c r="P96" s="163">
        <f t="shared" si="5"/>
        <v>2.8934901960784316</v>
      </c>
      <c r="Q96" s="162">
        <f t="shared" si="6"/>
        <v>0</v>
      </c>
      <c r="R96" s="162">
        <f t="shared" si="7"/>
        <v>0</v>
      </c>
      <c r="S96" s="162">
        <f t="shared" si="8"/>
        <v>0</v>
      </c>
      <c r="T96" s="251" t="str">
        <f t="shared" ref="T96" si="81">IF(J96="","",VLOOKUP(J96,Kengetal,13,FALSE))</f>
        <v>S</v>
      </c>
      <c r="U96" s="262">
        <v>1</v>
      </c>
      <c r="V96" s="262">
        <v>1</v>
      </c>
      <c r="W96" s="262">
        <v>1</v>
      </c>
      <c r="X96" s="262">
        <v>1</v>
      </c>
      <c r="Y96" s="158"/>
      <c r="Z96" s="164">
        <f t="shared" ref="Z96" si="82">I96*K96</f>
        <v>1200</v>
      </c>
      <c r="AA96" s="165">
        <f t="shared" ref="AA96" si="83">L96+M96+N96+O96</f>
        <v>17.36094117647059</v>
      </c>
      <c r="AB96" s="166"/>
    </row>
    <row r="97" spans="1:28" ht="18" customHeight="1">
      <c r="B97" s="298" t="s">
        <v>335</v>
      </c>
      <c r="C97" s="656" t="s">
        <v>832</v>
      </c>
      <c r="D97" s="300">
        <v>1</v>
      </c>
      <c r="E97" s="658" t="s">
        <v>817</v>
      </c>
      <c r="F97" s="72" t="s">
        <v>345</v>
      </c>
      <c r="G97" s="72" t="s">
        <v>348</v>
      </c>
      <c r="H97" s="55" t="s">
        <v>327</v>
      </c>
      <c r="I97" s="72">
        <v>6</v>
      </c>
      <c r="J97" s="261">
        <v>2200</v>
      </c>
      <c r="K97" s="161">
        <f t="shared" ref="K97" si="84">SUM(IF(J97="",0,VLOOKUP(J97,Kengetal,2)))</f>
        <v>200</v>
      </c>
      <c r="L97" s="162">
        <f t="shared" ref="L97" si="85">P97*I97*U97</f>
        <v>17.36094117647059</v>
      </c>
      <c r="M97" s="162">
        <f t="shared" ref="M97" si="86">Q97*I97*V97</f>
        <v>0</v>
      </c>
      <c r="N97" s="162">
        <f t="shared" ref="N97" si="87">R97*I97*W97</f>
        <v>0</v>
      </c>
      <c r="O97" s="162">
        <f t="shared" ref="O97" si="88">S97*I97*X97</f>
        <v>0</v>
      </c>
      <c r="P97" s="163">
        <f t="shared" ref="P97" si="89">IF($J97="",0,VLOOKUP($J97,Kengetal,5,FALSE))</f>
        <v>2.8934901960784316</v>
      </c>
      <c r="Q97" s="162">
        <f t="shared" ref="Q97" si="90">IF($J97="",0,VLOOKUP($J97,Kengetal,6,FALSE))</f>
        <v>0</v>
      </c>
      <c r="R97" s="162">
        <f t="shared" ref="R97" si="91">IF($J97="",0,VLOOKUP($J97,Kengetal,7,FALSE))</f>
        <v>0</v>
      </c>
      <c r="S97" s="162">
        <f t="shared" ref="S97" si="92">IF($J97="",0,VLOOKUP($J97,Kengetal,8,FALSE))</f>
        <v>0</v>
      </c>
      <c r="T97" s="251" t="str">
        <f t="shared" ref="T97" si="93">IF(J97="","",VLOOKUP(J97,Kengetal,13,FALSE))</f>
        <v>S</v>
      </c>
      <c r="U97" s="262">
        <v>1</v>
      </c>
      <c r="V97" s="262">
        <v>1</v>
      </c>
      <c r="W97" s="262">
        <v>1</v>
      </c>
      <c r="X97" s="262">
        <v>1</v>
      </c>
      <c r="Y97" s="158"/>
      <c r="Z97" s="164">
        <f t="shared" ref="Z97" si="94">I97*K97</f>
        <v>1200</v>
      </c>
      <c r="AA97" s="165">
        <f t="shared" ref="AA97" si="95">L97+M97+N97+O97</f>
        <v>17.36094117647059</v>
      </c>
      <c r="AB97" s="166"/>
    </row>
    <row r="98" spans="1:28" ht="18" customHeight="1">
      <c r="B98" s="298" t="s">
        <v>335</v>
      </c>
      <c r="C98" s="656" t="s">
        <v>832</v>
      </c>
      <c r="D98" s="300">
        <v>1</v>
      </c>
      <c r="E98" s="658" t="s">
        <v>818</v>
      </c>
      <c r="F98" s="72" t="s">
        <v>345</v>
      </c>
      <c r="G98" s="72" t="s">
        <v>348</v>
      </c>
      <c r="H98" s="55" t="s">
        <v>327</v>
      </c>
      <c r="I98" s="72">
        <v>8</v>
      </c>
      <c r="J98" s="261">
        <v>2200</v>
      </c>
      <c r="K98" s="161">
        <f t="shared" ref="K98:K103" si="96">SUM(IF(J98="",0,VLOOKUP(J98,Kengetal,2)))</f>
        <v>200</v>
      </c>
      <c r="L98" s="162">
        <f t="shared" si="41"/>
        <v>23.147921568627453</v>
      </c>
      <c r="M98" s="162">
        <f t="shared" si="42"/>
        <v>0</v>
      </c>
      <c r="N98" s="162">
        <f t="shared" si="43"/>
        <v>0</v>
      </c>
      <c r="O98" s="162">
        <f t="shared" si="44"/>
        <v>0</v>
      </c>
      <c r="P98" s="163">
        <f t="shared" si="5"/>
        <v>2.8934901960784316</v>
      </c>
      <c r="Q98" s="162">
        <f t="shared" si="6"/>
        <v>0</v>
      </c>
      <c r="R98" s="162">
        <f t="shared" si="7"/>
        <v>0</v>
      </c>
      <c r="S98" s="162">
        <f t="shared" si="8"/>
        <v>0</v>
      </c>
      <c r="T98" s="251" t="str">
        <f t="shared" si="45"/>
        <v>S</v>
      </c>
      <c r="U98" s="262">
        <v>1</v>
      </c>
      <c r="V98" s="262">
        <v>1</v>
      </c>
      <c r="W98" s="262">
        <v>1</v>
      </c>
      <c r="X98" s="262">
        <v>1</v>
      </c>
      <c r="Y98" s="158"/>
      <c r="Z98" s="164">
        <f t="shared" si="46"/>
        <v>1600</v>
      </c>
      <c r="AA98" s="165">
        <f t="shared" si="47"/>
        <v>23.147921568627453</v>
      </c>
      <c r="AB98" s="166"/>
    </row>
    <row r="99" spans="1:28" ht="18" customHeight="1">
      <c r="B99" s="298" t="s">
        <v>335</v>
      </c>
      <c r="C99" s="656" t="s">
        <v>832</v>
      </c>
      <c r="D99" s="300">
        <v>1</v>
      </c>
      <c r="E99" s="658" t="s">
        <v>819</v>
      </c>
      <c r="F99" s="72" t="s">
        <v>345</v>
      </c>
      <c r="G99" s="72" t="s">
        <v>348</v>
      </c>
      <c r="H99" s="55" t="s">
        <v>327</v>
      </c>
      <c r="I99" s="72">
        <v>5</v>
      </c>
      <c r="J99" s="261">
        <v>2200</v>
      </c>
      <c r="K99" s="161">
        <f t="shared" si="96"/>
        <v>200</v>
      </c>
      <c r="L99" s="162">
        <f t="shared" si="41"/>
        <v>14.467450980392158</v>
      </c>
      <c r="M99" s="162">
        <f t="shared" si="42"/>
        <v>0</v>
      </c>
      <c r="N99" s="162">
        <f t="shared" si="43"/>
        <v>0</v>
      </c>
      <c r="O99" s="162">
        <f t="shared" si="44"/>
        <v>0</v>
      </c>
      <c r="P99" s="163">
        <f t="shared" si="5"/>
        <v>2.8934901960784316</v>
      </c>
      <c r="Q99" s="162">
        <f t="shared" si="6"/>
        <v>0</v>
      </c>
      <c r="R99" s="162">
        <f t="shared" si="7"/>
        <v>0</v>
      </c>
      <c r="S99" s="162">
        <f t="shared" si="8"/>
        <v>0</v>
      </c>
      <c r="T99" s="251" t="str">
        <f t="shared" si="45"/>
        <v>S</v>
      </c>
      <c r="U99" s="262">
        <v>1</v>
      </c>
      <c r="V99" s="262">
        <v>1</v>
      </c>
      <c r="W99" s="262">
        <v>1</v>
      </c>
      <c r="X99" s="262">
        <v>1</v>
      </c>
      <c r="Y99" s="158"/>
      <c r="Z99" s="164">
        <f t="shared" si="46"/>
        <v>1000</v>
      </c>
      <c r="AA99" s="165">
        <f t="shared" si="47"/>
        <v>14.467450980392158</v>
      </c>
      <c r="AB99" s="166"/>
    </row>
    <row r="100" spans="1:28" ht="18" customHeight="1">
      <c r="B100" s="298" t="s">
        <v>335</v>
      </c>
      <c r="C100" s="656" t="s">
        <v>832</v>
      </c>
      <c r="D100" s="300">
        <v>1</v>
      </c>
      <c r="E100" s="658" t="s">
        <v>820</v>
      </c>
      <c r="F100" s="55" t="s">
        <v>871</v>
      </c>
      <c r="G100" s="72" t="s">
        <v>334</v>
      </c>
      <c r="H100" s="55" t="s">
        <v>324</v>
      </c>
      <c r="I100" s="72">
        <v>55</v>
      </c>
      <c r="J100" s="261">
        <v>7080</v>
      </c>
      <c r="K100" s="161">
        <f t="shared" si="96"/>
        <v>80</v>
      </c>
      <c r="L100" s="162">
        <f t="shared" si="41"/>
        <v>15.953882352941175</v>
      </c>
      <c r="M100" s="162">
        <f t="shared" si="42"/>
        <v>0</v>
      </c>
      <c r="N100" s="162">
        <f t="shared" si="43"/>
        <v>0</v>
      </c>
      <c r="O100" s="162">
        <f t="shared" si="44"/>
        <v>0</v>
      </c>
      <c r="P100" s="163">
        <f t="shared" si="5"/>
        <v>0.29007058823529408</v>
      </c>
      <c r="Q100" s="162">
        <f t="shared" si="6"/>
        <v>0</v>
      </c>
      <c r="R100" s="162">
        <f t="shared" si="7"/>
        <v>0</v>
      </c>
      <c r="S100" s="162">
        <f t="shared" si="8"/>
        <v>0</v>
      </c>
      <c r="T100" s="251" t="str">
        <f t="shared" si="45"/>
        <v>V</v>
      </c>
      <c r="U100" s="262">
        <v>1</v>
      </c>
      <c r="V100" s="262">
        <v>1</v>
      </c>
      <c r="W100" s="262">
        <v>1</v>
      </c>
      <c r="X100" s="262">
        <v>1</v>
      </c>
      <c r="Y100" s="158"/>
      <c r="Z100" s="164">
        <f t="shared" si="46"/>
        <v>4400</v>
      </c>
      <c r="AA100" s="165">
        <f t="shared" si="47"/>
        <v>15.953882352941175</v>
      </c>
      <c r="AB100" s="166"/>
    </row>
    <row r="101" spans="1:28" ht="18" customHeight="1">
      <c r="B101" s="298" t="s">
        <v>335</v>
      </c>
      <c r="C101" s="656" t="s">
        <v>832</v>
      </c>
      <c r="D101" s="300">
        <v>1</v>
      </c>
      <c r="E101" s="658" t="s">
        <v>821</v>
      </c>
      <c r="F101" s="55" t="s">
        <v>871</v>
      </c>
      <c r="G101" s="72" t="s">
        <v>334</v>
      </c>
      <c r="H101" s="55" t="s">
        <v>324</v>
      </c>
      <c r="I101" s="72">
        <v>55</v>
      </c>
      <c r="J101" s="261">
        <v>7080</v>
      </c>
      <c r="K101" s="161">
        <f t="shared" si="96"/>
        <v>80</v>
      </c>
      <c r="L101" s="162">
        <f t="shared" si="41"/>
        <v>15.953882352941175</v>
      </c>
      <c r="M101" s="162">
        <f t="shared" si="42"/>
        <v>0</v>
      </c>
      <c r="N101" s="162">
        <f t="shared" si="43"/>
        <v>0</v>
      </c>
      <c r="O101" s="162">
        <f t="shared" si="44"/>
        <v>0</v>
      </c>
      <c r="P101" s="163">
        <f t="shared" si="5"/>
        <v>0.29007058823529408</v>
      </c>
      <c r="Q101" s="162">
        <f t="shared" si="6"/>
        <v>0</v>
      </c>
      <c r="R101" s="162">
        <f t="shared" si="7"/>
        <v>0</v>
      </c>
      <c r="S101" s="162">
        <f t="shared" si="8"/>
        <v>0</v>
      </c>
      <c r="T101" s="251" t="str">
        <f t="shared" si="45"/>
        <v>V</v>
      </c>
      <c r="U101" s="262">
        <v>1</v>
      </c>
      <c r="V101" s="262">
        <v>1</v>
      </c>
      <c r="W101" s="262">
        <v>1</v>
      </c>
      <c r="X101" s="262">
        <v>1</v>
      </c>
      <c r="Y101" s="158"/>
      <c r="Z101" s="164">
        <f t="shared" si="46"/>
        <v>4400</v>
      </c>
      <c r="AA101" s="165">
        <f t="shared" si="47"/>
        <v>15.953882352941175</v>
      </c>
      <c r="AB101" s="166"/>
    </row>
    <row r="102" spans="1:28" ht="18" customHeight="1">
      <c r="B102" s="298" t="s">
        <v>335</v>
      </c>
      <c r="C102" s="656" t="s">
        <v>832</v>
      </c>
      <c r="D102" s="300">
        <v>1</v>
      </c>
      <c r="E102" s="658" t="s">
        <v>822</v>
      </c>
      <c r="F102" s="55" t="s">
        <v>871</v>
      </c>
      <c r="G102" s="72" t="s">
        <v>334</v>
      </c>
      <c r="H102" s="55" t="s">
        <v>324</v>
      </c>
      <c r="I102" s="72">
        <v>45</v>
      </c>
      <c r="J102" s="261">
        <v>7080</v>
      </c>
      <c r="K102" s="161">
        <f t="shared" si="96"/>
        <v>80</v>
      </c>
      <c r="L102" s="162">
        <f t="shared" si="41"/>
        <v>13.053176470588234</v>
      </c>
      <c r="M102" s="162">
        <f t="shared" si="42"/>
        <v>0</v>
      </c>
      <c r="N102" s="162">
        <f t="shared" si="43"/>
        <v>0</v>
      </c>
      <c r="O102" s="162">
        <f t="shared" si="44"/>
        <v>0</v>
      </c>
      <c r="P102" s="163">
        <f t="shared" si="5"/>
        <v>0.29007058823529408</v>
      </c>
      <c r="Q102" s="162">
        <f t="shared" si="6"/>
        <v>0</v>
      </c>
      <c r="R102" s="162">
        <f t="shared" si="7"/>
        <v>0</v>
      </c>
      <c r="S102" s="162">
        <f t="shared" si="8"/>
        <v>0</v>
      </c>
      <c r="T102" s="251" t="str">
        <f t="shared" si="45"/>
        <v>V</v>
      </c>
      <c r="U102" s="262">
        <v>1</v>
      </c>
      <c r="V102" s="262">
        <v>1</v>
      </c>
      <c r="W102" s="262">
        <v>1</v>
      </c>
      <c r="X102" s="262">
        <v>1</v>
      </c>
      <c r="Y102" s="158"/>
      <c r="Z102" s="164">
        <f t="shared" si="46"/>
        <v>3600</v>
      </c>
      <c r="AA102" s="165">
        <f t="shared" si="47"/>
        <v>13.053176470588234</v>
      </c>
      <c r="AB102" s="166"/>
    </row>
    <row r="103" spans="1:28" ht="18" customHeight="1">
      <c r="B103" s="298" t="s">
        <v>335</v>
      </c>
      <c r="C103" s="656" t="s">
        <v>832</v>
      </c>
      <c r="D103" s="300">
        <v>1</v>
      </c>
      <c r="E103" s="658" t="s">
        <v>823</v>
      </c>
      <c r="F103" s="55" t="s">
        <v>871</v>
      </c>
      <c r="G103" s="72" t="s">
        <v>334</v>
      </c>
      <c r="H103" s="55" t="s">
        <v>324</v>
      </c>
      <c r="I103" s="72">
        <v>43</v>
      </c>
      <c r="J103" s="261">
        <v>7080</v>
      </c>
      <c r="K103" s="161">
        <f t="shared" si="96"/>
        <v>80</v>
      </c>
      <c r="L103" s="162">
        <f t="shared" ref="L103:L175" si="97">P103*I103*U103</f>
        <v>12.473035294117645</v>
      </c>
      <c r="M103" s="162">
        <f t="shared" ref="M103:M175" si="98">Q103*I103*V103</f>
        <v>0</v>
      </c>
      <c r="N103" s="162">
        <f t="shared" ref="N103:N175" si="99">R103*I103*W103</f>
        <v>0</v>
      </c>
      <c r="O103" s="162">
        <f t="shared" ref="O103:O175" si="100">S103*I103*X103</f>
        <v>0</v>
      </c>
      <c r="P103" s="163">
        <f t="shared" si="5"/>
        <v>0.29007058823529408</v>
      </c>
      <c r="Q103" s="162">
        <f t="shared" si="6"/>
        <v>0</v>
      </c>
      <c r="R103" s="162">
        <f t="shared" si="7"/>
        <v>0</v>
      </c>
      <c r="S103" s="162">
        <f t="shared" si="8"/>
        <v>0</v>
      </c>
      <c r="T103" s="251" t="str">
        <f t="shared" ref="T103:T175" si="101">IF(J103="","",VLOOKUP(J103,Kengetal,13,FALSE))</f>
        <v>V</v>
      </c>
      <c r="U103" s="262">
        <v>1</v>
      </c>
      <c r="V103" s="262">
        <v>1</v>
      </c>
      <c r="W103" s="262">
        <v>1</v>
      </c>
      <c r="X103" s="262">
        <v>1</v>
      </c>
      <c r="Y103" s="158"/>
      <c r="Z103" s="164">
        <f t="shared" ref="Z103:Z175" si="102">I103*K103</f>
        <v>3440</v>
      </c>
      <c r="AA103" s="165">
        <f t="shared" ref="AA103:AA175" si="103">L103+M103+N103+O103</f>
        <v>12.473035294117645</v>
      </c>
      <c r="AB103" s="166"/>
    </row>
    <row r="104" spans="1:28" ht="18" customHeight="1">
      <c r="A104" s="137">
        <v>37</v>
      </c>
      <c r="B104" s="298" t="s">
        <v>335</v>
      </c>
      <c r="C104" s="656" t="s">
        <v>832</v>
      </c>
      <c r="D104" s="300">
        <v>1</v>
      </c>
      <c r="E104" s="658" t="s">
        <v>824</v>
      </c>
      <c r="F104" s="55" t="s">
        <v>871</v>
      </c>
      <c r="G104" s="72" t="s">
        <v>334</v>
      </c>
      <c r="H104" s="55" t="s">
        <v>324</v>
      </c>
      <c r="I104" s="72">
        <v>43</v>
      </c>
      <c r="J104" s="261">
        <v>7080</v>
      </c>
      <c r="K104" s="161">
        <f t="shared" ref="K104:K110" si="104">SUM(IF(J104="",0,VLOOKUP(J104,Kengetal,2)))</f>
        <v>80</v>
      </c>
      <c r="L104" s="162">
        <f t="shared" si="97"/>
        <v>12.473035294117645</v>
      </c>
      <c r="M104" s="162">
        <f t="shared" si="98"/>
        <v>0</v>
      </c>
      <c r="N104" s="162">
        <f t="shared" si="99"/>
        <v>0</v>
      </c>
      <c r="O104" s="162">
        <f t="shared" si="100"/>
        <v>0</v>
      </c>
      <c r="P104" s="163">
        <f t="shared" si="5"/>
        <v>0.29007058823529408</v>
      </c>
      <c r="Q104" s="162">
        <f t="shared" si="6"/>
        <v>0</v>
      </c>
      <c r="R104" s="162">
        <f t="shared" si="7"/>
        <v>0</v>
      </c>
      <c r="S104" s="162">
        <f t="shared" si="8"/>
        <v>0</v>
      </c>
      <c r="T104" s="251" t="str">
        <f t="shared" si="101"/>
        <v>V</v>
      </c>
      <c r="U104" s="262">
        <v>1</v>
      </c>
      <c r="V104" s="262">
        <v>1</v>
      </c>
      <c r="W104" s="262">
        <v>1</v>
      </c>
      <c r="X104" s="262">
        <v>1</v>
      </c>
      <c r="Y104" s="158"/>
      <c r="Z104" s="164">
        <f t="shared" si="102"/>
        <v>3440</v>
      </c>
      <c r="AA104" s="165">
        <f t="shared" si="103"/>
        <v>12.473035294117645</v>
      </c>
      <c r="AB104" s="166"/>
    </row>
    <row r="105" spans="1:28" ht="18" customHeight="1">
      <c r="A105" s="137">
        <v>38</v>
      </c>
      <c r="B105" s="298" t="s">
        <v>335</v>
      </c>
      <c r="C105" s="656" t="s">
        <v>832</v>
      </c>
      <c r="D105" s="300">
        <v>1</v>
      </c>
      <c r="E105" s="658" t="s">
        <v>825</v>
      </c>
      <c r="F105" s="55" t="s">
        <v>331</v>
      </c>
      <c r="G105" s="72" t="s">
        <v>341</v>
      </c>
      <c r="H105" s="55" t="s">
        <v>323</v>
      </c>
      <c r="I105" s="72">
        <v>20</v>
      </c>
      <c r="J105" s="261">
        <v>1040</v>
      </c>
      <c r="K105" s="161">
        <f t="shared" si="104"/>
        <v>40</v>
      </c>
      <c r="L105" s="162">
        <f t="shared" si="97"/>
        <v>2.5327058823529414</v>
      </c>
      <c r="M105" s="162">
        <f t="shared" si="98"/>
        <v>0</v>
      </c>
      <c r="N105" s="162">
        <f t="shared" si="99"/>
        <v>0</v>
      </c>
      <c r="O105" s="162">
        <f t="shared" si="100"/>
        <v>0</v>
      </c>
      <c r="P105" s="163">
        <f t="shared" si="5"/>
        <v>0.12663529411764707</v>
      </c>
      <c r="Q105" s="162">
        <f t="shared" si="6"/>
        <v>0</v>
      </c>
      <c r="R105" s="162">
        <f t="shared" si="7"/>
        <v>0</v>
      </c>
      <c r="S105" s="162">
        <f t="shared" si="8"/>
        <v>0</v>
      </c>
      <c r="T105" s="251" t="str">
        <f t="shared" si="101"/>
        <v>B</v>
      </c>
      <c r="U105" s="262">
        <v>1</v>
      </c>
      <c r="V105" s="262">
        <v>1</v>
      </c>
      <c r="W105" s="262">
        <v>1</v>
      </c>
      <c r="X105" s="262">
        <v>1</v>
      </c>
      <c r="Y105" s="158"/>
      <c r="Z105" s="164">
        <f t="shared" si="102"/>
        <v>800</v>
      </c>
      <c r="AA105" s="165">
        <f t="shared" si="103"/>
        <v>2.5327058823529414</v>
      </c>
      <c r="AB105" s="166"/>
    </row>
    <row r="106" spans="1:28" ht="18" customHeight="1">
      <c r="A106" s="137">
        <v>39</v>
      </c>
      <c r="B106" s="298" t="s">
        <v>335</v>
      </c>
      <c r="C106" s="656" t="s">
        <v>832</v>
      </c>
      <c r="D106" s="300">
        <v>1</v>
      </c>
      <c r="E106" s="658" t="s">
        <v>826</v>
      </c>
      <c r="F106" s="55" t="s">
        <v>871</v>
      </c>
      <c r="G106" s="72" t="s">
        <v>334</v>
      </c>
      <c r="H106" s="55" t="s">
        <v>324</v>
      </c>
      <c r="I106" s="72">
        <v>43</v>
      </c>
      <c r="J106" s="261">
        <v>7080</v>
      </c>
      <c r="K106" s="161">
        <f t="shared" si="104"/>
        <v>80</v>
      </c>
      <c r="L106" s="162">
        <f t="shared" si="97"/>
        <v>12.473035294117645</v>
      </c>
      <c r="M106" s="162">
        <f t="shared" si="98"/>
        <v>0</v>
      </c>
      <c r="N106" s="162">
        <f t="shared" si="99"/>
        <v>0</v>
      </c>
      <c r="O106" s="162">
        <f t="shared" si="100"/>
        <v>0</v>
      </c>
      <c r="P106" s="163">
        <f t="shared" si="5"/>
        <v>0.29007058823529408</v>
      </c>
      <c r="Q106" s="162">
        <f t="shared" si="6"/>
        <v>0</v>
      </c>
      <c r="R106" s="162">
        <f t="shared" si="7"/>
        <v>0</v>
      </c>
      <c r="S106" s="162">
        <f t="shared" si="8"/>
        <v>0</v>
      </c>
      <c r="T106" s="251" t="str">
        <f t="shared" si="101"/>
        <v>V</v>
      </c>
      <c r="U106" s="262">
        <v>1</v>
      </c>
      <c r="V106" s="262">
        <v>1</v>
      </c>
      <c r="W106" s="262">
        <v>1</v>
      </c>
      <c r="X106" s="262">
        <v>1</v>
      </c>
      <c r="Y106" s="158"/>
      <c r="Z106" s="164">
        <f t="shared" si="102"/>
        <v>3440</v>
      </c>
      <c r="AA106" s="165">
        <f t="shared" si="103"/>
        <v>12.473035294117645</v>
      </c>
      <c r="AB106" s="166"/>
    </row>
    <row r="107" spans="1:28" ht="18" customHeight="1">
      <c r="A107" s="137">
        <v>40</v>
      </c>
      <c r="B107" s="298" t="s">
        <v>335</v>
      </c>
      <c r="C107" s="656" t="s">
        <v>832</v>
      </c>
      <c r="D107" s="300">
        <v>1</v>
      </c>
      <c r="E107" s="658" t="s">
        <v>827</v>
      </c>
      <c r="F107" s="55" t="s">
        <v>331</v>
      </c>
      <c r="G107" s="72" t="s">
        <v>341</v>
      </c>
      <c r="H107" s="55" t="s">
        <v>323</v>
      </c>
      <c r="I107" s="72">
        <v>25</v>
      </c>
      <c r="J107" s="261">
        <v>1040</v>
      </c>
      <c r="K107" s="161">
        <f t="shared" si="104"/>
        <v>40</v>
      </c>
      <c r="L107" s="162">
        <f t="shared" si="97"/>
        <v>3.1658823529411766</v>
      </c>
      <c r="M107" s="162">
        <f t="shared" si="98"/>
        <v>0</v>
      </c>
      <c r="N107" s="162">
        <f t="shared" si="99"/>
        <v>0</v>
      </c>
      <c r="O107" s="162">
        <f t="shared" si="100"/>
        <v>0</v>
      </c>
      <c r="P107" s="163">
        <f t="shared" si="5"/>
        <v>0.12663529411764707</v>
      </c>
      <c r="Q107" s="162">
        <f t="shared" si="6"/>
        <v>0</v>
      </c>
      <c r="R107" s="162">
        <f t="shared" si="7"/>
        <v>0</v>
      </c>
      <c r="S107" s="162">
        <f t="shared" si="8"/>
        <v>0</v>
      </c>
      <c r="T107" s="251" t="str">
        <f t="shared" si="101"/>
        <v>B</v>
      </c>
      <c r="U107" s="262">
        <v>1</v>
      </c>
      <c r="V107" s="262">
        <v>1</v>
      </c>
      <c r="W107" s="262">
        <v>1</v>
      </c>
      <c r="X107" s="262">
        <v>1</v>
      </c>
      <c r="Y107" s="158"/>
      <c r="Z107" s="164">
        <f t="shared" si="102"/>
        <v>1000</v>
      </c>
      <c r="AA107" s="165">
        <f t="shared" si="103"/>
        <v>3.1658823529411766</v>
      </c>
      <c r="AB107" s="166"/>
    </row>
    <row r="108" spans="1:28" ht="18" customHeight="1">
      <c r="A108" s="137">
        <v>41</v>
      </c>
      <c r="B108" s="298" t="s">
        <v>335</v>
      </c>
      <c r="C108" s="656" t="s">
        <v>832</v>
      </c>
      <c r="D108" s="300">
        <v>1</v>
      </c>
      <c r="E108" s="658" t="s">
        <v>828</v>
      </c>
      <c r="F108" s="55" t="s">
        <v>412</v>
      </c>
      <c r="G108" s="72" t="s">
        <v>333</v>
      </c>
      <c r="H108" s="55" t="s">
        <v>324</v>
      </c>
      <c r="I108" s="72">
        <v>130</v>
      </c>
      <c r="J108" s="261">
        <v>3200</v>
      </c>
      <c r="K108" s="161">
        <f t="shared" si="104"/>
        <v>200</v>
      </c>
      <c r="L108" s="162">
        <f t="shared" si="97"/>
        <v>43.853333333333332</v>
      </c>
      <c r="M108" s="162">
        <f t="shared" si="98"/>
        <v>0</v>
      </c>
      <c r="N108" s="162">
        <f t="shared" si="99"/>
        <v>0</v>
      </c>
      <c r="O108" s="162">
        <f t="shared" si="100"/>
        <v>0</v>
      </c>
      <c r="P108" s="163">
        <f t="shared" si="5"/>
        <v>0.33733333333333332</v>
      </c>
      <c r="Q108" s="162">
        <f t="shared" si="6"/>
        <v>0</v>
      </c>
      <c r="R108" s="162">
        <f t="shared" si="7"/>
        <v>0</v>
      </c>
      <c r="S108" s="162">
        <f t="shared" si="8"/>
        <v>0</v>
      </c>
      <c r="T108" s="251" t="str">
        <f t="shared" si="101"/>
        <v>V</v>
      </c>
      <c r="U108" s="262">
        <v>1</v>
      </c>
      <c r="V108" s="262">
        <v>1</v>
      </c>
      <c r="W108" s="262">
        <v>1</v>
      </c>
      <c r="X108" s="262">
        <v>1</v>
      </c>
      <c r="Y108" s="158"/>
      <c r="Z108" s="164">
        <f t="shared" si="102"/>
        <v>26000</v>
      </c>
      <c r="AA108" s="165">
        <f t="shared" si="103"/>
        <v>43.853333333333332</v>
      </c>
      <c r="AB108" s="166"/>
    </row>
    <row r="109" spans="1:28" ht="18" customHeight="1">
      <c r="B109" s="298" t="s">
        <v>335</v>
      </c>
      <c r="C109" s="656" t="s">
        <v>832</v>
      </c>
      <c r="D109" s="300">
        <v>1</v>
      </c>
      <c r="E109" s="658" t="s">
        <v>829</v>
      </c>
      <c r="F109" s="72" t="s">
        <v>346</v>
      </c>
      <c r="G109" s="72" t="s">
        <v>333</v>
      </c>
      <c r="H109" s="55" t="s">
        <v>324</v>
      </c>
      <c r="I109" s="72">
        <v>10</v>
      </c>
      <c r="J109" s="261">
        <v>12200</v>
      </c>
      <c r="K109" s="161">
        <f t="shared" si="104"/>
        <v>200</v>
      </c>
      <c r="L109" s="162">
        <f t="shared" si="97"/>
        <v>7.0623529411764698</v>
      </c>
      <c r="M109" s="162">
        <f t="shared" si="98"/>
        <v>0</v>
      </c>
      <c r="N109" s="162">
        <f t="shared" si="99"/>
        <v>0</v>
      </c>
      <c r="O109" s="162">
        <f t="shared" si="100"/>
        <v>0</v>
      </c>
      <c r="P109" s="163">
        <f t="shared" ref="P109:P110" si="105">IF($J109="",0,VLOOKUP($J109,Kengetal,5,FALSE))</f>
        <v>0.70623529411764696</v>
      </c>
      <c r="Q109" s="162">
        <f t="shared" ref="Q109:Q110" si="106">IF($J109="",0,VLOOKUP($J109,Kengetal,6,FALSE))</f>
        <v>0</v>
      </c>
      <c r="R109" s="162">
        <f t="shared" ref="R109:R110" si="107">IF($J109="",0,VLOOKUP($J109,Kengetal,7,FALSE))</f>
        <v>0</v>
      </c>
      <c r="S109" s="162">
        <f t="shared" ref="S109:S110" si="108">IF($J109="",0,VLOOKUP($J109,Kengetal,8,FALSE))</f>
        <v>0</v>
      </c>
      <c r="T109" s="251" t="str">
        <f t="shared" si="101"/>
        <v>V</v>
      </c>
      <c r="U109" s="262">
        <v>1</v>
      </c>
      <c r="V109" s="262">
        <v>1</v>
      </c>
      <c r="W109" s="262">
        <v>1</v>
      </c>
      <c r="X109" s="262">
        <v>1</v>
      </c>
      <c r="Y109" s="158"/>
      <c r="Z109" s="164">
        <f t="shared" si="102"/>
        <v>2000</v>
      </c>
      <c r="AA109" s="165">
        <f t="shared" si="103"/>
        <v>7.0623529411764698</v>
      </c>
      <c r="AB109" s="166"/>
    </row>
    <row r="110" spans="1:28" ht="18" customHeight="1">
      <c r="B110" s="298" t="s">
        <v>335</v>
      </c>
      <c r="C110" s="656" t="s">
        <v>832</v>
      </c>
      <c r="D110" s="300">
        <v>1</v>
      </c>
      <c r="E110" s="658" t="s">
        <v>830</v>
      </c>
      <c r="F110" s="55" t="s">
        <v>871</v>
      </c>
      <c r="G110" s="72" t="s">
        <v>334</v>
      </c>
      <c r="H110" s="55" t="s">
        <v>324</v>
      </c>
      <c r="I110" s="72">
        <v>45</v>
      </c>
      <c r="J110" s="261">
        <v>7080</v>
      </c>
      <c r="K110" s="161">
        <f t="shared" si="104"/>
        <v>80</v>
      </c>
      <c r="L110" s="162">
        <f t="shared" si="97"/>
        <v>13.053176470588234</v>
      </c>
      <c r="M110" s="162">
        <f t="shared" si="98"/>
        <v>0</v>
      </c>
      <c r="N110" s="162">
        <f t="shared" si="99"/>
        <v>0</v>
      </c>
      <c r="O110" s="162">
        <f t="shared" si="100"/>
        <v>0</v>
      </c>
      <c r="P110" s="163">
        <f t="shared" si="105"/>
        <v>0.29007058823529408</v>
      </c>
      <c r="Q110" s="162">
        <f t="shared" si="106"/>
        <v>0</v>
      </c>
      <c r="R110" s="162">
        <f t="shared" si="107"/>
        <v>0</v>
      </c>
      <c r="S110" s="162">
        <f t="shared" si="108"/>
        <v>0</v>
      </c>
      <c r="T110" s="251" t="str">
        <f t="shared" si="101"/>
        <v>V</v>
      </c>
      <c r="U110" s="262">
        <v>1</v>
      </c>
      <c r="V110" s="262">
        <v>1</v>
      </c>
      <c r="W110" s="262">
        <v>1</v>
      </c>
      <c r="X110" s="262">
        <v>1</v>
      </c>
      <c r="Y110" s="158"/>
      <c r="Z110" s="164">
        <f t="shared" si="102"/>
        <v>3600</v>
      </c>
      <c r="AA110" s="165">
        <f t="shared" si="103"/>
        <v>13.053176470588234</v>
      </c>
      <c r="AB110" s="166"/>
    </row>
    <row r="111" spans="1:28" ht="18" customHeight="1">
      <c r="B111" s="298" t="s">
        <v>357</v>
      </c>
      <c r="C111" s="656" t="s">
        <v>358</v>
      </c>
      <c r="D111" s="300">
        <v>0</v>
      </c>
      <c r="E111" s="658">
        <v>1.01</v>
      </c>
      <c r="F111" s="72" t="s">
        <v>302</v>
      </c>
      <c r="G111" s="72" t="s">
        <v>333</v>
      </c>
      <c r="H111" s="55" t="s">
        <v>332</v>
      </c>
      <c r="I111" s="72">
        <v>9</v>
      </c>
      <c r="J111" s="261">
        <v>6200</v>
      </c>
      <c r="K111" s="161">
        <f t="shared" ref="K111:K121" si="109">SUM(IF(J111="",0,VLOOKUP(J111,Kengetal,2)))</f>
        <v>200</v>
      </c>
      <c r="L111" s="162">
        <f t="shared" si="97"/>
        <v>16.235294117647058</v>
      </c>
      <c r="M111" s="162">
        <f t="shared" si="98"/>
        <v>0</v>
      </c>
      <c r="N111" s="162">
        <f t="shared" si="99"/>
        <v>0</v>
      </c>
      <c r="O111" s="162">
        <f t="shared" si="100"/>
        <v>0</v>
      </c>
      <c r="P111" s="163">
        <f t="shared" si="5"/>
        <v>1.8039215686274508</v>
      </c>
      <c r="Q111" s="162">
        <f t="shared" si="6"/>
        <v>0</v>
      </c>
      <c r="R111" s="162">
        <f t="shared" si="7"/>
        <v>0</v>
      </c>
      <c r="S111" s="162">
        <f t="shared" si="8"/>
        <v>0</v>
      </c>
      <c r="T111" s="251" t="str">
        <f t="shared" si="101"/>
        <v>V</v>
      </c>
      <c r="U111" s="262">
        <v>1</v>
      </c>
      <c r="V111" s="262">
        <v>1</v>
      </c>
      <c r="W111" s="262">
        <v>1</v>
      </c>
      <c r="X111" s="262">
        <v>1</v>
      </c>
      <c r="Y111" s="158"/>
      <c r="Z111" s="164">
        <f t="shared" si="102"/>
        <v>1800</v>
      </c>
      <c r="AA111" s="165">
        <f t="shared" si="103"/>
        <v>16.235294117647058</v>
      </c>
      <c r="AB111" s="166"/>
    </row>
    <row r="112" spans="1:28" ht="18" customHeight="1">
      <c r="B112" s="298" t="s">
        <v>357</v>
      </c>
      <c r="C112" s="656" t="s">
        <v>358</v>
      </c>
      <c r="D112" s="300">
        <v>0</v>
      </c>
      <c r="E112" s="658">
        <v>1.28</v>
      </c>
      <c r="F112" s="72" t="s">
        <v>347</v>
      </c>
      <c r="G112" s="72" t="s">
        <v>333</v>
      </c>
      <c r="H112" s="55" t="s">
        <v>323</v>
      </c>
      <c r="I112" s="72">
        <v>32</v>
      </c>
      <c r="J112" s="261">
        <v>3120</v>
      </c>
      <c r="K112" s="161">
        <f t="shared" si="109"/>
        <v>120</v>
      </c>
      <c r="L112" s="162">
        <f t="shared" si="97"/>
        <v>7.7721599999999995</v>
      </c>
      <c r="M112" s="162">
        <f t="shared" si="98"/>
        <v>0</v>
      </c>
      <c r="N112" s="162">
        <f t="shared" si="99"/>
        <v>0</v>
      </c>
      <c r="O112" s="162">
        <f t="shared" si="100"/>
        <v>0</v>
      </c>
      <c r="P112" s="163">
        <f t="shared" si="5"/>
        <v>0.24287999999999998</v>
      </c>
      <c r="Q112" s="162">
        <f t="shared" si="6"/>
        <v>0</v>
      </c>
      <c r="R112" s="162">
        <f t="shared" si="7"/>
        <v>0</v>
      </c>
      <c r="S112" s="162">
        <f t="shared" si="8"/>
        <v>0</v>
      </c>
      <c r="T112" s="251" t="str">
        <f t="shared" si="101"/>
        <v>V</v>
      </c>
      <c r="U112" s="262">
        <v>1</v>
      </c>
      <c r="V112" s="262">
        <v>1</v>
      </c>
      <c r="W112" s="262">
        <v>1</v>
      </c>
      <c r="X112" s="262">
        <v>1</v>
      </c>
      <c r="Y112" s="158"/>
      <c r="Z112" s="164">
        <f t="shared" si="102"/>
        <v>3840</v>
      </c>
      <c r="AA112" s="165">
        <f t="shared" si="103"/>
        <v>7.7721599999999995</v>
      </c>
      <c r="AB112" s="166"/>
    </row>
    <row r="113" spans="2:28" ht="18" customHeight="1">
      <c r="B113" s="298" t="s">
        <v>357</v>
      </c>
      <c r="C113" s="656" t="s">
        <v>358</v>
      </c>
      <c r="D113" s="300">
        <v>0</v>
      </c>
      <c r="E113" s="658">
        <v>1.27</v>
      </c>
      <c r="F113" s="72" t="s">
        <v>331</v>
      </c>
      <c r="G113" s="72" t="s">
        <v>341</v>
      </c>
      <c r="H113" s="55" t="s">
        <v>323</v>
      </c>
      <c r="I113" s="72">
        <v>20</v>
      </c>
      <c r="J113" s="261">
        <v>1040</v>
      </c>
      <c r="K113" s="161">
        <f t="shared" si="109"/>
        <v>40</v>
      </c>
      <c r="L113" s="162">
        <f t="shared" si="97"/>
        <v>2.5327058823529414</v>
      </c>
      <c r="M113" s="162">
        <f t="shared" si="98"/>
        <v>0</v>
      </c>
      <c r="N113" s="162">
        <f t="shared" si="99"/>
        <v>0</v>
      </c>
      <c r="O113" s="162">
        <f t="shared" si="100"/>
        <v>0</v>
      </c>
      <c r="P113" s="163">
        <f t="shared" si="5"/>
        <v>0.12663529411764707</v>
      </c>
      <c r="Q113" s="162">
        <f t="shared" si="6"/>
        <v>0</v>
      </c>
      <c r="R113" s="162">
        <f t="shared" si="7"/>
        <v>0</v>
      </c>
      <c r="S113" s="162">
        <f t="shared" si="8"/>
        <v>0</v>
      </c>
      <c r="T113" s="251" t="str">
        <f t="shared" si="101"/>
        <v>B</v>
      </c>
      <c r="U113" s="262">
        <v>1</v>
      </c>
      <c r="V113" s="262">
        <v>1</v>
      </c>
      <c r="W113" s="262">
        <v>1</v>
      </c>
      <c r="X113" s="262">
        <v>1</v>
      </c>
      <c r="Y113" s="158"/>
      <c r="Z113" s="164">
        <f t="shared" si="102"/>
        <v>800</v>
      </c>
      <c r="AA113" s="165">
        <f t="shared" si="103"/>
        <v>2.5327058823529414</v>
      </c>
      <c r="AB113" s="166"/>
    </row>
    <row r="114" spans="2:28" ht="18" customHeight="1">
      <c r="B114" s="298" t="s">
        <v>357</v>
      </c>
      <c r="C114" s="656" t="s">
        <v>358</v>
      </c>
      <c r="D114" s="300">
        <v>0</v>
      </c>
      <c r="E114" s="658">
        <v>1.1399999999999999</v>
      </c>
      <c r="F114" s="72" t="s">
        <v>345</v>
      </c>
      <c r="G114" s="72" t="s">
        <v>348</v>
      </c>
      <c r="H114" s="55" t="s">
        <v>326</v>
      </c>
      <c r="I114" s="72">
        <v>12</v>
      </c>
      <c r="J114" s="261">
        <v>2200</v>
      </c>
      <c r="K114" s="161">
        <f t="shared" si="109"/>
        <v>200</v>
      </c>
      <c r="L114" s="162">
        <f t="shared" si="97"/>
        <v>34.721882352941179</v>
      </c>
      <c r="M114" s="162">
        <f t="shared" si="98"/>
        <v>0</v>
      </c>
      <c r="N114" s="162">
        <f t="shared" si="99"/>
        <v>0</v>
      </c>
      <c r="O114" s="162">
        <f t="shared" si="100"/>
        <v>0</v>
      </c>
      <c r="P114" s="163">
        <f t="shared" si="5"/>
        <v>2.8934901960784316</v>
      </c>
      <c r="Q114" s="162">
        <f t="shared" si="6"/>
        <v>0</v>
      </c>
      <c r="R114" s="162">
        <f t="shared" si="7"/>
        <v>0</v>
      </c>
      <c r="S114" s="162">
        <f t="shared" si="8"/>
        <v>0</v>
      </c>
      <c r="T114" s="251" t="str">
        <f t="shared" si="101"/>
        <v>S</v>
      </c>
      <c r="U114" s="262">
        <v>1</v>
      </c>
      <c r="V114" s="262">
        <v>1</v>
      </c>
      <c r="W114" s="262">
        <v>1</v>
      </c>
      <c r="X114" s="262">
        <v>1</v>
      </c>
      <c r="Y114" s="158"/>
      <c r="Z114" s="164">
        <f t="shared" si="102"/>
        <v>2400</v>
      </c>
      <c r="AA114" s="165">
        <f t="shared" si="103"/>
        <v>34.721882352941179</v>
      </c>
      <c r="AB114" s="166"/>
    </row>
    <row r="115" spans="2:28" ht="18" customHeight="1">
      <c r="B115" s="298" t="s">
        <v>357</v>
      </c>
      <c r="C115" s="656" t="s">
        <v>358</v>
      </c>
      <c r="D115" s="300">
        <v>0</v>
      </c>
      <c r="E115" s="658">
        <v>1.1299999999999999</v>
      </c>
      <c r="F115" s="55" t="s">
        <v>707</v>
      </c>
      <c r="G115" s="72" t="s">
        <v>341</v>
      </c>
      <c r="H115" s="55" t="s">
        <v>323</v>
      </c>
      <c r="I115" s="72">
        <v>12</v>
      </c>
      <c r="J115" s="261">
        <v>1040</v>
      </c>
      <c r="K115" s="161">
        <f t="shared" si="109"/>
        <v>40</v>
      </c>
      <c r="L115" s="162">
        <f t="shared" si="97"/>
        <v>1.5196235294117648</v>
      </c>
      <c r="M115" s="162">
        <f t="shared" si="98"/>
        <v>0</v>
      </c>
      <c r="N115" s="162">
        <f t="shared" si="99"/>
        <v>0</v>
      </c>
      <c r="O115" s="162">
        <f t="shared" si="100"/>
        <v>0</v>
      </c>
      <c r="P115" s="163">
        <f t="shared" si="5"/>
        <v>0.12663529411764707</v>
      </c>
      <c r="Q115" s="162">
        <f t="shared" si="6"/>
        <v>0</v>
      </c>
      <c r="R115" s="162">
        <f t="shared" si="7"/>
        <v>0</v>
      </c>
      <c r="S115" s="162">
        <f t="shared" si="8"/>
        <v>0</v>
      </c>
      <c r="T115" s="251" t="str">
        <f t="shared" si="101"/>
        <v>B</v>
      </c>
      <c r="U115" s="262">
        <v>1</v>
      </c>
      <c r="V115" s="262">
        <v>1</v>
      </c>
      <c r="W115" s="262">
        <v>1</v>
      </c>
      <c r="X115" s="262">
        <v>1</v>
      </c>
      <c r="Y115" s="158"/>
      <c r="Z115" s="164">
        <f t="shared" si="102"/>
        <v>480</v>
      </c>
      <c r="AA115" s="165">
        <f t="shared" si="103"/>
        <v>1.5196235294117648</v>
      </c>
      <c r="AB115" s="166"/>
    </row>
    <row r="116" spans="2:28" ht="18" customHeight="1">
      <c r="B116" s="298" t="s">
        <v>357</v>
      </c>
      <c r="C116" s="656" t="s">
        <v>358</v>
      </c>
      <c r="D116" s="300">
        <v>0</v>
      </c>
      <c r="E116" s="658">
        <v>1.25</v>
      </c>
      <c r="F116" s="72" t="s">
        <v>870</v>
      </c>
      <c r="G116" s="72" t="s">
        <v>334</v>
      </c>
      <c r="H116" s="55" t="s">
        <v>324</v>
      </c>
      <c r="I116" s="72">
        <v>60</v>
      </c>
      <c r="J116" s="261">
        <v>7200</v>
      </c>
      <c r="K116" s="161">
        <f t="shared" si="109"/>
        <v>200</v>
      </c>
      <c r="L116" s="162">
        <f t="shared" si="97"/>
        <v>36.258823529411764</v>
      </c>
      <c r="M116" s="162">
        <f t="shared" si="98"/>
        <v>0</v>
      </c>
      <c r="N116" s="162">
        <f t="shared" si="99"/>
        <v>0</v>
      </c>
      <c r="O116" s="162">
        <f t="shared" si="100"/>
        <v>0</v>
      </c>
      <c r="P116" s="163">
        <f t="shared" si="5"/>
        <v>0.60431372549019602</v>
      </c>
      <c r="Q116" s="162">
        <f t="shared" si="6"/>
        <v>0</v>
      </c>
      <c r="R116" s="162">
        <f t="shared" si="7"/>
        <v>0</v>
      </c>
      <c r="S116" s="162">
        <f t="shared" si="8"/>
        <v>0</v>
      </c>
      <c r="T116" s="251" t="str">
        <f t="shared" si="101"/>
        <v>V</v>
      </c>
      <c r="U116" s="262">
        <v>1</v>
      </c>
      <c r="V116" s="262">
        <v>1</v>
      </c>
      <c r="W116" s="262">
        <v>1</v>
      </c>
      <c r="X116" s="262">
        <v>1</v>
      </c>
      <c r="Y116" s="158"/>
      <c r="Z116" s="164">
        <f t="shared" si="102"/>
        <v>12000</v>
      </c>
      <c r="AA116" s="165">
        <f t="shared" si="103"/>
        <v>36.258823529411764</v>
      </c>
      <c r="AB116" s="166"/>
    </row>
    <row r="117" spans="2:28" ht="18" customHeight="1">
      <c r="B117" s="298" t="s">
        <v>357</v>
      </c>
      <c r="C117" s="656" t="s">
        <v>358</v>
      </c>
      <c r="D117" s="300">
        <v>0</v>
      </c>
      <c r="E117" s="658">
        <v>1.24</v>
      </c>
      <c r="F117" s="72" t="s">
        <v>345</v>
      </c>
      <c r="G117" s="72" t="s">
        <v>348</v>
      </c>
      <c r="H117" s="55" t="s">
        <v>326</v>
      </c>
      <c r="I117" s="72">
        <v>12</v>
      </c>
      <c r="J117" s="261">
        <v>2200</v>
      </c>
      <c r="K117" s="161">
        <f t="shared" si="109"/>
        <v>200</v>
      </c>
      <c r="L117" s="162">
        <f t="shared" si="97"/>
        <v>34.721882352941179</v>
      </c>
      <c r="M117" s="162">
        <f t="shared" si="98"/>
        <v>0</v>
      </c>
      <c r="N117" s="162">
        <f t="shared" si="99"/>
        <v>0</v>
      </c>
      <c r="O117" s="162">
        <f t="shared" si="100"/>
        <v>0</v>
      </c>
      <c r="P117" s="163">
        <f t="shared" si="5"/>
        <v>2.8934901960784316</v>
      </c>
      <c r="Q117" s="162">
        <f t="shared" si="6"/>
        <v>0</v>
      </c>
      <c r="R117" s="162">
        <f t="shared" si="7"/>
        <v>0</v>
      </c>
      <c r="S117" s="162">
        <f t="shared" si="8"/>
        <v>0</v>
      </c>
      <c r="T117" s="251" t="str">
        <f t="shared" si="101"/>
        <v>S</v>
      </c>
      <c r="U117" s="262">
        <v>1</v>
      </c>
      <c r="V117" s="262">
        <v>1</v>
      </c>
      <c r="W117" s="262">
        <v>1</v>
      </c>
      <c r="X117" s="262">
        <v>1</v>
      </c>
      <c r="Y117" s="158"/>
      <c r="Z117" s="164">
        <f t="shared" si="102"/>
        <v>2400</v>
      </c>
      <c r="AA117" s="165">
        <f t="shared" si="103"/>
        <v>34.721882352941179</v>
      </c>
      <c r="AB117" s="166"/>
    </row>
    <row r="118" spans="2:28" ht="18" customHeight="1">
      <c r="B118" s="298" t="s">
        <v>357</v>
      </c>
      <c r="C118" s="656" t="s">
        <v>358</v>
      </c>
      <c r="D118" s="300">
        <v>0</v>
      </c>
      <c r="E118" s="658">
        <v>1.23</v>
      </c>
      <c r="F118" s="72" t="s">
        <v>413</v>
      </c>
      <c r="G118" s="72" t="s">
        <v>348</v>
      </c>
      <c r="H118" s="55" t="s">
        <v>326</v>
      </c>
      <c r="I118" s="72">
        <v>4</v>
      </c>
      <c r="J118" s="261">
        <v>2200</v>
      </c>
      <c r="K118" s="161">
        <f t="shared" si="109"/>
        <v>200</v>
      </c>
      <c r="L118" s="162">
        <f t="shared" si="97"/>
        <v>11.573960784313726</v>
      </c>
      <c r="M118" s="162">
        <f t="shared" si="98"/>
        <v>0</v>
      </c>
      <c r="N118" s="162">
        <f t="shared" si="99"/>
        <v>0</v>
      </c>
      <c r="O118" s="162">
        <f t="shared" si="100"/>
        <v>0</v>
      </c>
      <c r="P118" s="163">
        <f t="shared" si="5"/>
        <v>2.8934901960784316</v>
      </c>
      <c r="Q118" s="162">
        <f t="shared" si="6"/>
        <v>0</v>
      </c>
      <c r="R118" s="162">
        <f t="shared" si="7"/>
        <v>0</v>
      </c>
      <c r="S118" s="162">
        <f t="shared" si="8"/>
        <v>0</v>
      </c>
      <c r="T118" s="251" t="str">
        <f t="shared" si="101"/>
        <v>S</v>
      </c>
      <c r="U118" s="262">
        <v>1</v>
      </c>
      <c r="V118" s="262">
        <v>1</v>
      </c>
      <c r="W118" s="262">
        <v>1</v>
      </c>
      <c r="X118" s="262">
        <v>1</v>
      </c>
      <c r="Y118" s="158"/>
      <c r="Z118" s="164">
        <f t="shared" si="102"/>
        <v>800</v>
      </c>
      <c r="AA118" s="165">
        <f t="shared" si="103"/>
        <v>11.573960784313726</v>
      </c>
      <c r="AB118" s="166"/>
    </row>
    <row r="119" spans="2:28" ht="18" customHeight="1">
      <c r="B119" s="298" t="s">
        <v>357</v>
      </c>
      <c r="C119" s="656" t="s">
        <v>358</v>
      </c>
      <c r="D119" s="300">
        <v>0</v>
      </c>
      <c r="E119" s="658">
        <v>1.22</v>
      </c>
      <c r="F119" s="72" t="s">
        <v>331</v>
      </c>
      <c r="G119" s="72" t="s">
        <v>341</v>
      </c>
      <c r="H119" s="55" t="s">
        <v>323</v>
      </c>
      <c r="I119" s="72">
        <v>15</v>
      </c>
      <c r="J119" s="261">
        <v>1040</v>
      </c>
      <c r="K119" s="161">
        <f t="shared" si="109"/>
        <v>40</v>
      </c>
      <c r="L119" s="162">
        <f t="shared" si="97"/>
        <v>1.8995294117647061</v>
      </c>
      <c r="M119" s="162">
        <f t="shared" si="98"/>
        <v>0</v>
      </c>
      <c r="N119" s="162">
        <f t="shared" si="99"/>
        <v>0</v>
      </c>
      <c r="O119" s="162">
        <f t="shared" si="100"/>
        <v>0</v>
      </c>
      <c r="P119" s="163">
        <f t="shared" si="5"/>
        <v>0.12663529411764707</v>
      </c>
      <c r="Q119" s="162">
        <f t="shared" si="6"/>
        <v>0</v>
      </c>
      <c r="R119" s="162">
        <f t="shared" si="7"/>
        <v>0</v>
      </c>
      <c r="S119" s="162">
        <f t="shared" si="8"/>
        <v>0</v>
      </c>
      <c r="T119" s="251" t="str">
        <f t="shared" si="101"/>
        <v>B</v>
      </c>
      <c r="U119" s="262">
        <v>1</v>
      </c>
      <c r="V119" s="262">
        <v>1</v>
      </c>
      <c r="W119" s="262">
        <v>1</v>
      </c>
      <c r="X119" s="262">
        <v>1</v>
      </c>
      <c r="Y119" s="158"/>
      <c r="Z119" s="164">
        <f t="shared" si="102"/>
        <v>600</v>
      </c>
      <c r="AA119" s="165">
        <f t="shared" si="103"/>
        <v>1.8995294117647061</v>
      </c>
      <c r="AB119" s="166"/>
    </row>
    <row r="120" spans="2:28" ht="18" customHeight="1">
      <c r="B120" s="298" t="s">
        <v>357</v>
      </c>
      <c r="C120" s="656" t="s">
        <v>358</v>
      </c>
      <c r="D120" s="300">
        <v>0</v>
      </c>
      <c r="E120" s="658" t="s">
        <v>895</v>
      </c>
      <c r="F120" s="72" t="s">
        <v>331</v>
      </c>
      <c r="G120" s="72" t="s">
        <v>341</v>
      </c>
      <c r="H120" s="55" t="s">
        <v>323</v>
      </c>
      <c r="I120" s="72">
        <v>10</v>
      </c>
      <c r="J120" s="261">
        <v>1040</v>
      </c>
      <c r="K120" s="161">
        <f t="shared" si="109"/>
        <v>40</v>
      </c>
      <c r="L120" s="162">
        <f t="shared" si="97"/>
        <v>1.2663529411764707</v>
      </c>
      <c r="M120" s="162">
        <f t="shared" si="98"/>
        <v>0</v>
      </c>
      <c r="N120" s="162">
        <f t="shared" si="99"/>
        <v>0</v>
      </c>
      <c r="O120" s="162">
        <f t="shared" si="100"/>
        <v>0</v>
      </c>
      <c r="P120" s="163">
        <f t="shared" si="5"/>
        <v>0.12663529411764707</v>
      </c>
      <c r="Q120" s="162">
        <f t="shared" si="6"/>
        <v>0</v>
      </c>
      <c r="R120" s="162">
        <f t="shared" si="7"/>
        <v>0</v>
      </c>
      <c r="S120" s="162">
        <f t="shared" si="8"/>
        <v>0</v>
      </c>
      <c r="T120" s="251" t="str">
        <f t="shared" si="101"/>
        <v>B</v>
      </c>
      <c r="U120" s="262">
        <v>1</v>
      </c>
      <c r="V120" s="262">
        <v>1</v>
      </c>
      <c r="W120" s="262">
        <v>1</v>
      </c>
      <c r="X120" s="262">
        <v>1</v>
      </c>
      <c r="Y120" s="158"/>
      <c r="Z120" s="164">
        <f t="shared" si="102"/>
        <v>400</v>
      </c>
      <c r="AA120" s="165">
        <f t="shared" si="103"/>
        <v>1.2663529411764707</v>
      </c>
      <c r="AB120" s="166"/>
    </row>
    <row r="121" spans="2:28" ht="18" customHeight="1">
      <c r="B121" s="298" t="s">
        <v>357</v>
      </c>
      <c r="C121" s="656" t="s">
        <v>358</v>
      </c>
      <c r="D121" s="300">
        <v>0</v>
      </c>
      <c r="E121" s="658">
        <v>1.19</v>
      </c>
      <c r="F121" s="72" t="s">
        <v>870</v>
      </c>
      <c r="G121" s="72" t="s">
        <v>334</v>
      </c>
      <c r="H121" s="55" t="s">
        <v>323</v>
      </c>
      <c r="I121" s="72">
        <v>81</v>
      </c>
      <c r="J121" s="261">
        <v>7200</v>
      </c>
      <c r="K121" s="161">
        <f t="shared" si="109"/>
        <v>200</v>
      </c>
      <c r="L121" s="162">
        <f t="shared" si="97"/>
        <v>48.949411764705879</v>
      </c>
      <c r="M121" s="162">
        <f t="shared" si="98"/>
        <v>0</v>
      </c>
      <c r="N121" s="162">
        <f t="shared" si="99"/>
        <v>0</v>
      </c>
      <c r="O121" s="162">
        <f t="shared" si="100"/>
        <v>0</v>
      </c>
      <c r="P121" s="163">
        <f t="shared" si="5"/>
        <v>0.60431372549019602</v>
      </c>
      <c r="Q121" s="162">
        <f t="shared" si="6"/>
        <v>0</v>
      </c>
      <c r="R121" s="162">
        <f t="shared" si="7"/>
        <v>0</v>
      </c>
      <c r="S121" s="162">
        <f t="shared" si="8"/>
        <v>0</v>
      </c>
      <c r="T121" s="251" t="str">
        <f t="shared" si="101"/>
        <v>V</v>
      </c>
      <c r="U121" s="262">
        <v>1</v>
      </c>
      <c r="V121" s="262">
        <v>1</v>
      </c>
      <c r="W121" s="262">
        <v>1</v>
      </c>
      <c r="X121" s="262">
        <v>1</v>
      </c>
      <c r="Y121" s="158"/>
      <c r="Z121" s="164">
        <f t="shared" si="102"/>
        <v>16200</v>
      </c>
      <c r="AA121" s="165">
        <f t="shared" si="103"/>
        <v>48.949411764705879</v>
      </c>
      <c r="AB121" s="166"/>
    </row>
    <row r="122" spans="2:28" ht="18" customHeight="1">
      <c r="B122" s="298" t="s">
        <v>357</v>
      </c>
      <c r="C122" s="656" t="s">
        <v>358</v>
      </c>
      <c r="D122" s="300">
        <v>0</v>
      </c>
      <c r="E122" s="658">
        <v>1.1499999999999999</v>
      </c>
      <c r="F122" s="72" t="s">
        <v>870</v>
      </c>
      <c r="G122" s="72" t="s">
        <v>334</v>
      </c>
      <c r="H122" s="55" t="s">
        <v>324</v>
      </c>
      <c r="I122" s="72">
        <v>55</v>
      </c>
      <c r="J122" s="261">
        <v>7200</v>
      </c>
      <c r="K122" s="161">
        <f t="shared" ref="K122:K125" si="110">SUM(IF(J122="",0,VLOOKUP(J122,Kengetal,2)))</f>
        <v>200</v>
      </c>
      <c r="L122" s="162">
        <f t="shared" si="97"/>
        <v>33.237254901960782</v>
      </c>
      <c r="M122" s="162">
        <f t="shared" si="98"/>
        <v>0</v>
      </c>
      <c r="N122" s="162">
        <f t="shared" si="99"/>
        <v>0</v>
      </c>
      <c r="O122" s="162">
        <f t="shared" si="100"/>
        <v>0</v>
      </c>
      <c r="P122" s="163">
        <f t="shared" si="5"/>
        <v>0.60431372549019602</v>
      </c>
      <c r="Q122" s="162">
        <f t="shared" si="6"/>
        <v>0</v>
      </c>
      <c r="R122" s="162">
        <f t="shared" si="7"/>
        <v>0</v>
      </c>
      <c r="S122" s="162">
        <f t="shared" si="8"/>
        <v>0</v>
      </c>
      <c r="T122" s="251" t="str">
        <f t="shared" si="101"/>
        <v>V</v>
      </c>
      <c r="U122" s="262">
        <v>1</v>
      </c>
      <c r="V122" s="262">
        <v>1</v>
      </c>
      <c r="W122" s="262">
        <v>1</v>
      </c>
      <c r="X122" s="262">
        <v>1</v>
      </c>
      <c r="Y122" s="158"/>
      <c r="Z122" s="164">
        <f t="shared" si="102"/>
        <v>11000</v>
      </c>
      <c r="AA122" s="165">
        <f t="shared" si="103"/>
        <v>33.237254901960782</v>
      </c>
      <c r="AB122" s="166"/>
    </row>
    <row r="123" spans="2:28" ht="18" customHeight="1">
      <c r="B123" s="298" t="s">
        <v>357</v>
      </c>
      <c r="C123" s="656" t="s">
        <v>358</v>
      </c>
      <c r="D123" s="300">
        <v>0</v>
      </c>
      <c r="E123" s="658">
        <v>1.06</v>
      </c>
      <c r="F123" s="72" t="s">
        <v>871</v>
      </c>
      <c r="G123" s="72" t="s">
        <v>334</v>
      </c>
      <c r="H123" s="55" t="s">
        <v>323</v>
      </c>
      <c r="I123" s="72">
        <v>55</v>
      </c>
      <c r="J123" s="261">
        <v>7080</v>
      </c>
      <c r="K123" s="161">
        <f t="shared" si="110"/>
        <v>80</v>
      </c>
      <c r="L123" s="162">
        <f t="shared" si="97"/>
        <v>15.953882352941175</v>
      </c>
      <c r="M123" s="162">
        <f t="shared" si="98"/>
        <v>0</v>
      </c>
      <c r="N123" s="162">
        <f t="shared" si="99"/>
        <v>0</v>
      </c>
      <c r="O123" s="162">
        <f t="shared" si="100"/>
        <v>0</v>
      </c>
      <c r="P123" s="163">
        <f t="shared" si="5"/>
        <v>0.29007058823529408</v>
      </c>
      <c r="Q123" s="162">
        <f t="shared" si="6"/>
        <v>0</v>
      </c>
      <c r="R123" s="162">
        <f t="shared" si="7"/>
        <v>0</v>
      </c>
      <c r="S123" s="162">
        <f t="shared" si="8"/>
        <v>0</v>
      </c>
      <c r="T123" s="251" t="str">
        <f t="shared" si="101"/>
        <v>V</v>
      </c>
      <c r="U123" s="262">
        <v>1</v>
      </c>
      <c r="V123" s="262">
        <v>1</v>
      </c>
      <c r="W123" s="262">
        <v>1</v>
      </c>
      <c r="X123" s="262">
        <v>1</v>
      </c>
      <c r="Y123" s="158"/>
      <c r="Z123" s="164">
        <f t="shared" si="102"/>
        <v>4400</v>
      </c>
      <c r="AA123" s="165">
        <f t="shared" si="103"/>
        <v>15.953882352941175</v>
      </c>
      <c r="AB123" s="166"/>
    </row>
    <row r="124" spans="2:28" ht="18" customHeight="1">
      <c r="B124" s="298" t="s">
        <v>357</v>
      </c>
      <c r="C124" s="656" t="s">
        <v>358</v>
      </c>
      <c r="D124" s="300">
        <v>0</v>
      </c>
      <c r="E124" s="658">
        <v>1.07</v>
      </c>
      <c r="F124" s="72" t="s">
        <v>871</v>
      </c>
      <c r="G124" s="72" t="s">
        <v>334</v>
      </c>
      <c r="H124" s="55" t="s">
        <v>323</v>
      </c>
      <c r="I124" s="72">
        <v>55</v>
      </c>
      <c r="J124" s="261">
        <v>7080</v>
      </c>
      <c r="K124" s="161">
        <f t="shared" si="110"/>
        <v>80</v>
      </c>
      <c r="L124" s="162">
        <f t="shared" si="97"/>
        <v>15.953882352941175</v>
      </c>
      <c r="M124" s="162">
        <f t="shared" si="98"/>
        <v>0</v>
      </c>
      <c r="N124" s="162">
        <f t="shared" si="99"/>
        <v>0</v>
      </c>
      <c r="O124" s="162">
        <f t="shared" si="100"/>
        <v>0</v>
      </c>
      <c r="P124" s="163">
        <f t="shared" si="5"/>
        <v>0.29007058823529408</v>
      </c>
      <c r="Q124" s="162">
        <f t="shared" si="6"/>
        <v>0</v>
      </c>
      <c r="R124" s="162">
        <f t="shared" si="7"/>
        <v>0</v>
      </c>
      <c r="S124" s="162">
        <f t="shared" si="8"/>
        <v>0</v>
      </c>
      <c r="T124" s="251" t="str">
        <f t="shared" si="101"/>
        <v>V</v>
      </c>
      <c r="U124" s="262">
        <v>1</v>
      </c>
      <c r="V124" s="262">
        <v>1</v>
      </c>
      <c r="W124" s="262">
        <v>1</v>
      </c>
      <c r="X124" s="262">
        <v>1</v>
      </c>
      <c r="Y124" s="158"/>
      <c r="Z124" s="164">
        <f t="shared" si="102"/>
        <v>4400</v>
      </c>
      <c r="AA124" s="165">
        <f t="shared" si="103"/>
        <v>15.953882352941175</v>
      </c>
      <c r="AB124" s="166"/>
    </row>
    <row r="125" spans="2:28" ht="18" customHeight="1">
      <c r="B125" s="298" t="s">
        <v>357</v>
      </c>
      <c r="C125" s="656" t="s">
        <v>358</v>
      </c>
      <c r="D125" s="300">
        <v>0</v>
      </c>
      <c r="E125" s="658">
        <v>1.08</v>
      </c>
      <c r="F125" s="72" t="s">
        <v>871</v>
      </c>
      <c r="G125" s="72" t="s">
        <v>334</v>
      </c>
      <c r="H125" s="55" t="s">
        <v>323</v>
      </c>
      <c r="I125" s="72">
        <v>55</v>
      </c>
      <c r="J125" s="261">
        <v>7080</v>
      </c>
      <c r="K125" s="161">
        <f t="shared" si="110"/>
        <v>80</v>
      </c>
      <c r="L125" s="162">
        <f t="shared" si="97"/>
        <v>15.953882352941175</v>
      </c>
      <c r="M125" s="162">
        <f t="shared" si="98"/>
        <v>0</v>
      </c>
      <c r="N125" s="162">
        <f t="shared" si="99"/>
        <v>0</v>
      </c>
      <c r="O125" s="162">
        <f t="shared" si="100"/>
        <v>0</v>
      </c>
      <c r="P125" s="163">
        <f t="shared" si="5"/>
        <v>0.29007058823529408</v>
      </c>
      <c r="Q125" s="162">
        <f t="shared" si="6"/>
        <v>0</v>
      </c>
      <c r="R125" s="162">
        <f t="shared" si="7"/>
        <v>0</v>
      </c>
      <c r="S125" s="162">
        <f t="shared" si="8"/>
        <v>0</v>
      </c>
      <c r="T125" s="251" t="str">
        <f t="shared" si="101"/>
        <v>V</v>
      </c>
      <c r="U125" s="262">
        <v>1</v>
      </c>
      <c r="V125" s="262">
        <v>1</v>
      </c>
      <c r="W125" s="262">
        <v>1</v>
      </c>
      <c r="X125" s="262">
        <v>1</v>
      </c>
      <c r="Y125" s="158"/>
      <c r="Z125" s="164">
        <f t="shared" si="102"/>
        <v>4400</v>
      </c>
      <c r="AA125" s="165">
        <f t="shared" si="103"/>
        <v>15.953882352941175</v>
      </c>
      <c r="AB125" s="166"/>
    </row>
    <row r="126" spans="2:28" ht="18" customHeight="1">
      <c r="B126" s="298" t="s">
        <v>357</v>
      </c>
      <c r="C126" s="656" t="s">
        <v>358</v>
      </c>
      <c r="D126" s="300">
        <v>0</v>
      </c>
      <c r="E126" s="658">
        <v>1.0900000000000001</v>
      </c>
      <c r="F126" s="72" t="s">
        <v>871</v>
      </c>
      <c r="G126" s="72" t="s">
        <v>334</v>
      </c>
      <c r="H126" s="55" t="s">
        <v>323</v>
      </c>
      <c r="I126" s="72">
        <v>55</v>
      </c>
      <c r="J126" s="261">
        <v>7080</v>
      </c>
      <c r="K126" s="161">
        <f t="shared" ref="K126:K129" si="111">SUM(IF(J126="",0,VLOOKUP(J126,Kengetal,2)))</f>
        <v>80</v>
      </c>
      <c r="L126" s="162">
        <f t="shared" si="97"/>
        <v>15.953882352941175</v>
      </c>
      <c r="M126" s="162">
        <f t="shared" si="98"/>
        <v>0</v>
      </c>
      <c r="N126" s="162">
        <f t="shared" si="99"/>
        <v>0</v>
      </c>
      <c r="O126" s="162">
        <f t="shared" si="100"/>
        <v>0</v>
      </c>
      <c r="P126" s="163">
        <f t="shared" si="5"/>
        <v>0.29007058823529408</v>
      </c>
      <c r="Q126" s="162">
        <f t="shared" si="6"/>
        <v>0</v>
      </c>
      <c r="R126" s="162">
        <f t="shared" si="7"/>
        <v>0</v>
      </c>
      <c r="S126" s="162">
        <f t="shared" si="8"/>
        <v>0</v>
      </c>
      <c r="T126" s="251" t="str">
        <f t="shared" si="101"/>
        <v>V</v>
      </c>
      <c r="U126" s="262">
        <v>1</v>
      </c>
      <c r="V126" s="262">
        <v>1</v>
      </c>
      <c r="W126" s="262">
        <v>1</v>
      </c>
      <c r="X126" s="262">
        <v>1</v>
      </c>
      <c r="Y126" s="158"/>
      <c r="Z126" s="164">
        <f t="shared" si="102"/>
        <v>4400</v>
      </c>
      <c r="AA126" s="165">
        <f t="shared" si="103"/>
        <v>15.953882352941175</v>
      </c>
      <c r="AB126" s="166"/>
    </row>
    <row r="127" spans="2:28" ht="18" customHeight="1">
      <c r="B127" s="298" t="s">
        <v>357</v>
      </c>
      <c r="C127" s="656" t="s">
        <v>358</v>
      </c>
      <c r="D127" s="300">
        <v>0</v>
      </c>
      <c r="E127" s="658" t="s">
        <v>896</v>
      </c>
      <c r="F127" s="72" t="s">
        <v>871</v>
      </c>
      <c r="G127" s="72" t="s">
        <v>334</v>
      </c>
      <c r="H127" s="55" t="s">
        <v>323</v>
      </c>
      <c r="I127" s="72">
        <v>55</v>
      </c>
      <c r="J127" s="261">
        <v>7080</v>
      </c>
      <c r="K127" s="161">
        <f t="shared" si="111"/>
        <v>80</v>
      </c>
      <c r="L127" s="162">
        <f t="shared" si="97"/>
        <v>15.953882352941175</v>
      </c>
      <c r="M127" s="162">
        <f t="shared" si="98"/>
        <v>0</v>
      </c>
      <c r="N127" s="162">
        <f t="shared" si="99"/>
        <v>0</v>
      </c>
      <c r="O127" s="162">
        <f t="shared" si="100"/>
        <v>0</v>
      </c>
      <c r="P127" s="163">
        <f t="shared" si="5"/>
        <v>0.29007058823529408</v>
      </c>
      <c r="Q127" s="162">
        <f t="shared" si="6"/>
        <v>0</v>
      </c>
      <c r="R127" s="162">
        <f t="shared" si="7"/>
        <v>0</v>
      </c>
      <c r="S127" s="162">
        <f t="shared" si="8"/>
        <v>0</v>
      </c>
      <c r="T127" s="251" t="str">
        <f t="shared" si="101"/>
        <v>V</v>
      </c>
      <c r="U127" s="262">
        <v>1</v>
      </c>
      <c r="V127" s="262">
        <v>1</v>
      </c>
      <c r="W127" s="262">
        <v>1</v>
      </c>
      <c r="X127" s="262">
        <v>1</v>
      </c>
      <c r="Y127" s="158"/>
      <c r="Z127" s="164">
        <f t="shared" si="102"/>
        <v>4400</v>
      </c>
      <c r="AA127" s="165">
        <f t="shared" si="103"/>
        <v>15.953882352941175</v>
      </c>
      <c r="AB127" s="166"/>
    </row>
    <row r="128" spans="2:28" ht="18" customHeight="1">
      <c r="B128" s="298" t="s">
        <v>357</v>
      </c>
      <c r="C128" s="656" t="s">
        <v>358</v>
      </c>
      <c r="D128" s="300">
        <v>0</v>
      </c>
      <c r="E128" s="658">
        <v>1.1200000000000001</v>
      </c>
      <c r="F128" s="72" t="s">
        <v>871</v>
      </c>
      <c r="G128" s="72" t="s">
        <v>334</v>
      </c>
      <c r="H128" s="55" t="s">
        <v>323</v>
      </c>
      <c r="I128" s="72">
        <v>55</v>
      </c>
      <c r="J128" s="261">
        <v>7080</v>
      </c>
      <c r="K128" s="161">
        <f t="shared" si="111"/>
        <v>80</v>
      </c>
      <c r="L128" s="162">
        <f t="shared" si="97"/>
        <v>15.953882352941175</v>
      </c>
      <c r="M128" s="162">
        <f t="shared" si="98"/>
        <v>0</v>
      </c>
      <c r="N128" s="162">
        <f t="shared" si="99"/>
        <v>0</v>
      </c>
      <c r="O128" s="162">
        <f t="shared" si="100"/>
        <v>0</v>
      </c>
      <c r="P128" s="163">
        <f t="shared" si="5"/>
        <v>0.29007058823529408</v>
      </c>
      <c r="Q128" s="162">
        <f t="shared" si="6"/>
        <v>0</v>
      </c>
      <c r="R128" s="162">
        <f t="shared" si="7"/>
        <v>0</v>
      </c>
      <c r="S128" s="162">
        <f t="shared" si="8"/>
        <v>0</v>
      </c>
      <c r="T128" s="251" t="str">
        <f t="shared" si="101"/>
        <v>V</v>
      </c>
      <c r="U128" s="262">
        <v>1</v>
      </c>
      <c r="V128" s="262">
        <v>1</v>
      </c>
      <c r="W128" s="262">
        <v>1</v>
      </c>
      <c r="X128" s="262">
        <v>1</v>
      </c>
      <c r="Y128" s="158"/>
      <c r="Z128" s="164">
        <f t="shared" si="102"/>
        <v>4400</v>
      </c>
      <c r="AA128" s="165">
        <f t="shared" si="103"/>
        <v>15.953882352941175</v>
      </c>
      <c r="AB128" s="166"/>
    </row>
    <row r="129" spans="1:28" ht="18" customHeight="1">
      <c r="B129" s="298" t="s">
        <v>357</v>
      </c>
      <c r="C129" s="656" t="s">
        <v>358</v>
      </c>
      <c r="D129" s="300">
        <v>0</v>
      </c>
      <c r="E129" s="658">
        <v>1.1100000000000001</v>
      </c>
      <c r="F129" s="72" t="s">
        <v>345</v>
      </c>
      <c r="G129" s="72" t="s">
        <v>348</v>
      </c>
      <c r="H129" s="55" t="s">
        <v>326</v>
      </c>
      <c r="I129" s="72">
        <v>11</v>
      </c>
      <c r="J129" s="261">
        <v>2200</v>
      </c>
      <c r="K129" s="161">
        <f t="shared" si="111"/>
        <v>200</v>
      </c>
      <c r="L129" s="162">
        <f t="shared" si="97"/>
        <v>31.828392156862748</v>
      </c>
      <c r="M129" s="162">
        <f t="shared" si="98"/>
        <v>0</v>
      </c>
      <c r="N129" s="162">
        <f t="shared" si="99"/>
        <v>0</v>
      </c>
      <c r="O129" s="162">
        <f t="shared" si="100"/>
        <v>0</v>
      </c>
      <c r="P129" s="163">
        <f t="shared" si="5"/>
        <v>2.8934901960784316</v>
      </c>
      <c r="Q129" s="162">
        <f t="shared" si="6"/>
        <v>0</v>
      </c>
      <c r="R129" s="162">
        <f t="shared" si="7"/>
        <v>0</v>
      </c>
      <c r="S129" s="162">
        <f t="shared" si="8"/>
        <v>0</v>
      </c>
      <c r="T129" s="251" t="str">
        <f t="shared" si="101"/>
        <v>S</v>
      </c>
      <c r="U129" s="262">
        <v>1</v>
      </c>
      <c r="V129" s="262">
        <v>1</v>
      </c>
      <c r="W129" s="262">
        <v>1</v>
      </c>
      <c r="X129" s="262">
        <v>1</v>
      </c>
      <c r="Y129" s="158"/>
      <c r="Z129" s="164">
        <f t="shared" si="102"/>
        <v>2200</v>
      </c>
      <c r="AA129" s="165">
        <f t="shared" si="103"/>
        <v>31.828392156862748</v>
      </c>
      <c r="AB129" s="166"/>
    </row>
    <row r="130" spans="1:28" ht="18" customHeight="1">
      <c r="B130" s="298" t="s">
        <v>357</v>
      </c>
      <c r="C130" s="656" t="s">
        <v>358</v>
      </c>
      <c r="D130" s="300">
        <v>0</v>
      </c>
      <c r="E130" s="658">
        <v>1.05</v>
      </c>
      <c r="F130" s="72" t="s">
        <v>359</v>
      </c>
      <c r="G130" s="72" t="s">
        <v>333</v>
      </c>
      <c r="H130" s="55" t="s">
        <v>323</v>
      </c>
      <c r="I130" s="72">
        <v>36</v>
      </c>
      <c r="J130" s="261">
        <v>3200</v>
      </c>
      <c r="K130" s="161">
        <f t="shared" ref="K130:K135" si="112">SUM(IF(J130="",0,VLOOKUP(J130,Kengetal,2)))</f>
        <v>200</v>
      </c>
      <c r="L130" s="162">
        <f t="shared" si="97"/>
        <v>12.144</v>
      </c>
      <c r="M130" s="162">
        <f t="shared" si="98"/>
        <v>0</v>
      </c>
      <c r="N130" s="162">
        <f t="shared" si="99"/>
        <v>0</v>
      </c>
      <c r="O130" s="162">
        <f t="shared" si="100"/>
        <v>0</v>
      </c>
      <c r="P130" s="163">
        <f t="shared" si="5"/>
        <v>0.33733333333333332</v>
      </c>
      <c r="Q130" s="162">
        <f t="shared" si="6"/>
        <v>0</v>
      </c>
      <c r="R130" s="162">
        <f t="shared" si="7"/>
        <v>0</v>
      </c>
      <c r="S130" s="162">
        <f t="shared" si="8"/>
        <v>0</v>
      </c>
      <c r="T130" s="251" t="str">
        <f t="shared" si="101"/>
        <v>V</v>
      </c>
      <c r="U130" s="262">
        <v>1</v>
      </c>
      <c r="V130" s="262">
        <v>1</v>
      </c>
      <c r="W130" s="262">
        <v>1</v>
      </c>
      <c r="X130" s="262">
        <v>1</v>
      </c>
      <c r="Y130" s="158"/>
      <c r="Z130" s="164">
        <f t="shared" si="102"/>
        <v>7200</v>
      </c>
      <c r="AA130" s="165">
        <f t="shared" si="103"/>
        <v>12.144</v>
      </c>
      <c r="AB130" s="166"/>
    </row>
    <row r="131" spans="1:28" ht="18" customHeight="1">
      <c r="B131" s="298" t="s">
        <v>357</v>
      </c>
      <c r="C131" s="656" t="s">
        <v>358</v>
      </c>
      <c r="D131" s="300">
        <v>0</v>
      </c>
      <c r="E131" s="658">
        <v>1.05</v>
      </c>
      <c r="F131" s="72" t="s">
        <v>359</v>
      </c>
      <c r="G131" s="72" t="s">
        <v>333</v>
      </c>
      <c r="H131" s="55" t="s">
        <v>324</v>
      </c>
      <c r="I131" s="72">
        <v>211</v>
      </c>
      <c r="J131" s="261">
        <v>3200</v>
      </c>
      <c r="K131" s="161">
        <f t="shared" si="112"/>
        <v>200</v>
      </c>
      <c r="L131" s="162">
        <f t="shared" si="97"/>
        <v>71.177333333333337</v>
      </c>
      <c r="M131" s="162">
        <f t="shared" si="98"/>
        <v>0</v>
      </c>
      <c r="N131" s="162">
        <f t="shared" si="99"/>
        <v>0</v>
      </c>
      <c r="O131" s="162">
        <f t="shared" si="100"/>
        <v>0</v>
      </c>
      <c r="P131" s="163">
        <f t="shared" si="5"/>
        <v>0.33733333333333332</v>
      </c>
      <c r="Q131" s="162">
        <f t="shared" si="6"/>
        <v>0</v>
      </c>
      <c r="R131" s="162">
        <f t="shared" si="7"/>
        <v>0</v>
      </c>
      <c r="S131" s="162">
        <f t="shared" si="8"/>
        <v>0</v>
      </c>
      <c r="T131" s="251" t="str">
        <f t="shared" si="101"/>
        <v>V</v>
      </c>
      <c r="U131" s="262">
        <v>1</v>
      </c>
      <c r="V131" s="262">
        <v>1</v>
      </c>
      <c r="W131" s="262">
        <v>1</v>
      </c>
      <c r="X131" s="262">
        <v>1</v>
      </c>
      <c r="Y131" s="158"/>
      <c r="Z131" s="164">
        <f t="shared" si="102"/>
        <v>42200</v>
      </c>
      <c r="AA131" s="165">
        <f t="shared" si="103"/>
        <v>71.177333333333337</v>
      </c>
      <c r="AB131" s="166"/>
    </row>
    <row r="132" spans="1:28" ht="18" customHeight="1">
      <c r="B132" s="298" t="s">
        <v>357</v>
      </c>
      <c r="C132" s="656" t="s">
        <v>358</v>
      </c>
      <c r="D132" s="300">
        <v>0</v>
      </c>
      <c r="E132" s="658" t="s">
        <v>897</v>
      </c>
      <c r="F132" s="72" t="s">
        <v>412</v>
      </c>
      <c r="G132" s="72" t="s">
        <v>333</v>
      </c>
      <c r="H132" s="55" t="s">
        <v>324</v>
      </c>
      <c r="I132" s="72">
        <v>75</v>
      </c>
      <c r="J132" s="261">
        <v>3200</v>
      </c>
      <c r="K132" s="161">
        <f t="shared" si="112"/>
        <v>200</v>
      </c>
      <c r="L132" s="162">
        <f t="shared" si="97"/>
        <v>25.299999999999997</v>
      </c>
      <c r="M132" s="162">
        <f t="shared" si="98"/>
        <v>0</v>
      </c>
      <c r="N132" s="162">
        <f t="shared" si="99"/>
        <v>0</v>
      </c>
      <c r="O132" s="162">
        <f t="shared" si="100"/>
        <v>0</v>
      </c>
      <c r="P132" s="163">
        <f t="shared" si="5"/>
        <v>0.33733333333333332</v>
      </c>
      <c r="Q132" s="162">
        <f t="shared" si="6"/>
        <v>0</v>
      </c>
      <c r="R132" s="162">
        <f t="shared" si="7"/>
        <v>0</v>
      </c>
      <c r="S132" s="162">
        <f t="shared" si="8"/>
        <v>0</v>
      </c>
      <c r="T132" s="251" t="str">
        <f t="shared" si="101"/>
        <v>V</v>
      </c>
      <c r="U132" s="262">
        <v>1</v>
      </c>
      <c r="V132" s="262">
        <v>1</v>
      </c>
      <c r="W132" s="262">
        <v>1</v>
      </c>
      <c r="X132" s="262">
        <v>1</v>
      </c>
      <c r="Y132" s="158"/>
      <c r="Z132" s="164">
        <f t="shared" si="102"/>
        <v>15000</v>
      </c>
      <c r="AA132" s="165">
        <f t="shared" si="103"/>
        <v>25.299999999999997</v>
      </c>
      <c r="AB132" s="166"/>
    </row>
    <row r="133" spans="1:28" ht="18" customHeight="1">
      <c r="B133" s="298" t="s">
        <v>357</v>
      </c>
      <c r="C133" s="656" t="s">
        <v>358</v>
      </c>
      <c r="D133" s="300">
        <v>0</v>
      </c>
      <c r="E133" s="658" t="s">
        <v>898</v>
      </c>
      <c r="F133" s="72" t="s">
        <v>871</v>
      </c>
      <c r="G133" s="72" t="s">
        <v>334</v>
      </c>
      <c r="H133" s="55" t="s">
        <v>323</v>
      </c>
      <c r="I133" s="72">
        <v>55</v>
      </c>
      <c r="J133" s="261">
        <v>7080</v>
      </c>
      <c r="K133" s="161">
        <f t="shared" si="112"/>
        <v>80</v>
      </c>
      <c r="L133" s="162">
        <f t="shared" si="97"/>
        <v>15.953882352941175</v>
      </c>
      <c r="M133" s="162">
        <f t="shared" si="98"/>
        <v>0</v>
      </c>
      <c r="N133" s="162">
        <f t="shared" si="99"/>
        <v>0</v>
      </c>
      <c r="O133" s="162">
        <f t="shared" si="100"/>
        <v>0</v>
      </c>
      <c r="P133" s="163">
        <f t="shared" si="5"/>
        <v>0.29007058823529408</v>
      </c>
      <c r="Q133" s="162">
        <f t="shared" si="6"/>
        <v>0</v>
      </c>
      <c r="R133" s="162">
        <f t="shared" si="7"/>
        <v>0</v>
      </c>
      <c r="S133" s="162">
        <f t="shared" si="8"/>
        <v>0</v>
      </c>
      <c r="T133" s="251" t="str">
        <f t="shared" si="101"/>
        <v>V</v>
      </c>
      <c r="U133" s="262">
        <v>1</v>
      </c>
      <c r="V133" s="262">
        <v>1</v>
      </c>
      <c r="W133" s="262">
        <v>1</v>
      </c>
      <c r="X133" s="262">
        <v>1</v>
      </c>
      <c r="Y133" s="158"/>
      <c r="Z133" s="164">
        <f t="shared" si="102"/>
        <v>4400</v>
      </c>
      <c r="AA133" s="165">
        <f t="shared" si="103"/>
        <v>15.953882352941175</v>
      </c>
      <c r="AB133" s="166"/>
    </row>
    <row r="134" spans="1:28" ht="18" customHeight="1">
      <c r="B134" s="298" t="s">
        <v>357</v>
      </c>
      <c r="C134" s="656" t="s">
        <v>358</v>
      </c>
      <c r="D134" s="300">
        <v>0</v>
      </c>
      <c r="E134" s="658">
        <v>1.41</v>
      </c>
      <c r="F134" s="72" t="s">
        <v>304</v>
      </c>
      <c r="G134" s="72" t="s">
        <v>333</v>
      </c>
      <c r="H134" s="55" t="s">
        <v>324</v>
      </c>
      <c r="I134" s="72">
        <v>85</v>
      </c>
      <c r="J134" s="261">
        <v>5200</v>
      </c>
      <c r="K134" s="161">
        <f t="shared" si="112"/>
        <v>200</v>
      </c>
      <c r="L134" s="162">
        <f t="shared" si="97"/>
        <v>26.603333333333328</v>
      </c>
      <c r="M134" s="162">
        <f t="shared" si="98"/>
        <v>0</v>
      </c>
      <c r="N134" s="162">
        <f t="shared" si="99"/>
        <v>0</v>
      </c>
      <c r="O134" s="162">
        <f t="shared" si="100"/>
        <v>0</v>
      </c>
      <c r="P134" s="163">
        <f t="shared" si="5"/>
        <v>0.31298039215686269</v>
      </c>
      <c r="Q134" s="162">
        <f t="shared" si="6"/>
        <v>0</v>
      </c>
      <c r="R134" s="162">
        <f t="shared" si="7"/>
        <v>0</v>
      </c>
      <c r="S134" s="162">
        <f t="shared" si="8"/>
        <v>0</v>
      </c>
      <c r="T134" s="251" t="str">
        <f t="shared" si="101"/>
        <v>V</v>
      </c>
      <c r="U134" s="262">
        <v>1</v>
      </c>
      <c r="V134" s="262">
        <v>1</v>
      </c>
      <c r="W134" s="262">
        <v>1</v>
      </c>
      <c r="X134" s="262">
        <v>1</v>
      </c>
      <c r="Y134" s="158"/>
      <c r="Z134" s="164">
        <f t="shared" si="102"/>
        <v>17000</v>
      </c>
      <c r="AA134" s="165">
        <f t="shared" si="103"/>
        <v>26.603333333333328</v>
      </c>
      <c r="AB134" s="166"/>
    </row>
    <row r="135" spans="1:28" ht="18" customHeight="1">
      <c r="B135" s="298" t="s">
        <v>357</v>
      </c>
      <c r="C135" s="656" t="s">
        <v>358</v>
      </c>
      <c r="D135" s="300">
        <v>0</v>
      </c>
      <c r="E135" s="658">
        <v>1.32</v>
      </c>
      <c r="F135" s="72" t="s">
        <v>345</v>
      </c>
      <c r="G135" s="72" t="s">
        <v>348</v>
      </c>
      <c r="H135" s="55" t="s">
        <v>326</v>
      </c>
      <c r="I135" s="72">
        <v>8</v>
      </c>
      <c r="J135" s="261">
        <v>2200</v>
      </c>
      <c r="K135" s="161">
        <f t="shared" si="112"/>
        <v>200</v>
      </c>
      <c r="L135" s="162">
        <f t="shared" si="97"/>
        <v>23.147921568627453</v>
      </c>
      <c r="M135" s="162">
        <f t="shared" si="98"/>
        <v>0</v>
      </c>
      <c r="N135" s="162">
        <f t="shared" si="99"/>
        <v>0</v>
      </c>
      <c r="O135" s="162">
        <f t="shared" si="100"/>
        <v>0</v>
      </c>
      <c r="P135" s="163">
        <f t="shared" si="5"/>
        <v>2.8934901960784316</v>
      </c>
      <c r="Q135" s="162">
        <f t="shared" si="6"/>
        <v>0</v>
      </c>
      <c r="R135" s="162">
        <f t="shared" si="7"/>
        <v>0</v>
      </c>
      <c r="S135" s="162">
        <f t="shared" si="8"/>
        <v>0</v>
      </c>
      <c r="T135" s="251" t="str">
        <f t="shared" si="101"/>
        <v>S</v>
      </c>
      <c r="U135" s="262">
        <v>1</v>
      </c>
      <c r="V135" s="262">
        <v>1</v>
      </c>
      <c r="W135" s="262">
        <v>1</v>
      </c>
      <c r="X135" s="262">
        <v>1</v>
      </c>
      <c r="Y135" s="158"/>
      <c r="Z135" s="164">
        <f t="shared" si="102"/>
        <v>1600</v>
      </c>
      <c r="AA135" s="165">
        <f t="shared" si="103"/>
        <v>23.147921568627453</v>
      </c>
      <c r="AB135" s="166"/>
    </row>
    <row r="136" spans="1:28" ht="18" customHeight="1">
      <c r="A136" s="137">
        <v>37</v>
      </c>
      <c r="B136" s="298" t="s">
        <v>357</v>
      </c>
      <c r="C136" s="656" t="s">
        <v>358</v>
      </c>
      <c r="D136" s="300">
        <v>0</v>
      </c>
      <c r="E136" s="658" t="s">
        <v>899</v>
      </c>
      <c r="F136" s="72" t="s">
        <v>345</v>
      </c>
      <c r="G136" s="72" t="s">
        <v>348</v>
      </c>
      <c r="H136" s="55" t="s">
        <v>326</v>
      </c>
      <c r="I136" s="72">
        <v>6</v>
      </c>
      <c r="J136" s="261">
        <v>2200</v>
      </c>
      <c r="K136" s="161">
        <f t="shared" ref="K136:K137" si="113">SUM(IF(J136="",0,VLOOKUP(J136,Kengetal,2)))</f>
        <v>200</v>
      </c>
      <c r="L136" s="162">
        <f t="shared" si="97"/>
        <v>17.36094117647059</v>
      </c>
      <c r="M136" s="162">
        <f t="shared" si="98"/>
        <v>0</v>
      </c>
      <c r="N136" s="162">
        <f t="shared" si="99"/>
        <v>0</v>
      </c>
      <c r="O136" s="162">
        <f t="shared" si="100"/>
        <v>0</v>
      </c>
      <c r="P136" s="163">
        <f t="shared" si="5"/>
        <v>2.8934901960784316</v>
      </c>
      <c r="Q136" s="162">
        <f t="shared" si="6"/>
        <v>0</v>
      </c>
      <c r="R136" s="162">
        <f t="shared" si="7"/>
        <v>0</v>
      </c>
      <c r="S136" s="162">
        <f t="shared" si="8"/>
        <v>0</v>
      </c>
      <c r="T136" s="251" t="str">
        <f t="shared" si="101"/>
        <v>S</v>
      </c>
      <c r="U136" s="262">
        <v>1</v>
      </c>
      <c r="V136" s="262">
        <v>1</v>
      </c>
      <c r="W136" s="262">
        <v>1</v>
      </c>
      <c r="X136" s="262">
        <v>1</v>
      </c>
      <c r="Y136" s="158"/>
      <c r="Z136" s="164">
        <f t="shared" si="102"/>
        <v>1200</v>
      </c>
      <c r="AA136" s="165">
        <f t="shared" si="103"/>
        <v>17.36094117647059</v>
      </c>
      <c r="AB136" s="166"/>
    </row>
    <row r="137" spans="1:28" ht="18" customHeight="1">
      <c r="A137" s="137">
        <v>38</v>
      </c>
      <c r="B137" s="298" t="s">
        <v>357</v>
      </c>
      <c r="C137" s="656" t="s">
        <v>358</v>
      </c>
      <c r="D137" s="300">
        <v>0</v>
      </c>
      <c r="E137" s="658">
        <v>1.31</v>
      </c>
      <c r="F137" s="72" t="s">
        <v>412</v>
      </c>
      <c r="G137" s="72" t="s">
        <v>333</v>
      </c>
      <c r="H137" s="55" t="s">
        <v>324</v>
      </c>
      <c r="I137" s="72">
        <v>45</v>
      </c>
      <c r="J137" s="261">
        <v>3200</v>
      </c>
      <c r="K137" s="161">
        <f t="shared" si="113"/>
        <v>200</v>
      </c>
      <c r="L137" s="162">
        <f t="shared" si="97"/>
        <v>15.18</v>
      </c>
      <c r="M137" s="162">
        <f t="shared" si="98"/>
        <v>0</v>
      </c>
      <c r="N137" s="162">
        <f t="shared" si="99"/>
        <v>0</v>
      </c>
      <c r="O137" s="162">
        <f t="shared" si="100"/>
        <v>0</v>
      </c>
      <c r="P137" s="163">
        <f t="shared" si="5"/>
        <v>0.33733333333333332</v>
      </c>
      <c r="Q137" s="162">
        <f t="shared" si="6"/>
        <v>0</v>
      </c>
      <c r="R137" s="162">
        <f t="shared" si="7"/>
        <v>0</v>
      </c>
      <c r="S137" s="162">
        <f t="shared" si="8"/>
        <v>0</v>
      </c>
      <c r="T137" s="251" t="str">
        <f t="shared" si="101"/>
        <v>V</v>
      </c>
      <c r="U137" s="262">
        <v>1</v>
      </c>
      <c r="V137" s="262">
        <v>1</v>
      </c>
      <c r="W137" s="262">
        <v>1</v>
      </c>
      <c r="X137" s="262">
        <v>1</v>
      </c>
      <c r="Y137" s="158"/>
      <c r="Z137" s="164">
        <f t="shared" si="102"/>
        <v>9000</v>
      </c>
      <c r="AA137" s="165">
        <f t="shared" si="103"/>
        <v>15.18</v>
      </c>
      <c r="AB137" s="166"/>
    </row>
    <row r="138" spans="1:28" ht="18" customHeight="1">
      <c r="B138" s="298" t="s">
        <v>361</v>
      </c>
      <c r="C138" s="656" t="s">
        <v>841</v>
      </c>
      <c r="D138" s="300" t="s">
        <v>362</v>
      </c>
      <c r="E138" s="301" t="s">
        <v>363</v>
      </c>
      <c r="F138" s="72" t="s">
        <v>338</v>
      </c>
      <c r="G138" s="72" t="s">
        <v>341</v>
      </c>
      <c r="H138" s="55" t="s">
        <v>323</v>
      </c>
      <c r="I138" s="72">
        <v>9.6999999999999993</v>
      </c>
      <c r="J138" s="261">
        <v>1040</v>
      </c>
      <c r="K138" s="161">
        <f t="shared" ref="K138:K139" si="114">SUM(IF(J138="",0,VLOOKUP(J138,Kengetal,2)))</f>
        <v>40</v>
      </c>
      <c r="L138" s="162">
        <f t="shared" ref="L138:L162" si="115">P138*I138*U138</f>
        <v>1.2283623529411765</v>
      </c>
      <c r="M138" s="162">
        <f t="shared" ref="M138:M162" si="116">Q138*I138*V138</f>
        <v>0</v>
      </c>
      <c r="N138" s="162">
        <f t="shared" ref="N138:N162" si="117">R138*I138*W138</f>
        <v>0</v>
      </c>
      <c r="O138" s="162">
        <f t="shared" ref="O138:O162" si="118">S138*I138*X138</f>
        <v>0</v>
      </c>
      <c r="P138" s="163">
        <f t="shared" ref="P138:P162" si="119">IF($J138="",0,VLOOKUP($J138,Kengetal,5,FALSE))</f>
        <v>0.12663529411764707</v>
      </c>
      <c r="Q138" s="162">
        <f t="shared" ref="Q138:Q162" si="120">IF($J138="",0,VLOOKUP($J138,Kengetal,6,FALSE))</f>
        <v>0</v>
      </c>
      <c r="R138" s="162">
        <f t="shared" ref="R138:R162" si="121">IF($J138="",0,VLOOKUP($J138,Kengetal,7,FALSE))</f>
        <v>0</v>
      </c>
      <c r="S138" s="162">
        <f t="shared" ref="S138:S162" si="122">IF($J138="",0,VLOOKUP($J138,Kengetal,8,FALSE))</f>
        <v>0</v>
      </c>
      <c r="T138" s="251" t="str">
        <f t="shared" ref="T138:T162" si="123">IF(J138="","",VLOOKUP(J138,Kengetal,13,FALSE))</f>
        <v>B</v>
      </c>
      <c r="U138" s="262">
        <v>1</v>
      </c>
      <c r="V138" s="262">
        <v>1</v>
      </c>
      <c r="W138" s="262">
        <v>1</v>
      </c>
      <c r="X138" s="262">
        <v>1</v>
      </c>
      <c r="Y138" s="158"/>
      <c r="Z138" s="164">
        <f t="shared" ref="Z138:Z162" si="124">I138*K138</f>
        <v>388</v>
      </c>
      <c r="AA138" s="165">
        <f t="shared" ref="AA138:AA162" si="125">L138+M138+N138+O138</f>
        <v>1.2283623529411765</v>
      </c>
      <c r="AB138" s="166"/>
    </row>
    <row r="139" spans="1:28" ht="18" customHeight="1">
      <c r="B139" s="298" t="s">
        <v>361</v>
      </c>
      <c r="C139" s="656" t="s">
        <v>841</v>
      </c>
      <c r="D139" s="300" t="s">
        <v>362</v>
      </c>
      <c r="E139" s="301" t="s">
        <v>364</v>
      </c>
      <c r="F139" s="72" t="s">
        <v>304</v>
      </c>
      <c r="G139" s="72" t="s">
        <v>333</v>
      </c>
      <c r="H139" s="55" t="s">
        <v>324</v>
      </c>
      <c r="I139" s="72">
        <v>85</v>
      </c>
      <c r="J139" s="261">
        <v>5200</v>
      </c>
      <c r="K139" s="161">
        <f t="shared" si="114"/>
        <v>200</v>
      </c>
      <c r="L139" s="162">
        <f t="shared" si="115"/>
        <v>26.603333333333328</v>
      </c>
      <c r="M139" s="162">
        <f t="shared" si="116"/>
        <v>0</v>
      </c>
      <c r="N139" s="162">
        <f t="shared" si="117"/>
        <v>0</v>
      </c>
      <c r="O139" s="162">
        <f t="shared" si="118"/>
        <v>0</v>
      </c>
      <c r="P139" s="163">
        <f t="shared" si="119"/>
        <v>0.31298039215686269</v>
      </c>
      <c r="Q139" s="162">
        <f t="shared" si="120"/>
        <v>0</v>
      </c>
      <c r="R139" s="162">
        <f t="shared" si="121"/>
        <v>0</v>
      </c>
      <c r="S139" s="162">
        <f t="shared" si="122"/>
        <v>0</v>
      </c>
      <c r="T139" s="251" t="str">
        <f t="shared" si="123"/>
        <v>V</v>
      </c>
      <c r="U139" s="262">
        <v>1</v>
      </c>
      <c r="V139" s="262">
        <v>1</v>
      </c>
      <c r="W139" s="262">
        <v>1</v>
      </c>
      <c r="X139" s="262">
        <v>1</v>
      </c>
      <c r="Y139" s="158"/>
      <c r="Z139" s="164">
        <f t="shared" si="124"/>
        <v>17000</v>
      </c>
      <c r="AA139" s="165">
        <f t="shared" si="125"/>
        <v>26.603333333333328</v>
      </c>
      <c r="AB139" s="166"/>
    </row>
    <row r="140" spans="1:28" ht="18" customHeight="1">
      <c r="B140" s="298" t="s">
        <v>361</v>
      </c>
      <c r="C140" s="656" t="s">
        <v>841</v>
      </c>
      <c r="D140" s="300" t="s">
        <v>362</v>
      </c>
      <c r="E140" s="301" t="s">
        <v>365</v>
      </c>
      <c r="F140" s="72" t="s">
        <v>304</v>
      </c>
      <c r="G140" s="72" t="s">
        <v>333</v>
      </c>
      <c r="H140" s="55" t="s">
        <v>324</v>
      </c>
      <c r="I140" s="72">
        <v>85</v>
      </c>
      <c r="J140" s="261">
        <v>5200</v>
      </c>
      <c r="K140" s="161">
        <f t="shared" ref="K140" si="126">SUM(IF(J140="",0,VLOOKUP(J140,Kengetal,2)))</f>
        <v>200</v>
      </c>
      <c r="L140" s="162">
        <f t="shared" si="115"/>
        <v>26.603333333333328</v>
      </c>
      <c r="M140" s="162">
        <f t="shared" si="116"/>
        <v>0</v>
      </c>
      <c r="N140" s="162">
        <f t="shared" si="117"/>
        <v>0</v>
      </c>
      <c r="O140" s="162">
        <f t="shared" si="118"/>
        <v>0</v>
      </c>
      <c r="P140" s="163">
        <f t="shared" si="119"/>
        <v>0.31298039215686269</v>
      </c>
      <c r="Q140" s="162">
        <f t="shared" si="120"/>
        <v>0</v>
      </c>
      <c r="R140" s="162">
        <f t="shared" si="121"/>
        <v>0</v>
      </c>
      <c r="S140" s="162">
        <f t="shared" si="122"/>
        <v>0</v>
      </c>
      <c r="T140" s="251" t="str">
        <f t="shared" si="123"/>
        <v>V</v>
      </c>
      <c r="U140" s="262">
        <v>1</v>
      </c>
      <c r="V140" s="262">
        <v>1</v>
      </c>
      <c r="W140" s="262">
        <v>1</v>
      </c>
      <c r="X140" s="262">
        <v>1</v>
      </c>
      <c r="Y140" s="158"/>
      <c r="Z140" s="164">
        <f t="shared" si="124"/>
        <v>17000</v>
      </c>
      <c r="AA140" s="165">
        <f t="shared" si="125"/>
        <v>26.603333333333328</v>
      </c>
      <c r="AB140" s="166"/>
    </row>
    <row r="141" spans="1:28" ht="18" customHeight="1">
      <c r="B141" s="298" t="s">
        <v>361</v>
      </c>
      <c r="C141" s="656" t="s">
        <v>841</v>
      </c>
      <c r="D141" s="300">
        <v>1</v>
      </c>
      <c r="E141" s="301" t="s">
        <v>366</v>
      </c>
      <c r="F141" s="72" t="s">
        <v>873</v>
      </c>
      <c r="G141" s="72" t="s">
        <v>334</v>
      </c>
      <c r="H141" s="55" t="s">
        <v>324</v>
      </c>
      <c r="I141" s="72">
        <v>63.8</v>
      </c>
      <c r="J141" s="261">
        <v>7080</v>
      </c>
      <c r="K141" s="161">
        <f t="shared" ref="K141:K145" si="127">SUM(IF(J141="",0,VLOOKUP(J141,Kengetal,2)))</f>
        <v>80</v>
      </c>
      <c r="L141" s="162">
        <f t="shared" si="115"/>
        <v>18.506503529411763</v>
      </c>
      <c r="M141" s="162">
        <f t="shared" si="116"/>
        <v>0</v>
      </c>
      <c r="N141" s="162">
        <f t="shared" si="117"/>
        <v>0</v>
      </c>
      <c r="O141" s="162">
        <f t="shared" si="118"/>
        <v>0</v>
      </c>
      <c r="P141" s="163">
        <f t="shared" si="119"/>
        <v>0.29007058823529408</v>
      </c>
      <c r="Q141" s="162">
        <f t="shared" si="120"/>
        <v>0</v>
      </c>
      <c r="R141" s="162">
        <f t="shared" si="121"/>
        <v>0</v>
      </c>
      <c r="S141" s="162">
        <f t="shared" si="122"/>
        <v>0</v>
      </c>
      <c r="T141" s="251" t="str">
        <f t="shared" si="123"/>
        <v>V</v>
      </c>
      <c r="U141" s="262">
        <v>1</v>
      </c>
      <c r="V141" s="262">
        <v>1</v>
      </c>
      <c r="W141" s="262">
        <v>1</v>
      </c>
      <c r="X141" s="262">
        <v>1</v>
      </c>
      <c r="Y141" s="158"/>
      <c r="Z141" s="164">
        <f t="shared" si="124"/>
        <v>5104</v>
      </c>
      <c r="AA141" s="165">
        <f t="shared" si="125"/>
        <v>18.506503529411763</v>
      </c>
      <c r="AB141" s="166"/>
    </row>
    <row r="142" spans="1:28" ht="18" customHeight="1">
      <c r="B142" s="298" t="s">
        <v>361</v>
      </c>
      <c r="C142" s="656" t="s">
        <v>841</v>
      </c>
      <c r="D142" s="300">
        <v>1</v>
      </c>
      <c r="E142" s="301" t="s">
        <v>367</v>
      </c>
      <c r="F142" s="72" t="s">
        <v>347</v>
      </c>
      <c r="G142" s="72" t="s">
        <v>333</v>
      </c>
      <c r="H142" s="55" t="s">
        <v>323</v>
      </c>
      <c r="I142" s="72">
        <v>80.5</v>
      </c>
      <c r="J142" s="261">
        <v>3120</v>
      </c>
      <c r="K142" s="161">
        <f t="shared" si="127"/>
        <v>120</v>
      </c>
      <c r="L142" s="162">
        <f t="shared" si="115"/>
        <v>19.551839999999999</v>
      </c>
      <c r="M142" s="162">
        <f t="shared" si="116"/>
        <v>0</v>
      </c>
      <c r="N142" s="162">
        <f t="shared" si="117"/>
        <v>0</v>
      </c>
      <c r="O142" s="162">
        <f t="shared" si="118"/>
        <v>0</v>
      </c>
      <c r="P142" s="163">
        <f t="shared" si="119"/>
        <v>0.24287999999999998</v>
      </c>
      <c r="Q142" s="162">
        <f t="shared" si="120"/>
        <v>0</v>
      </c>
      <c r="R142" s="162">
        <f t="shared" si="121"/>
        <v>0</v>
      </c>
      <c r="S142" s="162">
        <f t="shared" si="122"/>
        <v>0</v>
      </c>
      <c r="T142" s="251" t="str">
        <f t="shared" si="123"/>
        <v>V</v>
      </c>
      <c r="U142" s="262">
        <v>1</v>
      </c>
      <c r="V142" s="262">
        <v>1</v>
      </c>
      <c r="W142" s="262">
        <v>1</v>
      </c>
      <c r="X142" s="262">
        <v>1</v>
      </c>
      <c r="Y142" s="158"/>
      <c r="Z142" s="164">
        <f t="shared" si="124"/>
        <v>9660</v>
      </c>
      <c r="AA142" s="165">
        <f t="shared" si="125"/>
        <v>19.551839999999999</v>
      </c>
      <c r="AB142" s="166"/>
    </row>
    <row r="143" spans="1:28" ht="18" customHeight="1">
      <c r="B143" s="298" t="s">
        <v>361</v>
      </c>
      <c r="C143" s="656" t="s">
        <v>841</v>
      </c>
      <c r="D143" s="300">
        <v>1</v>
      </c>
      <c r="E143" s="301" t="s">
        <v>368</v>
      </c>
      <c r="F143" s="72" t="s">
        <v>331</v>
      </c>
      <c r="G143" s="72" t="s">
        <v>341</v>
      </c>
      <c r="H143" s="55" t="s">
        <v>323</v>
      </c>
      <c r="I143" s="72">
        <v>25.9</v>
      </c>
      <c r="J143" s="261">
        <v>1040</v>
      </c>
      <c r="K143" s="161">
        <f t="shared" si="127"/>
        <v>40</v>
      </c>
      <c r="L143" s="162">
        <f t="shared" si="115"/>
        <v>3.279854117647059</v>
      </c>
      <c r="M143" s="162">
        <f t="shared" si="116"/>
        <v>0</v>
      </c>
      <c r="N143" s="162">
        <f t="shared" si="117"/>
        <v>0</v>
      </c>
      <c r="O143" s="162">
        <f t="shared" si="118"/>
        <v>0</v>
      </c>
      <c r="P143" s="163">
        <f t="shared" si="119"/>
        <v>0.12663529411764707</v>
      </c>
      <c r="Q143" s="162">
        <f t="shared" si="120"/>
        <v>0</v>
      </c>
      <c r="R143" s="162">
        <f t="shared" si="121"/>
        <v>0</v>
      </c>
      <c r="S143" s="162">
        <f t="shared" si="122"/>
        <v>0</v>
      </c>
      <c r="T143" s="251" t="str">
        <f t="shared" si="123"/>
        <v>B</v>
      </c>
      <c r="U143" s="262">
        <v>1</v>
      </c>
      <c r="V143" s="262">
        <v>1</v>
      </c>
      <c r="W143" s="262">
        <v>1</v>
      </c>
      <c r="X143" s="262">
        <v>1</v>
      </c>
      <c r="Y143" s="158"/>
      <c r="Z143" s="164">
        <f t="shared" si="124"/>
        <v>1036</v>
      </c>
      <c r="AA143" s="165">
        <f t="shared" si="125"/>
        <v>3.279854117647059</v>
      </c>
      <c r="AB143" s="166"/>
    </row>
    <row r="144" spans="1:28" ht="18" customHeight="1">
      <c r="B144" s="298" t="s">
        <v>361</v>
      </c>
      <c r="C144" s="656" t="s">
        <v>841</v>
      </c>
      <c r="D144" s="300">
        <v>1</v>
      </c>
      <c r="E144" s="301" t="s">
        <v>369</v>
      </c>
      <c r="F144" s="72" t="s">
        <v>413</v>
      </c>
      <c r="G144" s="72" t="s">
        <v>348</v>
      </c>
      <c r="H144" s="55" t="s">
        <v>325</v>
      </c>
      <c r="I144" s="72">
        <v>4.62</v>
      </c>
      <c r="J144" s="261">
        <v>2200</v>
      </c>
      <c r="K144" s="161">
        <f t="shared" si="127"/>
        <v>200</v>
      </c>
      <c r="L144" s="162">
        <f t="shared" si="115"/>
        <v>13.367924705882354</v>
      </c>
      <c r="M144" s="162">
        <f t="shared" si="116"/>
        <v>0</v>
      </c>
      <c r="N144" s="162">
        <f t="shared" si="117"/>
        <v>0</v>
      </c>
      <c r="O144" s="162">
        <f t="shared" si="118"/>
        <v>0</v>
      </c>
      <c r="P144" s="163">
        <f t="shared" si="119"/>
        <v>2.8934901960784316</v>
      </c>
      <c r="Q144" s="162">
        <f t="shared" si="120"/>
        <v>0</v>
      </c>
      <c r="R144" s="162">
        <f t="shared" si="121"/>
        <v>0</v>
      </c>
      <c r="S144" s="162">
        <f t="shared" si="122"/>
        <v>0</v>
      </c>
      <c r="T144" s="251" t="str">
        <f t="shared" si="123"/>
        <v>S</v>
      </c>
      <c r="U144" s="262">
        <v>1</v>
      </c>
      <c r="V144" s="262">
        <v>1</v>
      </c>
      <c r="W144" s="262">
        <v>1</v>
      </c>
      <c r="X144" s="262">
        <v>1</v>
      </c>
      <c r="Y144" s="158"/>
      <c r="Z144" s="164">
        <f t="shared" si="124"/>
        <v>924</v>
      </c>
      <c r="AA144" s="165">
        <f t="shared" si="125"/>
        <v>13.367924705882354</v>
      </c>
      <c r="AB144" s="166"/>
    </row>
    <row r="145" spans="1:28" ht="18" customHeight="1">
      <c r="B145" s="298" t="s">
        <v>361</v>
      </c>
      <c r="C145" s="656" t="s">
        <v>841</v>
      </c>
      <c r="D145" s="300">
        <v>1</v>
      </c>
      <c r="E145" s="301" t="s">
        <v>370</v>
      </c>
      <c r="F145" s="72" t="s">
        <v>412</v>
      </c>
      <c r="G145" s="72" t="s">
        <v>333</v>
      </c>
      <c r="H145" s="55" t="s">
        <v>324</v>
      </c>
      <c r="I145" s="72">
        <v>87.4</v>
      </c>
      <c r="J145" s="261">
        <v>3200</v>
      </c>
      <c r="K145" s="161">
        <f t="shared" si="127"/>
        <v>200</v>
      </c>
      <c r="L145" s="162">
        <f t="shared" si="115"/>
        <v>29.482933333333335</v>
      </c>
      <c r="M145" s="162">
        <f t="shared" si="116"/>
        <v>0</v>
      </c>
      <c r="N145" s="162">
        <f t="shared" si="117"/>
        <v>0</v>
      </c>
      <c r="O145" s="162">
        <f t="shared" si="118"/>
        <v>0</v>
      </c>
      <c r="P145" s="163">
        <f t="shared" si="119"/>
        <v>0.33733333333333332</v>
      </c>
      <c r="Q145" s="162">
        <f t="shared" si="120"/>
        <v>0</v>
      </c>
      <c r="R145" s="162">
        <f t="shared" si="121"/>
        <v>0</v>
      </c>
      <c r="S145" s="162">
        <f t="shared" si="122"/>
        <v>0</v>
      </c>
      <c r="T145" s="251" t="str">
        <f t="shared" si="123"/>
        <v>V</v>
      </c>
      <c r="U145" s="262">
        <v>1</v>
      </c>
      <c r="V145" s="262">
        <v>1</v>
      </c>
      <c r="W145" s="262">
        <v>1</v>
      </c>
      <c r="X145" s="262">
        <v>1</v>
      </c>
      <c r="Y145" s="158"/>
      <c r="Z145" s="164">
        <f t="shared" si="124"/>
        <v>17480</v>
      </c>
      <c r="AA145" s="165">
        <f t="shared" si="125"/>
        <v>29.482933333333335</v>
      </c>
      <c r="AB145" s="166"/>
    </row>
    <row r="146" spans="1:28" ht="18" customHeight="1">
      <c r="A146" s="137">
        <v>37</v>
      </c>
      <c r="B146" s="298" t="s">
        <v>361</v>
      </c>
      <c r="C146" s="656" t="s">
        <v>841</v>
      </c>
      <c r="D146" s="300">
        <v>1</v>
      </c>
      <c r="E146" s="301" t="s">
        <v>371</v>
      </c>
      <c r="F146" s="72" t="s">
        <v>608</v>
      </c>
      <c r="G146" s="72" t="s">
        <v>348</v>
      </c>
      <c r="H146" s="55" t="s">
        <v>325</v>
      </c>
      <c r="I146" s="72">
        <v>6</v>
      </c>
      <c r="J146" s="261">
        <v>2200</v>
      </c>
      <c r="K146" s="161">
        <f t="shared" ref="K146:K151" si="128">SUM(IF(J146="",0,VLOOKUP(J146,Kengetal,2)))</f>
        <v>200</v>
      </c>
      <c r="L146" s="162">
        <f t="shared" si="115"/>
        <v>17.36094117647059</v>
      </c>
      <c r="M146" s="162">
        <f t="shared" si="116"/>
        <v>0</v>
      </c>
      <c r="N146" s="162">
        <f t="shared" si="117"/>
        <v>0</v>
      </c>
      <c r="O146" s="162">
        <f t="shared" si="118"/>
        <v>0</v>
      </c>
      <c r="P146" s="163">
        <f t="shared" si="119"/>
        <v>2.8934901960784316</v>
      </c>
      <c r="Q146" s="162">
        <f t="shared" si="120"/>
        <v>0</v>
      </c>
      <c r="R146" s="162">
        <f t="shared" si="121"/>
        <v>0</v>
      </c>
      <c r="S146" s="162">
        <f t="shared" si="122"/>
        <v>0</v>
      </c>
      <c r="T146" s="251" t="str">
        <f t="shared" si="123"/>
        <v>S</v>
      </c>
      <c r="U146" s="262">
        <v>1</v>
      </c>
      <c r="V146" s="262">
        <v>1</v>
      </c>
      <c r="W146" s="262">
        <v>1</v>
      </c>
      <c r="X146" s="262">
        <v>1</v>
      </c>
      <c r="Y146" s="158"/>
      <c r="Z146" s="164">
        <f t="shared" si="124"/>
        <v>1200</v>
      </c>
      <c r="AA146" s="165">
        <f t="shared" si="125"/>
        <v>17.36094117647059</v>
      </c>
      <c r="AB146" s="166"/>
    </row>
    <row r="147" spans="1:28" ht="18" customHeight="1">
      <c r="A147" s="137">
        <v>38</v>
      </c>
      <c r="B147" s="298" t="s">
        <v>361</v>
      </c>
      <c r="C147" s="656" t="s">
        <v>842</v>
      </c>
      <c r="D147" s="300" t="s">
        <v>362</v>
      </c>
      <c r="E147" s="301" t="s">
        <v>372</v>
      </c>
      <c r="F147" s="72" t="s">
        <v>871</v>
      </c>
      <c r="G147" s="72" t="s">
        <v>334</v>
      </c>
      <c r="H147" s="55" t="s">
        <v>324</v>
      </c>
      <c r="I147" s="72">
        <v>56.4</v>
      </c>
      <c r="J147" s="261">
        <v>7080</v>
      </c>
      <c r="K147" s="161">
        <f t="shared" si="128"/>
        <v>80</v>
      </c>
      <c r="L147" s="162">
        <f t="shared" si="115"/>
        <v>16.359981176470587</v>
      </c>
      <c r="M147" s="162">
        <f t="shared" si="116"/>
        <v>0</v>
      </c>
      <c r="N147" s="162">
        <f t="shared" si="117"/>
        <v>0</v>
      </c>
      <c r="O147" s="162">
        <f t="shared" si="118"/>
        <v>0</v>
      </c>
      <c r="P147" s="163">
        <f t="shared" si="119"/>
        <v>0.29007058823529408</v>
      </c>
      <c r="Q147" s="162">
        <f t="shared" si="120"/>
        <v>0</v>
      </c>
      <c r="R147" s="162">
        <f t="shared" si="121"/>
        <v>0</v>
      </c>
      <c r="S147" s="162">
        <f t="shared" si="122"/>
        <v>0</v>
      </c>
      <c r="T147" s="251" t="str">
        <f t="shared" si="123"/>
        <v>V</v>
      </c>
      <c r="U147" s="262">
        <v>1</v>
      </c>
      <c r="V147" s="262">
        <v>1</v>
      </c>
      <c r="W147" s="262">
        <v>1</v>
      </c>
      <c r="X147" s="262">
        <v>1</v>
      </c>
      <c r="Y147" s="158"/>
      <c r="Z147" s="164">
        <f t="shared" si="124"/>
        <v>4512</v>
      </c>
      <c r="AA147" s="165">
        <f t="shared" si="125"/>
        <v>16.359981176470587</v>
      </c>
      <c r="AB147" s="166"/>
    </row>
    <row r="148" spans="1:28" ht="18" customHeight="1">
      <c r="A148" s="137">
        <v>39</v>
      </c>
      <c r="B148" s="298" t="s">
        <v>361</v>
      </c>
      <c r="C148" s="656" t="s">
        <v>842</v>
      </c>
      <c r="D148" s="300" t="s">
        <v>362</v>
      </c>
      <c r="E148" s="301" t="s">
        <v>373</v>
      </c>
      <c r="F148" s="72" t="s">
        <v>871</v>
      </c>
      <c r="G148" s="72" t="s">
        <v>334</v>
      </c>
      <c r="H148" s="55" t="s">
        <v>324</v>
      </c>
      <c r="I148" s="72">
        <v>57.3</v>
      </c>
      <c r="J148" s="261">
        <v>7080</v>
      </c>
      <c r="K148" s="161">
        <f t="shared" si="128"/>
        <v>80</v>
      </c>
      <c r="L148" s="162">
        <f t="shared" si="115"/>
        <v>16.621044705882351</v>
      </c>
      <c r="M148" s="162">
        <f t="shared" si="116"/>
        <v>0</v>
      </c>
      <c r="N148" s="162">
        <f t="shared" si="117"/>
        <v>0</v>
      </c>
      <c r="O148" s="162">
        <f t="shared" si="118"/>
        <v>0</v>
      </c>
      <c r="P148" s="163">
        <f t="shared" si="119"/>
        <v>0.29007058823529408</v>
      </c>
      <c r="Q148" s="162">
        <f t="shared" si="120"/>
        <v>0</v>
      </c>
      <c r="R148" s="162">
        <f t="shared" si="121"/>
        <v>0</v>
      </c>
      <c r="S148" s="162">
        <f t="shared" si="122"/>
        <v>0</v>
      </c>
      <c r="T148" s="251" t="str">
        <f t="shared" si="123"/>
        <v>V</v>
      </c>
      <c r="U148" s="262">
        <v>1</v>
      </c>
      <c r="V148" s="262">
        <v>1</v>
      </c>
      <c r="W148" s="262">
        <v>1</v>
      </c>
      <c r="X148" s="262">
        <v>1</v>
      </c>
      <c r="Y148" s="158"/>
      <c r="Z148" s="164">
        <f t="shared" si="124"/>
        <v>4584</v>
      </c>
      <c r="AA148" s="165">
        <f t="shared" si="125"/>
        <v>16.621044705882351</v>
      </c>
      <c r="AB148" s="166"/>
    </row>
    <row r="149" spans="1:28" ht="18" customHeight="1">
      <c r="A149" s="137">
        <v>40</v>
      </c>
      <c r="B149" s="298" t="s">
        <v>361</v>
      </c>
      <c r="C149" s="656" t="s">
        <v>842</v>
      </c>
      <c r="D149" s="300" t="s">
        <v>362</v>
      </c>
      <c r="E149" s="301" t="s">
        <v>374</v>
      </c>
      <c r="F149" s="72" t="s">
        <v>871</v>
      </c>
      <c r="G149" s="72" t="s">
        <v>334</v>
      </c>
      <c r="H149" s="55" t="s">
        <v>324</v>
      </c>
      <c r="I149" s="72">
        <v>53.2</v>
      </c>
      <c r="J149" s="261">
        <v>7080</v>
      </c>
      <c r="K149" s="161">
        <f t="shared" si="128"/>
        <v>80</v>
      </c>
      <c r="L149" s="162">
        <f t="shared" si="115"/>
        <v>15.431755294117647</v>
      </c>
      <c r="M149" s="162">
        <f t="shared" si="116"/>
        <v>0</v>
      </c>
      <c r="N149" s="162">
        <f t="shared" si="117"/>
        <v>0</v>
      </c>
      <c r="O149" s="162">
        <f t="shared" si="118"/>
        <v>0</v>
      </c>
      <c r="P149" s="163">
        <f t="shared" si="119"/>
        <v>0.29007058823529408</v>
      </c>
      <c r="Q149" s="162">
        <f t="shared" si="120"/>
        <v>0</v>
      </c>
      <c r="R149" s="162">
        <f t="shared" si="121"/>
        <v>0</v>
      </c>
      <c r="S149" s="162">
        <f t="shared" si="122"/>
        <v>0</v>
      </c>
      <c r="T149" s="251" t="str">
        <f t="shared" si="123"/>
        <v>V</v>
      </c>
      <c r="U149" s="262">
        <v>1</v>
      </c>
      <c r="V149" s="262">
        <v>1</v>
      </c>
      <c r="W149" s="262">
        <v>1</v>
      </c>
      <c r="X149" s="262">
        <v>1</v>
      </c>
      <c r="Y149" s="158"/>
      <c r="Z149" s="164">
        <f t="shared" si="124"/>
        <v>4256</v>
      </c>
      <c r="AA149" s="165">
        <f t="shared" si="125"/>
        <v>15.431755294117647</v>
      </c>
      <c r="AB149" s="166"/>
    </row>
    <row r="150" spans="1:28" ht="18" customHeight="1">
      <c r="A150" s="137">
        <v>41</v>
      </c>
      <c r="B150" s="298" t="s">
        <v>361</v>
      </c>
      <c r="C150" s="656" t="s">
        <v>842</v>
      </c>
      <c r="D150" s="300" t="s">
        <v>362</v>
      </c>
      <c r="E150" s="301" t="s">
        <v>375</v>
      </c>
      <c r="F150" s="72" t="s">
        <v>871</v>
      </c>
      <c r="G150" s="72" t="s">
        <v>334</v>
      </c>
      <c r="H150" s="55" t="s">
        <v>324</v>
      </c>
      <c r="I150" s="72">
        <v>58</v>
      </c>
      <c r="J150" s="261">
        <v>7080</v>
      </c>
      <c r="K150" s="161">
        <f t="shared" si="128"/>
        <v>80</v>
      </c>
      <c r="L150" s="162">
        <f t="shared" si="115"/>
        <v>16.824094117647057</v>
      </c>
      <c r="M150" s="162">
        <f t="shared" si="116"/>
        <v>0</v>
      </c>
      <c r="N150" s="162">
        <f t="shared" si="117"/>
        <v>0</v>
      </c>
      <c r="O150" s="162">
        <f t="shared" si="118"/>
        <v>0</v>
      </c>
      <c r="P150" s="163">
        <f t="shared" si="119"/>
        <v>0.29007058823529408</v>
      </c>
      <c r="Q150" s="162">
        <f t="shared" si="120"/>
        <v>0</v>
      </c>
      <c r="R150" s="162">
        <f t="shared" si="121"/>
        <v>0</v>
      </c>
      <c r="S150" s="162">
        <f t="shared" si="122"/>
        <v>0</v>
      </c>
      <c r="T150" s="251" t="str">
        <f t="shared" si="123"/>
        <v>V</v>
      </c>
      <c r="U150" s="262">
        <v>1</v>
      </c>
      <c r="V150" s="262">
        <v>1</v>
      </c>
      <c r="W150" s="262">
        <v>1</v>
      </c>
      <c r="X150" s="262">
        <v>1</v>
      </c>
      <c r="Y150" s="158"/>
      <c r="Z150" s="164">
        <f t="shared" si="124"/>
        <v>4640</v>
      </c>
      <c r="AA150" s="165">
        <f t="shared" si="125"/>
        <v>16.824094117647057</v>
      </c>
      <c r="AB150" s="166"/>
    </row>
    <row r="151" spans="1:28" ht="18" customHeight="1">
      <c r="A151" s="137">
        <v>41</v>
      </c>
      <c r="B151" s="298" t="s">
        <v>361</v>
      </c>
      <c r="C151" s="656" t="s">
        <v>842</v>
      </c>
      <c r="D151" s="300" t="s">
        <v>362</v>
      </c>
      <c r="E151" s="301" t="s">
        <v>376</v>
      </c>
      <c r="F151" s="72" t="s">
        <v>331</v>
      </c>
      <c r="G151" s="72" t="s">
        <v>341</v>
      </c>
      <c r="H151" s="55" t="s">
        <v>323</v>
      </c>
      <c r="I151" s="72">
        <v>15.8</v>
      </c>
      <c r="J151" s="261">
        <v>1040</v>
      </c>
      <c r="K151" s="161">
        <f t="shared" si="128"/>
        <v>40</v>
      </c>
      <c r="L151" s="162">
        <f t="shared" si="115"/>
        <v>2.0008376470588236</v>
      </c>
      <c r="M151" s="162">
        <f t="shared" si="116"/>
        <v>0</v>
      </c>
      <c r="N151" s="162">
        <f t="shared" si="117"/>
        <v>0</v>
      </c>
      <c r="O151" s="162">
        <f t="shared" si="118"/>
        <v>0</v>
      </c>
      <c r="P151" s="163">
        <f t="shared" si="119"/>
        <v>0.12663529411764707</v>
      </c>
      <c r="Q151" s="162">
        <f t="shared" si="120"/>
        <v>0</v>
      </c>
      <c r="R151" s="162">
        <f t="shared" si="121"/>
        <v>0</v>
      </c>
      <c r="S151" s="162">
        <f t="shared" si="122"/>
        <v>0</v>
      </c>
      <c r="T151" s="251" t="str">
        <f t="shared" si="123"/>
        <v>B</v>
      </c>
      <c r="U151" s="262">
        <v>1</v>
      </c>
      <c r="V151" s="262">
        <v>1</v>
      </c>
      <c r="W151" s="262">
        <v>1</v>
      </c>
      <c r="X151" s="262">
        <v>1</v>
      </c>
      <c r="Y151" s="158"/>
      <c r="Z151" s="164">
        <f t="shared" si="124"/>
        <v>632</v>
      </c>
      <c r="AA151" s="165">
        <f t="shared" si="125"/>
        <v>2.0008376470588236</v>
      </c>
      <c r="AB151" s="166"/>
    </row>
    <row r="152" spans="1:28" ht="18" customHeight="1">
      <c r="B152" s="298" t="s">
        <v>361</v>
      </c>
      <c r="C152" s="656" t="s">
        <v>842</v>
      </c>
      <c r="D152" s="300" t="s">
        <v>362</v>
      </c>
      <c r="E152" s="301" t="s">
        <v>377</v>
      </c>
      <c r="F152" s="72" t="s">
        <v>331</v>
      </c>
      <c r="G152" s="72" t="s">
        <v>341</v>
      </c>
      <c r="H152" s="55" t="s">
        <v>323</v>
      </c>
      <c r="I152" s="72">
        <v>16</v>
      </c>
      <c r="J152" s="261">
        <v>1040</v>
      </c>
      <c r="K152" s="161">
        <f t="shared" ref="K152:K162" si="129">SUM(IF(J152="",0,VLOOKUP(J152,Kengetal,2)))</f>
        <v>40</v>
      </c>
      <c r="L152" s="162">
        <f t="shared" si="115"/>
        <v>2.0261647058823531</v>
      </c>
      <c r="M152" s="162">
        <f t="shared" si="116"/>
        <v>0</v>
      </c>
      <c r="N152" s="162">
        <f t="shared" si="117"/>
        <v>0</v>
      </c>
      <c r="O152" s="162">
        <f t="shared" si="118"/>
        <v>0</v>
      </c>
      <c r="P152" s="163">
        <f t="shared" si="119"/>
        <v>0.12663529411764707</v>
      </c>
      <c r="Q152" s="162">
        <f t="shared" si="120"/>
        <v>0</v>
      </c>
      <c r="R152" s="162">
        <f t="shared" si="121"/>
        <v>0</v>
      </c>
      <c r="S152" s="162">
        <f t="shared" si="122"/>
        <v>0</v>
      </c>
      <c r="T152" s="251" t="str">
        <f t="shared" si="123"/>
        <v>B</v>
      </c>
      <c r="U152" s="262">
        <v>1</v>
      </c>
      <c r="V152" s="262">
        <v>1</v>
      </c>
      <c r="W152" s="262">
        <v>1</v>
      </c>
      <c r="X152" s="262">
        <v>1</v>
      </c>
      <c r="Y152" s="158"/>
      <c r="Z152" s="164">
        <f t="shared" si="124"/>
        <v>640</v>
      </c>
      <c r="AA152" s="165">
        <f t="shared" si="125"/>
        <v>2.0261647058823531</v>
      </c>
      <c r="AB152" s="166"/>
    </row>
    <row r="153" spans="1:28" ht="18" customHeight="1">
      <c r="B153" s="298" t="s">
        <v>361</v>
      </c>
      <c r="C153" s="656" t="s">
        <v>842</v>
      </c>
      <c r="D153" s="300" t="s">
        <v>362</v>
      </c>
      <c r="E153" s="301" t="s">
        <v>378</v>
      </c>
      <c r="F153" s="72" t="s">
        <v>870</v>
      </c>
      <c r="G153" s="72" t="s">
        <v>334</v>
      </c>
      <c r="H153" s="55" t="s">
        <v>324</v>
      </c>
      <c r="I153" s="72">
        <v>55.8</v>
      </c>
      <c r="J153" s="261">
        <v>7200</v>
      </c>
      <c r="K153" s="161">
        <f t="shared" si="129"/>
        <v>200</v>
      </c>
      <c r="L153" s="162">
        <f t="shared" si="115"/>
        <v>33.720705882352938</v>
      </c>
      <c r="M153" s="162">
        <f t="shared" si="116"/>
        <v>0</v>
      </c>
      <c r="N153" s="162">
        <f t="shared" si="117"/>
        <v>0</v>
      </c>
      <c r="O153" s="162">
        <f t="shared" si="118"/>
        <v>0</v>
      </c>
      <c r="P153" s="163">
        <f t="shared" si="119"/>
        <v>0.60431372549019602</v>
      </c>
      <c r="Q153" s="162">
        <f t="shared" si="120"/>
        <v>0</v>
      </c>
      <c r="R153" s="162">
        <f t="shared" si="121"/>
        <v>0</v>
      </c>
      <c r="S153" s="162">
        <f t="shared" si="122"/>
        <v>0</v>
      </c>
      <c r="T153" s="251" t="str">
        <f t="shared" si="123"/>
        <v>V</v>
      </c>
      <c r="U153" s="262">
        <v>1</v>
      </c>
      <c r="V153" s="262">
        <v>1</v>
      </c>
      <c r="W153" s="262">
        <v>1</v>
      </c>
      <c r="X153" s="262">
        <v>1</v>
      </c>
      <c r="Y153" s="158"/>
      <c r="Z153" s="164">
        <f t="shared" si="124"/>
        <v>11160</v>
      </c>
      <c r="AA153" s="165">
        <f t="shared" si="125"/>
        <v>33.720705882352938</v>
      </c>
      <c r="AB153" s="166"/>
    </row>
    <row r="154" spans="1:28" ht="18" customHeight="1">
      <c r="B154" s="298" t="s">
        <v>361</v>
      </c>
      <c r="C154" s="656" t="s">
        <v>842</v>
      </c>
      <c r="D154" s="300" t="s">
        <v>362</v>
      </c>
      <c r="E154" s="301" t="s">
        <v>379</v>
      </c>
      <c r="F154" s="72" t="s">
        <v>870</v>
      </c>
      <c r="G154" s="72" t="s">
        <v>334</v>
      </c>
      <c r="H154" s="55" t="s">
        <v>324</v>
      </c>
      <c r="I154" s="72">
        <v>55.8</v>
      </c>
      <c r="J154" s="261">
        <v>7200</v>
      </c>
      <c r="K154" s="161">
        <f t="shared" si="129"/>
        <v>200</v>
      </c>
      <c r="L154" s="162">
        <f t="shared" si="115"/>
        <v>33.720705882352938</v>
      </c>
      <c r="M154" s="162">
        <f t="shared" si="116"/>
        <v>0</v>
      </c>
      <c r="N154" s="162">
        <f t="shared" si="117"/>
        <v>0</v>
      </c>
      <c r="O154" s="162">
        <f t="shared" si="118"/>
        <v>0</v>
      </c>
      <c r="P154" s="163">
        <f t="shared" si="119"/>
        <v>0.60431372549019602</v>
      </c>
      <c r="Q154" s="162">
        <f t="shared" si="120"/>
        <v>0</v>
      </c>
      <c r="R154" s="162">
        <f t="shared" si="121"/>
        <v>0</v>
      </c>
      <c r="S154" s="162">
        <f t="shared" si="122"/>
        <v>0</v>
      </c>
      <c r="T154" s="251" t="str">
        <f t="shared" si="123"/>
        <v>V</v>
      </c>
      <c r="U154" s="262">
        <v>1</v>
      </c>
      <c r="V154" s="262">
        <v>1</v>
      </c>
      <c r="W154" s="262">
        <v>1</v>
      </c>
      <c r="X154" s="262">
        <v>1</v>
      </c>
      <c r="Y154" s="158"/>
      <c r="Z154" s="164">
        <f t="shared" si="124"/>
        <v>11160</v>
      </c>
      <c r="AA154" s="165">
        <f t="shared" si="125"/>
        <v>33.720705882352938</v>
      </c>
      <c r="AB154" s="166"/>
    </row>
    <row r="155" spans="1:28" ht="18" customHeight="1">
      <c r="B155" s="298" t="s">
        <v>361</v>
      </c>
      <c r="C155" s="656" t="s">
        <v>842</v>
      </c>
      <c r="D155" s="300" t="s">
        <v>362</v>
      </c>
      <c r="E155" s="301" t="s">
        <v>380</v>
      </c>
      <c r="F155" s="72" t="s">
        <v>870</v>
      </c>
      <c r="G155" s="72" t="s">
        <v>334</v>
      </c>
      <c r="H155" s="55" t="s">
        <v>324</v>
      </c>
      <c r="I155" s="72">
        <v>55.8</v>
      </c>
      <c r="J155" s="261">
        <v>7200</v>
      </c>
      <c r="K155" s="161">
        <f t="shared" si="129"/>
        <v>200</v>
      </c>
      <c r="L155" s="162">
        <f t="shared" si="115"/>
        <v>33.720705882352938</v>
      </c>
      <c r="M155" s="162">
        <f t="shared" si="116"/>
        <v>0</v>
      </c>
      <c r="N155" s="162">
        <f t="shared" si="117"/>
        <v>0</v>
      </c>
      <c r="O155" s="162">
        <f t="shared" si="118"/>
        <v>0</v>
      </c>
      <c r="P155" s="163">
        <f t="shared" si="119"/>
        <v>0.60431372549019602</v>
      </c>
      <c r="Q155" s="162">
        <f t="shared" si="120"/>
        <v>0</v>
      </c>
      <c r="R155" s="162">
        <f t="shared" si="121"/>
        <v>0</v>
      </c>
      <c r="S155" s="162">
        <f t="shared" si="122"/>
        <v>0</v>
      </c>
      <c r="T155" s="251" t="str">
        <f t="shared" si="123"/>
        <v>V</v>
      </c>
      <c r="U155" s="262">
        <v>1</v>
      </c>
      <c r="V155" s="262">
        <v>1</v>
      </c>
      <c r="W155" s="262">
        <v>1</v>
      </c>
      <c r="X155" s="262">
        <v>1</v>
      </c>
      <c r="Y155" s="158"/>
      <c r="Z155" s="164">
        <f t="shared" si="124"/>
        <v>11160</v>
      </c>
      <c r="AA155" s="165">
        <f t="shared" si="125"/>
        <v>33.720705882352938</v>
      </c>
      <c r="AB155" s="166"/>
    </row>
    <row r="156" spans="1:28" ht="18" customHeight="1">
      <c r="B156" s="298" t="s">
        <v>361</v>
      </c>
      <c r="C156" s="656" t="s">
        <v>842</v>
      </c>
      <c r="D156" s="300" t="s">
        <v>362</v>
      </c>
      <c r="E156" s="301" t="s">
        <v>381</v>
      </c>
      <c r="F156" s="72" t="s">
        <v>871</v>
      </c>
      <c r="G156" s="72" t="s">
        <v>334</v>
      </c>
      <c r="H156" s="55" t="s">
        <v>324</v>
      </c>
      <c r="I156" s="72">
        <v>56.6</v>
      </c>
      <c r="J156" s="261">
        <v>7080</v>
      </c>
      <c r="K156" s="161">
        <f t="shared" si="129"/>
        <v>80</v>
      </c>
      <c r="L156" s="162">
        <f t="shared" si="115"/>
        <v>16.417995294117645</v>
      </c>
      <c r="M156" s="162">
        <f t="shared" si="116"/>
        <v>0</v>
      </c>
      <c r="N156" s="162">
        <f t="shared" si="117"/>
        <v>0</v>
      </c>
      <c r="O156" s="162">
        <f t="shared" si="118"/>
        <v>0</v>
      </c>
      <c r="P156" s="163">
        <f t="shared" si="119"/>
        <v>0.29007058823529408</v>
      </c>
      <c r="Q156" s="162">
        <f t="shared" si="120"/>
        <v>0</v>
      </c>
      <c r="R156" s="162">
        <f t="shared" si="121"/>
        <v>0</v>
      </c>
      <c r="S156" s="162">
        <f t="shared" si="122"/>
        <v>0</v>
      </c>
      <c r="T156" s="251" t="str">
        <f t="shared" si="123"/>
        <v>V</v>
      </c>
      <c r="U156" s="262">
        <v>1</v>
      </c>
      <c r="V156" s="262">
        <v>1</v>
      </c>
      <c r="W156" s="262">
        <v>1</v>
      </c>
      <c r="X156" s="262">
        <v>1</v>
      </c>
      <c r="Y156" s="158"/>
      <c r="Z156" s="164">
        <f t="shared" si="124"/>
        <v>4528</v>
      </c>
      <c r="AA156" s="165">
        <f t="shared" si="125"/>
        <v>16.417995294117645</v>
      </c>
      <c r="AB156" s="166"/>
    </row>
    <row r="157" spans="1:28" ht="18" customHeight="1">
      <c r="B157" s="298" t="s">
        <v>361</v>
      </c>
      <c r="C157" s="656" t="s">
        <v>842</v>
      </c>
      <c r="D157" s="300" t="s">
        <v>362</v>
      </c>
      <c r="E157" s="301" t="s">
        <v>382</v>
      </c>
      <c r="F157" s="72" t="s">
        <v>345</v>
      </c>
      <c r="G157" s="72" t="s">
        <v>348</v>
      </c>
      <c r="H157" s="55" t="s">
        <v>325</v>
      </c>
      <c r="I157" s="72">
        <v>7</v>
      </c>
      <c r="J157" s="261">
        <v>2200</v>
      </c>
      <c r="K157" s="161">
        <f t="shared" si="129"/>
        <v>200</v>
      </c>
      <c r="L157" s="162">
        <f t="shared" si="115"/>
        <v>20.254431372549021</v>
      </c>
      <c r="M157" s="162">
        <f t="shared" si="116"/>
        <v>0</v>
      </c>
      <c r="N157" s="162">
        <f t="shared" si="117"/>
        <v>0</v>
      </c>
      <c r="O157" s="162">
        <f t="shared" si="118"/>
        <v>0</v>
      </c>
      <c r="P157" s="163">
        <f t="shared" si="119"/>
        <v>2.8934901960784316</v>
      </c>
      <c r="Q157" s="162">
        <f t="shared" si="120"/>
        <v>0</v>
      </c>
      <c r="R157" s="162">
        <f t="shared" si="121"/>
        <v>0</v>
      </c>
      <c r="S157" s="162">
        <f t="shared" si="122"/>
        <v>0</v>
      </c>
      <c r="T157" s="251" t="str">
        <f t="shared" si="123"/>
        <v>S</v>
      </c>
      <c r="U157" s="262">
        <v>1</v>
      </c>
      <c r="V157" s="262">
        <v>1</v>
      </c>
      <c r="W157" s="262">
        <v>1</v>
      </c>
      <c r="X157" s="262">
        <v>1</v>
      </c>
      <c r="Y157" s="158"/>
      <c r="Z157" s="164">
        <f t="shared" si="124"/>
        <v>1400</v>
      </c>
      <c r="AA157" s="165">
        <f t="shared" si="125"/>
        <v>20.254431372549021</v>
      </c>
      <c r="AB157" s="166"/>
    </row>
    <row r="158" spans="1:28" ht="18" customHeight="1">
      <c r="B158" s="298" t="s">
        <v>361</v>
      </c>
      <c r="C158" s="656" t="s">
        <v>842</v>
      </c>
      <c r="D158" s="300" t="s">
        <v>362</v>
      </c>
      <c r="E158" s="301" t="s">
        <v>383</v>
      </c>
      <c r="F158" s="72" t="s">
        <v>345</v>
      </c>
      <c r="G158" s="72" t="s">
        <v>348</v>
      </c>
      <c r="H158" s="55" t="s">
        <v>325</v>
      </c>
      <c r="I158" s="72">
        <v>7</v>
      </c>
      <c r="J158" s="261">
        <v>2200</v>
      </c>
      <c r="K158" s="161">
        <f t="shared" si="129"/>
        <v>200</v>
      </c>
      <c r="L158" s="162">
        <f t="shared" si="115"/>
        <v>20.254431372549021</v>
      </c>
      <c r="M158" s="162">
        <f t="shared" si="116"/>
        <v>0</v>
      </c>
      <c r="N158" s="162">
        <f t="shared" si="117"/>
        <v>0</v>
      </c>
      <c r="O158" s="162">
        <f t="shared" si="118"/>
        <v>0</v>
      </c>
      <c r="P158" s="163">
        <f t="shared" si="119"/>
        <v>2.8934901960784316</v>
      </c>
      <c r="Q158" s="162">
        <f t="shared" si="120"/>
        <v>0</v>
      </c>
      <c r="R158" s="162">
        <f t="shared" si="121"/>
        <v>0</v>
      </c>
      <c r="S158" s="162">
        <f t="shared" si="122"/>
        <v>0</v>
      </c>
      <c r="T158" s="251" t="str">
        <f t="shared" si="123"/>
        <v>S</v>
      </c>
      <c r="U158" s="262">
        <v>1</v>
      </c>
      <c r="V158" s="262">
        <v>1</v>
      </c>
      <c r="W158" s="262">
        <v>1</v>
      </c>
      <c r="X158" s="262">
        <v>1</v>
      </c>
      <c r="Y158" s="158"/>
      <c r="Z158" s="164">
        <f t="shared" si="124"/>
        <v>1400</v>
      </c>
      <c r="AA158" s="165">
        <f t="shared" si="125"/>
        <v>20.254431372549021</v>
      </c>
      <c r="AB158" s="166"/>
    </row>
    <row r="159" spans="1:28" ht="18" customHeight="1">
      <c r="B159" s="298" t="s">
        <v>361</v>
      </c>
      <c r="C159" s="656" t="s">
        <v>842</v>
      </c>
      <c r="D159" s="300" t="s">
        <v>362</v>
      </c>
      <c r="E159" s="301" t="s">
        <v>384</v>
      </c>
      <c r="F159" s="72" t="s">
        <v>345</v>
      </c>
      <c r="G159" s="72" t="s">
        <v>348</v>
      </c>
      <c r="H159" s="55" t="s">
        <v>325</v>
      </c>
      <c r="I159" s="72">
        <v>7</v>
      </c>
      <c r="J159" s="261">
        <v>2200</v>
      </c>
      <c r="K159" s="161">
        <f t="shared" si="129"/>
        <v>200</v>
      </c>
      <c r="L159" s="162">
        <f t="shared" si="115"/>
        <v>20.254431372549021</v>
      </c>
      <c r="M159" s="162">
        <f t="shared" si="116"/>
        <v>0</v>
      </c>
      <c r="N159" s="162">
        <f t="shared" si="117"/>
        <v>0</v>
      </c>
      <c r="O159" s="162">
        <f t="shared" si="118"/>
        <v>0</v>
      </c>
      <c r="P159" s="163">
        <f t="shared" si="119"/>
        <v>2.8934901960784316</v>
      </c>
      <c r="Q159" s="162">
        <f t="shared" si="120"/>
        <v>0</v>
      </c>
      <c r="R159" s="162">
        <f t="shared" si="121"/>
        <v>0</v>
      </c>
      <c r="S159" s="162">
        <f t="shared" si="122"/>
        <v>0</v>
      </c>
      <c r="T159" s="251" t="str">
        <f t="shared" si="123"/>
        <v>S</v>
      </c>
      <c r="U159" s="262">
        <v>1</v>
      </c>
      <c r="V159" s="262">
        <v>1</v>
      </c>
      <c r="W159" s="262">
        <v>1</v>
      </c>
      <c r="X159" s="262">
        <v>1</v>
      </c>
      <c r="Y159" s="158"/>
      <c r="Z159" s="164">
        <f t="shared" si="124"/>
        <v>1400</v>
      </c>
      <c r="AA159" s="165">
        <f t="shared" si="125"/>
        <v>20.254431372549021</v>
      </c>
      <c r="AB159" s="166"/>
    </row>
    <row r="160" spans="1:28" ht="18" customHeight="1">
      <c r="B160" s="298" t="s">
        <v>361</v>
      </c>
      <c r="C160" s="656" t="s">
        <v>842</v>
      </c>
      <c r="D160" s="300" t="s">
        <v>362</v>
      </c>
      <c r="E160" s="301" t="s">
        <v>385</v>
      </c>
      <c r="F160" s="72" t="s">
        <v>345</v>
      </c>
      <c r="G160" s="72" t="s">
        <v>348</v>
      </c>
      <c r="H160" s="55" t="s">
        <v>325</v>
      </c>
      <c r="I160" s="72">
        <v>7</v>
      </c>
      <c r="J160" s="261">
        <v>2200</v>
      </c>
      <c r="K160" s="161">
        <f t="shared" si="129"/>
        <v>200</v>
      </c>
      <c r="L160" s="162">
        <f t="shared" si="115"/>
        <v>20.254431372549021</v>
      </c>
      <c r="M160" s="162">
        <f t="shared" si="116"/>
        <v>0</v>
      </c>
      <c r="N160" s="162">
        <f t="shared" si="117"/>
        <v>0</v>
      </c>
      <c r="O160" s="162">
        <f t="shared" si="118"/>
        <v>0</v>
      </c>
      <c r="P160" s="163">
        <f t="shared" si="119"/>
        <v>2.8934901960784316</v>
      </c>
      <c r="Q160" s="162">
        <f t="shared" si="120"/>
        <v>0</v>
      </c>
      <c r="R160" s="162">
        <f t="shared" si="121"/>
        <v>0</v>
      </c>
      <c r="S160" s="162">
        <f t="shared" si="122"/>
        <v>0</v>
      </c>
      <c r="T160" s="251" t="str">
        <f t="shared" si="123"/>
        <v>S</v>
      </c>
      <c r="U160" s="262">
        <v>1</v>
      </c>
      <c r="V160" s="262">
        <v>1</v>
      </c>
      <c r="W160" s="262">
        <v>1</v>
      </c>
      <c r="X160" s="262">
        <v>1</v>
      </c>
      <c r="Y160" s="158"/>
      <c r="Z160" s="164">
        <f t="shared" si="124"/>
        <v>1400</v>
      </c>
      <c r="AA160" s="165">
        <f t="shared" si="125"/>
        <v>20.254431372549021</v>
      </c>
      <c r="AB160" s="166"/>
    </row>
    <row r="161" spans="2:28" ht="18" customHeight="1">
      <c r="B161" s="298" t="s">
        <v>361</v>
      </c>
      <c r="C161" s="656" t="s">
        <v>842</v>
      </c>
      <c r="D161" s="300" t="s">
        <v>362</v>
      </c>
      <c r="E161" s="301" t="s">
        <v>386</v>
      </c>
      <c r="F161" s="72" t="s">
        <v>412</v>
      </c>
      <c r="G161" s="72" t="s">
        <v>333</v>
      </c>
      <c r="H161" s="55" t="s">
        <v>324</v>
      </c>
      <c r="I161" s="72">
        <v>87.9</v>
      </c>
      <c r="J161" s="261">
        <v>3200</v>
      </c>
      <c r="K161" s="161">
        <f t="shared" si="129"/>
        <v>200</v>
      </c>
      <c r="L161" s="162">
        <f t="shared" si="115"/>
        <v>29.651600000000002</v>
      </c>
      <c r="M161" s="162">
        <f t="shared" si="116"/>
        <v>0</v>
      </c>
      <c r="N161" s="162">
        <f t="shared" si="117"/>
        <v>0</v>
      </c>
      <c r="O161" s="162">
        <f t="shared" si="118"/>
        <v>0</v>
      </c>
      <c r="P161" s="163">
        <f t="shared" si="119"/>
        <v>0.33733333333333332</v>
      </c>
      <c r="Q161" s="162">
        <f t="shared" si="120"/>
        <v>0</v>
      </c>
      <c r="R161" s="162">
        <f t="shared" si="121"/>
        <v>0</v>
      </c>
      <c r="S161" s="162">
        <f t="shared" si="122"/>
        <v>0</v>
      </c>
      <c r="T161" s="251" t="str">
        <f t="shared" si="123"/>
        <v>V</v>
      </c>
      <c r="U161" s="262">
        <v>1</v>
      </c>
      <c r="V161" s="262">
        <v>1</v>
      </c>
      <c r="W161" s="262">
        <v>1</v>
      </c>
      <c r="X161" s="262">
        <v>1</v>
      </c>
      <c r="Y161" s="158"/>
      <c r="Z161" s="164">
        <f t="shared" si="124"/>
        <v>17580</v>
      </c>
      <c r="AA161" s="165">
        <f t="shared" si="125"/>
        <v>29.651600000000002</v>
      </c>
      <c r="AB161" s="166"/>
    </row>
    <row r="162" spans="2:28" ht="18" customHeight="1">
      <c r="B162" s="298" t="s">
        <v>361</v>
      </c>
      <c r="C162" s="656" t="s">
        <v>842</v>
      </c>
      <c r="D162" s="300" t="s">
        <v>362</v>
      </c>
      <c r="E162" s="301" t="s">
        <v>387</v>
      </c>
      <c r="F162" s="72" t="s">
        <v>412</v>
      </c>
      <c r="G162" s="72" t="s">
        <v>333</v>
      </c>
      <c r="H162" s="55" t="s">
        <v>324</v>
      </c>
      <c r="I162" s="72">
        <v>95.9</v>
      </c>
      <c r="J162" s="261">
        <v>3200</v>
      </c>
      <c r="K162" s="161">
        <f t="shared" si="129"/>
        <v>200</v>
      </c>
      <c r="L162" s="162">
        <f t="shared" si="115"/>
        <v>32.35026666666667</v>
      </c>
      <c r="M162" s="162">
        <f t="shared" si="116"/>
        <v>0</v>
      </c>
      <c r="N162" s="162">
        <f t="shared" si="117"/>
        <v>0</v>
      </c>
      <c r="O162" s="162">
        <f t="shared" si="118"/>
        <v>0</v>
      </c>
      <c r="P162" s="163">
        <f t="shared" si="119"/>
        <v>0.33733333333333332</v>
      </c>
      <c r="Q162" s="162">
        <f t="shared" si="120"/>
        <v>0</v>
      </c>
      <c r="R162" s="162">
        <f t="shared" si="121"/>
        <v>0</v>
      </c>
      <c r="S162" s="162">
        <f t="shared" si="122"/>
        <v>0</v>
      </c>
      <c r="T162" s="251" t="str">
        <f t="shared" si="123"/>
        <v>V</v>
      </c>
      <c r="U162" s="262">
        <v>1</v>
      </c>
      <c r="V162" s="262">
        <v>1</v>
      </c>
      <c r="W162" s="262">
        <v>1</v>
      </c>
      <c r="X162" s="262">
        <v>1</v>
      </c>
      <c r="Y162" s="158"/>
      <c r="Z162" s="164">
        <f t="shared" si="124"/>
        <v>19180</v>
      </c>
      <c r="AA162" s="165">
        <f t="shared" si="125"/>
        <v>32.35026666666667</v>
      </c>
      <c r="AB162" s="166"/>
    </row>
    <row r="163" spans="2:28" ht="18" customHeight="1">
      <c r="B163" s="298" t="s">
        <v>361</v>
      </c>
      <c r="C163" s="656" t="s">
        <v>842</v>
      </c>
      <c r="D163" s="300" t="s">
        <v>362</v>
      </c>
      <c r="E163" s="301" t="s">
        <v>388</v>
      </c>
      <c r="F163" s="72" t="s">
        <v>302</v>
      </c>
      <c r="G163" s="72" t="s">
        <v>333</v>
      </c>
      <c r="H163" s="55" t="s">
        <v>324</v>
      </c>
      <c r="I163" s="72">
        <v>8</v>
      </c>
      <c r="J163" s="261">
        <v>6200</v>
      </c>
      <c r="K163" s="161">
        <f t="shared" ref="K163:K166" si="130">SUM(IF(J163="",0,VLOOKUP(J163,Kengetal,2)))</f>
        <v>200</v>
      </c>
      <c r="L163" s="162">
        <f t="shared" si="97"/>
        <v>14.431372549019606</v>
      </c>
      <c r="M163" s="162">
        <f t="shared" si="98"/>
        <v>0</v>
      </c>
      <c r="N163" s="162">
        <f t="shared" si="99"/>
        <v>0</v>
      </c>
      <c r="O163" s="162">
        <f t="shared" si="100"/>
        <v>0</v>
      </c>
      <c r="P163" s="163">
        <f t="shared" si="5"/>
        <v>1.8039215686274508</v>
      </c>
      <c r="Q163" s="162">
        <f t="shared" si="6"/>
        <v>0</v>
      </c>
      <c r="R163" s="162">
        <f t="shared" si="7"/>
        <v>0</v>
      </c>
      <c r="S163" s="162">
        <f t="shared" si="8"/>
        <v>0</v>
      </c>
      <c r="T163" s="251" t="str">
        <f t="shared" si="101"/>
        <v>V</v>
      </c>
      <c r="U163" s="262">
        <v>1</v>
      </c>
      <c r="V163" s="262">
        <v>1</v>
      </c>
      <c r="W163" s="262">
        <v>1</v>
      </c>
      <c r="X163" s="262">
        <v>1</v>
      </c>
      <c r="Y163" s="158"/>
      <c r="Z163" s="164">
        <f t="shared" si="102"/>
        <v>1600</v>
      </c>
      <c r="AA163" s="165">
        <f t="shared" si="103"/>
        <v>14.431372549019606</v>
      </c>
      <c r="AB163" s="166"/>
    </row>
    <row r="164" spans="2:28" ht="18" customHeight="1">
      <c r="B164" s="298" t="s">
        <v>361</v>
      </c>
      <c r="C164" s="656" t="s">
        <v>842</v>
      </c>
      <c r="D164" s="300" t="s">
        <v>362</v>
      </c>
      <c r="E164" s="301" t="s">
        <v>389</v>
      </c>
      <c r="F164" s="72" t="s">
        <v>302</v>
      </c>
      <c r="G164" s="72" t="s">
        <v>333</v>
      </c>
      <c r="H164" s="55" t="s">
        <v>324</v>
      </c>
      <c r="I164" s="72">
        <v>8</v>
      </c>
      <c r="J164" s="261">
        <v>6200</v>
      </c>
      <c r="K164" s="161">
        <f t="shared" si="130"/>
        <v>200</v>
      </c>
      <c r="L164" s="162">
        <f t="shared" si="97"/>
        <v>14.431372549019606</v>
      </c>
      <c r="M164" s="162">
        <f t="shared" si="98"/>
        <v>0</v>
      </c>
      <c r="N164" s="162">
        <f t="shared" si="99"/>
        <v>0</v>
      </c>
      <c r="O164" s="162">
        <f t="shared" si="100"/>
        <v>0</v>
      </c>
      <c r="P164" s="163">
        <f t="shared" si="5"/>
        <v>1.8039215686274508</v>
      </c>
      <c r="Q164" s="162">
        <f t="shared" si="6"/>
        <v>0</v>
      </c>
      <c r="R164" s="162">
        <f t="shared" si="7"/>
        <v>0</v>
      </c>
      <c r="S164" s="162">
        <f t="shared" si="8"/>
        <v>0</v>
      </c>
      <c r="T164" s="251" t="str">
        <f t="shared" si="101"/>
        <v>V</v>
      </c>
      <c r="U164" s="262">
        <v>1</v>
      </c>
      <c r="V164" s="262">
        <v>1</v>
      </c>
      <c r="W164" s="262">
        <v>1</v>
      </c>
      <c r="X164" s="262">
        <v>1</v>
      </c>
      <c r="Y164" s="158"/>
      <c r="Z164" s="164">
        <f t="shared" si="102"/>
        <v>1600</v>
      </c>
      <c r="AA164" s="165">
        <f t="shared" si="103"/>
        <v>14.431372549019606</v>
      </c>
      <c r="AB164" s="166"/>
    </row>
    <row r="165" spans="2:28" ht="18" customHeight="1">
      <c r="B165" s="298" t="s">
        <v>361</v>
      </c>
      <c r="C165" s="656" t="s">
        <v>842</v>
      </c>
      <c r="D165" s="300" t="s">
        <v>362</v>
      </c>
      <c r="E165" s="301" t="s">
        <v>390</v>
      </c>
      <c r="F165" s="72" t="s">
        <v>346</v>
      </c>
      <c r="G165" s="72" t="s">
        <v>333</v>
      </c>
      <c r="H165" s="55" t="s">
        <v>324</v>
      </c>
      <c r="I165" s="72">
        <v>9</v>
      </c>
      <c r="J165" s="261">
        <v>12200</v>
      </c>
      <c r="K165" s="161">
        <f t="shared" si="130"/>
        <v>200</v>
      </c>
      <c r="L165" s="162">
        <f t="shared" si="97"/>
        <v>6.3561176470588228</v>
      </c>
      <c r="M165" s="162">
        <f t="shared" si="98"/>
        <v>0</v>
      </c>
      <c r="N165" s="162">
        <f t="shared" si="99"/>
        <v>0</v>
      </c>
      <c r="O165" s="162">
        <f t="shared" si="100"/>
        <v>0</v>
      </c>
      <c r="P165" s="163">
        <f t="shared" si="5"/>
        <v>0.70623529411764696</v>
      </c>
      <c r="Q165" s="162">
        <f t="shared" si="6"/>
        <v>0</v>
      </c>
      <c r="R165" s="162">
        <f t="shared" si="7"/>
        <v>0</v>
      </c>
      <c r="S165" s="162">
        <f t="shared" si="8"/>
        <v>0</v>
      </c>
      <c r="T165" s="251" t="str">
        <f t="shared" si="101"/>
        <v>V</v>
      </c>
      <c r="U165" s="262">
        <v>1</v>
      </c>
      <c r="V165" s="262">
        <v>1</v>
      </c>
      <c r="W165" s="262">
        <v>1</v>
      </c>
      <c r="X165" s="262">
        <v>1</v>
      </c>
      <c r="Y165" s="158"/>
      <c r="Z165" s="164">
        <f t="shared" si="102"/>
        <v>1800</v>
      </c>
      <c r="AA165" s="165">
        <f t="shared" si="103"/>
        <v>6.3561176470588228</v>
      </c>
      <c r="AB165" s="166"/>
    </row>
    <row r="166" spans="2:28" ht="18" customHeight="1">
      <c r="B166" s="298" t="s">
        <v>361</v>
      </c>
      <c r="C166" s="656" t="s">
        <v>842</v>
      </c>
      <c r="D166" s="300">
        <v>1</v>
      </c>
      <c r="E166" s="301" t="s">
        <v>391</v>
      </c>
      <c r="F166" s="72" t="s">
        <v>331</v>
      </c>
      <c r="G166" s="72" t="s">
        <v>341</v>
      </c>
      <c r="H166" s="55" t="s">
        <v>323</v>
      </c>
      <c r="I166" s="72">
        <v>14.7</v>
      </c>
      <c r="J166" s="261">
        <v>1040</v>
      </c>
      <c r="K166" s="161">
        <f t="shared" si="130"/>
        <v>40</v>
      </c>
      <c r="L166" s="162">
        <f t="shared" si="97"/>
        <v>1.8615388235294119</v>
      </c>
      <c r="M166" s="162">
        <f t="shared" si="98"/>
        <v>0</v>
      </c>
      <c r="N166" s="162">
        <f t="shared" si="99"/>
        <v>0</v>
      </c>
      <c r="O166" s="162">
        <f t="shared" si="100"/>
        <v>0</v>
      </c>
      <c r="P166" s="163">
        <f t="shared" si="5"/>
        <v>0.12663529411764707</v>
      </c>
      <c r="Q166" s="162">
        <f t="shared" si="6"/>
        <v>0</v>
      </c>
      <c r="R166" s="162">
        <f t="shared" si="7"/>
        <v>0</v>
      </c>
      <c r="S166" s="162">
        <f t="shared" si="8"/>
        <v>0</v>
      </c>
      <c r="T166" s="251" t="str">
        <f t="shared" si="101"/>
        <v>B</v>
      </c>
      <c r="U166" s="262">
        <v>1</v>
      </c>
      <c r="V166" s="262">
        <v>1</v>
      </c>
      <c r="W166" s="262">
        <v>1</v>
      </c>
      <c r="X166" s="262">
        <v>1</v>
      </c>
      <c r="Y166" s="158"/>
      <c r="Z166" s="164">
        <f t="shared" si="102"/>
        <v>588</v>
      </c>
      <c r="AA166" s="165">
        <f t="shared" si="103"/>
        <v>1.8615388235294119</v>
      </c>
      <c r="AB166" s="166"/>
    </row>
    <row r="167" spans="2:28" ht="18" customHeight="1">
      <c r="B167" s="298" t="s">
        <v>361</v>
      </c>
      <c r="C167" s="656" t="s">
        <v>842</v>
      </c>
      <c r="D167" s="300">
        <v>1</v>
      </c>
      <c r="E167" s="301" t="s">
        <v>392</v>
      </c>
      <c r="F167" s="72" t="s">
        <v>331</v>
      </c>
      <c r="G167" s="72" t="s">
        <v>341</v>
      </c>
      <c r="H167" s="55" t="s">
        <v>323</v>
      </c>
      <c r="I167" s="72">
        <v>9.6</v>
      </c>
      <c r="J167" s="261">
        <v>1040</v>
      </c>
      <c r="K167" s="161">
        <f t="shared" ref="K167:K169" si="131">SUM(IF(J167="",0,VLOOKUP(J167,Kengetal,2)))</f>
        <v>40</v>
      </c>
      <c r="L167" s="162">
        <f t="shared" si="97"/>
        <v>1.2156988235294117</v>
      </c>
      <c r="M167" s="162">
        <f t="shared" si="98"/>
        <v>0</v>
      </c>
      <c r="N167" s="162">
        <f t="shared" si="99"/>
        <v>0</v>
      </c>
      <c r="O167" s="162">
        <f t="shared" si="100"/>
        <v>0</v>
      </c>
      <c r="P167" s="163">
        <f t="shared" si="5"/>
        <v>0.12663529411764707</v>
      </c>
      <c r="Q167" s="162">
        <f t="shared" si="6"/>
        <v>0</v>
      </c>
      <c r="R167" s="162">
        <f t="shared" si="7"/>
        <v>0</v>
      </c>
      <c r="S167" s="162">
        <f t="shared" si="8"/>
        <v>0</v>
      </c>
      <c r="T167" s="251" t="str">
        <f t="shared" si="101"/>
        <v>B</v>
      </c>
      <c r="U167" s="262">
        <v>1</v>
      </c>
      <c r="V167" s="262">
        <v>1</v>
      </c>
      <c r="W167" s="262">
        <v>1</v>
      </c>
      <c r="X167" s="262">
        <v>1</v>
      </c>
      <c r="Y167" s="158"/>
      <c r="Z167" s="164">
        <f t="shared" si="102"/>
        <v>384</v>
      </c>
      <c r="AA167" s="165">
        <f t="shared" si="103"/>
        <v>1.2156988235294117</v>
      </c>
      <c r="AB167" s="166"/>
    </row>
    <row r="168" spans="2:28" ht="18" customHeight="1">
      <c r="B168" s="298" t="s">
        <v>361</v>
      </c>
      <c r="C168" s="656" t="s">
        <v>842</v>
      </c>
      <c r="D168" s="300">
        <v>1</v>
      </c>
      <c r="E168" s="301" t="s">
        <v>393</v>
      </c>
      <c r="F168" s="72" t="s">
        <v>871</v>
      </c>
      <c r="G168" s="72" t="s">
        <v>334</v>
      </c>
      <c r="H168" s="55" t="s">
        <v>324</v>
      </c>
      <c r="I168" s="72">
        <v>54.6</v>
      </c>
      <c r="J168" s="261">
        <v>7080</v>
      </c>
      <c r="K168" s="161">
        <f t="shared" si="131"/>
        <v>80</v>
      </c>
      <c r="L168" s="162">
        <f t="shared" si="97"/>
        <v>15.837854117647057</v>
      </c>
      <c r="M168" s="162">
        <f t="shared" si="98"/>
        <v>0</v>
      </c>
      <c r="N168" s="162">
        <f t="shared" si="99"/>
        <v>0</v>
      </c>
      <c r="O168" s="162">
        <f t="shared" si="100"/>
        <v>0</v>
      </c>
      <c r="P168" s="163">
        <f t="shared" si="5"/>
        <v>0.29007058823529408</v>
      </c>
      <c r="Q168" s="162">
        <f t="shared" si="6"/>
        <v>0</v>
      </c>
      <c r="R168" s="162">
        <f t="shared" si="7"/>
        <v>0</v>
      </c>
      <c r="S168" s="162">
        <f t="shared" si="8"/>
        <v>0</v>
      </c>
      <c r="T168" s="251" t="str">
        <f t="shared" si="101"/>
        <v>V</v>
      </c>
      <c r="U168" s="262">
        <v>1</v>
      </c>
      <c r="V168" s="262">
        <v>1</v>
      </c>
      <c r="W168" s="262">
        <v>1</v>
      </c>
      <c r="X168" s="262">
        <v>1</v>
      </c>
      <c r="Y168" s="158"/>
      <c r="Z168" s="164">
        <f t="shared" si="102"/>
        <v>4368</v>
      </c>
      <c r="AA168" s="165">
        <f t="shared" si="103"/>
        <v>15.837854117647057</v>
      </c>
      <c r="AB168" s="166"/>
    </row>
    <row r="169" spans="2:28" ht="18" customHeight="1">
      <c r="B169" s="298" t="s">
        <v>361</v>
      </c>
      <c r="C169" s="656" t="s">
        <v>842</v>
      </c>
      <c r="D169" s="300">
        <v>1</v>
      </c>
      <c r="E169" s="301" t="s">
        <v>394</v>
      </c>
      <c r="F169" s="72" t="s">
        <v>871</v>
      </c>
      <c r="G169" s="72" t="s">
        <v>334</v>
      </c>
      <c r="H169" s="55" t="s">
        <v>324</v>
      </c>
      <c r="I169" s="72">
        <v>54.6</v>
      </c>
      <c r="J169" s="261">
        <v>7080</v>
      </c>
      <c r="K169" s="161">
        <f t="shared" si="131"/>
        <v>80</v>
      </c>
      <c r="L169" s="162">
        <f t="shared" si="97"/>
        <v>15.837854117647057</v>
      </c>
      <c r="M169" s="162">
        <f t="shared" si="98"/>
        <v>0</v>
      </c>
      <c r="N169" s="162">
        <f t="shared" si="99"/>
        <v>0</v>
      </c>
      <c r="O169" s="162">
        <f t="shared" si="100"/>
        <v>0</v>
      </c>
      <c r="P169" s="163">
        <f t="shared" si="5"/>
        <v>0.29007058823529408</v>
      </c>
      <c r="Q169" s="162">
        <f t="shared" si="6"/>
        <v>0</v>
      </c>
      <c r="R169" s="162">
        <f t="shared" si="7"/>
        <v>0</v>
      </c>
      <c r="S169" s="162">
        <f t="shared" si="8"/>
        <v>0</v>
      </c>
      <c r="T169" s="251" t="str">
        <f t="shared" si="101"/>
        <v>V</v>
      </c>
      <c r="U169" s="262">
        <v>1</v>
      </c>
      <c r="V169" s="262">
        <v>1</v>
      </c>
      <c r="W169" s="262">
        <v>1</v>
      </c>
      <c r="X169" s="262">
        <v>1</v>
      </c>
      <c r="Y169" s="158"/>
      <c r="Z169" s="164">
        <f t="shared" si="102"/>
        <v>4368</v>
      </c>
      <c r="AA169" s="165">
        <f t="shared" si="103"/>
        <v>15.837854117647057</v>
      </c>
      <c r="AB169" s="166"/>
    </row>
    <row r="170" spans="2:28" ht="18" customHeight="1">
      <c r="B170" s="298" t="s">
        <v>361</v>
      </c>
      <c r="C170" s="656" t="s">
        <v>842</v>
      </c>
      <c r="D170" s="300">
        <v>1</v>
      </c>
      <c r="E170" s="301" t="s">
        <v>395</v>
      </c>
      <c r="F170" s="72" t="s">
        <v>871</v>
      </c>
      <c r="G170" s="72" t="s">
        <v>334</v>
      </c>
      <c r="H170" s="55" t="s">
        <v>324</v>
      </c>
      <c r="I170" s="72">
        <v>54.6</v>
      </c>
      <c r="J170" s="261">
        <v>7080</v>
      </c>
      <c r="K170" s="161">
        <f t="shared" ref="K170" si="132">SUM(IF(J170="",0,VLOOKUP(J170,Kengetal,2)))</f>
        <v>80</v>
      </c>
      <c r="L170" s="162">
        <f t="shared" si="97"/>
        <v>15.837854117647057</v>
      </c>
      <c r="M170" s="162">
        <f t="shared" si="98"/>
        <v>0</v>
      </c>
      <c r="N170" s="162">
        <f t="shared" si="99"/>
        <v>0</v>
      </c>
      <c r="O170" s="162">
        <f t="shared" si="100"/>
        <v>0</v>
      </c>
      <c r="P170" s="163">
        <f t="shared" si="5"/>
        <v>0.29007058823529408</v>
      </c>
      <c r="Q170" s="162">
        <f t="shared" si="6"/>
        <v>0</v>
      </c>
      <c r="R170" s="162">
        <f t="shared" si="7"/>
        <v>0</v>
      </c>
      <c r="S170" s="162">
        <f t="shared" si="8"/>
        <v>0</v>
      </c>
      <c r="T170" s="251" t="str">
        <f t="shared" si="101"/>
        <v>V</v>
      </c>
      <c r="U170" s="262">
        <v>1</v>
      </c>
      <c r="V170" s="262">
        <v>1</v>
      </c>
      <c r="W170" s="262">
        <v>1</v>
      </c>
      <c r="X170" s="262">
        <v>1</v>
      </c>
      <c r="Y170" s="158"/>
      <c r="Z170" s="164">
        <f t="shared" si="102"/>
        <v>4368</v>
      </c>
      <c r="AA170" s="165">
        <f t="shared" si="103"/>
        <v>15.837854117647057</v>
      </c>
      <c r="AB170" s="166"/>
    </row>
    <row r="171" spans="2:28" ht="18" customHeight="1">
      <c r="B171" s="298" t="s">
        <v>361</v>
      </c>
      <c r="C171" s="656" t="s">
        <v>842</v>
      </c>
      <c r="D171" s="300">
        <v>1</v>
      </c>
      <c r="E171" s="301" t="s">
        <v>396</v>
      </c>
      <c r="F171" s="72" t="s">
        <v>871</v>
      </c>
      <c r="G171" s="72" t="s">
        <v>334</v>
      </c>
      <c r="H171" s="55" t="s">
        <v>324</v>
      </c>
      <c r="I171" s="72">
        <v>54.6</v>
      </c>
      <c r="J171" s="261">
        <v>7080</v>
      </c>
      <c r="K171" s="161">
        <f t="shared" ref="K171:K175" si="133">SUM(IF(J171="",0,VLOOKUP(J171,Kengetal,2)))</f>
        <v>80</v>
      </c>
      <c r="L171" s="162">
        <f t="shared" si="97"/>
        <v>15.837854117647057</v>
      </c>
      <c r="M171" s="162">
        <f t="shared" si="98"/>
        <v>0</v>
      </c>
      <c r="N171" s="162">
        <f t="shared" si="99"/>
        <v>0</v>
      </c>
      <c r="O171" s="162">
        <f t="shared" si="100"/>
        <v>0</v>
      </c>
      <c r="P171" s="163">
        <f t="shared" si="5"/>
        <v>0.29007058823529408</v>
      </c>
      <c r="Q171" s="162">
        <f t="shared" si="6"/>
        <v>0</v>
      </c>
      <c r="R171" s="162">
        <f t="shared" si="7"/>
        <v>0</v>
      </c>
      <c r="S171" s="162">
        <f t="shared" si="8"/>
        <v>0</v>
      </c>
      <c r="T171" s="251" t="str">
        <f t="shared" si="101"/>
        <v>V</v>
      </c>
      <c r="U171" s="262">
        <v>1</v>
      </c>
      <c r="V171" s="262">
        <v>1</v>
      </c>
      <c r="W171" s="262">
        <v>1</v>
      </c>
      <c r="X171" s="262">
        <v>1</v>
      </c>
      <c r="Y171" s="158"/>
      <c r="Z171" s="164">
        <f t="shared" si="102"/>
        <v>4368</v>
      </c>
      <c r="AA171" s="165">
        <f t="shared" si="103"/>
        <v>15.837854117647057</v>
      </c>
      <c r="AB171" s="166"/>
    </row>
    <row r="172" spans="2:28" ht="18" customHeight="1">
      <c r="B172" s="298" t="s">
        <v>361</v>
      </c>
      <c r="C172" s="656" t="s">
        <v>842</v>
      </c>
      <c r="D172" s="300">
        <v>1</v>
      </c>
      <c r="E172" s="301" t="s">
        <v>397</v>
      </c>
      <c r="F172" s="72" t="s">
        <v>871</v>
      </c>
      <c r="G172" s="72" t="s">
        <v>334</v>
      </c>
      <c r="H172" s="55" t="s">
        <v>324</v>
      </c>
      <c r="I172" s="72">
        <v>54.6</v>
      </c>
      <c r="J172" s="261">
        <v>7080</v>
      </c>
      <c r="K172" s="161">
        <f t="shared" si="133"/>
        <v>80</v>
      </c>
      <c r="L172" s="162">
        <f t="shared" si="97"/>
        <v>15.837854117647057</v>
      </c>
      <c r="M172" s="162">
        <f t="shared" si="98"/>
        <v>0</v>
      </c>
      <c r="N172" s="162">
        <f t="shared" si="99"/>
        <v>0</v>
      </c>
      <c r="O172" s="162">
        <f t="shared" si="100"/>
        <v>0</v>
      </c>
      <c r="P172" s="163">
        <f t="shared" si="5"/>
        <v>0.29007058823529408</v>
      </c>
      <c r="Q172" s="162">
        <f t="shared" si="6"/>
        <v>0</v>
      </c>
      <c r="R172" s="162">
        <f t="shared" si="7"/>
        <v>0</v>
      </c>
      <c r="S172" s="162">
        <f t="shared" si="8"/>
        <v>0</v>
      </c>
      <c r="T172" s="251" t="str">
        <f t="shared" si="101"/>
        <v>V</v>
      </c>
      <c r="U172" s="262">
        <v>1</v>
      </c>
      <c r="V172" s="262">
        <v>1</v>
      </c>
      <c r="W172" s="262">
        <v>1</v>
      </c>
      <c r="X172" s="262">
        <v>1</v>
      </c>
      <c r="Y172" s="158"/>
      <c r="Z172" s="164">
        <f t="shared" si="102"/>
        <v>4368</v>
      </c>
      <c r="AA172" s="165">
        <f t="shared" si="103"/>
        <v>15.837854117647057</v>
      </c>
      <c r="AB172" s="166"/>
    </row>
    <row r="173" spans="2:28" ht="18" customHeight="1">
      <c r="B173" s="298" t="s">
        <v>361</v>
      </c>
      <c r="C173" s="656" t="s">
        <v>842</v>
      </c>
      <c r="D173" s="300">
        <v>1</v>
      </c>
      <c r="E173" s="301" t="s">
        <v>398</v>
      </c>
      <c r="F173" s="72" t="s">
        <v>331</v>
      </c>
      <c r="G173" s="72" t="s">
        <v>341</v>
      </c>
      <c r="H173" s="55" t="s">
        <v>323</v>
      </c>
      <c r="I173" s="72">
        <v>12.9</v>
      </c>
      <c r="J173" s="261">
        <v>1040</v>
      </c>
      <c r="K173" s="161">
        <f t="shared" si="133"/>
        <v>40</v>
      </c>
      <c r="L173" s="162">
        <f t="shared" si="97"/>
        <v>1.6335952941176473</v>
      </c>
      <c r="M173" s="162">
        <f t="shared" si="98"/>
        <v>0</v>
      </c>
      <c r="N173" s="162">
        <f t="shared" si="99"/>
        <v>0</v>
      </c>
      <c r="O173" s="162">
        <f t="shared" si="100"/>
        <v>0</v>
      </c>
      <c r="P173" s="163">
        <f t="shared" si="5"/>
        <v>0.12663529411764707</v>
      </c>
      <c r="Q173" s="162">
        <f t="shared" si="6"/>
        <v>0</v>
      </c>
      <c r="R173" s="162">
        <f t="shared" si="7"/>
        <v>0</v>
      </c>
      <c r="S173" s="162">
        <f t="shared" si="8"/>
        <v>0</v>
      </c>
      <c r="T173" s="251" t="str">
        <f t="shared" si="101"/>
        <v>B</v>
      </c>
      <c r="U173" s="262">
        <v>1</v>
      </c>
      <c r="V173" s="262">
        <v>1</v>
      </c>
      <c r="W173" s="262">
        <v>1</v>
      </c>
      <c r="X173" s="262">
        <v>1</v>
      </c>
      <c r="Y173" s="158"/>
      <c r="Z173" s="164">
        <f t="shared" si="102"/>
        <v>516</v>
      </c>
      <c r="AA173" s="165">
        <f t="shared" si="103"/>
        <v>1.6335952941176473</v>
      </c>
      <c r="AB173" s="166"/>
    </row>
    <row r="174" spans="2:28" ht="18" customHeight="1">
      <c r="B174" s="298" t="s">
        <v>361</v>
      </c>
      <c r="C174" s="656" t="s">
        <v>842</v>
      </c>
      <c r="D174" s="300">
        <v>1</v>
      </c>
      <c r="E174" s="301" t="s">
        <v>399</v>
      </c>
      <c r="F174" s="72" t="s">
        <v>331</v>
      </c>
      <c r="G174" s="72" t="s">
        <v>341</v>
      </c>
      <c r="H174" s="55" t="s">
        <v>323</v>
      </c>
      <c r="I174" s="72">
        <v>15.2</v>
      </c>
      <c r="J174" s="261">
        <v>1040</v>
      </c>
      <c r="K174" s="161">
        <f t="shared" si="133"/>
        <v>40</v>
      </c>
      <c r="L174" s="162">
        <f t="shared" si="97"/>
        <v>1.9248564705882354</v>
      </c>
      <c r="M174" s="162">
        <f t="shared" si="98"/>
        <v>0</v>
      </c>
      <c r="N174" s="162">
        <f t="shared" si="99"/>
        <v>0</v>
      </c>
      <c r="O174" s="162">
        <f t="shared" si="100"/>
        <v>0</v>
      </c>
      <c r="P174" s="163">
        <f t="shared" si="5"/>
        <v>0.12663529411764707</v>
      </c>
      <c r="Q174" s="162">
        <f t="shared" si="6"/>
        <v>0</v>
      </c>
      <c r="R174" s="162">
        <f t="shared" si="7"/>
        <v>0</v>
      </c>
      <c r="S174" s="162">
        <f t="shared" si="8"/>
        <v>0</v>
      </c>
      <c r="T174" s="251" t="str">
        <f t="shared" si="101"/>
        <v>B</v>
      </c>
      <c r="U174" s="262">
        <v>1</v>
      </c>
      <c r="V174" s="262">
        <v>1</v>
      </c>
      <c r="W174" s="262">
        <v>1</v>
      </c>
      <c r="X174" s="262">
        <v>1</v>
      </c>
      <c r="Y174" s="158"/>
      <c r="Z174" s="164">
        <f t="shared" si="102"/>
        <v>608</v>
      </c>
      <c r="AA174" s="165">
        <f t="shared" si="103"/>
        <v>1.9248564705882354</v>
      </c>
      <c r="AB174" s="166"/>
    </row>
    <row r="175" spans="2:28" ht="18" customHeight="1">
      <c r="B175" s="298" t="s">
        <v>361</v>
      </c>
      <c r="C175" s="656" t="s">
        <v>842</v>
      </c>
      <c r="D175" s="300">
        <v>1</v>
      </c>
      <c r="E175" s="301" t="s">
        <v>400</v>
      </c>
      <c r="F175" s="72" t="s">
        <v>871</v>
      </c>
      <c r="G175" s="72" t="s">
        <v>334</v>
      </c>
      <c r="H175" s="55" t="s">
        <v>324</v>
      </c>
      <c r="I175" s="72">
        <v>60.6</v>
      </c>
      <c r="J175" s="261">
        <v>7080</v>
      </c>
      <c r="K175" s="161">
        <f t="shared" si="133"/>
        <v>80</v>
      </c>
      <c r="L175" s="162">
        <f t="shared" si="97"/>
        <v>17.578277647058822</v>
      </c>
      <c r="M175" s="162">
        <f t="shared" si="98"/>
        <v>0</v>
      </c>
      <c r="N175" s="162">
        <f t="shared" si="99"/>
        <v>0</v>
      </c>
      <c r="O175" s="162">
        <f t="shared" si="100"/>
        <v>0</v>
      </c>
      <c r="P175" s="163">
        <f t="shared" si="5"/>
        <v>0.29007058823529408</v>
      </c>
      <c r="Q175" s="162">
        <f t="shared" si="6"/>
        <v>0</v>
      </c>
      <c r="R175" s="162">
        <f t="shared" si="7"/>
        <v>0</v>
      </c>
      <c r="S175" s="162">
        <f t="shared" si="8"/>
        <v>0</v>
      </c>
      <c r="T175" s="251" t="str">
        <f t="shared" si="101"/>
        <v>V</v>
      </c>
      <c r="U175" s="262">
        <v>1</v>
      </c>
      <c r="V175" s="262">
        <v>1</v>
      </c>
      <c r="W175" s="262">
        <v>1</v>
      </c>
      <c r="X175" s="262">
        <v>1</v>
      </c>
      <c r="Y175" s="158"/>
      <c r="Z175" s="164">
        <f t="shared" si="102"/>
        <v>4848</v>
      </c>
      <c r="AA175" s="165">
        <f t="shared" si="103"/>
        <v>17.578277647058822</v>
      </c>
      <c r="AB175" s="166"/>
    </row>
    <row r="176" spans="2:28" ht="18" customHeight="1">
      <c r="B176" s="298" t="s">
        <v>361</v>
      </c>
      <c r="C176" s="656" t="s">
        <v>842</v>
      </c>
      <c r="D176" s="300">
        <v>1</v>
      </c>
      <c r="E176" s="301" t="s">
        <v>401</v>
      </c>
      <c r="F176" s="72" t="s">
        <v>871</v>
      </c>
      <c r="G176" s="72" t="s">
        <v>334</v>
      </c>
      <c r="H176" s="55" t="s">
        <v>324</v>
      </c>
      <c r="I176" s="72">
        <v>57.9</v>
      </c>
      <c r="J176" s="261">
        <v>7080</v>
      </c>
      <c r="K176" s="161">
        <f t="shared" ref="K176" si="134">SUM(IF(J176="",0,VLOOKUP(J176,Kengetal,2)))</f>
        <v>80</v>
      </c>
      <c r="L176" s="162">
        <f t="shared" ref="L176" si="135">P176*I176*U176</f>
        <v>16.795087058823526</v>
      </c>
      <c r="M176" s="162">
        <f t="shared" ref="M176" si="136">Q176*I176*V176</f>
        <v>0</v>
      </c>
      <c r="N176" s="162">
        <f t="shared" ref="N176" si="137">R176*I176*W176</f>
        <v>0</v>
      </c>
      <c r="O176" s="162">
        <f t="shared" ref="O176" si="138">S176*I176*X176</f>
        <v>0</v>
      </c>
      <c r="P176" s="163">
        <f t="shared" si="5"/>
        <v>0.29007058823529408</v>
      </c>
      <c r="Q176" s="162">
        <f t="shared" si="6"/>
        <v>0</v>
      </c>
      <c r="R176" s="162">
        <f t="shared" si="7"/>
        <v>0</v>
      </c>
      <c r="S176" s="162">
        <f t="shared" si="8"/>
        <v>0</v>
      </c>
      <c r="T176" s="251" t="str">
        <f t="shared" ref="T176" si="139">IF(J176="","",VLOOKUP(J176,Kengetal,13,FALSE))</f>
        <v>V</v>
      </c>
      <c r="U176" s="262">
        <v>1</v>
      </c>
      <c r="V176" s="262">
        <v>1</v>
      </c>
      <c r="W176" s="262">
        <v>1</v>
      </c>
      <c r="X176" s="262">
        <v>1</v>
      </c>
      <c r="Y176" s="158"/>
      <c r="Z176" s="164">
        <f t="shared" ref="Z176" si="140">I176*K176</f>
        <v>4632</v>
      </c>
      <c r="AA176" s="165">
        <f t="shared" ref="AA176" si="141">L176+M176+N176+O176</f>
        <v>16.795087058823526</v>
      </c>
      <c r="AB176" s="166"/>
    </row>
    <row r="177" spans="1:28" ht="18" customHeight="1">
      <c r="B177" s="298" t="s">
        <v>361</v>
      </c>
      <c r="C177" s="656" t="s">
        <v>842</v>
      </c>
      <c r="D177" s="300">
        <v>1</v>
      </c>
      <c r="E177" s="301" t="s">
        <v>402</v>
      </c>
      <c r="F177" s="72" t="s">
        <v>871</v>
      </c>
      <c r="G177" s="72" t="s">
        <v>334</v>
      </c>
      <c r="H177" s="55" t="s">
        <v>324</v>
      </c>
      <c r="I177" s="72">
        <v>58.6</v>
      </c>
      <c r="J177" s="261">
        <v>7080</v>
      </c>
      <c r="K177" s="161">
        <f t="shared" ref="K177" si="142">SUM(IF(J177="",0,VLOOKUP(J177,Kengetal,2)))</f>
        <v>80</v>
      </c>
      <c r="L177" s="162">
        <f t="shared" ref="L177:L226" si="143">P177*I177*U177</f>
        <v>16.998136470588232</v>
      </c>
      <c r="M177" s="162">
        <f t="shared" ref="M177:M226" si="144">Q177*I177*V177</f>
        <v>0</v>
      </c>
      <c r="N177" s="162">
        <f t="shared" ref="N177:N226" si="145">R177*I177*W177</f>
        <v>0</v>
      </c>
      <c r="O177" s="162">
        <f t="shared" ref="O177:O226" si="146">S177*I177*X177</f>
        <v>0</v>
      </c>
      <c r="P177" s="163">
        <f t="shared" si="5"/>
        <v>0.29007058823529408</v>
      </c>
      <c r="Q177" s="162">
        <f t="shared" si="6"/>
        <v>0</v>
      </c>
      <c r="R177" s="162">
        <f t="shared" si="7"/>
        <v>0</v>
      </c>
      <c r="S177" s="162">
        <f t="shared" si="8"/>
        <v>0</v>
      </c>
      <c r="T177" s="251" t="str">
        <f t="shared" ref="T177:T226" si="147">IF(J177="","",VLOOKUP(J177,Kengetal,13,FALSE))</f>
        <v>V</v>
      </c>
      <c r="U177" s="262">
        <v>1</v>
      </c>
      <c r="V177" s="262">
        <v>1</v>
      </c>
      <c r="W177" s="262">
        <v>1</v>
      </c>
      <c r="X177" s="262">
        <v>1</v>
      </c>
      <c r="Y177" s="158"/>
      <c r="Z177" s="164">
        <f t="shared" ref="Z177:Z226" si="148">I177*K177</f>
        <v>4688</v>
      </c>
      <c r="AA177" s="165">
        <f t="shared" ref="AA177:AA226" si="149">L177+M177+N177+O177</f>
        <v>16.998136470588232</v>
      </c>
      <c r="AB177" s="166"/>
    </row>
    <row r="178" spans="1:28" ht="18" customHeight="1">
      <c r="A178" s="137">
        <v>40</v>
      </c>
      <c r="B178" s="298" t="s">
        <v>361</v>
      </c>
      <c r="C178" s="656" t="s">
        <v>842</v>
      </c>
      <c r="D178" s="300">
        <v>1</v>
      </c>
      <c r="E178" s="301" t="s">
        <v>403</v>
      </c>
      <c r="F178" s="72" t="s">
        <v>345</v>
      </c>
      <c r="G178" s="72" t="s">
        <v>348</v>
      </c>
      <c r="H178" s="55" t="s">
        <v>325</v>
      </c>
      <c r="I178" s="72">
        <v>9.4</v>
      </c>
      <c r="J178" s="261">
        <v>2200</v>
      </c>
      <c r="K178" s="161">
        <f t="shared" ref="K178:K192" si="150">SUM(IF(J178="",0,VLOOKUP(J178,Kengetal,2)))</f>
        <v>200</v>
      </c>
      <c r="L178" s="162">
        <f t="shared" si="143"/>
        <v>27.198807843137256</v>
      </c>
      <c r="M178" s="162">
        <f t="shared" si="144"/>
        <v>0</v>
      </c>
      <c r="N178" s="162">
        <f t="shared" si="145"/>
        <v>0</v>
      </c>
      <c r="O178" s="162">
        <f t="shared" si="146"/>
        <v>0</v>
      </c>
      <c r="P178" s="163">
        <f t="shared" si="5"/>
        <v>2.8934901960784316</v>
      </c>
      <c r="Q178" s="162">
        <f t="shared" si="6"/>
        <v>0</v>
      </c>
      <c r="R178" s="162">
        <f t="shared" si="7"/>
        <v>0</v>
      </c>
      <c r="S178" s="162">
        <f t="shared" si="8"/>
        <v>0</v>
      </c>
      <c r="T178" s="251" t="str">
        <f t="shared" si="147"/>
        <v>S</v>
      </c>
      <c r="U178" s="262">
        <v>1</v>
      </c>
      <c r="V178" s="262">
        <v>1</v>
      </c>
      <c r="W178" s="262">
        <v>1</v>
      </c>
      <c r="X178" s="262">
        <v>1</v>
      </c>
      <c r="Y178" s="158"/>
      <c r="Z178" s="164">
        <f t="shared" si="148"/>
        <v>1880</v>
      </c>
      <c r="AA178" s="165">
        <f t="shared" si="149"/>
        <v>27.198807843137256</v>
      </c>
      <c r="AB178" s="166"/>
    </row>
    <row r="179" spans="1:28" ht="18" customHeight="1">
      <c r="A179" s="137">
        <v>41</v>
      </c>
      <c r="B179" s="298" t="s">
        <v>361</v>
      </c>
      <c r="C179" s="656" t="s">
        <v>842</v>
      </c>
      <c r="D179" s="300">
        <v>1</v>
      </c>
      <c r="E179" s="301" t="s">
        <v>404</v>
      </c>
      <c r="F179" s="72" t="s">
        <v>345</v>
      </c>
      <c r="G179" s="72" t="s">
        <v>348</v>
      </c>
      <c r="H179" s="55" t="s">
        <v>325</v>
      </c>
      <c r="I179" s="72">
        <v>9.4</v>
      </c>
      <c r="J179" s="261">
        <v>2200</v>
      </c>
      <c r="K179" s="161">
        <f t="shared" si="150"/>
        <v>200</v>
      </c>
      <c r="L179" s="162">
        <f t="shared" si="143"/>
        <v>27.198807843137256</v>
      </c>
      <c r="M179" s="162">
        <f t="shared" si="144"/>
        <v>0</v>
      </c>
      <c r="N179" s="162">
        <f t="shared" si="145"/>
        <v>0</v>
      </c>
      <c r="O179" s="162">
        <f t="shared" si="146"/>
        <v>0</v>
      </c>
      <c r="P179" s="163">
        <f t="shared" si="5"/>
        <v>2.8934901960784316</v>
      </c>
      <c r="Q179" s="162">
        <f t="shared" si="6"/>
        <v>0</v>
      </c>
      <c r="R179" s="162">
        <f t="shared" si="7"/>
        <v>0</v>
      </c>
      <c r="S179" s="162">
        <f t="shared" si="8"/>
        <v>0</v>
      </c>
      <c r="T179" s="251" t="str">
        <f t="shared" si="147"/>
        <v>S</v>
      </c>
      <c r="U179" s="262">
        <v>1</v>
      </c>
      <c r="V179" s="262">
        <v>1</v>
      </c>
      <c r="W179" s="262">
        <v>1</v>
      </c>
      <c r="X179" s="262">
        <v>1</v>
      </c>
      <c r="Y179" s="158"/>
      <c r="Z179" s="164">
        <f t="shared" si="148"/>
        <v>1880</v>
      </c>
      <c r="AA179" s="165">
        <f t="shared" si="149"/>
        <v>27.198807843137256</v>
      </c>
      <c r="AB179" s="166"/>
    </row>
    <row r="180" spans="1:28" ht="18" customHeight="1">
      <c r="A180" s="137">
        <v>41</v>
      </c>
      <c r="B180" s="298" t="s">
        <v>361</v>
      </c>
      <c r="C180" s="656" t="s">
        <v>842</v>
      </c>
      <c r="D180" s="300">
        <v>1</v>
      </c>
      <c r="E180" s="301" t="s">
        <v>405</v>
      </c>
      <c r="F180" s="72" t="s">
        <v>345</v>
      </c>
      <c r="G180" s="72" t="s">
        <v>348</v>
      </c>
      <c r="H180" s="55" t="s">
        <v>325</v>
      </c>
      <c r="I180" s="72">
        <v>4.5</v>
      </c>
      <c r="J180" s="261">
        <v>2200</v>
      </c>
      <c r="K180" s="161">
        <f t="shared" si="150"/>
        <v>200</v>
      </c>
      <c r="L180" s="162">
        <f t="shared" si="143"/>
        <v>13.020705882352942</v>
      </c>
      <c r="M180" s="162">
        <f t="shared" si="144"/>
        <v>0</v>
      </c>
      <c r="N180" s="162">
        <f t="shared" si="145"/>
        <v>0</v>
      </c>
      <c r="O180" s="162">
        <f t="shared" si="146"/>
        <v>0</v>
      </c>
      <c r="P180" s="163">
        <f t="shared" si="5"/>
        <v>2.8934901960784316</v>
      </c>
      <c r="Q180" s="162">
        <f t="shared" si="6"/>
        <v>0</v>
      </c>
      <c r="R180" s="162">
        <f t="shared" si="7"/>
        <v>0</v>
      </c>
      <c r="S180" s="162">
        <f t="shared" si="8"/>
        <v>0</v>
      </c>
      <c r="T180" s="251" t="str">
        <f t="shared" si="147"/>
        <v>S</v>
      </c>
      <c r="U180" s="262">
        <v>1</v>
      </c>
      <c r="V180" s="262">
        <v>1</v>
      </c>
      <c r="W180" s="262">
        <v>1</v>
      </c>
      <c r="X180" s="262">
        <v>1</v>
      </c>
      <c r="Y180" s="158"/>
      <c r="Z180" s="164">
        <f t="shared" si="148"/>
        <v>900</v>
      </c>
      <c r="AA180" s="165">
        <f t="shared" si="149"/>
        <v>13.020705882352942</v>
      </c>
      <c r="AB180" s="166"/>
    </row>
    <row r="181" spans="1:28" ht="18" customHeight="1">
      <c r="B181" s="298" t="s">
        <v>361</v>
      </c>
      <c r="C181" s="656" t="s">
        <v>842</v>
      </c>
      <c r="D181" s="300">
        <v>1</v>
      </c>
      <c r="E181" s="301" t="s">
        <v>406</v>
      </c>
      <c r="F181" s="72" t="s">
        <v>345</v>
      </c>
      <c r="G181" s="72" t="s">
        <v>348</v>
      </c>
      <c r="H181" s="55" t="s">
        <v>325</v>
      </c>
      <c r="I181" s="72">
        <v>7</v>
      </c>
      <c r="J181" s="261">
        <v>2200</v>
      </c>
      <c r="K181" s="161">
        <f t="shared" si="150"/>
        <v>200</v>
      </c>
      <c r="L181" s="162">
        <f t="shared" si="143"/>
        <v>20.254431372549021</v>
      </c>
      <c r="M181" s="162">
        <f t="shared" si="144"/>
        <v>0</v>
      </c>
      <c r="N181" s="162">
        <f t="shared" si="145"/>
        <v>0</v>
      </c>
      <c r="O181" s="162">
        <f t="shared" si="146"/>
        <v>0</v>
      </c>
      <c r="P181" s="163">
        <f t="shared" si="5"/>
        <v>2.8934901960784316</v>
      </c>
      <c r="Q181" s="162">
        <f t="shared" si="6"/>
        <v>0</v>
      </c>
      <c r="R181" s="162">
        <f t="shared" si="7"/>
        <v>0</v>
      </c>
      <c r="S181" s="162">
        <f t="shared" si="8"/>
        <v>0</v>
      </c>
      <c r="T181" s="251" t="str">
        <f t="shared" si="147"/>
        <v>S</v>
      </c>
      <c r="U181" s="262">
        <v>1</v>
      </c>
      <c r="V181" s="262">
        <v>1</v>
      </c>
      <c r="W181" s="262">
        <v>1</v>
      </c>
      <c r="X181" s="262">
        <v>1</v>
      </c>
      <c r="Y181" s="158"/>
      <c r="Z181" s="164">
        <f t="shared" si="148"/>
        <v>1400</v>
      </c>
      <c r="AA181" s="165">
        <f t="shared" si="149"/>
        <v>20.254431372549021</v>
      </c>
      <c r="AB181" s="166"/>
    </row>
    <row r="182" spans="1:28" ht="18" customHeight="1">
      <c r="B182" s="298" t="s">
        <v>361</v>
      </c>
      <c r="C182" s="656" t="s">
        <v>842</v>
      </c>
      <c r="D182" s="300">
        <v>1</v>
      </c>
      <c r="E182" s="301" t="s">
        <v>407</v>
      </c>
      <c r="F182" s="72" t="s">
        <v>412</v>
      </c>
      <c r="G182" s="72" t="s">
        <v>333</v>
      </c>
      <c r="H182" s="55" t="s">
        <v>324</v>
      </c>
      <c r="I182" s="72">
        <v>87</v>
      </c>
      <c r="J182" s="261">
        <v>3200</v>
      </c>
      <c r="K182" s="161">
        <f t="shared" si="150"/>
        <v>200</v>
      </c>
      <c r="L182" s="162">
        <f t="shared" si="143"/>
        <v>29.347999999999999</v>
      </c>
      <c r="M182" s="162">
        <f t="shared" si="144"/>
        <v>0</v>
      </c>
      <c r="N182" s="162">
        <f t="shared" si="145"/>
        <v>0</v>
      </c>
      <c r="O182" s="162">
        <f t="shared" si="146"/>
        <v>0</v>
      </c>
      <c r="P182" s="163">
        <f t="shared" si="5"/>
        <v>0.33733333333333332</v>
      </c>
      <c r="Q182" s="162">
        <f t="shared" si="6"/>
        <v>0</v>
      </c>
      <c r="R182" s="162">
        <f t="shared" si="7"/>
        <v>0</v>
      </c>
      <c r="S182" s="162">
        <f t="shared" si="8"/>
        <v>0</v>
      </c>
      <c r="T182" s="251" t="str">
        <f t="shared" si="147"/>
        <v>V</v>
      </c>
      <c r="U182" s="262">
        <v>1</v>
      </c>
      <c r="V182" s="262">
        <v>1</v>
      </c>
      <c r="W182" s="262">
        <v>1</v>
      </c>
      <c r="X182" s="262">
        <v>1</v>
      </c>
      <c r="Y182" s="158"/>
      <c r="Z182" s="164">
        <f t="shared" si="148"/>
        <v>17400</v>
      </c>
      <c r="AA182" s="165">
        <f t="shared" si="149"/>
        <v>29.347999999999999</v>
      </c>
      <c r="AB182" s="166"/>
    </row>
    <row r="183" spans="1:28" ht="18" customHeight="1">
      <c r="B183" s="298" t="s">
        <v>361</v>
      </c>
      <c r="C183" s="656" t="s">
        <v>842</v>
      </c>
      <c r="D183" s="300">
        <v>1</v>
      </c>
      <c r="E183" s="301" t="s">
        <v>408</v>
      </c>
      <c r="F183" s="72" t="s">
        <v>412</v>
      </c>
      <c r="G183" s="72" t="s">
        <v>333</v>
      </c>
      <c r="H183" s="55" t="s">
        <v>324</v>
      </c>
      <c r="I183" s="72">
        <v>139</v>
      </c>
      <c r="J183" s="261">
        <v>3200</v>
      </c>
      <c r="K183" s="161">
        <f t="shared" si="150"/>
        <v>200</v>
      </c>
      <c r="L183" s="162">
        <f t="shared" si="143"/>
        <v>46.889333333333333</v>
      </c>
      <c r="M183" s="162">
        <f t="shared" si="144"/>
        <v>0</v>
      </c>
      <c r="N183" s="162">
        <f t="shared" si="145"/>
        <v>0</v>
      </c>
      <c r="O183" s="162">
        <f t="shared" si="146"/>
        <v>0</v>
      </c>
      <c r="P183" s="163">
        <f t="shared" si="5"/>
        <v>0.33733333333333332</v>
      </c>
      <c r="Q183" s="162">
        <f t="shared" si="6"/>
        <v>0</v>
      </c>
      <c r="R183" s="162">
        <f t="shared" si="7"/>
        <v>0</v>
      </c>
      <c r="S183" s="162">
        <f t="shared" si="8"/>
        <v>0</v>
      </c>
      <c r="T183" s="251" t="str">
        <f t="shared" si="147"/>
        <v>V</v>
      </c>
      <c r="U183" s="262">
        <v>1</v>
      </c>
      <c r="V183" s="262">
        <v>1</v>
      </c>
      <c r="W183" s="262">
        <v>1</v>
      </c>
      <c r="X183" s="262">
        <v>1</v>
      </c>
      <c r="Y183" s="158"/>
      <c r="Z183" s="164">
        <f t="shared" si="148"/>
        <v>27800</v>
      </c>
      <c r="AA183" s="165">
        <f t="shared" si="149"/>
        <v>46.889333333333333</v>
      </c>
      <c r="AB183" s="166"/>
    </row>
    <row r="184" spans="1:28" ht="18" customHeight="1">
      <c r="B184" s="298" t="s">
        <v>361</v>
      </c>
      <c r="C184" s="656" t="s">
        <v>842</v>
      </c>
      <c r="D184" s="300">
        <v>1</v>
      </c>
      <c r="E184" s="301" t="s">
        <v>409</v>
      </c>
      <c r="F184" s="72" t="s">
        <v>346</v>
      </c>
      <c r="G184" s="72" t="s">
        <v>333</v>
      </c>
      <c r="H184" s="55" t="s">
        <v>324</v>
      </c>
      <c r="I184" s="72">
        <v>10</v>
      </c>
      <c r="J184" s="261">
        <v>12200</v>
      </c>
      <c r="K184" s="161">
        <f t="shared" si="150"/>
        <v>200</v>
      </c>
      <c r="L184" s="162">
        <f t="shared" si="143"/>
        <v>7.0623529411764698</v>
      </c>
      <c r="M184" s="162">
        <f t="shared" si="144"/>
        <v>0</v>
      </c>
      <c r="N184" s="162">
        <f t="shared" si="145"/>
        <v>0</v>
      </c>
      <c r="O184" s="162">
        <f t="shared" si="146"/>
        <v>0</v>
      </c>
      <c r="P184" s="163">
        <f t="shared" si="5"/>
        <v>0.70623529411764696</v>
      </c>
      <c r="Q184" s="162">
        <f t="shared" si="6"/>
        <v>0</v>
      </c>
      <c r="R184" s="162">
        <f t="shared" si="7"/>
        <v>0</v>
      </c>
      <c r="S184" s="162">
        <f t="shared" si="8"/>
        <v>0</v>
      </c>
      <c r="T184" s="251" t="str">
        <f t="shared" si="147"/>
        <v>V</v>
      </c>
      <c r="U184" s="262">
        <v>1</v>
      </c>
      <c r="V184" s="262">
        <v>1</v>
      </c>
      <c r="W184" s="262">
        <v>1</v>
      </c>
      <c r="X184" s="262">
        <v>1</v>
      </c>
      <c r="Y184" s="158"/>
      <c r="Z184" s="164">
        <f t="shared" si="148"/>
        <v>2000</v>
      </c>
      <c r="AA184" s="165">
        <f t="shared" si="149"/>
        <v>7.0623529411764698</v>
      </c>
      <c r="AB184" s="166"/>
    </row>
    <row r="185" spans="1:28" ht="18" customHeight="1">
      <c r="B185" s="298" t="s">
        <v>361</v>
      </c>
      <c r="C185" s="656" t="s">
        <v>842</v>
      </c>
      <c r="D185" s="300">
        <v>1</v>
      </c>
      <c r="E185" s="301" t="s">
        <v>410</v>
      </c>
      <c r="F185" s="72" t="s">
        <v>346</v>
      </c>
      <c r="G185" s="72" t="s">
        <v>333</v>
      </c>
      <c r="H185" s="55" t="s">
        <v>324</v>
      </c>
      <c r="I185" s="72">
        <v>10</v>
      </c>
      <c r="J185" s="261">
        <v>12200</v>
      </c>
      <c r="K185" s="161">
        <f t="shared" si="150"/>
        <v>200</v>
      </c>
      <c r="L185" s="162">
        <f t="shared" si="143"/>
        <v>7.0623529411764698</v>
      </c>
      <c r="M185" s="162">
        <f t="shared" si="144"/>
        <v>0</v>
      </c>
      <c r="N185" s="162">
        <f t="shared" si="145"/>
        <v>0</v>
      </c>
      <c r="O185" s="162">
        <f t="shared" si="146"/>
        <v>0</v>
      </c>
      <c r="P185" s="163">
        <f t="shared" si="5"/>
        <v>0.70623529411764696</v>
      </c>
      <c r="Q185" s="162">
        <f t="shared" si="6"/>
        <v>0</v>
      </c>
      <c r="R185" s="162">
        <f t="shared" si="7"/>
        <v>0</v>
      </c>
      <c r="S185" s="162">
        <f t="shared" si="8"/>
        <v>0</v>
      </c>
      <c r="T185" s="251" t="str">
        <f t="shared" si="147"/>
        <v>V</v>
      </c>
      <c r="U185" s="262">
        <v>1</v>
      </c>
      <c r="V185" s="262">
        <v>1</v>
      </c>
      <c r="W185" s="262">
        <v>1</v>
      </c>
      <c r="X185" s="262">
        <v>1</v>
      </c>
      <c r="Y185" s="158"/>
      <c r="Z185" s="164">
        <f t="shared" si="148"/>
        <v>2000</v>
      </c>
      <c r="AA185" s="165">
        <f t="shared" si="149"/>
        <v>7.0623529411764698</v>
      </c>
      <c r="AB185" s="166"/>
    </row>
    <row r="186" spans="1:28" ht="18" customHeight="1">
      <c r="B186" s="298" t="s">
        <v>361</v>
      </c>
      <c r="C186" s="656" t="s">
        <v>842</v>
      </c>
      <c r="D186" s="300">
        <v>1</v>
      </c>
      <c r="E186" s="301" t="s">
        <v>411</v>
      </c>
      <c r="F186" s="72" t="s">
        <v>346</v>
      </c>
      <c r="G186" s="72" t="s">
        <v>333</v>
      </c>
      <c r="H186" s="55" t="s">
        <v>324</v>
      </c>
      <c r="I186" s="72">
        <v>8</v>
      </c>
      <c r="J186" s="261">
        <v>12200</v>
      </c>
      <c r="K186" s="161">
        <f t="shared" si="150"/>
        <v>200</v>
      </c>
      <c r="L186" s="162">
        <f t="shared" si="143"/>
        <v>5.6498823529411757</v>
      </c>
      <c r="M186" s="162">
        <f t="shared" si="144"/>
        <v>0</v>
      </c>
      <c r="N186" s="162">
        <f t="shared" si="145"/>
        <v>0</v>
      </c>
      <c r="O186" s="162">
        <f t="shared" si="146"/>
        <v>0</v>
      </c>
      <c r="P186" s="163">
        <f t="shared" si="5"/>
        <v>0.70623529411764696</v>
      </c>
      <c r="Q186" s="162">
        <f t="shared" si="6"/>
        <v>0</v>
      </c>
      <c r="R186" s="162">
        <f t="shared" si="7"/>
        <v>0</v>
      </c>
      <c r="S186" s="162">
        <f t="shared" si="8"/>
        <v>0</v>
      </c>
      <c r="T186" s="251" t="str">
        <f t="shared" si="147"/>
        <v>V</v>
      </c>
      <c r="U186" s="262">
        <v>1</v>
      </c>
      <c r="V186" s="262">
        <v>1</v>
      </c>
      <c r="W186" s="262">
        <v>1</v>
      </c>
      <c r="X186" s="262">
        <v>1</v>
      </c>
      <c r="Y186" s="158"/>
      <c r="Z186" s="164">
        <f t="shared" si="148"/>
        <v>1600</v>
      </c>
      <c r="AA186" s="165">
        <f t="shared" si="149"/>
        <v>5.6498823529411757</v>
      </c>
      <c r="AB186" s="166"/>
    </row>
    <row r="187" spans="1:28" ht="18" customHeight="1">
      <c r="B187" s="298" t="s">
        <v>360</v>
      </c>
      <c r="C187" s="656" t="s">
        <v>893</v>
      </c>
      <c r="D187" s="300">
        <v>0</v>
      </c>
      <c r="E187" s="301" t="s">
        <v>414</v>
      </c>
      <c r="F187" s="72" t="s">
        <v>870</v>
      </c>
      <c r="G187" s="72" t="s">
        <v>334</v>
      </c>
      <c r="H187" s="55" t="s">
        <v>324</v>
      </c>
      <c r="I187" s="72">
        <v>50</v>
      </c>
      <c r="J187" s="261">
        <v>7200</v>
      </c>
      <c r="K187" s="161">
        <f t="shared" si="150"/>
        <v>200</v>
      </c>
      <c r="L187" s="162">
        <f t="shared" si="143"/>
        <v>30.2156862745098</v>
      </c>
      <c r="M187" s="162">
        <f t="shared" si="144"/>
        <v>0</v>
      </c>
      <c r="N187" s="162">
        <f t="shared" si="145"/>
        <v>0</v>
      </c>
      <c r="O187" s="162">
        <f t="shared" si="146"/>
        <v>0</v>
      </c>
      <c r="P187" s="163">
        <f t="shared" si="5"/>
        <v>0.60431372549019602</v>
      </c>
      <c r="Q187" s="162">
        <f t="shared" si="6"/>
        <v>0</v>
      </c>
      <c r="R187" s="162">
        <f t="shared" si="7"/>
        <v>0</v>
      </c>
      <c r="S187" s="162">
        <f t="shared" si="8"/>
        <v>0</v>
      </c>
      <c r="T187" s="251" t="str">
        <f t="shared" si="147"/>
        <v>V</v>
      </c>
      <c r="U187" s="262">
        <v>1</v>
      </c>
      <c r="V187" s="262">
        <v>1</v>
      </c>
      <c r="W187" s="262">
        <v>1</v>
      </c>
      <c r="X187" s="262">
        <v>1</v>
      </c>
      <c r="Y187" s="158"/>
      <c r="Z187" s="164">
        <f t="shared" si="148"/>
        <v>10000</v>
      </c>
      <c r="AA187" s="165">
        <f t="shared" si="149"/>
        <v>30.2156862745098</v>
      </c>
      <c r="AB187" s="166"/>
    </row>
    <row r="188" spans="1:28" ht="18" customHeight="1">
      <c r="B188" s="298" t="s">
        <v>360</v>
      </c>
      <c r="C188" s="656" t="s">
        <v>893</v>
      </c>
      <c r="D188" s="300">
        <v>0</v>
      </c>
      <c r="E188" s="301" t="s">
        <v>415</v>
      </c>
      <c r="F188" s="72" t="s">
        <v>870</v>
      </c>
      <c r="G188" s="72" t="s">
        <v>334</v>
      </c>
      <c r="H188" s="55" t="s">
        <v>324</v>
      </c>
      <c r="I188" s="72">
        <v>50</v>
      </c>
      <c r="J188" s="261">
        <v>7200</v>
      </c>
      <c r="K188" s="161">
        <f t="shared" si="150"/>
        <v>200</v>
      </c>
      <c r="L188" s="162">
        <f t="shared" si="143"/>
        <v>30.2156862745098</v>
      </c>
      <c r="M188" s="162">
        <f t="shared" si="144"/>
        <v>0</v>
      </c>
      <c r="N188" s="162">
        <f t="shared" si="145"/>
        <v>0</v>
      </c>
      <c r="O188" s="162">
        <f t="shared" si="146"/>
        <v>0</v>
      </c>
      <c r="P188" s="163">
        <f t="shared" si="5"/>
        <v>0.60431372549019602</v>
      </c>
      <c r="Q188" s="162">
        <f t="shared" si="6"/>
        <v>0</v>
      </c>
      <c r="R188" s="162">
        <f t="shared" si="7"/>
        <v>0</v>
      </c>
      <c r="S188" s="162">
        <f t="shared" si="8"/>
        <v>0</v>
      </c>
      <c r="T188" s="251" t="str">
        <f t="shared" si="147"/>
        <v>V</v>
      </c>
      <c r="U188" s="262">
        <v>1</v>
      </c>
      <c r="V188" s="262">
        <v>1</v>
      </c>
      <c r="W188" s="262">
        <v>1</v>
      </c>
      <c r="X188" s="262">
        <v>1</v>
      </c>
      <c r="Y188" s="158"/>
      <c r="Z188" s="164">
        <f t="shared" si="148"/>
        <v>10000</v>
      </c>
      <c r="AA188" s="165">
        <f t="shared" si="149"/>
        <v>30.2156862745098</v>
      </c>
      <c r="AB188" s="166"/>
    </row>
    <row r="189" spans="1:28" ht="18" customHeight="1">
      <c r="B189" s="298" t="s">
        <v>360</v>
      </c>
      <c r="C189" s="656" t="s">
        <v>893</v>
      </c>
      <c r="D189" s="300">
        <v>0</v>
      </c>
      <c r="E189" s="301" t="s">
        <v>416</v>
      </c>
      <c r="F189" s="72" t="s">
        <v>870</v>
      </c>
      <c r="G189" s="72" t="s">
        <v>334</v>
      </c>
      <c r="H189" s="55" t="s">
        <v>324</v>
      </c>
      <c r="I189" s="72">
        <v>51</v>
      </c>
      <c r="J189" s="261">
        <v>7200</v>
      </c>
      <c r="K189" s="161">
        <f t="shared" si="150"/>
        <v>200</v>
      </c>
      <c r="L189" s="162">
        <f t="shared" si="143"/>
        <v>30.819999999999997</v>
      </c>
      <c r="M189" s="162">
        <f t="shared" si="144"/>
        <v>0</v>
      </c>
      <c r="N189" s="162">
        <f t="shared" si="145"/>
        <v>0</v>
      </c>
      <c r="O189" s="162">
        <f t="shared" si="146"/>
        <v>0</v>
      </c>
      <c r="P189" s="163">
        <f t="shared" si="5"/>
        <v>0.60431372549019602</v>
      </c>
      <c r="Q189" s="162">
        <f t="shared" si="6"/>
        <v>0</v>
      </c>
      <c r="R189" s="162">
        <f t="shared" si="7"/>
        <v>0</v>
      </c>
      <c r="S189" s="162">
        <f t="shared" si="8"/>
        <v>0</v>
      </c>
      <c r="T189" s="251" t="str">
        <f t="shared" si="147"/>
        <v>V</v>
      </c>
      <c r="U189" s="262">
        <v>1</v>
      </c>
      <c r="V189" s="262">
        <v>1</v>
      </c>
      <c r="W189" s="262">
        <v>1</v>
      </c>
      <c r="X189" s="262">
        <v>1</v>
      </c>
      <c r="Y189" s="158"/>
      <c r="Z189" s="164">
        <f t="shared" si="148"/>
        <v>10200</v>
      </c>
      <c r="AA189" s="165">
        <f t="shared" si="149"/>
        <v>30.819999999999997</v>
      </c>
      <c r="AB189" s="166"/>
    </row>
    <row r="190" spans="1:28" ht="18" customHeight="1">
      <c r="B190" s="298" t="s">
        <v>360</v>
      </c>
      <c r="C190" s="656" t="s">
        <v>893</v>
      </c>
      <c r="D190" s="300">
        <v>0</v>
      </c>
      <c r="E190" s="301" t="s">
        <v>417</v>
      </c>
      <c r="F190" s="72" t="s">
        <v>870</v>
      </c>
      <c r="G190" s="72" t="s">
        <v>334</v>
      </c>
      <c r="H190" s="55" t="s">
        <v>324</v>
      </c>
      <c r="I190" s="72">
        <v>50</v>
      </c>
      <c r="J190" s="261">
        <v>7200</v>
      </c>
      <c r="K190" s="161">
        <f t="shared" si="150"/>
        <v>200</v>
      </c>
      <c r="L190" s="162">
        <f t="shared" si="143"/>
        <v>30.2156862745098</v>
      </c>
      <c r="M190" s="162">
        <f t="shared" si="144"/>
        <v>0</v>
      </c>
      <c r="N190" s="162">
        <f t="shared" si="145"/>
        <v>0</v>
      </c>
      <c r="O190" s="162">
        <f t="shared" si="146"/>
        <v>0</v>
      </c>
      <c r="P190" s="163">
        <f t="shared" si="5"/>
        <v>0.60431372549019602</v>
      </c>
      <c r="Q190" s="162">
        <f t="shared" si="6"/>
        <v>0</v>
      </c>
      <c r="R190" s="162">
        <f t="shared" si="7"/>
        <v>0</v>
      </c>
      <c r="S190" s="162">
        <f t="shared" si="8"/>
        <v>0</v>
      </c>
      <c r="T190" s="251" t="str">
        <f t="shared" si="147"/>
        <v>V</v>
      </c>
      <c r="U190" s="262">
        <v>1</v>
      </c>
      <c r="V190" s="262">
        <v>1</v>
      </c>
      <c r="W190" s="262">
        <v>1</v>
      </c>
      <c r="X190" s="262">
        <v>1</v>
      </c>
      <c r="Y190" s="158"/>
      <c r="Z190" s="164">
        <f t="shared" si="148"/>
        <v>10000</v>
      </c>
      <c r="AA190" s="165">
        <f t="shared" si="149"/>
        <v>30.2156862745098</v>
      </c>
      <c r="AB190" s="166"/>
    </row>
    <row r="191" spans="1:28" ht="18" customHeight="1">
      <c r="B191" s="298" t="s">
        <v>360</v>
      </c>
      <c r="C191" s="656" t="s">
        <v>893</v>
      </c>
      <c r="D191" s="300">
        <v>1</v>
      </c>
      <c r="E191" s="301" t="s">
        <v>418</v>
      </c>
      <c r="F191" s="72" t="s">
        <v>871</v>
      </c>
      <c r="G191" s="72" t="s">
        <v>334</v>
      </c>
      <c r="H191" s="55" t="s">
        <v>324</v>
      </c>
      <c r="I191" s="72">
        <v>51</v>
      </c>
      <c r="J191" s="261">
        <v>7080</v>
      </c>
      <c r="K191" s="161">
        <f t="shared" si="150"/>
        <v>80</v>
      </c>
      <c r="L191" s="162">
        <f t="shared" si="143"/>
        <v>14.793599999999998</v>
      </c>
      <c r="M191" s="162">
        <f t="shared" si="144"/>
        <v>0</v>
      </c>
      <c r="N191" s="162">
        <f t="shared" si="145"/>
        <v>0</v>
      </c>
      <c r="O191" s="162">
        <f t="shared" si="146"/>
        <v>0</v>
      </c>
      <c r="P191" s="163">
        <f t="shared" si="5"/>
        <v>0.29007058823529408</v>
      </c>
      <c r="Q191" s="162">
        <f t="shared" si="6"/>
        <v>0</v>
      </c>
      <c r="R191" s="162">
        <f t="shared" si="7"/>
        <v>0</v>
      </c>
      <c r="S191" s="162">
        <f t="shared" si="8"/>
        <v>0</v>
      </c>
      <c r="T191" s="251" t="str">
        <f t="shared" si="147"/>
        <v>V</v>
      </c>
      <c r="U191" s="262">
        <v>1</v>
      </c>
      <c r="V191" s="262">
        <v>1</v>
      </c>
      <c r="W191" s="262">
        <v>1</v>
      </c>
      <c r="X191" s="262">
        <v>1</v>
      </c>
      <c r="Y191" s="158"/>
      <c r="Z191" s="164">
        <f t="shared" si="148"/>
        <v>4080</v>
      </c>
      <c r="AA191" s="165">
        <f t="shared" si="149"/>
        <v>14.793599999999998</v>
      </c>
      <c r="AB191" s="166"/>
    </row>
    <row r="192" spans="1:28" ht="18" customHeight="1">
      <c r="B192" s="298" t="s">
        <v>360</v>
      </c>
      <c r="C192" s="656" t="s">
        <v>893</v>
      </c>
      <c r="D192" s="300">
        <v>1</v>
      </c>
      <c r="E192" s="301" t="s">
        <v>419</v>
      </c>
      <c r="F192" s="72" t="s">
        <v>871</v>
      </c>
      <c r="G192" s="72" t="s">
        <v>334</v>
      </c>
      <c r="H192" s="55" t="s">
        <v>324</v>
      </c>
      <c r="I192" s="72">
        <v>53</v>
      </c>
      <c r="J192" s="261">
        <v>7080</v>
      </c>
      <c r="K192" s="161">
        <f t="shared" si="150"/>
        <v>80</v>
      </c>
      <c r="L192" s="162">
        <f t="shared" si="143"/>
        <v>15.373741176470586</v>
      </c>
      <c r="M192" s="162">
        <f t="shared" si="144"/>
        <v>0</v>
      </c>
      <c r="N192" s="162">
        <f t="shared" si="145"/>
        <v>0</v>
      </c>
      <c r="O192" s="162">
        <f t="shared" si="146"/>
        <v>0</v>
      </c>
      <c r="P192" s="163">
        <f t="shared" si="5"/>
        <v>0.29007058823529408</v>
      </c>
      <c r="Q192" s="162">
        <f t="shared" si="6"/>
        <v>0</v>
      </c>
      <c r="R192" s="162">
        <f t="shared" si="7"/>
        <v>0</v>
      </c>
      <c r="S192" s="162">
        <f t="shared" si="8"/>
        <v>0</v>
      </c>
      <c r="T192" s="251" t="str">
        <f t="shared" si="147"/>
        <v>V</v>
      </c>
      <c r="U192" s="262">
        <v>1</v>
      </c>
      <c r="V192" s="262">
        <v>1</v>
      </c>
      <c r="W192" s="262">
        <v>1</v>
      </c>
      <c r="X192" s="262">
        <v>1</v>
      </c>
      <c r="Y192" s="158"/>
      <c r="Z192" s="164">
        <f t="shared" si="148"/>
        <v>4240</v>
      </c>
      <c r="AA192" s="165">
        <f t="shared" si="149"/>
        <v>15.373741176470586</v>
      </c>
      <c r="AB192" s="166"/>
    </row>
    <row r="193" spans="1:28" ht="18" customHeight="1">
      <c r="B193" s="298" t="s">
        <v>360</v>
      </c>
      <c r="C193" s="656" t="s">
        <v>893</v>
      </c>
      <c r="D193" s="300">
        <v>1</v>
      </c>
      <c r="E193" s="301" t="s">
        <v>420</v>
      </c>
      <c r="F193" s="72" t="s">
        <v>871</v>
      </c>
      <c r="G193" s="72" t="s">
        <v>334</v>
      </c>
      <c r="H193" s="55" t="s">
        <v>324</v>
      </c>
      <c r="I193" s="72">
        <v>51</v>
      </c>
      <c r="J193" s="261">
        <v>7080</v>
      </c>
      <c r="K193" s="161">
        <f t="shared" ref="K193:K196" si="151">SUM(IF(J193="",0,VLOOKUP(J193,Kengetal,2)))</f>
        <v>80</v>
      </c>
      <c r="L193" s="162">
        <f t="shared" si="143"/>
        <v>14.793599999999998</v>
      </c>
      <c r="M193" s="162">
        <f t="shared" si="144"/>
        <v>0</v>
      </c>
      <c r="N193" s="162">
        <f t="shared" si="145"/>
        <v>0</v>
      </c>
      <c r="O193" s="162">
        <f t="shared" si="146"/>
        <v>0</v>
      </c>
      <c r="P193" s="163">
        <f t="shared" si="5"/>
        <v>0.29007058823529408</v>
      </c>
      <c r="Q193" s="162">
        <f t="shared" si="6"/>
        <v>0</v>
      </c>
      <c r="R193" s="162">
        <f t="shared" si="7"/>
        <v>0</v>
      </c>
      <c r="S193" s="162">
        <f t="shared" si="8"/>
        <v>0</v>
      </c>
      <c r="T193" s="251" t="str">
        <f t="shared" si="147"/>
        <v>V</v>
      </c>
      <c r="U193" s="262">
        <v>1</v>
      </c>
      <c r="V193" s="262">
        <v>1</v>
      </c>
      <c r="W193" s="262">
        <v>1</v>
      </c>
      <c r="X193" s="262">
        <v>1</v>
      </c>
      <c r="Y193" s="158"/>
      <c r="Z193" s="164">
        <f t="shared" si="148"/>
        <v>4080</v>
      </c>
      <c r="AA193" s="165">
        <f t="shared" si="149"/>
        <v>14.793599999999998</v>
      </c>
      <c r="AB193" s="166"/>
    </row>
    <row r="194" spans="1:28" ht="18" customHeight="1">
      <c r="B194" s="298" t="s">
        <v>360</v>
      </c>
      <c r="C194" s="656" t="s">
        <v>893</v>
      </c>
      <c r="D194" s="300">
        <v>1</v>
      </c>
      <c r="E194" s="301" t="s">
        <v>421</v>
      </c>
      <c r="F194" s="72" t="s">
        <v>871</v>
      </c>
      <c r="G194" s="72" t="s">
        <v>334</v>
      </c>
      <c r="H194" s="55" t="s">
        <v>324</v>
      </c>
      <c r="I194" s="72">
        <v>51</v>
      </c>
      <c r="J194" s="261">
        <v>7080</v>
      </c>
      <c r="K194" s="161">
        <f t="shared" si="151"/>
        <v>80</v>
      </c>
      <c r="L194" s="162">
        <f t="shared" si="143"/>
        <v>14.793599999999998</v>
      </c>
      <c r="M194" s="162">
        <f t="shared" si="144"/>
        <v>0</v>
      </c>
      <c r="N194" s="162">
        <f t="shared" si="145"/>
        <v>0</v>
      </c>
      <c r="O194" s="162">
        <f t="shared" si="146"/>
        <v>0</v>
      </c>
      <c r="P194" s="163">
        <f t="shared" si="5"/>
        <v>0.29007058823529408</v>
      </c>
      <c r="Q194" s="162">
        <f t="shared" si="6"/>
        <v>0</v>
      </c>
      <c r="R194" s="162">
        <f t="shared" si="7"/>
        <v>0</v>
      </c>
      <c r="S194" s="162">
        <f t="shared" si="8"/>
        <v>0</v>
      </c>
      <c r="T194" s="251" t="str">
        <f t="shared" si="147"/>
        <v>V</v>
      </c>
      <c r="U194" s="262">
        <v>1</v>
      </c>
      <c r="V194" s="262">
        <v>1</v>
      </c>
      <c r="W194" s="262">
        <v>1</v>
      </c>
      <c r="X194" s="262">
        <v>1</v>
      </c>
      <c r="Y194" s="158"/>
      <c r="Z194" s="164">
        <f t="shared" si="148"/>
        <v>4080</v>
      </c>
      <c r="AA194" s="165">
        <f t="shared" si="149"/>
        <v>14.793599999999998</v>
      </c>
      <c r="AB194" s="166"/>
    </row>
    <row r="195" spans="1:28" ht="18" customHeight="1">
      <c r="B195" s="298" t="s">
        <v>360</v>
      </c>
      <c r="C195" s="656" t="s">
        <v>893</v>
      </c>
      <c r="D195" s="300">
        <v>0</v>
      </c>
      <c r="E195" s="301" t="s">
        <v>422</v>
      </c>
      <c r="F195" s="72" t="s">
        <v>442</v>
      </c>
      <c r="G195" s="72" t="s">
        <v>333</v>
      </c>
      <c r="H195" s="55" t="s">
        <v>324</v>
      </c>
      <c r="I195" s="72">
        <v>18</v>
      </c>
      <c r="J195" s="261">
        <v>3200</v>
      </c>
      <c r="K195" s="161">
        <f t="shared" si="151"/>
        <v>200</v>
      </c>
      <c r="L195" s="162">
        <f t="shared" si="143"/>
        <v>6.0720000000000001</v>
      </c>
      <c r="M195" s="162">
        <f t="shared" si="144"/>
        <v>0</v>
      </c>
      <c r="N195" s="162">
        <f t="shared" si="145"/>
        <v>0</v>
      </c>
      <c r="O195" s="162">
        <f t="shared" si="146"/>
        <v>0</v>
      </c>
      <c r="P195" s="163">
        <f t="shared" si="5"/>
        <v>0.33733333333333332</v>
      </c>
      <c r="Q195" s="162">
        <f t="shared" si="6"/>
        <v>0</v>
      </c>
      <c r="R195" s="162">
        <f t="shared" si="7"/>
        <v>0</v>
      </c>
      <c r="S195" s="162">
        <f t="shared" si="8"/>
        <v>0</v>
      </c>
      <c r="T195" s="251" t="str">
        <f t="shared" si="147"/>
        <v>V</v>
      </c>
      <c r="U195" s="262">
        <v>1</v>
      </c>
      <c r="V195" s="262">
        <v>1</v>
      </c>
      <c r="W195" s="262">
        <v>1</v>
      </c>
      <c r="X195" s="262">
        <v>1</v>
      </c>
      <c r="Y195" s="158"/>
      <c r="Z195" s="164">
        <f t="shared" si="148"/>
        <v>3600</v>
      </c>
      <c r="AA195" s="165">
        <f t="shared" si="149"/>
        <v>6.0720000000000001</v>
      </c>
      <c r="AB195" s="166"/>
    </row>
    <row r="196" spans="1:28" ht="18" customHeight="1">
      <c r="B196" s="298" t="s">
        <v>360</v>
      </c>
      <c r="C196" s="656" t="s">
        <v>893</v>
      </c>
      <c r="D196" s="300">
        <v>0</v>
      </c>
      <c r="E196" s="301" t="s">
        <v>423</v>
      </c>
      <c r="F196" s="72" t="s">
        <v>442</v>
      </c>
      <c r="G196" s="72" t="s">
        <v>333</v>
      </c>
      <c r="H196" s="55" t="s">
        <v>324</v>
      </c>
      <c r="I196" s="72">
        <v>18</v>
      </c>
      <c r="J196" s="261">
        <v>3200</v>
      </c>
      <c r="K196" s="161">
        <f t="shared" si="151"/>
        <v>200</v>
      </c>
      <c r="L196" s="162">
        <f t="shared" si="143"/>
        <v>6.0720000000000001</v>
      </c>
      <c r="M196" s="162">
        <f t="shared" si="144"/>
        <v>0</v>
      </c>
      <c r="N196" s="162">
        <f t="shared" si="145"/>
        <v>0</v>
      </c>
      <c r="O196" s="162">
        <f t="shared" si="146"/>
        <v>0</v>
      </c>
      <c r="P196" s="163">
        <f t="shared" si="5"/>
        <v>0.33733333333333332</v>
      </c>
      <c r="Q196" s="162">
        <f t="shared" si="6"/>
        <v>0</v>
      </c>
      <c r="R196" s="162">
        <f t="shared" si="7"/>
        <v>0</v>
      </c>
      <c r="S196" s="162">
        <f t="shared" si="8"/>
        <v>0</v>
      </c>
      <c r="T196" s="251" t="str">
        <f t="shared" si="147"/>
        <v>V</v>
      </c>
      <c r="U196" s="262">
        <v>1</v>
      </c>
      <c r="V196" s="262">
        <v>1</v>
      </c>
      <c r="W196" s="262">
        <v>1</v>
      </c>
      <c r="X196" s="262">
        <v>1</v>
      </c>
      <c r="Y196" s="158"/>
      <c r="Z196" s="164">
        <f t="shared" si="148"/>
        <v>3600</v>
      </c>
      <c r="AA196" s="165">
        <f t="shared" si="149"/>
        <v>6.0720000000000001</v>
      </c>
      <c r="AB196" s="166"/>
    </row>
    <row r="197" spans="1:28" ht="18" customHeight="1">
      <c r="B197" s="298" t="s">
        <v>360</v>
      </c>
      <c r="C197" s="656" t="s">
        <v>893</v>
      </c>
      <c r="D197" s="300">
        <v>1</v>
      </c>
      <c r="E197" s="301" t="s">
        <v>424</v>
      </c>
      <c r="F197" s="72" t="s">
        <v>442</v>
      </c>
      <c r="G197" s="72" t="s">
        <v>333</v>
      </c>
      <c r="H197" s="55" t="s">
        <v>324</v>
      </c>
      <c r="I197" s="72">
        <v>18</v>
      </c>
      <c r="J197" s="261">
        <v>3200</v>
      </c>
      <c r="K197" s="161">
        <f t="shared" ref="K197:K199" si="152">SUM(IF(J197="",0,VLOOKUP(J197,Kengetal,2)))</f>
        <v>200</v>
      </c>
      <c r="L197" s="162">
        <f t="shared" si="143"/>
        <v>6.0720000000000001</v>
      </c>
      <c r="M197" s="162">
        <f t="shared" si="144"/>
        <v>0</v>
      </c>
      <c r="N197" s="162">
        <f t="shared" si="145"/>
        <v>0</v>
      </c>
      <c r="O197" s="162">
        <f t="shared" si="146"/>
        <v>0</v>
      </c>
      <c r="P197" s="163">
        <f t="shared" si="5"/>
        <v>0.33733333333333332</v>
      </c>
      <c r="Q197" s="162">
        <f t="shared" si="6"/>
        <v>0</v>
      </c>
      <c r="R197" s="162">
        <f t="shared" si="7"/>
        <v>0</v>
      </c>
      <c r="S197" s="162">
        <f t="shared" si="8"/>
        <v>0</v>
      </c>
      <c r="T197" s="251" t="str">
        <f t="shared" si="147"/>
        <v>V</v>
      </c>
      <c r="U197" s="262">
        <v>1</v>
      </c>
      <c r="V197" s="262">
        <v>1</v>
      </c>
      <c r="W197" s="262">
        <v>1</v>
      </c>
      <c r="X197" s="262">
        <v>1</v>
      </c>
      <c r="Y197" s="158"/>
      <c r="Z197" s="164">
        <f t="shared" si="148"/>
        <v>3600</v>
      </c>
      <c r="AA197" s="165">
        <f t="shared" si="149"/>
        <v>6.0720000000000001</v>
      </c>
      <c r="AB197" s="166"/>
    </row>
    <row r="198" spans="1:28" ht="18" customHeight="1">
      <c r="B198" s="298" t="s">
        <v>360</v>
      </c>
      <c r="C198" s="656" t="s">
        <v>893</v>
      </c>
      <c r="D198" s="300">
        <v>1</v>
      </c>
      <c r="E198" s="301" t="s">
        <v>425</v>
      </c>
      <c r="F198" s="72" t="s">
        <v>442</v>
      </c>
      <c r="G198" s="72" t="s">
        <v>333</v>
      </c>
      <c r="H198" s="55" t="s">
        <v>324</v>
      </c>
      <c r="I198" s="72">
        <v>18</v>
      </c>
      <c r="J198" s="261">
        <v>3200</v>
      </c>
      <c r="K198" s="161">
        <f t="shared" si="152"/>
        <v>200</v>
      </c>
      <c r="L198" s="162">
        <f t="shared" si="143"/>
        <v>6.0720000000000001</v>
      </c>
      <c r="M198" s="162">
        <f t="shared" si="144"/>
        <v>0</v>
      </c>
      <c r="N198" s="162">
        <f t="shared" si="145"/>
        <v>0</v>
      </c>
      <c r="O198" s="162">
        <f t="shared" si="146"/>
        <v>0</v>
      </c>
      <c r="P198" s="163">
        <f t="shared" si="5"/>
        <v>0.33733333333333332</v>
      </c>
      <c r="Q198" s="162">
        <f t="shared" si="6"/>
        <v>0</v>
      </c>
      <c r="R198" s="162">
        <f t="shared" si="7"/>
        <v>0</v>
      </c>
      <c r="S198" s="162">
        <f t="shared" si="8"/>
        <v>0</v>
      </c>
      <c r="T198" s="251" t="str">
        <f t="shared" si="147"/>
        <v>V</v>
      </c>
      <c r="U198" s="262">
        <v>1</v>
      </c>
      <c r="V198" s="262">
        <v>1</v>
      </c>
      <c r="W198" s="262">
        <v>1</v>
      </c>
      <c r="X198" s="262">
        <v>1</v>
      </c>
      <c r="Y198" s="158"/>
      <c r="Z198" s="164">
        <f t="shared" si="148"/>
        <v>3600</v>
      </c>
      <c r="AA198" s="165">
        <f t="shared" si="149"/>
        <v>6.0720000000000001</v>
      </c>
      <c r="AB198" s="166"/>
    </row>
    <row r="199" spans="1:28" ht="18" customHeight="1">
      <c r="B199" s="298" t="s">
        <v>360</v>
      </c>
      <c r="C199" s="656" t="s">
        <v>893</v>
      </c>
      <c r="D199" s="300">
        <v>0</v>
      </c>
      <c r="E199" s="301" t="s">
        <v>426</v>
      </c>
      <c r="F199" s="72" t="s">
        <v>442</v>
      </c>
      <c r="G199" s="72" t="s">
        <v>333</v>
      </c>
      <c r="H199" s="55" t="s">
        <v>324</v>
      </c>
      <c r="I199" s="72">
        <v>19</v>
      </c>
      <c r="J199" s="261">
        <v>3200</v>
      </c>
      <c r="K199" s="161">
        <f t="shared" si="152"/>
        <v>200</v>
      </c>
      <c r="L199" s="162">
        <f t="shared" si="143"/>
        <v>6.4093333333333327</v>
      </c>
      <c r="M199" s="162">
        <f t="shared" si="144"/>
        <v>0</v>
      </c>
      <c r="N199" s="162">
        <f t="shared" si="145"/>
        <v>0</v>
      </c>
      <c r="O199" s="162">
        <f t="shared" si="146"/>
        <v>0</v>
      </c>
      <c r="P199" s="163">
        <f t="shared" si="5"/>
        <v>0.33733333333333332</v>
      </c>
      <c r="Q199" s="162">
        <f t="shared" si="6"/>
        <v>0</v>
      </c>
      <c r="R199" s="162">
        <f t="shared" si="7"/>
        <v>0</v>
      </c>
      <c r="S199" s="162">
        <f t="shared" si="8"/>
        <v>0</v>
      </c>
      <c r="T199" s="251" t="str">
        <f t="shared" si="147"/>
        <v>V</v>
      </c>
      <c r="U199" s="262">
        <v>1</v>
      </c>
      <c r="V199" s="262">
        <v>1</v>
      </c>
      <c r="W199" s="262">
        <v>1</v>
      </c>
      <c r="X199" s="262">
        <v>1</v>
      </c>
      <c r="Y199" s="158"/>
      <c r="Z199" s="164">
        <f t="shared" si="148"/>
        <v>3800</v>
      </c>
      <c r="AA199" s="165">
        <f t="shared" si="149"/>
        <v>6.4093333333333327</v>
      </c>
      <c r="AB199" s="166"/>
    </row>
    <row r="200" spans="1:28" ht="18" customHeight="1">
      <c r="B200" s="298" t="s">
        <v>360</v>
      </c>
      <c r="C200" s="656" t="s">
        <v>893</v>
      </c>
      <c r="D200" s="300">
        <v>0</v>
      </c>
      <c r="E200" s="301" t="s">
        <v>427</v>
      </c>
      <c r="F200" s="72" t="s">
        <v>354</v>
      </c>
      <c r="G200" s="72" t="s">
        <v>333</v>
      </c>
      <c r="H200" s="55" t="s">
        <v>324</v>
      </c>
      <c r="I200" s="72">
        <v>215</v>
      </c>
      <c r="J200" s="261">
        <v>3200</v>
      </c>
      <c r="K200" s="161">
        <f t="shared" ref="K200" si="153">SUM(IF(J200="",0,VLOOKUP(J200,Kengetal,2)))</f>
        <v>200</v>
      </c>
      <c r="L200" s="162">
        <f t="shared" si="143"/>
        <v>72.526666666666657</v>
      </c>
      <c r="M200" s="162">
        <f t="shared" si="144"/>
        <v>0</v>
      </c>
      <c r="N200" s="162">
        <f t="shared" si="145"/>
        <v>0</v>
      </c>
      <c r="O200" s="162">
        <f t="shared" si="146"/>
        <v>0</v>
      </c>
      <c r="P200" s="163">
        <f t="shared" si="5"/>
        <v>0.33733333333333332</v>
      </c>
      <c r="Q200" s="162">
        <f t="shared" si="6"/>
        <v>0</v>
      </c>
      <c r="R200" s="162">
        <f t="shared" si="7"/>
        <v>0</v>
      </c>
      <c r="S200" s="162">
        <f t="shared" si="8"/>
        <v>0</v>
      </c>
      <c r="T200" s="251" t="str">
        <f t="shared" si="147"/>
        <v>V</v>
      </c>
      <c r="U200" s="262">
        <v>1</v>
      </c>
      <c r="V200" s="262">
        <v>1</v>
      </c>
      <c r="W200" s="262">
        <v>1</v>
      </c>
      <c r="X200" s="262">
        <v>1</v>
      </c>
      <c r="Y200" s="158"/>
      <c r="Z200" s="164">
        <f t="shared" si="148"/>
        <v>43000</v>
      </c>
      <c r="AA200" s="165">
        <f t="shared" si="149"/>
        <v>72.526666666666657</v>
      </c>
      <c r="AB200" s="166"/>
    </row>
    <row r="201" spans="1:28" ht="18" customHeight="1">
      <c r="B201" s="298" t="s">
        <v>360</v>
      </c>
      <c r="C201" s="656" t="s">
        <v>893</v>
      </c>
      <c r="D201" s="300">
        <v>0</v>
      </c>
      <c r="E201" s="301" t="s">
        <v>428</v>
      </c>
      <c r="F201" s="72" t="s">
        <v>302</v>
      </c>
      <c r="G201" s="72" t="s">
        <v>333</v>
      </c>
      <c r="H201" s="55" t="s">
        <v>323</v>
      </c>
      <c r="I201" s="72">
        <v>4</v>
      </c>
      <c r="J201" s="261">
        <v>6200</v>
      </c>
      <c r="K201" s="161">
        <f t="shared" ref="K201:K205" si="154">SUM(IF(J201="",0,VLOOKUP(J201,Kengetal,2)))</f>
        <v>200</v>
      </c>
      <c r="L201" s="162">
        <f t="shared" si="143"/>
        <v>7.2156862745098032</v>
      </c>
      <c r="M201" s="162">
        <f t="shared" si="144"/>
        <v>0</v>
      </c>
      <c r="N201" s="162">
        <f t="shared" si="145"/>
        <v>0</v>
      </c>
      <c r="O201" s="162">
        <f t="shared" si="146"/>
        <v>0</v>
      </c>
      <c r="P201" s="163">
        <f t="shared" si="5"/>
        <v>1.8039215686274508</v>
      </c>
      <c r="Q201" s="162">
        <f t="shared" si="6"/>
        <v>0</v>
      </c>
      <c r="R201" s="162">
        <f t="shared" si="7"/>
        <v>0</v>
      </c>
      <c r="S201" s="162">
        <f t="shared" si="8"/>
        <v>0</v>
      </c>
      <c r="T201" s="251" t="str">
        <f t="shared" si="147"/>
        <v>V</v>
      </c>
      <c r="U201" s="262">
        <v>1</v>
      </c>
      <c r="V201" s="262">
        <v>1</v>
      </c>
      <c r="W201" s="262">
        <v>1</v>
      </c>
      <c r="X201" s="262">
        <v>1</v>
      </c>
      <c r="Y201" s="158"/>
      <c r="Z201" s="164">
        <f t="shared" si="148"/>
        <v>800</v>
      </c>
      <c r="AA201" s="165">
        <f t="shared" si="149"/>
        <v>7.2156862745098032</v>
      </c>
      <c r="AB201" s="166"/>
    </row>
    <row r="202" spans="1:28" ht="18" customHeight="1">
      <c r="B202" s="298" t="s">
        <v>360</v>
      </c>
      <c r="C202" s="656" t="s">
        <v>893</v>
      </c>
      <c r="D202" s="300">
        <v>0</v>
      </c>
      <c r="E202" s="301" t="s">
        <v>429</v>
      </c>
      <c r="F202" s="72" t="s">
        <v>331</v>
      </c>
      <c r="G202" s="72" t="s">
        <v>341</v>
      </c>
      <c r="H202" s="55" t="s">
        <v>324</v>
      </c>
      <c r="I202" s="72">
        <v>21</v>
      </c>
      <c r="J202" s="261">
        <v>1040</v>
      </c>
      <c r="K202" s="161">
        <f t="shared" si="154"/>
        <v>40</v>
      </c>
      <c r="L202" s="162">
        <f t="shared" si="143"/>
        <v>2.6593411764705883</v>
      </c>
      <c r="M202" s="162">
        <f t="shared" si="144"/>
        <v>0</v>
      </c>
      <c r="N202" s="162">
        <f t="shared" si="145"/>
        <v>0</v>
      </c>
      <c r="O202" s="162">
        <f t="shared" si="146"/>
        <v>0</v>
      </c>
      <c r="P202" s="163">
        <f t="shared" si="5"/>
        <v>0.12663529411764707</v>
      </c>
      <c r="Q202" s="162">
        <f t="shared" si="6"/>
        <v>0</v>
      </c>
      <c r="R202" s="162">
        <f t="shared" si="7"/>
        <v>0</v>
      </c>
      <c r="S202" s="162">
        <f t="shared" si="8"/>
        <v>0</v>
      </c>
      <c r="T202" s="251" t="str">
        <f t="shared" si="147"/>
        <v>B</v>
      </c>
      <c r="U202" s="262">
        <v>1</v>
      </c>
      <c r="V202" s="262">
        <v>1</v>
      </c>
      <c r="W202" s="262">
        <v>1</v>
      </c>
      <c r="X202" s="262">
        <v>1</v>
      </c>
      <c r="Y202" s="158"/>
      <c r="Z202" s="164">
        <f t="shared" si="148"/>
        <v>840</v>
      </c>
      <c r="AA202" s="165">
        <f t="shared" si="149"/>
        <v>2.6593411764705883</v>
      </c>
      <c r="AB202" s="166"/>
    </row>
    <row r="203" spans="1:28" ht="18" customHeight="1">
      <c r="B203" s="298" t="s">
        <v>360</v>
      </c>
      <c r="C203" s="656" t="s">
        <v>893</v>
      </c>
      <c r="D203" s="300">
        <v>0</v>
      </c>
      <c r="E203" s="301" t="s">
        <v>430</v>
      </c>
      <c r="F203" s="72" t="s">
        <v>338</v>
      </c>
      <c r="G203" s="72" t="s">
        <v>341</v>
      </c>
      <c r="H203" s="55" t="s">
        <v>324</v>
      </c>
      <c r="I203" s="72">
        <v>21</v>
      </c>
      <c r="J203" s="261">
        <v>1040</v>
      </c>
      <c r="K203" s="161">
        <f t="shared" si="154"/>
        <v>40</v>
      </c>
      <c r="L203" s="162">
        <f t="shared" si="143"/>
        <v>2.6593411764705883</v>
      </c>
      <c r="M203" s="162">
        <f t="shared" si="144"/>
        <v>0</v>
      </c>
      <c r="N203" s="162">
        <f t="shared" si="145"/>
        <v>0</v>
      </c>
      <c r="O203" s="162">
        <f t="shared" si="146"/>
        <v>0</v>
      </c>
      <c r="P203" s="163">
        <f t="shared" si="5"/>
        <v>0.12663529411764707</v>
      </c>
      <c r="Q203" s="162">
        <f t="shared" si="6"/>
        <v>0</v>
      </c>
      <c r="R203" s="162">
        <f t="shared" si="7"/>
        <v>0</v>
      </c>
      <c r="S203" s="162">
        <f t="shared" si="8"/>
        <v>0</v>
      </c>
      <c r="T203" s="251" t="str">
        <f t="shared" si="147"/>
        <v>B</v>
      </c>
      <c r="U203" s="262">
        <v>1</v>
      </c>
      <c r="V203" s="262">
        <v>1</v>
      </c>
      <c r="W203" s="262">
        <v>1</v>
      </c>
      <c r="X203" s="262">
        <v>1</v>
      </c>
      <c r="Y203" s="158"/>
      <c r="Z203" s="164">
        <f t="shared" si="148"/>
        <v>840</v>
      </c>
      <c r="AA203" s="165">
        <f t="shared" si="149"/>
        <v>2.6593411764705883</v>
      </c>
      <c r="AB203" s="166"/>
    </row>
    <row r="204" spans="1:28" ht="18" customHeight="1">
      <c r="B204" s="298" t="s">
        <v>360</v>
      </c>
      <c r="C204" s="656" t="s">
        <v>893</v>
      </c>
      <c r="D204" s="300">
        <v>0</v>
      </c>
      <c r="E204" s="301" t="s">
        <v>431</v>
      </c>
      <c r="F204" s="55" t="s">
        <v>707</v>
      </c>
      <c r="G204" s="72" t="s">
        <v>341</v>
      </c>
      <c r="H204" s="55" t="s">
        <v>324</v>
      </c>
      <c r="I204" s="72">
        <v>10</v>
      </c>
      <c r="J204" s="261">
        <v>1040</v>
      </c>
      <c r="K204" s="161">
        <f t="shared" si="154"/>
        <v>40</v>
      </c>
      <c r="L204" s="162">
        <f t="shared" si="143"/>
        <v>1.2663529411764707</v>
      </c>
      <c r="M204" s="162">
        <f t="shared" si="144"/>
        <v>0</v>
      </c>
      <c r="N204" s="162">
        <f t="shared" si="145"/>
        <v>0</v>
      </c>
      <c r="O204" s="162">
        <f t="shared" si="146"/>
        <v>0</v>
      </c>
      <c r="P204" s="163">
        <f t="shared" si="5"/>
        <v>0.12663529411764707</v>
      </c>
      <c r="Q204" s="162">
        <f t="shared" si="6"/>
        <v>0</v>
      </c>
      <c r="R204" s="162">
        <f t="shared" si="7"/>
        <v>0</v>
      </c>
      <c r="S204" s="162">
        <f t="shared" si="8"/>
        <v>0</v>
      </c>
      <c r="T204" s="251" t="str">
        <f t="shared" si="147"/>
        <v>B</v>
      </c>
      <c r="U204" s="262">
        <v>1</v>
      </c>
      <c r="V204" s="262">
        <v>1</v>
      </c>
      <c r="W204" s="262">
        <v>1</v>
      </c>
      <c r="X204" s="262">
        <v>1</v>
      </c>
      <c r="Y204" s="158"/>
      <c r="Z204" s="164">
        <f t="shared" si="148"/>
        <v>400</v>
      </c>
      <c r="AA204" s="165">
        <f t="shared" si="149"/>
        <v>1.2663529411764707</v>
      </c>
      <c r="AB204" s="166"/>
    </row>
    <row r="205" spans="1:28" ht="18" customHeight="1">
      <c r="B205" s="298" t="s">
        <v>360</v>
      </c>
      <c r="C205" s="656" t="s">
        <v>893</v>
      </c>
      <c r="D205" s="300">
        <v>0</v>
      </c>
      <c r="E205" s="301" t="s">
        <v>432</v>
      </c>
      <c r="F205" s="72" t="s">
        <v>347</v>
      </c>
      <c r="G205" s="72" t="s">
        <v>333</v>
      </c>
      <c r="H205" s="55" t="s">
        <v>324</v>
      </c>
      <c r="I205" s="72">
        <v>53</v>
      </c>
      <c r="J205" s="261">
        <v>3120</v>
      </c>
      <c r="K205" s="161">
        <f t="shared" si="154"/>
        <v>120</v>
      </c>
      <c r="L205" s="162">
        <f t="shared" si="143"/>
        <v>12.872639999999999</v>
      </c>
      <c r="M205" s="162">
        <f t="shared" si="144"/>
        <v>0</v>
      </c>
      <c r="N205" s="162">
        <f t="shared" si="145"/>
        <v>0</v>
      </c>
      <c r="O205" s="162">
        <f t="shared" si="146"/>
        <v>0</v>
      </c>
      <c r="P205" s="163">
        <f t="shared" si="5"/>
        <v>0.24287999999999998</v>
      </c>
      <c r="Q205" s="162">
        <f t="shared" si="6"/>
        <v>0</v>
      </c>
      <c r="R205" s="162">
        <f t="shared" si="7"/>
        <v>0</v>
      </c>
      <c r="S205" s="162">
        <f t="shared" si="8"/>
        <v>0</v>
      </c>
      <c r="T205" s="251" t="str">
        <f t="shared" si="147"/>
        <v>V</v>
      </c>
      <c r="U205" s="262">
        <v>1</v>
      </c>
      <c r="V205" s="262">
        <v>1</v>
      </c>
      <c r="W205" s="262">
        <v>1</v>
      </c>
      <c r="X205" s="262">
        <v>1</v>
      </c>
      <c r="Y205" s="158"/>
      <c r="Z205" s="164">
        <f t="shared" si="148"/>
        <v>6360</v>
      </c>
      <c r="AA205" s="165">
        <f t="shared" si="149"/>
        <v>12.872639999999999</v>
      </c>
      <c r="AB205" s="166"/>
    </row>
    <row r="206" spans="1:28" ht="18" customHeight="1">
      <c r="B206" s="298" t="s">
        <v>360</v>
      </c>
      <c r="C206" s="656" t="s">
        <v>893</v>
      </c>
      <c r="D206" s="300">
        <v>0</v>
      </c>
      <c r="E206" s="301" t="s">
        <v>433</v>
      </c>
      <c r="F206" s="72" t="s">
        <v>340</v>
      </c>
      <c r="G206" s="72" t="s">
        <v>333</v>
      </c>
      <c r="H206" s="55" t="s">
        <v>325</v>
      </c>
      <c r="I206" s="72">
        <v>7</v>
      </c>
      <c r="J206" s="261">
        <v>4200</v>
      </c>
      <c r="K206" s="161">
        <f t="shared" ref="K206" si="155">SUM(IF(J206="",0,VLOOKUP(J206,Kengetal,2)))</f>
        <v>200</v>
      </c>
      <c r="L206" s="162">
        <f t="shared" si="143"/>
        <v>7.0966274509803924</v>
      </c>
      <c r="M206" s="162">
        <f t="shared" si="144"/>
        <v>0</v>
      </c>
      <c r="N206" s="162">
        <f t="shared" si="145"/>
        <v>0</v>
      </c>
      <c r="O206" s="162">
        <f t="shared" si="146"/>
        <v>0</v>
      </c>
      <c r="P206" s="163">
        <f t="shared" si="5"/>
        <v>1.0138039215686274</v>
      </c>
      <c r="Q206" s="162">
        <f t="shared" si="6"/>
        <v>0</v>
      </c>
      <c r="R206" s="162">
        <f t="shared" si="7"/>
        <v>0</v>
      </c>
      <c r="S206" s="162">
        <f t="shared" si="8"/>
        <v>0</v>
      </c>
      <c r="T206" s="251" t="str">
        <f t="shared" si="147"/>
        <v>V</v>
      </c>
      <c r="U206" s="262">
        <v>1</v>
      </c>
      <c r="V206" s="262">
        <v>1</v>
      </c>
      <c r="W206" s="262">
        <v>1</v>
      </c>
      <c r="X206" s="262">
        <v>1</v>
      </c>
      <c r="Y206" s="158"/>
      <c r="Z206" s="164">
        <f t="shared" si="148"/>
        <v>1400</v>
      </c>
      <c r="AA206" s="165">
        <f t="shared" si="149"/>
        <v>7.0966274509803924</v>
      </c>
      <c r="AB206" s="166"/>
    </row>
    <row r="207" spans="1:28" ht="18" customHeight="1">
      <c r="A207" s="137">
        <v>37</v>
      </c>
      <c r="B207" s="298" t="s">
        <v>360</v>
      </c>
      <c r="C207" s="656" t="s">
        <v>893</v>
      </c>
      <c r="D207" s="300">
        <v>0</v>
      </c>
      <c r="E207" s="301" t="s">
        <v>434</v>
      </c>
      <c r="F207" s="72" t="s">
        <v>345</v>
      </c>
      <c r="G207" s="72" t="s">
        <v>348</v>
      </c>
      <c r="H207" s="55" t="s">
        <v>325</v>
      </c>
      <c r="I207" s="72">
        <v>7</v>
      </c>
      <c r="J207" s="261">
        <v>2200</v>
      </c>
      <c r="K207" s="161">
        <f t="shared" ref="K207:K211" si="156">SUM(IF(J207="",0,VLOOKUP(J207,Kengetal,2)))</f>
        <v>200</v>
      </c>
      <c r="L207" s="162">
        <f t="shared" si="143"/>
        <v>20.254431372549021</v>
      </c>
      <c r="M207" s="162">
        <f t="shared" si="144"/>
        <v>0</v>
      </c>
      <c r="N207" s="162">
        <f t="shared" si="145"/>
        <v>0</v>
      </c>
      <c r="O207" s="162">
        <f t="shared" si="146"/>
        <v>0</v>
      </c>
      <c r="P207" s="163">
        <f t="shared" si="5"/>
        <v>2.8934901960784316</v>
      </c>
      <c r="Q207" s="162">
        <f t="shared" si="6"/>
        <v>0</v>
      </c>
      <c r="R207" s="162">
        <f t="shared" si="7"/>
        <v>0</v>
      </c>
      <c r="S207" s="162">
        <f t="shared" si="8"/>
        <v>0</v>
      </c>
      <c r="T207" s="251" t="str">
        <f t="shared" si="147"/>
        <v>S</v>
      </c>
      <c r="U207" s="262">
        <v>1</v>
      </c>
      <c r="V207" s="262">
        <v>1</v>
      </c>
      <c r="W207" s="262">
        <v>1</v>
      </c>
      <c r="X207" s="262">
        <v>1</v>
      </c>
      <c r="Y207" s="158"/>
      <c r="Z207" s="164">
        <f t="shared" si="148"/>
        <v>1400</v>
      </c>
      <c r="AA207" s="165">
        <f t="shared" si="149"/>
        <v>20.254431372549021</v>
      </c>
      <c r="AB207" s="166"/>
    </row>
    <row r="208" spans="1:28" ht="18" customHeight="1">
      <c r="A208" s="137">
        <v>38</v>
      </c>
      <c r="B208" s="298" t="s">
        <v>360</v>
      </c>
      <c r="C208" s="656" t="s">
        <v>893</v>
      </c>
      <c r="D208" s="300">
        <v>0</v>
      </c>
      <c r="E208" s="301" t="s">
        <v>435</v>
      </c>
      <c r="F208" s="72" t="s">
        <v>345</v>
      </c>
      <c r="G208" s="72" t="s">
        <v>348</v>
      </c>
      <c r="H208" s="55" t="s">
        <v>325</v>
      </c>
      <c r="I208" s="72">
        <v>7</v>
      </c>
      <c r="J208" s="261">
        <v>2200</v>
      </c>
      <c r="K208" s="161">
        <f t="shared" si="156"/>
        <v>200</v>
      </c>
      <c r="L208" s="162">
        <f t="shared" si="143"/>
        <v>20.254431372549021</v>
      </c>
      <c r="M208" s="162">
        <f t="shared" si="144"/>
        <v>0</v>
      </c>
      <c r="N208" s="162">
        <f t="shared" si="145"/>
        <v>0</v>
      </c>
      <c r="O208" s="162">
        <f t="shared" si="146"/>
        <v>0</v>
      </c>
      <c r="P208" s="163">
        <f t="shared" si="5"/>
        <v>2.8934901960784316</v>
      </c>
      <c r="Q208" s="162">
        <f t="shared" si="6"/>
        <v>0</v>
      </c>
      <c r="R208" s="162">
        <f t="shared" si="7"/>
        <v>0</v>
      </c>
      <c r="S208" s="162">
        <f t="shared" si="8"/>
        <v>0</v>
      </c>
      <c r="T208" s="251" t="str">
        <f t="shared" si="147"/>
        <v>S</v>
      </c>
      <c r="U208" s="262">
        <v>1</v>
      </c>
      <c r="V208" s="262">
        <v>1</v>
      </c>
      <c r="W208" s="262">
        <v>1</v>
      </c>
      <c r="X208" s="262">
        <v>1</v>
      </c>
      <c r="Y208" s="158"/>
      <c r="Z208" s="164">
        <f t="shared" si="148"/>
        <v>1400</v>
      </c>
      <c r="AA208" s="165">
        <f t="shared" si="149"/>
        <v>20.254431372549021</v>
      </c>
      <c r="AB208" s="166"/>
    </row>
    <row r="209" spans="1:28" ht="18" customHeight="1">
      <c r="A209" s="137">
        <v>39</v>
      </c>
      <c r="B209" s="298" t="s">
        <v>360</v>
      </c>
      <c r="C209" s="656" t="s">
        <v>893</v>
      </c>
      <c r="D209" s="300">
        <v>1</v>
      </c>
      <c r="E209" s="301" t="s">
        <v>436</v>
      </c>
      <c r="F209" s="72" t="s">
        <v>345</v>
      </c>
      <c r="G209" s="72" t="s">
        <v>348</v>
      </c>
      <c r="H209" s="55" t="s">
        <v>325</v>
      </c>
      <c r="I209" s="72">
        <v>7</v>
      </c>
      <c r="J209" s="261">
        <v>2200</v>
      </c>
      <c r="K209" s="161">
        <f t="shared" si="156"/>
        <v>200</v>
      </c>
      <c r="L209" s="162">
        <f t="shared" si="143"/>
        <v>20.254431372549021</v>
      </c>
      <c r="M209" s="162">
        <f t="shared" si="144"/>
        <v>0</v>
      </c>
      <c r="N209" s="162">
        <f t="shared" si="145"/>
        <v>0</v>
      </c>
      <c r="O209" s="162">
        <f t="shared" si="146"/>
        <v>0</v>
      </c>
      <c r="P209" s="163">
        <f t="shared" si="5"/>
        <v>2.8934901960784316</v>
      </c>
      <c r="Q209" s="162">
        <f t="shared" si="6"/>
        <v>0</v>
      </c>
      <c r="R209" s="162">
        <f t="shared" si="7"/>
        <v>0</v>
      </c>
      <c r="S209" s="162">
        <f t="shared" si="8"/>
        <v>0</v>
      </c>
      <c r="T209" s="251" t="str">
        <f t="shared" si="147"/>
        <v>S</v>
      </c>
      <c r="U209" s="262">
        <v>1</v>
      </c>
      <c r="V209" s="262">
        <v>1</v>
      </c>
      <c r="W209" s="262">
        <v>1</v>
      </c>
      <c r="X209" s="262">
        <v>1</v>
      </c>
      <c r="Y209" s="158"/>
      <c r="Z209" s="164">
        <f t="shared" si="148"/>
        <v>1400</v>
      </c>
      <c r="AA209" s="165">
        <f t="shared" si="149"/>
        <v>20.254431372549021</v>
      </c>
      <c r="AB209" s="166"/>
    </row>
    <row r="210" spans="1:28" ht="18" customHeight="1">
      <c r="A210" s="137">
        <v>40</v>
      </c>
      <c r="B210" s="298" t="s">
        <v>360</v>
      </c>
      <c r="C210" s="656" t="s">
        <v>893</v>
      </c>
      <c r="D210" s="300">
        <v>0</v>
      </c>
      <c r="E210" s="301" t="s">
        <v>437</v>
      </c>
      <c r="F210" s="72" t="s">
        <v>345</v>
      </c>
      <c r="G210" s="72" t="s">
        <v>348</v>
      </c>
      <c r="H210" s="55" t="s">
        <v>325</v>
      </c>
      <c r="I210" s="72">
        <v>3</v>
      </c>
      <c r="J210" s="261">
        <v>2200</v>
      </c>
      <c r="K210" s="161">
        <f t="shared" si="156"/>
        <v>200</v>
      </c>
      <c r="L210" s="162">
        <f t="shared" si="143"/>
        <v>8.6804705882352948</v>
      </c>
      <c r="M210" s="162">
        <f t="shared" si="144"/>
        <v>0</v>
      </c>
      <c r="N210" s="162">
        <f t="shared" si="145"/>
        <v>0</v>
      </c>
      <c r="O210" s="162">
        <f t="shared" si="146"/>
        <v>0</v>
      </c>
      <c r="P210" s="163">
        <f t="shared" si="5"/>
        <v>2.8934901960784316</v>
      </c>
      <c r="Q210" s="162">
        <f t="shared" si="6"/>
        <v>0</v>
      </c>
      <c r="R210" s="162">
        <f t="shared" si="7"/>
        <v>0</v>
      </c>
      <c r="S210" s="162">
        <f t="shared" si="8"/>
        <v>0</v>
      </c>
      <c r="T210" s="251" t="str">
        <f t="shared" si="147"/>
        <v>S</v>
      </c>
      <c r="U210" s="262">
        <v>1</v>
      </c>
      <c r="V210" s="262">
        <v>1</v>
      </c>
      <c r="W210" s="262">
        <v>1</v>
      </c>
      <c r="X210" s="262">
        <v>1</v>
      </c>
      <c r="Y210" s="158"/>
      <c r="Z210" s="164">
        <f t="shared" si="148"/>
        <v>600</v>
      </c>
      <c r="AA210" s="165">
        <f t="shared" si="149"/>
        <v>8.6804705882352948</v>
      </c>
      <c r="AB210" s="166"/>
    </row>
    <row r="211" spans="1:28" ht="18" customHeight="1">
      <c r="A211" s="137">
        <v>41</v>
      </c>
      <c r="B211" s="298" t="s">
        <v>360</v>
      </c>
      <c r="C211" s="656" t="s">
        <v>893</v>
      </c>
      <c r="D211" s="300">
        <v>1</v>
      </c>
      <c r="E211" s="301" t="s">
        <v>438</v>
      </c>
      <c r="F211" s="55" t="s">
        <v>412</v>
      </c>
      <c r="G211" s="72" t="s">
        <v>333</v>
      </c>
      <c r="H211" s="55" t="s">
        <v>324</v>
      </c>
      <c r="I211" s="72">
        <v>37</v>
      </c>
      <c r="J211" s="261">
        <v>3200</v>
      </c>
      <c r="K211" s="161">
        <f t="shared" si="156"/>
        <v>200</v>
      </c>
      <c r="L211" s="162">
        <f t="shared" si="143"/>
        <v>12.481333333333334</v>
      </c>
      <c r="M211" s="162">
        <f t="shared" si="144"/>
        <v>0</v>
      </c>
      <c r="N211" s="162">
        <f t="shared" si="145"/>
        <v>0</v>
      </c>
      <c r="O211" s="162">
        <f t="shared" si="146"/>
        <v>0</v>
      </c>
      <c r="P211" s="163">
        <f t="shared" si="5"/>
        <v>0.33733333333333332</v>
      </c>
      <c r="Q211" s="162">
        <f t="shared" si="6"/>
        <v>0</v>
      </c>
      <c r="R211" s="162">
        <f t="shared" si="7"/>
        <v>0</v>
      </c>
      <c r="S211" s="162">
        <f t="shared" si="8"/>
        <v>0</v>
      </c>
      <c r="T211" s="251" t="str">
        <f t="shared" si="147"/>
        <v>V</v>
      </c>
      <c r="U211" s="262">
        <v>1</v>
      </c>
      <c r="V211" s="262">
        <v>1</v>
      </c>
      <c r="W211" s="262">
        <v>1</v>
      </c>
      <c r="X211" s="262">
        <v>1</v>
      </c>
      <c r="Y211" s="158"/>
      <c r="Z211" s="164">
        <f t="shared" si="148"/>
        <v>7400</v>
      </c>
      <c r="AA211" s="165">
        <f t="shared" si="149"/>
        <v>12.481333333333334</v>
      </c>
      <c r="AB211" s="166"/>
    </row>
    <row r="212" spans="1:28" ht="18" customHeight="1">
      <c r="A212" s="137">
        <v>41</v>
      </c>
      <c r="B212" s="298" t="s">
        <v>360</v>
      </c>
      <c r="C212" s="656" t="s">
        <v>893</v>
      </c>
      <c r="D212" s="300">
        <v>1</v>
      </c>
      <c r="E212" s="301" t="s">
        <v>439</v>
      </c>
      <c r="F212" s="72" t="s">
        <v>345</v>
      </c>
      <c r="G212" s="72" t="s">
        <v>348</v>
      </c>
      <c r="H212" s="55" t="s">
        <v>325</v>
      </c>
      <c r="I212" s="72">
        <v>2</v>
      </c>
      <c r="J212" s="261">
        <v>2200</v>
      </c>
      <c r="K212" s="161">
        <f t="shared" ref="K212" si="157">SUM(IF(J212="",0,VLOOKUP(J212,Kengetal,2)))</f>
        <v>200</v>
      </c>
      <c r="L212" s="162">
        <f t="shared" si="143"/>
        <v>5.7869803921568632</v>
      </c>
      <c r="M212" s="162">
        <f t="shared" si="144"/>
        <v>0</v>
      </c>
      <c r="N212" s="162">
        <f t="shared" si="145"/>
        <v>0</v>
      </c>
      <c r="O212" s="162">
        <f t="shared" si="146"/>
        <v>0</v>
      </c>
      <c r="P212" s="163">
        <f t="shared" si="5"/>
        <v>2.8934901960784316</v>
      </c>
      <c r="Q212" s="162">
        <f t="shared" si="6"/>
        <v>0</v>
      </c>
      <c r="R212" s="162">
        <f t="shared" si="7"/>
        <v>0</v>
      </c>
      <c r="S212" s="162">
        <f t="shared" si="8"/>
        <v>0</v>
      </c>
      <c r="T212" s="251" t="str">
        <f t="shared" si="147"/>
        <v>S</v>
      </c>
      <c r="U212" s="262">
        <v>1</v>
      </c>
      <c r="V212" s="262">
        <v>1</v>
      </c>
      <c r="W212" s="262">
        <v>1</v>
      </c>
      <c r="X212" s="262">
        <v>1</v>
      </c>
      <c r="Y212" s="158"/>
      <c r="Z212" s="164">
        <f t="shared" si="148"/>
        <v>400</v>
      </c>
      <c r="AA212" s="165">
        <f t="shared" si="149"/>
        <v>5.7869803921568632</v>
      </c>
      <c r="AB212" s="166"/>
    </row>
    <row r="213" spans="1:28" ht="18" customHeight="1">
      <c r="B213" s="298" t="s">
        <v>360</v>
      </c>
      <c r="C213" s="656" t="s">
        <v>893</v>
      </c>
      <c r="D213" s="300">
        <v>1</v>
      </c>
      <c r="E213" s="301" t="s">
        <v>440</v>
      </c>
      <c r="F213" s="72" t="s">
        <v>871</v>
      </c>
      <c r="G213" s="72" t="s">
        <v>334</v>
      </c>
      <c r="H213" s="55" t="s">
        <v>324</v>
      </c>
      <c r="I213" s="72">
        <v>56</v>
      </c>
      <c r="J213" s="261">
        <v>7080</v>
      </c>
      <c r="K213" s="161">
        <f t="shared" ref="K213:K219" si="158">SUM(IF(J213="",0,VLOOKUP(J213,Kengetal,2)))</f>
        <v>80</v>
      </c>
      <c r="L213" s="162">
        <f t="shared" si="143"/>
        <v>16.243952941176467</v>
      </c>
      <c r="M213" s="162">
        <f t="shared" si="144"/>
        <v>0</v>
      </c>
      <c r="N213" s="162">
        <f t="shared" si="145"/>
        <v>0</v>
      </c>
      <c r="O213" s="162">
        <f t="shared" si="146"/>
        <v>0</v>
      </c>
      <c r="P213" s="163">
        <f t="shared" si="5"/>
        <v>0.29007058823529408</v>
      </c>
      <c r="Q213" s="162">
        <f t="shared" si="6"/>
        <v>0</v>
      </c>
      <c r="R213" s="162">
        <f t="shared" si="7"/>
        <v>0</v>
      </c>
      <c r="S213" s="162">
        <f t="shared" si="8"/>
        <v>0</v>
      </c>
      <c r="T213" s="251" t="str">
        <f t="shared" si="147"/>
        <v>V</v>
      </c>
      <c r="U213" s="262">
        <v>1</v>
      </c>
      <c r="V213" s="262">
        <v>1</v>
      </c>
      <c r="W213" s="262">
        <v>1</v>
      </c>
      <c r="X213" s="262">
        <v>1</v>
      </c>
      <c r="Y213" s="158"/>
      <c r="Z213" s="164">
        <f t="shared" si="148"/>
        <v>4480</v>
      </c>
      <c r="AA213" s="165">
        <f t="shared" si="149"/>
        <v>16.243952941176467</v>
      </c>
      <c r="AB213" s="166"/>
    </row>
    <row r="214" spans="1:28" ht="18" customHeight="1">
      <c r="B214" s="298" t="s">
        <v>360</v>
      </c>
      <c r="C214" s="656" t="s">
        <v>894</v>
      </c>
      <c r="D214" s="300">
        <v>0</v>
      </c>
      <c r="E214" s="301" t="s">
        <v>843</v>
      </c>
      <c r="F214" s="55" t="s">
        <v>412</v>
      </c>
      <c r="G214" s="72" t="s">
        <v>333</v>
      </c>
      <c r="H214" s="55" t="s">
        <v>324</v>
      </c>
      <c r="I214" s="72">
        <v>42</v>
      </c>
      <c r="J214" s="261">
        <v>3200</v>
      </c>
      <c r="K214" s="161">
        <f t="shared" si="158"/>
        <v>200</v>
      </c>
      <c r="L214" s="162">
        <f t="shared" si="143"/>
        <v>14.167999999999999</v>
      </c>
      <c r="M214" s="162">
        <f t="shared" si="144"/>
        <v>0</v>
      </c>
      <c r="N214" s="162">
        <f t="shared" si="145"/>
        <v>0</v>
      </c>
      <c r="O214" s="162">
        <f t="shared" si="146"/>
        <v>0</v>
      </c>
      <c r="P214" s="163">
        <f t="shared" si="5"/>
        <v>0.33733333333333332</v>
      </c>
      <c r="Q214" s="162">
        <f t="shared" si="6"/>
        <v>0</v>
      </c>
      <c r="R214" s="162">
        <f t="shared" si="7"/>
        <v>0</v>
      </c>
      <c r="S214" s="162">
        <f t="shared" si="8"/>
        <v>0</v>
      </c>
      <c r="T214" s="251" t="str">
        <f t="shared" si="147"/>
        <v>V</v>
      </c>
      <c r="U214" s="262">
        <v>1</v>
      </c>
      <c r="V214" s="262">
        <v>1</v>
      </c>
      <c r="W214" s="262">
        <v>1</v>
      </c>
      <c r="X214" s="262">
        <v>1</v>
      </c>
      <c r="Y214" s="158"/>
      <c r="Z214" s="164">
        <f t="shared" si="148"/>
        <v>8400</v>
      </c>
      <c r="AA214" s="165">
        <f t="shared" si="149"/>
        <v>14.167999999999999</v>
      </c>
      <c r="AB214" s="166"/>
    </row>
    <row r="215" spans="1:28" ht="18" customHeight="1">
      <c r="B215" s="298" t="s">
        <v>360</v>
      </c>
      <c r="C215" s="656" t="s">
        <v>894</v>
      </c>
      <c r="D215" s="300">
        <v>0</v>
      </c>
      <c r="E215" s="301" t="s">
        <v>844</v>
      </c>
      <c r="F215" s="72" t="s">
        <v>443</v>
      </c>
      <c r="G215" s="72" t="s">
        <v>333</v>
      </c>
      <c r="H215" s="55" t="s">
        <v>324</v>
      </c>
      <c r="I215" s="72">
        <v>14</v>
      </c>
      <c r="J215" s="261">
        <v>3200</v>
      </c>
      <c r="K215" s="161">
        <f t="shared" si="158"/>
        <v>200</v>
      </c>
      <c r="L215" s="162">
        <f t="shared" si="143"/>
        <v>4.7226666666666661</v>
      </c>
      <c r="M215" s="162">
        <f t="shared" si="144"/>
        <v>0</v>
      </c>
      <c r="N215" s="162">
        <f t="shared" si="145"/>
        <v>0</v>
      </c>
      <c r="O215" s="162">
        <f t="shared" si="146"/>
        <v>0</v>
      </c>
      <c r="P215" s="163">
        <f t="shared" si="5"/>
        <v>0.33733333333333332</v>
      </c>
      <c r="Q215" s="162">
        <f t="shared" si="6"/>
        <v>0</v>
      </c>
      <c r="R215" s="162">
        <f t="shared" si="7"/>
        <v>0</v>
      </c>
      <c r="S215" s="162">
        <f t="shared" si="8"/>
        <v>0</v>
      </c>
      <c r="T215" s="251" t="str">
        <f t="shared" si="147"/>
        <v>V</v>
      </c>
      <c r="U215" s="262">
        <v>1</v>
      </c>
      <c r="V215" s="262">
        <v>1</v>
      </c>
      <c r="W215" s="262">
        <v>1</v>
      </c>
      <c r="X215" s="262">
        <v>1</v>
      </c>
      <c r="Y215" s="158"/>
      <c r="Z215" s="164">
        <f t="shared" si="148"/>
        <v>2800</v>
      </c>
      <c r="AA215" s="165">
        <f t="shared" si="149"/>
        <v>4.7226666666666661</v>
      </c>
      <c r="AB215" s="166"/>
    </row>
    <row r="216" spans="1:28" ht="18" customHeight="1">
      <c r="B216" s="298" t="s">
        <v>360</v>
      </c>
      <c r="C216" s="656" t="s">
        <v>894</v>
      </c>
      <c r="D216" s="300">
        <v>0</v>
      </c>
      <c r="E216" s="301" t="s">
        <v>441</v>
      </c>
      <c r="F216" s="72" t="s">
        <v>444</v>
      </c>
      <c r="G216" s="72" t="s">
        <v>333</v>
      </c>
      <c r="H216" s="55" t="s">
        <v>324</v>
      </c>
      <c r="I216" s="72">
        <v>2</v>
      </c>
      <c r="J216" s="261">
        <v>3200</v>
      </c>
      <c r="K216" s="161">
        <f t="shared" si="158"/>
        <v>200</v>
      </c>
      <c r="L216" s="162">
        <f t="shared" si="143"/>
        <v>0.67466666666666664</v>
      </c>
      <c r="M216" s="162">
        <f t="shared" si="144"/>
        <v>0</v>
      </c>
      <c r="N216" s="162">
        <f t="shared" si="145"/>
        <v>0</v>
      </c>
      <c r="O216" s="162">
        <f t="shared" si="146"/>
        <v>0</v>
      </c>
      <c r="P216" s="163">
        <f t="shared" si="5"/>
        <v>0.33733333333333332</v>
      </c>
      <c r="Q216" s="162">
        <f t="shared" si="6"/>
        <v>0</v>
      </c>
      <c r="R216" s="162">
        <f t="shared" si="7"/>
        <v>0</v>
      </c>
      <c r="S216" s="162">
        <f t="shared" si="8"/>
        <v>0</v>
      </c>
      <c r="T216" s="251" t="str">
        <f t="shared" si="147"/>
        <v>V</v>
      </c>
      <c r="U216" s="262">
        <v>1</v>
      </c>
      <c r="V216" s="262">
        <v>1</v>
      </c>
      <c r="W216" s="262">
        <v>1</v>
      </c>
      <c r="X216" s="262">
        <v>1</v>
      </c>
      <c r="Y216" s="158"/>
      <c r="Z216" s="164">
        <f t="shared" si="148"/>
        <v>400</v>
      </c>
      <c r="AA216" s="165">
        <f t="shared" si="149"/>
        <v>0.67466666666666664</v>
      </c>
      <c r="AB216" s="166"/>
    </row>
    <row r="217" spans="1:28" ht="18" customHeight="1">
      <c r="B217" s="298" t="s">
        <v>360</v>
      </c>
      <c r="C217" s="656" t="s">
        <v>894</v>
      </c>
      <c r="D217" s="300">
        <v>1</v>
      </c>
      <c r="E217" s="301" t="s">
        <v>845</v>
      </c>
      <c r="F217" s="55" t="s">
        <v>412</v>
      </c>
      <c r="G217" s="72" t="s">
        <v>333</v>
      </c>
      <c r="H217" s="55" t="s">
        <v>324</v>
      </c>
      <c r="I217" s="72">
        <v>28</v>
      </c>
      <c r="J217" s="261">
        <v>3200</v>
      </c>
      <c r="K217" s="161">
        <f t="shared" si="158"/>
        <v>200</v>
      </c>
      <c r="L217" s="162">
        <f t="shared" si="143"/>
        <v>9.4453333333333322</v>
      </c>
      <c r="M217" s="162">
        <f t="shared" si="144"/>
        <v>0</v>
      </c>
      <c r="N217" s="162">
        <f t="shared" si="145"/>
        <v>0</v>
      </c>
      <c r="O217" s="162">
        <f t="shared" si="146"/>
        <v>0</v>
      </c>
      <c r="P217" s="163">
        <f t="shared" si="5"/>
        <v>0.33733333333333332</v>
      </c>
      <c r="Q217" s="162">
        <f t="shared" si="6"/>
        <v>0</v>
      </c>
      <c r="R217" s="162">
        <f t="shared" si="7"/>
        <v>0</v>
      </c>
      <c r="S217" s="162">
        <f t="shared" si="8"/>
        <v>0</v>
      </c>
      <c r="T217" s="251" t="str">
        <f t="shared" si="147"/>
        <v>V</v>
      </c>
      <c r="U217" s="262">
        <v>1</v>
      </c>
      <c r="V217" s="262">
        <v>1</v>
      </c>
      <c r="W217" s="262">
        <v>1</v>
      </c>
      <c r="X217" s="262">
        <v>1</v>
      </c>
      <c r="Y217" s="158"/>
      <c r="Z217" s="164">
        <f t="shared" si="148"/>
        <v>5600</v>
      </c>
      <c r="AA217" s="165">
        <f t="shared" si="149"/>
        <v>9.4453333333333322</v>
      </c>
      <c r="AB217" s="166"/>
    </row>
    <row r="218" spans="1:28" ht="18" customHeight="1">
      <c r="B218" s="298" t="s">
        <v>360</v>
      </c>
      <c r="C218" s="656" t="s">
        <v>894</v>
      </c>
      <c r="D218" s="300">
        <v>0</v>
      </c>
      <c r="E218" s="301" t="s">
        <v>846</v>
      </c>
      <c r="F218" s="72" t="s">
        <v>445</v>
      </c>
      <c r="G218" s="72" t="s">
        <v>348</v>
      </c>
      <c r="H218" s="55" t="s">
        <v>325</v>
      </c>
      <c r="I218" s="72">
        <v>5</v>
      </c>
      <c r="J218" s="261">
        <v>2200</v>
      </c>
      <c r="K218" s="161">
        <f t="shared" si="158"/>
        <v>200</v>
      </c>
      <c r="L218" s="162">
        <f t="shared" si="143"/>
        <v>14.467450980392158</v>
      </c>
      <c r="M218" s="162">
        <f t="shared" si="144"/>
        <v>0</v>
      </c>
      <c r="N218" s="162">
        <f t="shared" si="145"/>
        <v>0</v>
      </c>
      <c r="O218" s="162">
        <f t="shared" si="146"/>
        <v>0</v>
      </c>
      <c r="P218" s="163">
        <f t="shared" si="5"/>
        <v>2.8934901960784316</v>
      </c>
      <c r="Q218" s="162">
        <f t="shared" si="6"/>
        <v>0</v>
      </c>
      <c r="R218" s="162">
        <f t="shared" si="7"/>
        <v>0</v>
      </c>
      <c r="S218" s="162">
        <f t="shared" si="8"/>
        <v>0</v>
      </c>
      <c r="T218" s="251" t="str">
        <f t="shared" si="147"/>
        <v>S</v>
      </c>
      <c r="U218" s="262">
        <v>1</v>
      </c>
      <c r="V218" s="262">
        <v>1</v>
      </c>
      <c r="W218" s="262">
        <v>1</v>
      </c>
      <c r="X218" s="262">
        <v>1</v>
      </c>
      <c r="Y218" s="158"/>
      <c r="Z218" s="164">
        <f t="shared" si="148"/>
        <v>1000</v>
      </c>
      <c r="AA218" s="165">
        <f t="shared" si="149"/>
        <v>14.467450980392158</v>
      </c>
      <c r="AB218" s="166"/>
    </row>
    <row r="219" spans="1:28" ht="18" customHeight="1">
      <c r="B219" s="298" t="s">
        <v>360</v>
      </c>
      <c r="C219" s="656" t="s">
        <v>894</v>
      </c>
      <c r="D219" s="300">
        <v>0</v>
      </c>
      <c r="E219" s="301" t="s">
        <v>847</v>
      </c>
      <c r="F219" s="72" t="s">
        <v>304</v>
      </c>
      <c r="G219" s="72" t="s">
        <v>333</v>
      </c>
      <c r="H219" s="55" t="s">
        <v>324</v>
      </c>
      <c r="I219" s="72">
        <v>84</v>
      </c>
      <c r="J219" s="261">
        <v>5200</v>
      </c>
      <c r="K219" s="161">
        <f t="shared" si="158"/>
        <v>200</v>
      </c>
      <c r="L219" s="162">
        <f t="shared" si="143"/>
        <v>26.290352941176465</v>
      </c>
      <c r="M219" s="162">
        <f t="shared" si="144"/>
        <v>0</v>
      </c>
      <c r="N219" s="162">
        <f t="shared" si="145"/>
        <v>0</v>
      </c>
      <c r="O219" s="162">
        <f t="shared" si="146"/>
        <v>0</v>
      </c>
      <c r="P219" s="163">
        <f t="shared" si="5"/>
        <v>0.31298039215686269</v>
      </c>
      <c r="Q219" s="162">
        <f t="shared" si="6"/>
        <v>0</v>
      </c>
      <c r="R219" s="162">
        <f t="shared" si="7"/>
        <v>0</v>
      </c>
      <c r="S219" s="162">
        <f t="shared" si="8"/>
        <v>0</v>
      </c>
      <c r="T219" s="251" t="str">
        <f t="shared" si="147"/>
        <v>V</v>
      </c>
      <c r="U219" s="262">
        <v>1</v>
      </c>
      <c r="V219" s="262">
        <v>1</v>
      </c>
      <c r="W219" s="262">
        <v>1</v>
      </c>
      <c r="X219" s="262">
        <v>1</v>
      </c>
      <c r="Y219" s="158"/>
      <c r="Z219" s="164">
        <f t="shared" si="148"/>
        <v>16800</v>
      </c>
      <c r="AA219" s="165">
        <f t="shared" si="149"/>
        <v>26.290352941176465</v>
      </c>
      <c r="AB219" s="166"/>
    </row>
    <row r="220" spans="1:28" ht="18" customHeight="1">
      <c r="B220" s="298" t="s">
        <v>447</v>
      </c>
      <c r="C220" s="656" t="s">
        <v>446</v>
      </c>
      <c r="D220" s="300">
        <v>0</v>
      </c>
      <c r="E220" s="655" t="s">
        <v>448</v>
      </c>
      <c r="F220" s="72" t="s">
        <v>345</v>
      </c>
      <c r="G220" s="72" t="s">
        <v>348</v>
      </c>
      <c r="H220" s="55" t="s">
        <v>325</v>
      </c>
      <c r="I220" s="72">
        <v>7</v>
      </c>
      <c r="J220" s="261">
        <v>2200</v>
      </c>
      <c r="K220" s="161">
        <f t="shared" ref="K220:K224" si="159">SUM(IF(J220="",0,VLOOKUP(J220,Kengetal,2)))</f>
        <v>200</v>
      </c>
      <c r="L220" s="162">
        <f t="shared" si="143"/>
        <v>20.254431372549021</v>
      </c>
      <c r="M220" s="162">
        <f t="shared" si="144"/>
        <v>0</v>
      </c>
      <c r="N220" s="162">
        <f t="shared" si="145"/>
        <v>0</v>
      </c>
      <c r="O220" s="162">
        <f t="shared" si="146"/>
        <v>0</v>
      </c>
      <c r="P220" s="163">
        <f t="shared" si="5"/>
        <v>2.8934901960784316</v>
      </c>
      <c r="Q220" s="162">
        <f t="shared" si="6"/>
        <v>0</v>
      </c>
      <c r="R220" s="162">
        <f t="shared" si="7"/>
        <v>0</v>
      </c>
      <c r="S220" s="162">
        <f t="shared" si="8"/>
        <v>0</v>
      </c>
      <c r="T220" s="251" t="str">
        <f t="shared" si="147"/>
        <v>S</v>
      </c>
      <c r="U220" s="262">
        <v>1</v>
      </c>
      <c r="V220" s="262">
        <v>1</v>
      </c>
      <c r="W220" s="262">
        <v>1</v>
      </c>
      <c r="X220" s="262">
        <v>1</v>
      </c>
      <c r="Y220" s="158"/>
      <c r="Z220" s="164">
        <f t="shared" si="148"/>
        <v>1400</v>
      </c>
      <c r="AA220" s="165">
        <f t="shared" si="149"/>
        <v>20.254431372549021</v>
      </c>
      <c r="AB220" s="166"/>
    </row>
    <row r="221" spans="1:28" ht="18" customHeight="1">
      <c r="B221" s="298" t="s">
        <v>447</v>
      </c>
      <c r="C221" s="656" t="s">
        <v>446</v>
      </c>
      <c r="D221" s="300">
        <v>0</v>
      </c>
      <c r="E221" s="653">
        <v>115</v>
      </c>
      <c r="F221" s="72" t="s">
        <v>345</v>
      </c>
      <c r="G221" s="72" t="s">
        <v>348</v>
      </c>
      <c r="H221" s="55" t="s">
        <v>325</v>
      </c>
      <c r="I221" s="72">
        <v>10</v>
      </c>
      <c r="J221" s="261">
        <v>2200</v>
      </c>
      <c r="K221" s="161">
        <f t="shared" si="159"/>
        <v>200</v>
      </c>
      <c r="L221" s="162">
        <f t="shared" si="143"/>
        <v>28.934901960784316</v>
      </c>
      <c r="M221" s="162">
        <f t="shared" si="144"/>
        <v>0</v>
      </c>
      <c r="N221" s="162">
        <f t="shared" si="145"/>
        <v>0</v>
      </c>
      <c r="O221" s="162">
        <f t="shared" si="146"/>
        <v>0</v>
      </c>
      <c r="P221" s="163">
        <f t="shared" si="5"/>
        <v>2.8934901960784316</v>
      </c>
      <c r="Q221" s="162">
        <f t="shared" si="6"/>
        <v>0</v>
      </c>
      <c r="R221" s="162">
        <f t="shared" si="7"/>
        <v>0</v>
      </c>
      <c r="S221" s="162">
        <f t="shared" si="8"/>
        <v>0</v>
      </c>
      <c r="T221" s="251" t="str">
        <f t="shared" si="147"/>
        <v>S</v>
      </c>
      <c r="U221" s="262">
        <v>1</v>
      </c>
      <c r="V221" s="262">
        <v>1</v>
      </c>
      <c r="W221" s="262">
        <v>1</v>
      </c>
      <c r="X221" s="262">
        <v>1</v>
      </c>
      <c r="Y221" s="158"/>
      <c r="Z221" s="164">
        <f t="shared" si="148"/>
        <v>2000</v>
      </c>
      <c r="AA221" s="165">
        <f t="shared" si="149"/>
        <v>28.934901960784316</v>
      </c>
      <c r="AB221" s="166"/>
    </row>
    <row r="222" spans="1:28" ht="18" customHeight="1">
      <c r="B222" s="298" t="s">
        <v>447</v>
      </c>
      <c r="C222" s="656" t="s">
        <v>446</v>
      </c>
      <c r="D222" s="300">
        <v>0</v>
      </c>
      <c r="E222" s="653">
        <v>119</v>
      </c>
      <c r="F222" s="72" t="s">
        <v>345</v>
      </c>
      <c r="G222" s="72" t="s">
        <v>348</v>
      </c>
      <c r="H222" s="55" t="s">
        <v>325</v>
      </c>
      <c r="I222" s="72">
        <v>5</v>
      </c>
      <c r="J222" s="261">
        <v>2200</v>
      </c>
      <c r="K222" s="161">
        <f t="shared" si="159"/>
        <v>200</v>
      </c>
      <c r="L222" s="162">
        <f t="shared" si="143"/>
        <v>14.467450980392158</v>
      </c>
      <c r="M222" s="162">
        <f t="shared" si="144"/>
        <v>0</v>
      </c>
      <c r="N222" s="162">
        <f t="shared" si="145"/>
        <v>0</v>
      </c>
      <c r="O222" s="162">
        <f t="shared" si="146"/>
        <v>0</v>
      </c>
      <c r="P222" s="163">
        <f t="shared" si="5"/>
        <v>2.8934901960784316</v>
      </c>
      <c r="Q222" s="162">
        <f t="shared" si="6"/>
        <v>0</v>
      </c>
      <c r="R222" s="162">
        <f t="shared" si="7"/>
        <v>0</v>
      </c>
      <c r="S222" s="162">
        <f t="shared" si="8"/>
        <v>0</v>
      </c>
      <c r="T222" s="251" t="str">
        <f t="shared" si="147"/>
        <v>S</v>
      </c>
      <c r="U222" s="262">
        <v>1</v>
      </c>
      <c r="V222" s="262">
        <v>1</v>
      </c>
      <c r="W222" s="262">
        <v>1</v>
      </c>
      <c r="X222" s="262">
        <v>1</v>
      </c>
      <c r="Y222" s="158"/>
      <c r="Z222" s="164">
        <f t="shared" si="148"/>
        <v>1000</v>
      </c>
      <c r="AA222" s="165">
        <f t="shared" si="149"/>
        <v>14.467450980392158</v>
      </c>
      <c r="AB222" s="166"/>
    </row>
    <row r="223" spans="1:28" ht="18" customHeight="1">
      <c r="B223" s="298" t="s">
        <v>447</v>
      </c>
      <c r="C223" s="656" t="s">
        <v>446</v>
      </c>
      <c r="D223" s="300">
        <v>0</v>
      </c>
      <c r="E223" s="653">
        <v>127</v>
      </c>
      <c r="F223" s="72" t="s">
        <v>345</v>
      </c>
      <c r="G223" s="72" t="s">
        <v>348</v>
      </c>
      <c r="H223" s="55" t="s">
        <v>325</v>
      </c>
      <c r="I223" s="72">
        <v>2</v>
      </c>
      <c r="J223" s="261">
        <v>2200</v>
      </c>
      <c r="K223" s="161">
        <f t="shared" si="159"/>
        <v>200</v>
      </c>
      <c r="L223" s="162">
        <f t="shared" si="143"/>
        <v>5.7869803921568632</v>
      </c>
      <c r="M223" s="162">
        <f t="shared" si="144"/>
        <v>0</v>
      </c>
      <c r="N223" s="162">
        <f t="shared" si="145"/>
        <v>0</v>
      </c>
      <c r="O223" s="162">
        <f t="shared" si="146"/>
        <v>0</v>
      </c>
      <c r="P223" s="163">
        <f t="shared" si="5"/>
        <v>2.8934901960784316</v>
      </c>
      <c r="Q223" s="162">
        <f t="shared" si="6"/>
        <v>0</v>
      </c>
      <c r="R223" s="162">
        <f t="shared" si="7"/>
        <v>0</v>
      </c>
      <c r="S223" s="162">
        <f t="shared" si="8"/>
        <v>0</v>
      </c>
      <c r="T223" s="251" t="str">
        <f t="shared" si="147"/>
        <v>S</v>
      </c>
      <c r="U223" s="262">
        <v>1</v>
      </c>
      <c r="V223" s="262">
        <v>1</v>
      </c>
      <c r="W223" s="262">
        <v>1</v>
      </c>
      <c r="X223" s="262">
        <v>1</v>
      </c>
      <c r="Y223" s="158"/>
      <c r="Z223" s="164">
        <f t="shared" si="148"/>
        <v>400</v>
      </c>
      <c r="AA223" s="165">
        <f t="shared" si="149"/>
        <v>5.7869803921568632</v>
      </c>
      <c r="AB223" s="166"/>
    </row>
    <row r="224" spans="1:28" ht="18" customHeight="1">
      <c r="B224" s="298" t="s">
        <v>447</v>
      </c>
      <c r="C224" s="656" t="s">
        <v>446</v>
      </c>
      <c r="D224" s="300">
        <v>0</v>
      </c>
      <c r="E224" s="653">
        <v>128</v>
      </c>
      <c r="F224" s="72" t="s">
        <v>345</v>
      </c>
      <c r="G224" s="72" t="s">
        <v>348</v>
      </c>
      <c r="H224" s="55" t="s">
        <v>325</v>
      </c>
      <c r="I224" s="72">
        <v>10.8</v>
      </c>
      <c r="J224" s="261">
        <v>2200</v>
      </c>
      <c r="K224" s="161">
        <f t="shared" si="159"/>
        <v>200</v>
      </c>
      <c r="L224" s="162">
        <f t="shared" si="143"/>
        <v>31.249694117647064</v>
      </c>
      <c r="M224" s="162">
        <f t="shared" si="144"/>
        <v>0</v>
      </c>
      <c r="N224" s="162">
        <f t="shared" si="145"/>
        <v>0</v>
      </c>
      <c r="O224" s="162">
        <f t="shared" si="146"/>
        <v>0</v>
      </c>
      <c r="P224" s="163">
        <f t="shared" si="5"/>
        <v>2.8934901960784316</v>
      </c>
      <c r="Q224" s="162">
        <f t="shared" si="6"/>
        <v>0</v>
      </c>
      <c r="R224" s="162">
        <f t="shared" si="7"/>
        <v>0</v>
      </c>
      <c r="S224" s="162">
        <f t="shared" si="8"/>
        <v>0</v>
      </c>
      <c r="T224" s="251" t="str">
        <f t="shared" si="147"/>
        <v>S</v>
      </c>
      <c r="U224" s="262">
        <v>1</v>
      </c>
      <c r="V224" s="262">
        <v>1</v>
      </c>
      <c r="W224" s="262">
        <v>1</v>
      </c>
      <c r="X224" s="262">
        <v>1</v>
      </c>
      <c r="Y224" s="158"/>
      <c r="Z224" s="164">
        <f t="shared" si="148"/>
        <v>2160</v>
      </c>
      <c r="AA224" s="165">
        <f t="shared" si="149"/>
        <v>31.249694117647064</v>
      </c>
      <c r="AB224" s="166"/>
    </row>
    <row r="225" spans="1:28" ht="18" customHeight="1">
      <c r="A225" s="137">
        <v>37</v>
      </c>
      <c r="B225" s="298" t="s">
        <v>447</v>
      </c>
      <c r="C225" s="656" t="s">
        <v>446</v>
      </c>
      <c r="D225" s="300">
        <v>0</v>
      </c>
      <c r="E225" s="655" t="s">
        <v>449</v>
      </c>
      <c r="F225" s="72" t="s">
        <v>445</v>
      </c>
      <c r="G225" s="72" t="s">
        <v>348</v>
      </c>
      <c r="H225" s="55" t="s">
        <v>325</v>
      </c>
      <c r="I225" s="72">
        <v>4.5999999999999996</v>
      </c>
      <c r="J225" s="261">
        <v>2200</v>
      </c>
      <c r="K225" s="161">
        <f t="shared" ref="K225:K229" si="160">SUM(IF(J225="",0,VLOOKUP(J225,Kengetal,2)))</f>
        <v>200</v>
      </c>
      <c r="L225" s="162">
        <f t="shared" si="143"/>
        <v>13.310054901960784</v>
      </c>
      <c r="M225" s="162">
        <f t="shared" si="144"/>
        <v>0</v>
      </c>
      <c r="N225" s="162">
        <f t="shared" si="145"/>
        <v>0</v>
      </c>
      <c r="O225" s="162">
        <f t="shared" si="146"/>
        <v>0</v>
      </c>
      <c r="P225" s="163">
        <f t="shared" si="5"/>
        <v>2.8934901960784316</v>
      </c>
      <c r="Q225" s="162">
        <f t="shared" si="6"/>
        <v>0</v>
      </c>
      <c r="R225" s="162">
        <f t="shared" si="7"/>
        <v>0</v>
      </c>
      <c r="S225" s="162">
        <f t="shared" si="8"/>
        <v>0</v>
      </c>
      <c r="T225" s="251" t="str">
        <f t="shared" si="147"/>
        <v>S</v>
      </c>
      <c r="U225" s="262">
        <v>1</v>
      </c>
      <c r="V225" s="262">
        <v>1</v>
      </c>
      <c r="W225" s="262">
        <v>1</v>
      </c>
      <c r="X225" s="262">
        <v>1</v>
      </c>
      <c r="Y225" s="158"/>
      <c r="Z225" s="164">
        <f t="shared" si="148"/>
        <v>919.99999999999989</v>
      </c>
      <c r="AA225" s="165">
        <f t="shared" si="149"/>
        <v>13.310054901960784</v>
      </c>
      <c r="AB225" s="166"/>
    </row>
    <row r="226" spans="1:28" ht="18" customHeight="1">
      <c r="A226" s="137">
        <v>38</v>
      </c>
      <c r="B226" s="298" t="s">
        <v>447</v>
      </c>
      <c r="C226" s="656" t="s">
        <v>446</v>
      </c>
      <c r="D226" s="300">
        <v>0</v>
      </c>
      <c r="E226" s="653">
        <v>131</v>
      </c>
      <c r="F226" s="72" t="s">
        <v>345</v>
      </c>
      <c r="G226" s="72" t="s">
        <v>348</v>
      </c>
      <c r="H226" s="55" t="s">
        <v>325</v>
      </c>
      <c r="I226" s="72">
        <v>4.9000000000000004</v>
      </c>
      <c r="J226" s="261">
        <v>2200</v>
      </c>
      <c r="K226" s="161">
        <f t="shared" si="160"/>
        <v>200</v>
      </c>
      <c r="L226" s="162">
        <f t="shared" si="143"/>
        <v>14.178101960784316</v>
      </c>
      <c r="M226" s="162">
        <f t="shared" si="144"/>
        <v>0</v>
      </c>
      <c r="N226" s="162">
        <f t="shared" si="145"/>
        <v>0</v>
      </c>
      <c r="O226" s="162">
        <f t="shared" si="146"/>
        <v>0</v>
      </c>
      <c r="P226" s="163">
        <f t="shared" si="5"/>
        <v>2.8934901960784316</v>
      </c>
      <c r="Q226" s="162">
        <f t="shared" si="6"/>
        <v>0</v>
      </c>
      <c r="R226" s="162">
        <f t="shared" si="7"/>
        <v>0</v>
      </c>
      <c r="S226" s="162">
        <f t="shared" si="8"/>
        <v>0</v>
      </c>
      <c r="T226" s="251" t="str">
        <f t="shared" si="147"/>
        <v>S</v>
      </c>
      <c r="U226" s="262">
        <v>1</v>
      </c>
      <c r="V226" s="262">
        <v>1</v>
      </c>
      <c r="W226" s="262">
        <v>1</v>
      </c>
      <c r="X226" s="262">
        <v>1</v>
      </c>
      <c r="Y226" s="158"/>
      <c r="Z226" s="164">
        <f t="shared" si="148"/>
        <v>980.00000000000011</v>
      </c>
      <c r="AA226" s="165">
        <f t="shared" si="149"/>
        <v>14.178101960784316</v>
      </c>
      <c r="AB226" s="166"/>
    </row>
    <row r="227" spans="1:28" ht="18" customHeight="1">
      <c r="A227" s="137">
        <v>39</v>
      </c>
      <c r="B227" s="298" t="s">
        <v>447</v>
      </c>
      <c r="C227" s="656" t="s">
        <v>446</v>
      </c>
      <c r="D227" s="300">
        <v>0</v>
      </c>
      <c r="E227" s="653">
        <v>139</v>
      </c>
      <c r="F227" s="72" t="s">
        <v>345</v>
      </c>
      <c r="G227" s="72" t="s">
        <v>348</v>
      </c>
      <c r="H227" s="55" t="s">
        <v>325</v>
      </c>
      <c r="I227" s="72">
        <v>5</v>
      </c>
      <c r="J227" s="261">
        <v>2200</v>
      </c>
      <c r="K227" s="161">
        <f t="shared" si="160"/>
        <v>200</v>
      </c>
      <c r="L227" s="162">
        <f t="shared" ref="L227:L288" si="161">P227*I227*U227</f>
        <v>14.467450980392158</v>
      </c>
      <c r="M227" s="162">
        <f t="shared" ref="M227:M288" si="162">Q227*I227*V227</f>
        <v>0</v>
      </c>
      <c r="N227" s="162">
        <f t="shared" ref="N227:N288" si="163">R227*I227*W227</f>
        <v>0</v>
      </c>
      <c r="O227" s="162">
        <f t="shared" ref="O227:O288" si="164">S227*I227*X227</f>
        <v>0</v>
      </c>
      <c r="P227" s="163">
        <f t="shared" si="5"/>
        <v>2.8934901960784316</v>
      </c>
      <c r="Q227" s="162">
        <f t="shared" si="6"/>
        <v>0</v>
      </c>
      <c r="R227" s="162">
        <f t="shared" si="7"/>
        <v>0</v>
      </c>
      <c r="S227" s="162">
        <f t="shared" si="8"/>
        <v>0</v>
      </c>
      <c r="T227" s="251" t="str">
        <f t="shared" ref="T227:T288" si="165">IF(J227="","",VLOOKUP(J227,Kengetal,13,FALSE))</f>
        <v>S</v>
      </c>
      <c r="U227" s="262">
        <v>1</v>
      </c>
      <c r="V227" s="262">
        <v>1</v>
      </c>
      <c r="W227" s="262">
        <v>1</v>
      </c>
      <c r="X227" s="262">
        <v>1</v>
      </c>
      <c r="Y227" s="158"/>
      <c r="Z227" s="164">
        <f t="shared" ref="Z227:Z288" si="166">I227*K227</f>
        <v>1000</v>
      </c>
      <c r="AA227" s="165">
        <f t="shared" ref="AA227:AA288" si="167">L227+M227+N227+O227</f>
        <v>14.467450980392158</v>
      </c>
      <c r="AB227" s="166"/>
    </row>
    <row r="228" spans="1:28" ht="18" customHeight="1">
      <c r="A228" s="137">
        <v>40</v>
      </c>
      <c r="B228" s="298" t="s">
        <v>447</v>
      </c>
      <c r="C228" s="656" t="s">
        <v>446</v>
      </c>
      <c r="D228" s="300">
        <v>0</v>
      </c>
      <c r="E228" s="653">
        <v>101</v>
      </c>
      <c r="F228" s="72" t="s">
        <v>302</v>
      </c>
      <c r="G228" s="72" t="s">
        <v>333</v>
      </c>
      <c r="H228" s="55" t="s">
        <v>323</v>
      </c>
      <c r="I228" s="72">
        <v>13.25</v>
      </c>
      <c r="J228" s="261">
        <v>6200</v>
      </c>
      <c r="K228" s="161">
        <f t="shared" si="160"/>
        <v>200</v>
      </c>
      <c r="L228" s="162">
        <f t="shared" si="161"/>
        <v>23.901960784313722</v>
      </c>
      <c r="M228" s="162">
        <f t="shared" si="162"/>
        <v>0</v>
      </c>
      <c r="N228" s="162">
        <f t="shared" si="163"/>
        <v>0</v>
      </c>
      <c r="O228" s="162">
        <f t="shared" si="164"/>
        <v>0</v>
      </c>
      <c r="P228" s="163">
        <f t="shared" si="5"/>
        <v>1.8039215686274508</v>
      </c>
      <c r="Q228" s="162">
        <f t="shared" si="6"/>
        <v>0</v>
      </c>
      <c r="R228" s="162">
        <f t="shared" si="7"/>
        <v>0</v>
      </c>
      <c r="S228" s="162">
        <f t="shared" si="8"/>
        <v>0</v>
      </c>
      <c r="T228" s="251" t="str">
        <f t="shared" si="165"/>
        <v>V</v>
      </c>
      <c r="U228" s="262">
        <v>1</v>
      </c>
      <c r="V228" s="262">
        <v>1</v>
      </c>
      <c r="W228" s="262">
        <v>1</v>
      </c>
      <c r="X228" s="262">
        <v>1</v>
      </c>
      <c r="Y228" s="158"/>
      <c r="Z228" s="164">
        <f t="shared" si="166"/>
        <v>2650</v>
      </c>
      <c r="AA228" s="165">
        <f t="shared" si="167"/>
        <v>23.901960784313722</v>
      </c>
      <c r="AB228" s="166"/>
    </row>
    <row r="229" spans="1:28" ht="18" customHeight="1">
      <c r="A229" s="137">
        <v>41</v>
      </c>
      <c r="B229" s="298" t="s">
        <v>447</v>
      </c>
      <c r="C229" s="656" t="s">
        <v>446</v>
      </c>
      <c r="D229" s="300">
        <v>0</v>
      </c>
      <c r="E229" s="653">
        <v>104</v>
      </c>
      <c r="F229" s="72" t="s">
        <v>302</v>
      </c>
      <c r="G229" s="72" t="s">
        <v>333</v>
      </c>
      <c r="H229" s="55" t="s">
        <v>323</v>
      </c>
      <c r="I229" s="72">
        <v>6.25</v>
      </c>
      <c r="J229" s="261">
        <v>6200</v>
      </c>
      <c r="K229" s="161">
        <f t="shared" si="160"/>
        <v>200</v>
      </c>
      <c r="L229" s="162">
        <f t="shared" si="161"/>
        <v>11.274509803921568</v>
      </c>
      <c r="M229" s="162">
        <f t="shared" si="162"/>
        <v>0</v>
      </c>
      <c r="N229" s="162">
        <f t="shared" si="163"/>
        <v>0</v>
      </c>
      <c r="O229" s="162">
        <f t="shared" si="164"/>
        <v>0</v>
      </c>
      <c r="P229" s="163">
        <f t="shared" si="5"/>
        <v>1.8039215686274508</v>
      </c>
      <c r="Q229" s="162">
        <f t="shared" si="6"/>
        <v>0</v>
      </c>
      <c r="R229" s="162">
        <f t="shared" si="7"/>
        <v>0</v>
      </c>
      <c r="S229" s="162">
        <f t="shared" si="8"/>
        <v>0</v>
      </c>
      <c r="T229" s="251" t="str">
        <f t="shared" si="165"/>
        <v>V</v>
      </c>
      <c r="U229" s="262">
        <v>1</v>
      </c>
      <c r="V229" s="262">
        <v>1</v>
      </c>
      <c r="W229" s="262">
        <v>1</v>
      </c>
      <c r="X229" s="262">
        <v>1</v>
      </c>
      <c r="Y229" s="158"/>
      <c r="Z229" s="164">
        <f t="shared" si="166"/>
        <v>1250</v>
      </c>
      <c r="AA229" s="165">
        <f t="shared" si="167"/>
        <v>11.274509803921568</v>
      </c>
      <c r="AB229" s="166"/>
    </row>
    <row r="230" spans="1:28" ht="18" customHeight="1">
      <c r="A230" s="137">
        <v>41</v>
      </c>
      <c r="B230" s="298" t="s">
        <v>447</v>
      </c>
      <c r="C230" s="656" t="s">
        <v>446</v>
      </c>
      <c r="D230" s="300">
        <v>0</v>
      </c>
      <c r="E230" s="654">
        <v>106</v>
      </c>
      <c r="F230" s="72" t="s">
        <v>412</v>
      </c>
      <c r="G230" s="72" t="s">
        <v>333</v>
      </c>
      <c r="H230" s="55" t="s">
        <v>450</v>
      </c>
      <c r="I230" s="72">
        <v>33</v>
      </c>
      <c r="J230" s="261">
        <v>3200</v>
      </c>
      <c r="K230" s="161">
        <f t="shared" ref="K230" si="168">SUM(IF(J230="",0,VLOOKUP(J230,Kengetal,2)))</f>
        <v>200</v>
      </c>
      <c r="L230" s="162">
        <f t="shared" si="161"/>
        <v>11.132</v>
      </c>
      <c r="M230" s="162">
        <f t="shared" si="162"/>
        <v>0</v>
      </c>
      <c r="N230" s="162">
        <f t="shared" si="163"/>
        <v>0</v>
      </c>
      <c r="O230" s="162">
        <f t="shared" si="164"/>
        <v>0</v>
      </c>
      <c r="P230" s="163">
        <f t="shared" si="5"/>
        <v>0.33733333333333332</v>
      </c>
      <c r="Q230" s="162">
        <f t="shared" si="6"/>
        <v>0</v>
      </c>
      <c r="R230" s="162">
        <f t="shared" si="7"/>
        <v>0</v>
      </c>
      <c r="S230" s="162">
        <f t="shared" si="8"/>
        <v>0</v>
      </c>
      <c r="T230" s="251" t="str">
        <f t="shared" si="165"/>
        <v>V</v>
      </c>
      <c r="U230" s="262">
        <v>1</v>
      </c>
      <c r="V230" s="262">
        <v>1</v>
      </c>
      <c r="W230" s="262">
        <v>1</v>
      </c>
      <c r="X230" s="262">
        <v>1</v>
      </c>
      <c r="Y230" s="158"/>
      <c r="Z230" s="164">
        <f t="shared" si="166"/>
        <v>6600</v>
      </c>
      <c r="AA230" s="165">
        <f t="shared" si="167"/>
        <v>11.132</v>
      </c>
      <c r="AB230" s="166"/>
    </row>
    <row r="231" spans="1:28" ht="18" customHeight="1">
      <c r="B231" s="298" t="s">
        <v>447</v>
      </c>
      <c r="C231" s="656" t="s">
        <v>446</v>
      </c>
      <c r="D231" s="300">
        <v>0</v>
      </c>
      <c r="E231" s="654">
        <v>107</v>
      </c>
      <c r="F231" s="72" t="s">
        <v>303</v>
      </c>
      <c r="G231" s="72" t="s">
        <v>334</v>
      </c>
      <c r="H231" s="55" t="s">
        <v>450</v>
      </c>
      <c r="I231" s="72">
        <v>80.8</v>
      </c>
      <c r="J231" s="261">
        <v>7200</v>
      </c>
      <c r="K231" s="161">
        <f t="shared" ref="K231:K240" si="169">SUM(IF(J231="",0,VLOOKUP(J231,Kengetal,2)))</f>
        <v>200</v>
      </c>
      <c r="L231" s="162">
        <f t="shared" si="161"/>
        <v>48.828549019607834</v>
      </c>
      <c r="M231" s="162">
        <f t="shared" si="162"/>
        <v>0</v>
      </c>
      <c r="N231" s="162">
        <f t="shared" si="163"/>
        <v>0</v>
      </c>
      <c r="O231" s="162">
        <f t="shared" si="164"/>
        <v>0</v>
      </c>
      <c r="P231" s="163">
        <f t="shared" si="5"/>
        <v>0.60431372549019602</v>
      </c>
      <c r="Q231" s="162">
        <f t="shared" si="6"/>
        <v>0</v>
      </c>
      <c r="R231" s="162">
        <f t="shared" si="7"/>
        <v>0</v>
      </c>
      <c r="S231" s="162">
        <f t="shared" si="8"/>
        <v>0</v>
      </c>
      <c r="T231" s="251" t="str">
        <f t="shared" si="165"/>
        <v>V</v>
      </c>
      <c r="U231" s="262">
        <v>1</v>
      </c>
      <c r="V231" s="262">
        <v>1</v>
      </c>
      <c r="W231" s="262">
        <v>1</v>
      </c>
      <c r="X231" s="262">
        <v>1</v>
      </c>
      <c r="Y231" s="158"/>
      <c r="Z231" s="164">
        <f t="shared" si="166"/>
        <v>16160</v>
      </c>
      <c r="AA231" s="165">
        <f t="shared" si="167"/>
        <v>48.828549019607834</v>
      </c>
      <c r="AB231" s="166"/>
    </row>
    <row r="232" spans="1:28" ht="18" customHeight="1">
      <c r="B232" s="298" t="s">
        <v>447</v>
      </c>
      <c r="C232" s="656" t="s">
        <v>446</v>
      </c>
      <c r="D232" s="300">
        <v>0</v>
      </c>
      <c r="E232" s="654">
        <v>111</v>
      </c>
      <c r="F232" s="72" t="s">
        <v>302</v>
      </c>
      <c r="G232" s="72" t="s">
        <v>333</v>
      </c>
      <c r="H232" s="55" t="s">
        <v>323</v>
      </c>
      <c r="I232" s="72">
        <v>8.5</v>
      </c>
      <c r="J232" s="261">
        <v>6200</v>
      </c>
      <c r="K232" s="161">
        <f t="shared" si="169"/>
        <v>200</v>
      </c>
      <c r="L232" s="162">
        <f t="shared" si="161"/>
        <v>15.333333333333332</v>
      </c>
      <c r="M232" s="162">
        <f t="shared" si="162"/>
        <v>0</v>
      </c>
      <c r="N232" s="162">
        <f t="shared" si="163"/>
        <v>0</v>
      </c>
      <c r="O232" s="162">
        <f t="shared" si="164"/>
        <v>0</v>
      </c>
      <c r="P232" s="163">
        <f t="shared" si="5"/>
        <v>1.8039215686274508</v>
      </c>
      <c r="Q232" s="162">
        <f t="shared" si="6"/>
        <v>0</v>
      </c>
      <c r="R232" s="162">
        <f t="shared" si="7"/>
        <v>0</v>
      </c>
      <c r="S232" s="162">
        <f t="shared" si="8"/>
        <v>0</v>
      </c>
      <c r="T232" s="251" t="str">
        <f t="shared" si="165"/>
        <v>V</v>
      </c>
      <c r="U232" s="262">
        <v>1</v>
      </c>
      <c r="V232" s="262">
        <v>1</v>
      </c>
      <c r="W232" s="262">
        <v>1</v>
      </c>
      <c r="X232" s="262">
        <v>1</v>
      </c>
      <c r="Y232" s="158"/>
      <c r="Z232" s="164">
        <f t="shared" si="166"/>
        <v>1700</v>
      </c>
      <c r="AA232" s="165">
        <f t="shared" si="167"/>
        <v>15.333333333333332</v>
      </c>
      <c r="AB232" s="166"/>
    </row>
    <row r="233" spans="1:28" ht="18" customHeight="1">
      <c r="B233" s="298" t="s">
        <v>447</v>
      </c>
      <c r="C233" s="656" t="s">
        <v>446</v>
      </c>
      <c r="D233" s="300">
        <v>0</v>
      </c>
      <c r="E233" s="654">
        <v>117</v>
      </c>
      <c r="F233" s="72" t="s">
        <v>302</v>
      </c>
      <c r="G233" s="72" t="s">
        <v>333</v>
      </c>
      <c r="H233" s="55" t="s">
        <v>323</v>
      </c>
      <c r="I233" s="72">
        <v>15.5</v>
      </c>
      <c r="J233" s="261">
        <v>6200</v>
      </c>
      <c r="K233" s="161">
        <f t="shared" si="169"/>
        <v>200</v>
      </c>
      <c r="L233" s="162">
        <f t="shared" si="161"/>
        <v>27.960784313725487</v>
      </c>
      <c r="M233" s="162">
        <f t="shared" si="162"/>
        <v>0</v>
      </c>
      <c r="N233" s="162">
        <f t="shared" si="163"/>
        <v>0</v>
      </c>
      <c r="O233" s="162">
        <f t="shared" si="164"/>
        <v>0</v>
      </c>
      <c r="P233" s="163">
        <f t="shared" si="5"/>
        <v>1.8039215686274508</v>
      </c>
      <c r="Q233" s="162">
        <f t="shared" si="6"/>
        <v>0</v>
      </c>
      <c r="R233" s="162">
        <f t="shared" si="7"/>
        <v>0</v>
      </c>
      <c r="S233" s="162">
        <f t="shared" si="8"/>
        <v>0</v>
      </c>
      <c r="T233" s="251" t="str">
        <f t="shared" si="165"/>
        <v>V</v>
      </c>
      <c r="U233" s="262">
        <v>1</v>
      </c>
      <c r="V233" s="262">
        <v>1</v>
      </c>
      <c r="W233" s="262">
        <v>1</v>
      </c>
      <c r="X233" s="262">
        <v>1</v>
      </c>
      <c r="Y233" s="158"/>
      <c r="Z233" s="164">
        <f t="shared" si="166"/>
        <v>3100</v>
      </c>
      <c r="AA233" s="165">
        <f t="shared" si="167"/>
        <v>27.960784313725487</v>
      </c>
      <c r="AB233" s="166"/>
    </row>
    <row r="234" spans="1:28" ht="18" customHeight="1">
      <c r="B234" s="298" t="s">
        <v>447</v>
      </c>
      <c r="C234" s="656" t="s">
        <v>446</v>
      </c>
      <c r="D234" s="300">
        <v>0</v>
      </c>
      <c r="E234" s="654">
        <v>121</v>
      </c>
      <c r="F234" s="72" t="s">
        <v>354</v>
      </c>
      <c r="G234" s="72" t="s">
        <v>333</v>
      </c>
      <c r="H234" s="55" t="s">
        <v>450</v>
      </c>
      <c r="I234" s="72">
        <v>99.2</v>
      </c>
      <c r="J234" s="261">
        <v>3200</v>
      </c>
      <c r="K234" s="161">
        <f t="shared" si="169"/>
        <v>200</v>
      </c>
      <c r="L234" s="162">
        <f t="shared" si="161"/>
        <v>33.463466666666669</v>
      </c>
      <c r="M234" s="162">
        <f t="shared" si="162"/>
        <v>0</v>
      </c>
      <c r="N234" s="162">
        <f t="shared" si="163"/>
        <v>0</v>
      </c>
      <c r="O234" s="162">
        <f t="shared" si="164"/>
        <v>0</v>
      </c>
      <c r="P234" s="163">
        <f t="shared" si="5"/>
        <v>0.33733333333333332</v>
      </c>
      <c r="Q234" s="162">
        <f t="shared" si="6"/>
        <v>0</v>
      </c>
      <c r="R234" s="162">
        <f t="shared" si="7"/>
        <v>0</v>
      </c>
      <c r="S234" s="162">
        <f t="shared" si="8"/>
        <v>0</v>
      </c>
      <c r="T234" s="251" t="str">
        <f t="shared" si="165"/>
        <v>V</v>
      </c>
      <c r="U234" s="262">
        <v>1</v>
      </c>
      <c r="V234" s="262">
        <v>1</v>
      </c>
      <c r="W234" s="262">
        <v>1</v>
      </c>
      <c r="X234" s="262">
        <v>1</v>
      </c>
      <c r="Y234" s="158"/>
      <c r="Z234" s="164">
        <f t="shared" si="166"/>
        <v>19840</v>
      </c>
      <c r="AA234" s="165">
        <f t="shared" si="167"/>
        <v>33.463466666666669</v>
      </c>
      <c r="AB234" s="166"/>
    </row>
    <row r="235" spans="1:28" ht="18" customHeight="1">
      <c r="B235" s="298" t="s">
        <v>447</v>
      </c>
      <c r="C235" s="656" t="s">
        <v>446</v>
      </c>
      <c r="D235" s="300">
        <v>0</v>
      </c>
      <c r="E235" s="654">
        <v>125</v>
      </c>
      <c r="F235" s="72" t="s">
        <v>303</v>
      </c>
      <c r="G235" s="72" t="s">
        <v>334</v>
      </c>
      <c r="H235" s="55" t="s">
        <v>450</v>
      </c>
      <c r="I235" s="72">
        <v>87.5</v>
      </c>
      <c r="J235" s="261">
        <v>7200</v>
      </c>
      <c r="K235" s="161">
        <f t="shared" si="169"/>
        <v>200</v>
      </c>
      <c r="L235" s="162">
        <f t="shared" si="161"/>
        <v>52.877450980392155</v>
      </c>
      <c r="M235" s="162">
        <f t="shared" si="162"/>
        <v>0</v>
      </c>
      <c r="N235" s="162">
        <f t="shared" si="163"/>
        <v>0</v>
      </c>
      <c r="O235" s="162">
        <f t="shared" si="164"/>
        <v>0</v>
      </c>
      <c r="P235" s="163">
        <f t="shared" si="5"/>
        <v>0.60431372549019602</v>
      </c>
      <c r="Q235" s="162">
        <f t="shared" si="6"/>
        <v>0</v>
      </c>
      <c r="R235" s="162">
        <f t="shared" si="7"/>
        <v>0</v>
      </c>
      <c r="S235" s="162">
        <f t="shared" si="8"/>
        <v>0</v>
      </c>
      <c r="T235" s="251" t="str">
        <f t="shared" si="165"/>
        <v>V</v>
      </c>
      <c r="U235" s="262">
        <v>1</v>
      </c>
      <c r="V235" s="262">
        <v>1</v>
      </c>
      <c r="W235" s="262">
        <v>1</v>
      </c>
      <c r="X235" s="262">
        <v>1</v>
      </c>
      <c r="Y235" s="158"/>
      <c r="Z235" s="164">
        <f t="shared" si="166"/>
        <v>17500</v>
      </c>
      <c r="AA235" s="165">
        <f t="shared" si="167"/>
        <v>52.877450980392155</v>
      </c>
      <c r="AB235" s="166"/>
    </row>
    <row r="236" spans="1:28" ht="18" customHeight="1">
      <c r="B236" s="298" t="s">
        <v>447</v>
      </c>
      <c r="C236" s="656" t="s">
        <v>446</v>
      </c>
      <c r="D236" s="300">
        <v>0</v>
      </c>
      <c r="E236" s="654">
        <v>132</v>
      </c>
      <c r="F236" s="55" t="s">
        <v>412</v>
      </c>
      <c r="G236" s="72" t="s">
        <v>333</v>
      </c>
      <c r="H236" s="55" t="s">
        <v>450</v>
      </c>
      <c r="I236" s="72">
        <v>100.5</v>
      </c>
      <c r="J236" s="261">
        <v>3200</v>
      </c>
      <c r="K236" s="161">
        <f t="shared" si="169"/>
        <v>200</v>
      </c>
      <c r="L236" s="162">
        <f t="shared" si="161"/>
        <v>33.902000000000001</v>
      </c>
      <c r="M236" s="162">
        <f t="shared" si="162"/>
        <v>0</v>
      </c>
      <c r="N236" s="162">
        <f t="shared" si="163"/>
        <v>0</v>
      </c>
      <c r="O236" s="162">
        <f t="shared" si="164"/>
        <v>0</v>
      </c>
      <c r="P236" s="163">
        <f t="shared" si="5"/>
        <v>0.33733333333333332</v>
      </c>
      <c r="Q236" s="162">
        <f t="shared" si="6"/>
        <v>0</v>
      </c>
      <c r="R236" s="162">
        <f t="shared" si="7"/>
        <v>0</v>
      </c>
      <c r="S236" s="162">
        <f t="shared" si="8"/>
        <v>0</v>
      </c>
      <c r="T236" s="251" t="str">
        <f t="shared" si="165"/>
        <v>V</v>
      </c>
      <c r="U236" s="262">
        <v>1</v>
      </c>
      <c r="V236" s="262">
        <v>1</v>
      </c>
      <c r="W236" s="262">
        <v>1</v>
      </c>
      <c r="X236" s="262">
        <v>1</v>
      </c>
      <c r="Y236" s="158"/>
      <c r="Z236" s="164">
        <f t="shared" si="166"/>
        <v>20100</v>
      </c>
      <c r="AA236" s="165">
        <f t="shared" si="167"/>
        <v>33.902000000000001</v>
      </c>
      <c r="AB236" s="166"/>
    </row>
    <row r="237" spans="1:28" ht="18" customHeight="1">
      <c r="B237" s="298" t="s">
        <v>447</v>
      </c>
      <c r="C237" s="656" t="s">
        <v>446</v>
      </c>
      <c r="D237" s="300">
        <v>0</v>
      </c>
      <c r="E237" s="654">
        <v>134</v>
      </c>
      <c r="F237" s="72" t="s">
        <v>302</v>
      </c>
      <c r="G237" s="72" t="s">
        <v>333</v>
      </c>
      <c r="H237" s="55" t="s">
        <v>323</v>
      </c>
      <c r="I237" s="72">
        <v>8.3000000000000007</v>
      </c>
      <c r="J237" s="261">
        <v>6200</v>
      </c>
      <c r="K237" s="161">
        <f t="shared" si="169"/>
        <v>200</v>
      </c>
      <c r="L237" s="162">
        <f t="shared" si="161"/>
        <v>14.972549019607843</v>
      </c>
      <c r="M237" s="162">
        <f t="shared" si="162"/>
        <v>0</v>
      </c>
      <c r="N237" s="162">
        <f t="shared" si="163"/>
        <v>0</v>
      </c>
      <c r="O237" s="162">
        <f t="shared" si="164"/>
        <v>0</v>
      </c>
      <c r="P237" s="163">
        <f t="shared" si="5"/>
        <v>1.8039215686274508</v>
      </c>
      <c r="Q237" s="162">
        <f t="shared" si="6"/>
        <v>0</v>
      </c>
      <c r="R237" s="162">
        <f t="shared" si="7"/>
        <v>0</v>
      </c>
      <c r="S237" s="162">
        <f t="shared" si="8"/>
        <v>0</v>
      </c>
      <c r="T237" s="251" t="str">
        <f t="shared" si="165"/>
        <v>V</v>
      </c>
      <c r="U237" s="262">
        <v>1</v>
      </c>
      <c r="V237" s="262">
        <v>1</v>
      </c>
      <c r="W237" s="262">
        <v>1</v>
      </c>
      <c r="X237" s="262">
        <v>1</v>
      </c>
      <c r="Y237" s="158"/>
      <c r="Z237" s="164">
        <f t="shared" si="166"/>
        <v>1660.0000000000002</v>
      </c>
      <c r="AA237" s="165">
        <f t="shared" si="167"/>
        <v>14.972549019607843</v>
      </c>
      <c r="AB237" s="166"/>
    </row>
    <row r="238" spans="1:28" ht="18" customHeight="1">
      <c r="B238" s="298" t="s">
        <v>361</v>
      </c>
      <c r="C238" s="657" t="s">
        <v>451</v>
      </c>
      <c r="D238" s="159">
        <v>0</v>
      </c>
      <c r="E238" s="301" t="s">
        <v>452</v>
      </c>
      <c r="F238" s="72" t="s">
        <v>870</v>
      </c>
      <c r="G238" s="72" t="s">
        <v>334</v>
      </c>
      <c r="H238" s="55" t="s">
        <v>324</v>
      </c>
      <c r="I238" s="72">
        <v>70</v>
      </c>
      <c r="J238" s="261">
        <v>7200</v>
      </c>
      <c r="K238" s="161">
        <f t="shared" si="169"/>
        <v>200</v>
      </c>
      <c r="L238" s="162">
        <f t="shared" si="161"/>
        <v>42.301960784313721</v>
      </c>
      <c r="M238" s="162">
        <f t="shared" si="162"/>
        <v>0</v>
      </c>
      <c r="N238" s="162">
        <f t="shared" si="163"/>
        <v>0</v>
      </c>
      <c r="O238" s="162">
        <f t="shared" si="164"/>
        <v>0</v>
      </c>
      <c r="P238" s="163">
        <f t="shared" si="5"/>
        <v>0.60431372549019602</v>
      </c>
      <c r="Q238" s="162">
        <f t="shared" si="6"/>
        <v>0</v>
      </c>
      <c r="R238" s="162">
        <f t="shared" si="7"/>
        <v>0</v>
      </c>
      <c r="S238" s="162">
        <f t="shared" si="8"/>
        <v>0</v>
      </c>
      <c r="T238" s="251" t="str">
        <f t="shared" si="165"/>
        <v>V</v>
      </c>
      <c r="U238" s="262">
        <v>1</v>
      </c>
      <c r="V238" s="262">
        <v>1</v>
      </c>
      <c r="W238" s="262">
        <v>1</v>
      </c>
      <c r="X238" s="262">
        <v>1</v>
      </c>
      <c r="Y238" s="158"/>
      <c r="Z238" s="164">
        <f t="shared" si="166"/>
        <v>14000</v>
      </c>
      <c r="AA238" s="165">
        <f t="shared" si="167"/>
        <v>42.301960784313721</v>
      </c>
      <c r="AB238" s="166"/>
    </row>
    <row r="239" spans="1:28" ht="18" customHeight="1">
      <c r="B239" s="298" t="s">
        <v>361</v>
      </c>
      <c r="C239" s="657" t="s">
        <v>451</v>
      </c>
      <c r="D239" s="159">
        <v>0</v>
      </c>
      <c r="E239" s="301" t="s">
        <v>453</v>
      </c>
      <c r="F239" s="72" t="s">
        <v>870</v>
      </c>
      <c r="G239" s="72" t="s">
        <v>334</v>
      </c>
      <c r="H239" s="55" t="s">
        <v>324</v>
      </c>
      <c r="I239" s="72">
        <v>70</v>
      </c>
      <c r="J239" s="261">
        <v>7200</v>
      </c>
      <c r="K239" s="161">
        <f t="shared" si="169"/>
        <v>200</v>
      </c>
      <c r="L239" s="162">
        <f t="shared" si="161"/>
        <v>42.301960784313721</v>
      </c>
      <c r="M239" s="162">
        <f t="shared" si="162"/>
        <v>0</v>
      </c>
      <c r="N239" s="162">
        <f t="shared" si="163"/>
        <v>0</v>
      </c>
      <c r="O239" s="162">
        <f t="shared" si="164"/>
        <v>0</v>
      </c>
      <c r="P239" s="163">
        <f t="shared" si="5"/>
        <v>0.60431372549019602</v>
      </c>
      <c r="Q239" s="162">
        <f t="shared" si="6"/>
        <v>0</v>
      </c>
      <c r="R239" s="162">
        <f t="shared" si="7"/>
        <v>0</v>
      </c>
      <c r="S239" s="162">
        <f t="shared" si="8"/>
        <v>0</v>
      </c>
      <c r="T239" s="251" t="str">
        <f t="shared" si="165"/>
        <v>V</v>
      </c>
      <c r="U239" s="262">
        <v>1</v>
      </c>
      <c r="V239" s="262">
        <v>1</v>
      </c>
      <c r="W239" s="262">
        <v>1</v>
      </c>
      <c r="X239" s="262">
        <v>1</v>
      </c>
      <c r="Y239" s="158"/>
      <c r="Z239" s="164">
        <f t="shared" si="166"/>
        <v>14000</v>
      </c>
      <c r="AA239" s="165">
        <f t="shared" si="167"/>
        <v>42.301960784313721</v>
      </c>
      <c r="AB239" s="166"/>
    </row>
    <row r="240" spans="1:28" ht="18" customHeight="1">
      <c r="B240" s="298" t="s">
        <v>361</v>
      </c>
      <c r="C240" s="657" t="s">
        <v>451</v>
      </c>
      <c r="D240" s="159">
        <v>0</v>
      </c>
      <c r="E240" s="301" t="s">
        <v>454</v>
      </c>
      <c r="F240" s="72" t="s">
        <v>870</v>
      </c>
      <c r="G240" s="72" t="s">
        <v>334</v>
      </c>
      <c r="H240" s="55" t="s">
        <v>324</v>
      </c>
      <c r="I240" s="72">
        <v>70</v>
      </c>
      <c r="J240" s="261">
        <v>7200</v>
      </c>
      <c r="K240" s="161">
        <f t="shared" si="169"/>
        <v>200</v>
      </c>
      <c r="L240" s="162">
        <f t="shared" si="161"/>
        <v>42.301960784313721</v>
      </c>
      <c r="M240" s="162">
        <f t="shared" si="162"/>
        <v>0</v>
      </c>
      <c r="N240" s="162">
        <f t="shared" si="163"/>
        <v>0</v>
      </c>
      <c r="O240" s="162">
        <f t="shared" si="164"/>
        <v>0</v>
      </c>
      <c r="P240" s="163">
        <f t="shared" si="5"/>
        <v>0.60431372549019602</v>
      </c>
      <c r="Q240" s="162">
        <f t="shared" si="6"/>
        <v>0</v>
      </c>
      <c r="R240" s="162">
        <f t="shared" si="7"/>
        <v>0</v>
      </c>
      <c r="S240" s="162">
        <f t="shared" si="8"/>
        <v>0</v>
      </c>
      <c r="T240" s="251" t="str">
        <f t="shared" si="165"/>
        <v>V</v>
      </c>
      <c r="U240" s="262">
        <v>1</v>
      </c>
      <c r="V240" s="262">
        <v>1</v>
      </c>
      <c r="W240" s="262">
        <v>1</v>
      </c>
      <c r="X240" s="262">
        <v>1</v>
      </c>
      <c r="Y240" s="158"/>
      <c r="Z240" s="164">
        <f t="shared" si="166"/>
        <v>14000</v>
      </c>
      <c r="AA240" s="165">
        <f t="shared" si="167"/>
        <v>42.301960784313721</v>
      </c>
      <c r="AB240" s="166"/>
    </row>
    <row r="241" spans="2:28" ht="18" customHeight="1">
      <c r="B241" s="298" t="s">
        <v>361</v>
      </c>
      <c r="C241" s="657" t="s">
        <v>451</v>
      </c>
      <c r="D241" s="159">
        <v>0</v>
      </c>
      <c r="E241" s="301" t="s">
        <v>785</v>
      </c>
      <c r="F241" s="72" t="s">
        <v>870</v>
      </c>
      <c r="G241" s="72" t="s">
        <v>334</v>
      </c>
      <c r="H241" s="55" t="s">
        <v>324</v>
      </c>
      <c r="I241" s="72">
        <v>70</v>
      </c>
      <c r="J241" s="261">
        <v>7200</v>
      </c>
      <c r="K241" s="161">
        <f t="shared" ref="K241:K244" si="170">SUM(IF(J241="",0,VLOOKUP(J241,Kengetal,2)))</f>
        <v>200</v>
      </c>
      <c r="L241" s="162">
        <f t="shared" si="161"/>
        <v>42.301960784313721</v>
      </c>
      <c r="M241" s="162">
        <f t="shared" si="162"/>
        <v>0</v>
      </c>
      <c r="N241" s="162">
        <f t="shared" si="163"/>
        <v>0</v>
      </c>
      <c r="O241" s="162">
        <f t="shared" si="164"/>
        <v>0</v>
      </c>
      <c r="P241" s="163">
        <f t="shared" si="5"/>
        <v>0.60431372549019602</v>
      </c>
      <c r="Q241" s="162">
        <f t="shared" si="6"/>
        <v>0</v>
      </c>
      <c r="R241" s="162">
        <f t="shared" si="7"/>
        <v>0</v>
      </c>
      <c r="S241" s="162">
        <f t="shared" si="8"/>
        <v>0</v>
      </c>
      <c r="T241" s="251" t="str">
        <f t="shared" si="165"/>
        <v>V</v>
      </c>
      <c r="U241" s="262">
        <v>1</v>
      </c>
      <c r="V241" s="262">
        <v>1</v>
      </c>
      <c r="W241" s="262">
        <v>1</v>
      </c>
      <c r="X241" s="262">
        <v>1</v>
      </c>
      <c r="Y241" s="158"/>
      <c r="Z241" s="164">
        <f t="shared" si="166"/>
        <v>14000</v>
      </c>
      <c r="AA241" s="165">
        <f t="shared" si="167"/>
        <v>42.301960784313721</v>
      </c>
      <c r="AB241" s="166"/>
    </row>
    <row r="242" spans="2:28" ht="18" customHeight="1">
      <c r="B242" s="298" t="s">
        <v>361</v>
      </c>
      <c r="C242" s="657" t="s">
        <v>451</v>
      </c>
      <c r="D242" s="159">
        <v>0</v>
      </c>
      <c r="E242" s="301" t="s">
        <v>786</v>
      </c>
      <c r="F242" s="72" t="s">
        <v>302</v>
      </c>
      <c r="G242" s="72" t="s">
        <v>333</v>
      </c>
      <c r="H242" s="55" t="s">
        <v>324</v>
      </c>
      <c r="I242" s="72">
        <v>20</v>
      </c>
      <c r="J242" s="261">
        <v>6200</v>
      </c>
      <c r="K242" s="161">
        <f t="shared" si="170"/>
        <v>200</v>
      </c>
      <c r="L242" s="162">
        <f t="shared" si="161"/>
        <v>36.078431372549019</v>
      </c>
      <c r="M242" s="162">
        <f t="shared" si="162"/>
        <v>0</v>
      </c>
      <c r="N242" s="162">
        <f t="shared" si="163"/>
        <v>0</v>
      </c>
      <c r="O242" s="162">
        <f t="shared" si="164"/>
        <v>0</v>
      </c>
      <c r="P242" s="163">
        <f t="shared" si="5"/>
        <v>1.8039215686274508</v>
      </c>
      <c r="Q242" s="162">
        <f t="shared" si="6"/>
        <v>0</v>
      </c>
      <c r="R242" s="162">
        <f t="shared" si="7"/>
        <v>0</v>
      </c>
      <c r="S242" s="162">
        <f t="shared" si="8"/>
        <v>0</v>
      </c>
      <c r="T242" s="251" t="str">
        <f t="shared" si="165"/>
        <v>V</v>
      </c>
      <c r="U242" s="262">
        <v>1</v>
      </c>
      <c r="V242" s="262">
        <v>1</v>
      </c>
      <c r="W242" s="262">
        <v>1</v>
      </c>
      <c r="X242" s="262">
        <v>1</v>
      </c>
      <c r="Y242" s="158"/>
      <c r="Z242" s="164">
        <f t="shared" si="166"/>
        <v>4000</v>
      </c>
      <c r="AA242" s="165">
        <f t="shared" si="167"/>
        <v>36.078431372549019</v>
      </c>
      <c r="AB242" s="166"/>
    </row>
    <row r="243" spans="2:28" ht="18" customHeight="1">
      <c r="B243" s="298" t="s">
        <v>361</v>
      </c>
      <c r="C243" s="657" t="s">
        <v>451</v>
      </c>
      <c r="D243" s="159">
        <v>0</v>
      </c>
      <c r="E243" s="301" t="s">
        <v>455</v>
      </c>
      <c r="F243" s="72" t="s">
        <v>345</v>
      </c>
      <c r="G243" s="72" t="s">
        <v>348</v>
      </c>
      <c r="H243" s="55" t="s">
        <v>326</v>
      </c>
      <c r="I243" s="72">
        <v>6.5</v>
      </c>
      <c r="J243" s="261">
        <v>2200</v>
      </c>
      <c r="K243" s="161">
        <f t="shared" si="170"/>
        <v>200</v>
      </c>
      <c r="L243" s="162">
        <f t="shared" si="161"/>
        <v>18.807686274509805</v>
      </c>
      <c r="M243" s="162">
        <f t="shared" si="162"/>
        <v>0</v>
      </c>
      <c r="N243" s="162">
        <f t="shared" si="163"/>
        <v>0</v>
      </c>
      <c r="O243" s="162">
        <f t="shared" si="164"/>
        <v>0</v>
      </c>
      <c r="P243" s="163">
        <f t="shared" si="5"/>
        <v>2.8934901960784316</v>
      </c>
      <c r="Q243" s="162">
        <f t="shared" si="6"/>
        <v>0</v>
      </c>
      <c r="R243" s="162">
        <f t="shared" si="7"/>
        <v>0</v>
      </c>
      <c r="S243" s="162">
        <f t="shared" si="8"/>
        <v>0</v>
      </c>
      <c r="T243" s="251" t="str">
        <f t="shared" si="165"/>
        <v>S</v>
      </c>
      <c r="U243" s="262">
        <v>1</v>
      </c>
      <c r="V243" s="262">
        <v>1</v>
      </c>
      <c r="W243" s="262">
        <v>1</v>
      </c>
      <c r="X243" s="262">
        <v>1</v>
      </c>
      <c r="Y243" s="158"/>
      <c r="Z243" s="164">
        <f t="shared" si="166"/>
        <v>1300</v>
      </c>
      <c r="AA243" s="165">
        <f t="shared" si="167"/>
        <v>18.807686274509805</v>
      </c>
      <c r="AB243" s="166"/>
    </row>
    <row r="244" spans="2:28" ht="18" customHeight="1">
      <c r="B244" s="298" t="s">
        <v>361</v>
      </c>
      <c r="C244" s="657" t="s">
        <v>451</v>
      </c>
      <c r="D244" s="159">
        <v>0</v>
      </c>
      <c r="E244" s="301" t="s">
        <v>456</v>
      </c>
      <c r="F244" s="72" t="s">
        <v>345</v>
      </c>
      <c r="G244" s="72" t="s">
        <v>348</v>
      </c>
      <c r="H244" s="55" t="s">
        <v>326</v>
      </c>
      <c r="I244" s="72">
        <v>6.5</v>
      </c>
      <c r="J244" s="261">
        <v>2200</v>
      </c>
      <c r="K244" s="161">
        <f t="shared" si="170"/>
        <v>200</v>
      </c>
      <c r="L244" s="162">
        <f t="shared" si="161"/>
        <v>18.807686274509805</v>
      </c>
      <c r="M244" s="162">
        <f t="shared" si="162"/>
        <v>0</v>
      </c>
      <c r="N244" s="162">
        <f t="shared" si="163"/>
        <v>0</v>
      </c>
      <c r="O244" s="162">
        <f t="shared" si="164"/>
        <v>0</v>
      </c>
      <c r="P244" s="163">
        <f t="shared" si="5"/>
        <v>2.8934901960784316</v>
      </c>
      <c r="Q244" s="162">
        <f t="shared" si="6"/>
        <v>0</v>
      </c>
      <c r="R244" s="162">
        <f t="shared" si="7"/>
        <v>0</v>
      </c>
      <c r="S244" s="162">
        <f t="shared" si="8"/>
        <v>0</v>
      </c>
      <c r="T244" s="251" t="str">
        <f t="shared" si="165"/>
        <v>S</v>
      </c>
      <c r="U244" s="262">
        <v>1</v>
      </c>
      <c r="V244" s="262">
        <v>1</v>
      </c>
      <c r="W244" s="262">
        <v>1</v>
      </c>
      <c r="X244" s="262">
        <v>1</v>
      </c>
      <c r="Y244" s="158"/>
      <c r="Z244" s="164">
        <f t="shared" si="166"/>
        <v>1300</v>
      </c>
      <c r="AA244" s="165">
        <f t="shared" si="167"/>
        <v>18.807686274509805</v>
      </c>
      <c r="AB244" s="166"/>
    </row>
    <row r="245" spans="2:28" ht="18" customHeight="1">
      <c r="B245" s="298" t="s">
        <v>361</v>
      </c>
      <c r="C245" s="657" t="s">
        <v>451</v>
      </c>
      <c r="D245" s="159">
        <v>0</v>
      </c>
      <c r="E245" s="301" t="s">
        <v>491</v>
      </c>
      <c r="F245" s="72" t="s">
        <v>352</v>
      </c>
      <c r="G245" s="72" t="s">
        <v>333</v>
      </c>
      <c r="H245" s="55" t="s">
        <v>324</v>
      </c>
      <c r="I245" s="72">
        <v>6</v>
      </c>
      <c r="J245" s="261">
        <v>3200</v>
      </c>
      <c r="K245" s="161">
        <f t="shared" ref="K245:K248" si="171">SUM(IF(J245="",0,VLOOKUP(J245,Kengetal,2)))</f>
        <v>200</v>
      </c>
      <c r="L245" s="162">
        <f t="shared" si="161"/>
        <v>2.024</v>
      </c>
      <c r="M245" s="162">
        <f t="shared" si="162"/>
        <v>0</v>
      </c>
      <c r="N245" s="162">
        <f t="shared" si="163"/>
        <v>0</v>
      </c>
      <c r="O245" s="162">
        <f t="shared" si="164"/>
        <v>0</v>
      </c>
      <c r="P245" s="163">
        <f t="shared" si="5"/>
        <v>0.33733333333333332</v>
      </c>
      <c r="Q245" s="162">
        <f t="shared" si="6"/>
        <v>0</v>
      </c>
      <c r="R245" s="162">
        <f t="shared" si="7"/>
        <v>0</v>
      </c>
      <c r="S245" s="162">
        <f t="shared" si="8"/>
        <v>0</v>
      </c>
      <c r="T245" s="251" t="str">
        <f t="shared" si="165"/>
        <v>V</v>
      </c>
      <c r="U245" s="262">
        <v>1</v>
      </c>
      <c r="V245" s="262">
        <v>1</v>
      </c>
      <c r="W245" s="262">
        <v>1</v>
      </c>
      <c r="X245" s="262">
        <v>1</v>
      </c>
      <c r="Y245" s="158"/>
      <c r="Z245" s="164">
        <f t="shared" si="166"/>
        <v>1200</v>
      </c>
      <c r="AA245" s="165">
        <f t="shared" si="167"/>
        <v>2.024</v>
      </c>
      <c r="AB245" s="166"/>
    </row>
    <row r="246" spans="2:28" ht="18" customHeight="1">
      <c r="B246" s="298" t="s">
        <v>361</v>
      </c>
      <c r="C246" s="657" t="s">
        <v>451</v>
      </c>
      <c r="D246" s="159">
        <v>0</v>
      </c>
      <c r="E246" s="301" t="s">
        <v>493</v>
      </c>
      <c r="F246" s="72" t="s">
        <v>352</v>
      </c>
      <c r="G246" s="72" t="s">
        <v>333</v>
      </c>
      <c r="H246" s="55" t="s">
        <v>324</v>
      </c>
      <c r="I246" s="72">
        <v>6</v>
      </c>
      <c r="J246" s="261">
        <v>3200</v>
      </c>
      <c r="K246" s="161">
        <f t="shared" si="171"/>
        <v>200</v>
      </c>
      <c r="L246" s="162">
        <f t="shared" si="161"/>
        <v>2.024</v>
      </c>
      <c r="M246" s="162">
        <f t="shared" si="162"/>
        <v>0</v>
      </c>
      <c r="N246" s="162">
        <f t="shared" si="163"/>
        <v>0</v>
      </c>
      <c r="O246" s="162">
        <f t="shared" si="164"/>
        <v>0</v>
      </c>
      <c r="P246" s="163">
        <f t="shared" ref="P246:P324" si="172">IF($J246="",0,VLOOKUP($J246,Kengetal,5,FALSE))</f>
        <v>0.33733333333333332</v>
      </c>
      <c r="Q246" s="162">
        <f t="shared" ref="Q246:Q324" si="173">IF($J246="",0,VLOOKUP($J246,Kengetal,6,FALSE))</f>
        <v>0</v>
      </c>
      <c r="R246" s="162">
        <f t="shared" ref="R246:R324" si="174">IF($J246="",0,VLOOKUP($J246,Kengetal,7,FALSE))</f>
        <v>0</v>
      </c>
      <c r="S246" s="162">
        <f t="shared" ref="S246:S324" si="175">IF($J246="",0,VLOOKUP($J246,Kengetal,8,FALSE))</f>
        <v>0</v>
      </c>
      <c r="T246" s="251" t="str">
        <f t="shared" si="165"/>
        <v>V</v>
      </c>
      <c r="U246" s="262">
        <v>1</v>
      </c>
      <c r="V246" s="262">
        <v>1</v>
      </c>
      <c r="W246" s="262">
        <v>1</v>
      </c>
      <c r="X246" s="262">
        <v>1</v>
      </c>
      <c r="Y246" s="158"/>
      <c r="Z246" s="164">
        <f t="shared" si="166"/>
        <v>1200</v>
      </c>
      <c r="AA246" s="165">
        <f t="shared" si="167"/>
        <v>2.024</v>
      </c>
      <c r="AB246" s="166"/>
    </row>
    <row r="247" spans="2:28" ht="18" customHeight="1">
      <c r="B247" s="298" t="s">
        <v>361</v>
      </c>
      <c r="C247" s="657" t="s">
        <v>451</v>
      </c>
      <c r="D247" s="159">
        <v>0</v>
      </c>
      <c r="E247" s="301" t="s">
        <v>492</v>
      </c>
      <c r="F247" s="72" t="s">
        <v>304</v>
      </c>
      <c r="G247" s="72" t="s">
        <v>333</v>
      </c>
      <c r="H247" s="55" t="s">
        <v>324</v>
      </c>
      <c r="I247" s="72">
        <v>90</v>
      </c>
      <c r="J247" s="261">
        <v>5200</v>
      </c>
      <c r="K247" s="161">
        <f t="shared" si="171"/>
        <v>200</v>
      </c>
      <c r="L247" s="162">
        <f t="shared" si="161"/>
        <v>28.168235294117643</v>
      </c>
      <c r="M247" s="162">
        <f t="shared" si="162"/>
        <v>0</v>
      </c>
      <c r="N247" s="162">
        <f t="shared" si="163"/>
        <v>0</v>
      </c>
      <c r="O247" s="162">
        <f t="shared" si="164"/>
        <v>0</v>
      </c>
      <c r="P247" s="163">
        <f t="shared" si="172"/>
        <v>0.31298039215686269</v>
      </c>
      <c r="Q247" s="162">
        <f t="shared" si="173"/>
        <v>0</v>
      </c>
      <c r="R247" s="162">
        <f t="shared" si="174"/>
        <v>0</v>
      </c>
      <c r="S247" s="162">
        <f t="shared" si="175"/>
        <v>0</v>
      </c>
      <c r="T247" s="251" t="str">
        <f t="shared" si="165"/>
        <v>V</v>
      </c>
      <c r="U247" s="262">
        <v>1</v>
      </c>
      <c r="V247" s="262">
        <v>1</v>
      </c>
      <c r="W247" s="262">
        <v>1</v>
      </c>
      <c r="X247" s="262">
        <v>1</v>
      </c>
      <c r="Y247" s="158"/>
      <c r="Z247" s="164">
        <f t="shared" si="166"/>
        <v>18000</v>
      </c>
      <c r="AA247" s="165">
        <f t="shared" si="167"/>
        <v>28.168235294117643</v>
      </c>
      <c r="AB247" s="166"/>
    </row>
    <row r="248" spans="2:28" ht="18" customHeight="1">
      <c r="B248" s="298" t="s">
        <v>361</v>
      </c>
      <c r="C248" s="657" t="s">
        <v>451</v>
      </c>
      <c r="D248" s="159">
        <v>0</v>
      </c>
      <c r="E248" s="301" t="s">
        <v>494</v>
      </c>
      <c r="F248" s="72" t="s">
        <v>352</v>
      </c>
      <c r="G248" s="72" t="s">
        <v>333</v>
      </c>
      <c r="H248" s="55" t="s">
        <v>324</v>
      </c>
      <c r="I248" s="72">
        <v>6</v>
      </c>
      <c r="J248" s="261">
        <v>3200</v>
      </c>
      <c r="K248" s="161">
        <f t="shared" si="171"/>
        <v>200</v>
      </c>
      <c r="L248" s="162">
        <f t="shared" si="161"/>
        <v>2.024</v>
      </c>
      <c r="M248" s="162">
        <f t="shared" si="162"/>
        <v>0</v>
      </c>
      <c r="N248" s="162">
        <f t="shared" si="163"/>
        <v>0</v>
      </c>
      <c r="O248" s="162">
        <f t="shared" si="164"/>
        <v>0</v>
      </c>
      <c r="P248" s="163">
        <f t="shared" si="172"/>
        <v>0.33733333333333332</v>
      </c>
      <c r="Q248" s="162">
        <f t="shared" si="173"/>
        <v>0</v>
      </c>
      <c r="R248" s="162">
        <f t="shared" si="174"/>
        <v>0</v>
      </c>
      <c r="S248" s="162">
        <f t="shared" si="175"/>
        <v>0</v>
      </c>
      <c r="T248" s="251" t="str">
        <f t="shared" si="165"/>
        <v>V</v>
      </c>
      <c r="U248" s="262">
        <v>1</v>
      </c>
      <c r="V248" s="262">
        <v>1</v>
      </c>
      <c r="W248" s="262">
        <v>1</v>
      </c>
      <c r="X248" s="262">
        <v>1</v>
      </c>
      <c r="Y248" s="158"/>
      <c r="Z248" s="164">
        <f t="shared" si="166"/>
        <v>1200</v>
      </c>
      <c r="AA248" s="165">
        <f t="shared" si="167"/>
        <v>2.024</v>
      </c>
      <c r="AB248" s="166"/>
    </row>
    <row r="249" spans="2:28" ht="18" customHeight="1">
      <c r="B249" s="298" t="s">
        <v>361</v>
      </c>
      <c r="C249" s="657" t="s">
        <v>451</v>
      </c>
      <c r="D249" s="159">
        <v>0</v>
      </c>
      <c r="E249" s="301" t="s">
        <v>787</v>
      </c>
      <c r="F249" s="72" t="s">
        <v>352</v>
      </c>
      <c r="G249" s="72" t="s">
        <v>333</v>
      </c>
      <c r="H249" s="55" t="s">
        <v>324</v>
      </c>
      <c r="I249" s="72">
        <v>6</v>
      </c>
      <c r="J249" s="261">
        <v>3200</v>
      </c>
      <c r="K249" s="161">
        <f t="shared" ref="K249:K253" si="176">SUM(IF(J249="",0,VLOOKUP(J249,Kengetal,2)))</f>
        <v>200</v>
      </c>
      <c r="L249" s="162">
        <f t="shared" si="161"/>
        <v>2.024</v>
      </c>
      <c r="M249" s="162">
        <f t="shared" si="162"/>
        <v>0</v>
      </c>
      <c r="N249" s="162">
        <f t="shared" si="163"/>
        <v>0</v>
      </c>
      <c r="O249" s="162">
        <f t="shared" si="164"/>
        <v>0</v>
      </c>
      <c r="P249" s="163">
        <f t="shared" si="172"/>
        <v>0.33733333333333332</v>
      </c>
      <c r="Q249" s="162">
        <f t="shared" si="173"/>
        <v>0</v>
      </c>
      <c r="R249" s="162">
        <f t="shared" si="174"/>
        <v>0</v>
      </c>
      <c r="S249" s="162">
        <f t="shared" si="175"/>
        <v>0</v>
      </c>
      <c r="T249" s="251" t="str">
        <f t="shared" si="165"/>
        <v>V</v>
      </c>
      <c r="U249" s="262">
        <v>1</v>
      </c>
      <c r="V249" s="262">
        <v>1</v>
      </c>
      <c r="W249" s="262">
        <v>1</v>
      </c>
      <c r="X249" s="262">
        <v>1</v>
      </c>
      <c r="Y249" s="158"/>
      <c r="Z249" s="164">
        <f t="shared" si="166"/>
        <v>1200</v>
      </c>
      <c r="AA249" s="165">
        <f t="shared" si="167"/>
        <v>2.024</v>
      </c>
      <c r="AB249" s="166"/>
    </row>
    <row r="250" spans="2:28" ht="18" customHeight="1">
      <c r="B250" s="298" t="s">
        <v>361</v>
      </c>
      <c r="C250" s="657" t="s">
        <v>451</v>
      </c>
      <c r="D250" s="159">
        <v>0</v>
      </c>
      <c r="E250" s="301" t="s">
        <v>920</v>
      </c>
      <c r="F250" s="72" t="s">
        <v>412</v>
      </c>
      <c r="G250" s="72" t="s">
        <v>333</v>
      </c>
      <c r="H250" s="55" t="s">
        <v>324</v>
      </c>
      <c r="I250" s="72">
        <v>36</v>
      </c>
      <c r="J250" s="261">
        <v>3200</v>
      </c>
      <c r="K250" s="161">
        <f t="shared" si="176"/>
        <v>200</v>
      </c>
      <c r="L250" s="162">
        <f t="shared" si="161"/>
        <v>12.144</v>
      </c>
      <c r="M250" s="162">
        <f t="shared" si="162"/>
        <v>0</v>
      </c>
      <c r="N250" s="162">
        <f t="shared" si="163"/>
        <v>0</v>
      </c>
      <c r="O250" s="162">
        <f t="shared" si="164"/>
        <v>0</v>
      </c>
      <c r="P250" s="163">
        <f t="shared" si="172"/>
        <v>0.33733333333333332</v>
      </c>
      <c r="Q250" s="162">
        <f t="shared" si="173"/>
        <v>0</v>
      </c>
      <c r="R250" s="162">
        <f t="shared" si="174"/>
        <v>0</v>
      </c>
      <c r="S250" s="162">
        <f t="shared" si="175"/>
        <v>0</v>
      </c>
      <c r="T250" s="251" t="str">
        <f t="shared" si="165"/>
        <v>V</v>
      </c>
      <c r="U250" s="262">
        <v>1</v>
      </c>
      <c r="V250" s="262">
        <v>1</v>
      </c>
      <c r="W250" s="262">
        <v>1</v>
      </c>
      <c r="X250" s="262">
        <v>1</v>
      </c>
      <c r="Y250" s="158"/>
      <c r="Z250" s="164">
        <f t="shared" si="166"/>
        <v>7200</v>
      </c>
      <c r="AA250" s="165">
        <f t="shared" si="167"/>
        <v>12.144</v>
      </c>
      <c r="AB250" s="166"/>
    </row>
    <row r="251" spans="2:28" ht="18" customHeight="1">
      <c r="B251" s="298" t="s">
        <v>361</v>
      </c>
      <c r="C251" s="657" t="s">
        <v>451</v>
      </c>
      <c r="D251" s="159">
        <v>0</v>
      </c>
      <c r="E251" s="301" t="s">
        <v>921</v>
      </c>
      <c r="F251" s="72" t="s">
        <v>331</v>
      </c>
      <c r="G251" s="72" t="s">
        <v>341</v>
      </c>
      <c r="H251" s="55" t="s">
        <v>323</v>
      </c>
      <c r="I251" s="72">
        <v>27.6</v>
      </c>
      <c r="J251" s="261">
        <v>1040</v>
      </c>
      <c r="K251" s="161">
        <f t="shared" si="176"/>
        <v>40</v>
      </c>
      <c r="L251" s="162">
        <f t="shared" si="161"/>
        <v>3.4951341176470594</v>
      </c>
      <c r="M251" s="162">
        <f t="shared" si="162"/>
        <v>0</v>
      </c>
      <c r="N251" s="162">
        <f t="shared" si="163"/>
        <v>0</v>
      </c>
      <c r="O251" s="162">
        <f t="shared" si="164"/>
        <v>0</v>
      </c>
      <c r="P251" s="163">
        <f t="shared" si="172"/>
        <v>0.12663529411764707</v>
      </c>
      <c r="Q251" s="162">
        <f t="shared" si="173"/>
        <v>0</v>
      </c>
      <c r="R251" s="162">
        <f t="shared" si="174"/>
        <v>0</v>
      </c>
      <c r="S251" s="162">
        <f t="shared" si="175"/>
        <v>0</v>
      </c>
      <c r="T251" s="251" t="str">
        <f t="shared" si="165"/>
        <v>B</v>
      </c>
      <c r="U251" s="262">
        <v>1</v>
      </c>
      <c r="V251" s="262">
        <v>1</v>
      </c>
      <c r="W251" s="262">
        <v>1</v>
      </c>
      <c r="X251" s="262">
        <v>1</v>
      </c>
      <c r="Y251" s="158"/>
      <c r="Z251" s="164">
        <f t="shared" si="166"/>
        <v>1104</v>
      </c>
      <c r="AA251" s="165">
        <f t="shared" si="167"/>
        <v>3.4951341176470594</v>
      </c>
      <c r="AB251" s="166"/>
    </row>
    <row r="252" spans="2:28" ht="18" customHeight="1">
      <c r="B252" s="298" t="s">
        <v>361</v>
      </c>
      <c r="C252" s="657" t="s">
        <v>451</v>
      </c>
      <c r="D252" s="159">
        <v>0</v>
      </c>
      <c r="E252" s="301" t="s">
        <v>582</v>
      </c>
      <c r="F252" s="72" t="s">
        <v>331</v>
      </c>
      <c r="G252" s="72" t="s">
        <v>341</v>
      </c>
      <c r="H252" s="55" t="s">
        <v>324</v>
      </c>
      <c r="I252" s="72">
        <v>35.4</v>
      </c>
      <c r="J252" s="261">
        <v>1040</v>
      </c>
      <c r="K252" s="161">
        <f t="shared" si="176"/>
        <v>40</v>
      </c>
      <c r="L252" s="162">
        <f t="shared" si="161"/>
        <v>4.482889411764706</v>
      </c>
      <c r="M252" s="162">
        <f t="shared" si="162"/>
        <v>0</v>
      </c>
      <c r="N252" s="162">
        <f t="shared" si="163"/>
        <v>0</v>
      </c>
      <c r="O252" s="162">
        <f t="shared" si="164"/>
        <v>0</v>
      </c>
      <c r="P252" s="163">
        <f t="shared" si="172"/>
        <v>0.12663529411764707</v>
      </c>
      <c r="Q252" s="162">
        <f t="shared" si="173"/>
        <v>0</v>
      </c>
      <c r="R252" s="162">
        <f t="shared" si="174"/>
        <v>0</v>
      </c>
      <c r="S252" s="162">
        <f t="shared" si="175"/>
        <v>0</v>
      </c>
      <c r="T252" s="251" t="str">
        <f t="shared" si="165"/>
        <v>B</v>
      </c>
      <c r="U252" s="262">
        <v>1</v>
      </c>
      <c r="V252" s="262">
        <v>1</v>
      </c>
      <c r="W252" s="262">
        <v>1</v>
      </c>
      <c r="X252" s="262">
        <v>1</v>
      </c>
      <c r="Y252" s="158"/>
      <c r="Z252" s="164">
        <f t="shared" si="166"/>
        <v>1416</v>
      </c>
      <c r="AA252" s="165">
        <f t="shared" si="167"/>
        <v>4.482889411764706</v>
      </c>
      <c r="AB252" s="166"/>
    </row>
    <row r="253" spans="2:28" ht="18" customHeight="1">
      <c r="B253" s="298" t="s">
        <v>361</v>
      </c>
      <c r="C253" s="657" t="s">
        <v>451</v>
      </c>
      <c r="D253" s="159">
        <v>0</v>
      </c>
      <c r="E253" s="301"/>
      <c r="F253" s="72" t="s">
        <v>608</v>
      </c>
      <c r="G253" s="72" t="s">
        <v>348</v>
      </c>
      <c r="H253" s="55" t="s">
        <v>325</v>
      </c>
      <c r="I253" s="72">
        <v>3</v>
      </c>
      <c r="J253" s="261">
        <v>2200</v>
      </c>
      <c r="K253" s="161">
        <f t="shared" si="176"/>
        <v>200</v>
      </c>
      <c r="L253" s="162">
        <f t="shared" si="161"/>
        <v>8.6804705882352948</v>
      </c>
      <c r="M253" s="162">
        <f t="shared" si="162"/>
        <v>0</v>
      </c>
      <c r="N253" s="162">
        <f t="shared" si="163"/>
        <v>0</v>
      </c>
      <c r="O253" s="162">
        <f t="shared" si="164"/>
        <v>0</v>
      </c>
      <c r="P253" s="163">
        <f t="shared" si="172"/>
        <v>2.8934901960784316</v>
      </c>
      <c r="Q253" s="162">
        <f t="shared" si="173"/>
        <v>0</v>
      </c>
      <c r="R253" s="162">
        <f t="shared" si="174"/>
        <v>0</v>
      </c>
      <c r="S253" s="162">
        <f t="shared" si="175"/>
        <v>0</v>
      </c>
      <c r="T253" s="251" t="str">
        <f t="shared" si="165"/>
        <v>S</v>
      </c>
      <c r="U253" s="262">
        <v>1</v>
      </c>
      <c r="V253" s="262">
        <v>1</v>
      </c>
      <c r="W253" s="262">
        <v>1</v>
      </c>
      <c r="X253" s="262">
        <v>1</v>
      </c>
      <c r="Y253" s="158"/>
      <c r="Z253" s="164">
        <f t="shared" si="166"/>
        <v>600</v>
      </c>
      <c r="AA253" s="165">
        <f t="shared" si="167"/>
        <v>8.6804705882352948</v>
      </c>
      <c r="AB253" s="166"/>
    </row>
    <row r="254" spans="2:28" ht="18" customHeight="1">
      <c r="B254" s="298" t="s">
        <v>361</v>
      </c>
      <c r="C254" s="657" t="s">
        <v>451</v>
      </c>
      <c r="D254" s="159">
        <v>0</v>
      </c>
      <c r="E254" s="301"/>
      <c r="F254" s="72" t="s">
        <v>445</v>
      </c>
      <c r="G254" s="72" t="s">
        <v>348</v>
      </c>
      <c r="H254" s="55" t="s">
        <v>325</v>
      </c>
      <c r="I254" s="72">
        <v>5.2</v>
      </c>
      <c r="J254" s="261">
        <v>2200</v>
      </c>
      <c r="K254" s="161">
        <f t="shared" ref="K254:K255" si="177">SUM(IF(J254="",0,VLOOKUP(J254,Kengetal,2)))</f>
        <v>200</v>
      </c>
      <c r="L254" s="162">
        <f t="shared" si="161"/>
        <v>15.046149019607844</v>
      </c>
      <c r="M254" s="162">
        <f t="shared" si="162"/>
        <v>0</v>
      </c>
      <c r="N254" s="162">
        <f t="shared" si="163"/>
        <v>0</v>
      </c>
      <c r="O254" s="162">
        <f t="shared" si="164"/>
        <v>0</v>
      </c>
      <c r="P254" s="163">
        <f t="shared" si="172"/>
        <v>2.8934901960784316</v>
      </c>
      <c r="Q254" s="162">
        <f t="shared" si="173"/>
        <v>0</v>
      </c>
      <c r="R254" s="162">
        <f t="shared" si="174"/>
        <v>0</v>
      </c>
      <c r="S254" s="162">
        <f t="shared" si="175"/>
        <v>0</v>
      </c>
      <c r="T254" s="251" t="str">
        <f t="shared" si="165"/>
        <v>S</v>
      </c>
      <c r="U254" s="262">
        <v>1</v>
      </c>
      <c r="V254" s="262">
        <v>1</v>
      </c>
      <c r="W254" s="262">
        <v>1</v>
      </c>
      <c r="X254" s="262">
        <v>1</v>
      </c>
      <c r="Y254" s="158"/>
      <c r="Z254" s="164">
        <f t="shared" si="166"/>
        <v>1040</v>
      </c>
      <c r="AA254" s="165">
        <f t="shared" si="167"/>
        <v>15.046149019607844</v>
      </c>
      <c r="AB254" s="166"/>
    </row>
    <row r="255" spans="2:28" ht="18" customHeight="1">
      <c r="B255" s="298" t="s">
        <v>361</v>
      </c>
      <c r="C255" s="657" t="s">
        <v>451</v>
      </c>
      <c r="D255" s="159">
        <v>0</v>
      </c>
      <c r="E255" s="301" t="s">
        <v>922</v>
      </c>
      <c r="F255" s="72" t="s">
        <v>354</v>
      </c>
      <c r="G255" s="72" t="s">
        <v>333</v>
      </c>
      <c r="H255" s="55" t="s">
        <v>324</v>
      </c>
      <c r="I255" s="72">
        <v>184.3</v>
      </c>
      <c r="J255" s="261">
        <v>3200</v>
      </c>
      <c r="K255" s="161">
        <f t="shared" si="177"/>
        <v>200</v>
      </c>
      <c r="L255" s="162">
        <f t="shared" si="161"/>
        <v>62.170533333333331</v>
      </c>
      <c r="M255" s="162">
        <f t="shared" si="162"/>
        <v>0</v>
      </c>
      <c r="N255" s="162">
        <f t="shared" si="163"/>
        <v>0</v>
      </c>
      <c r="O255" s="162">
        <f t="shared" si="164"/>
        <v>0</v>
      </c>
      <c r="P255" s="163">
        <f t="shared" si="172"/>
        <v>0.33733333333333332</v>
      </c>
      <c r="Q255" s="162">
        <f t="shared" si="173"/>
        <v>0</v>
      </c>
      <c r="R255" s="162">
        <f t="shared" si="174"/>
        <v>0</v>
      </c>
      <c r="S255" s="162">
        <f t="shared" si="175"/>
        <v>0</v>
      </c>
      <c r="T255" s="251" t="str">
        <f t="shared" si="165"/>
        <v>V</v>
      </c>
      <c r="U255" s="262">
        <v>1</v>
      </c>
      <c r="V255" s="262">
        <v>1</v>
      </c>
      <c r="W255" s="262">
        <v>1</v>
      </c>
      <c r="X255" s="262">
        <v>1</v>
      </c>
      <c r="Y255" s="158"/>
      <c r="Z255" s="164">
        <f t="shared" si="166"/>
        <v>36860</v>
      </c>
      <c r="AA255" s="165">
        <f t="shared" si="167"/>
        <v>62.170533333333331</v>
      </c>
      <c r="AB255" s="166"/>
    </row>
    <row r="256" spans="2:28" ht="18" customHeight="1">
      <c r="B256" s="298" t="s">
        <v>361</v>
      </c>
      <c r="C256" s="657" t="s">
        <v>451</v>
      </c>
      <c r="D256" s="159">
        <v>0</v>
      </c>
      <c r="E256" s="301"/>
      <c r="F256" s="72" t="s">
        <v>343</v>
      </c>
      <c r="G256" s="72" t="s">
        <v>333</v>
      </c>
      <c r="H256" s="55" t="s">
        <v>324</v>
      </c>
      <c r="I256" s="72">
        <v>23.4</v>
      </c>
      <c r="J256" s="261">
        <v>3040</v>
      </c>
      <c r="K256" s="161">
        <f t="shared" ref="K256:K260" si="178">SUM(IF(J256="",0,VLOOKUP(J256,Kengetal,2)))</f>
        <v>40</v>
      </c>
      <c r="L256" s="162">
        <f t="shared" si="161"/>
        <v>2.0523359999999999</v>
      </c>
      <c r="M256" s="162">
        <f t="shared" si="162"/>
        <v>0</v>
      </c>
      <c r="N256" s="162">
        <f t="shared" si="163"/>
        <v>0</v>
      </c>
      <c r="O256" s="162">
        <f t="shared" si="164"/>
        <v>0</v>
      </c>
      <c r="P256" s="163">
        <f t="shared" si="172"/>
        <v>8.7706666666666669E-2</v>
      </c>
      <c r="Q256" s="162">
        <f t="shared" si="173"/>
        <v>0</v>
      </c>
      <c r="R256" s="162">
        <f t="shared" si="174"/>
        <v>0</v>
      </c>
      <c r="S256" s="162">
        <f t="shared" si="175"/>
        <v>0</v>
      </c>
      <c r="T256" s="251" t="str">
        <f t="shared" si="165"/>
        <v>V</v>
      </c>
      <c r="U256" s="262">
        <v>1</v>
      </c>
      <c r="V256" s="262">
        <v>1</v>
      </c>
      <c r="W256" s="262">
        <v>1</v>
      </c>
      <c r="X256" s="262">
        <v>1</v>
      </c>
      <c r="Y256" s="158"/>
      <c r="Z256" s="164">
        <f t="shared" si="166"/>
        <v>936</v>
      </c>
      <c r="AA256" s="165">
        <f t="shared" si="167"/>
        <v>2.0523359999999999</v>
      </c>
      <c r="AB256" s="166"/>
    </row>
    <row r="257" spans="2:28" ht="18" customHeight="1">
      <c r="B257" s="298" t="s">
        <v>361</v>
      </c>
      <c r="C257" s="657" t="s">
        <v>451</v>
      </c>
      <c r="D257" s="159">
        <v>0</v>
      </c>
      <c r="E257" s="301"/>
      <c r="F257" s="72" t="s">
        <v>340</v>
      </c>
      <c r="G257" s="72" t="s">
        <v>333</v>
      </c>
      <c r="H257" s="55" t="s">
        <v>326</v>
      </c>
      <c r="I257" s="72">
        <v>8.3000000000000007</v>
      </c>
      <c r="J257" s="261">
        <v>4200</v>
      </c>
      <c r="K257" s="161">
        <f t="shared" si="178"/>
        <v>200</v>
      </c>
      <c r="L257" s="162">
        <f t="shared" si="161"/>
        <v>8.4145725490196082</v>
      </c>
      <c r="M257" s="162">
        <f t="shared" si="162"/>
        <v>0</v>
      </c>
      <c r="N257" s="162">
        <f t="shared" si="163"/>
        <v>0</v>
      </c>
      <c r="O257" s="162">
        <f t="shared" si="164"/>
        <v>0</v>
      </c>
      <c r="P257" s="163">
        <f t="shared" si="172"/>
        <v>1.0138039215686274</v>
      </c>
      <c r="Q257" s="162">
        <f t="shared" si="173"/>
        <v>0</v>
      </c>
      <c r="R257" s="162">
        <f t="shared" si="174"/>
        <v>0</v>
      </c>
      <c r="S257" s="162">
        <f t="shared" si="175"/>
        <v>0</v>
      </c>
      <c r="T257" s="251" t="str">
        <f t="shared" si="165"/>
        <v>V</v>
      </c>
      <c r="U257" s="262">
        <v>1</v>
      </c>
      <c r="V257" s="262">
        <v>1</v>
      </c>
      <c r="W257" s="262">
        <v>1</v>
      </c>
      <c r="X257" s="262">
        <v>1</v>
      </c>
      <c r="Y257" s="158"/>
      <c r="Z257" s="164">
        <f t="shared" si="166"/>
        <v>1660.0000000000002</v>
      </c>
      <c r="AA257" s="165">
        <f t="shared" si="167"/>
        <v>8.4145725490196082</v>
      </c>
      <c r="AB257" s="166"/>
    </row>
    <row r="258" spans="2:28" ht="18" customHeight="1">
      <c r="B258" s="298" t="s">
        <v>361</v>
      </c>
      <c r="C258" s="657" t="s">
        <v>451</v>
      </c>
      <c r="D258" s="159">
        <v>0</v>
      </c>
      <c r="E258" s="301" t="s">
        <v>457</v>
      </c>
      <c r="F258" s="72" t="s">
        <v>331</v>
      </c>
      <c r="G258" s="72" t="s">
        <v>341</v>
      </c>
      <c r="H258" s="55" t="s">
        <v>323</v>
      </c>
      <c r="I258" s="72">
        <v>20</v>
      </c>
      <c r="J258" s="261">
        <v>1040</v>
      </c>
      <c r="K258" s="161">
        <f t="shared" si="178"/>
        <v>40</v>
      </c>
      <c r="L258" s="162">
        <f t="shared" si="161"/>
        <v>2.5327058823529414</v>
      </c>
      <c r="M258" s="162">
        <f t="shared" si="162"/>
        <v>0</v>
      </c>
      <c r="N258" s="162">
        <f t="shared" si="163"/>
        <v>0</v>
      </c>
      <c r="O258" s="162">
        <f t="shared" si="164"/>
        <v>0</v>
      </c>
      <c r="P258" s="163">
        <f t="shared" si="172"/>
        <v>0.12663529411764707</v>
      </c>
      <c r="Q258" s="162">
        <f t="shared" si="173"/>
        <v>0</v>
      </c>
      <c r="R258" s="162">
        <f t="shared" si="174"/>
        <v>0</v>
      </c>
      <c r="S258" s="162">
        <f t="shared" si="175"/>
        <v>0</v>
      </c>
      <c r="T258" s="251" t="str">
        <f t="shared" si="165"/>
        <v>B</v>
      </c>
      <c r="U258" s="262">
        <v>1</v>
      </c>
      <c r="V258" s="262">
        <v>1</v>
      </c>
      <c r="W258" s="262">
        <v>1</v>
      </c>
      <c r="X258" s="262">
        <v>1</v>
      </c>
      <c r="Y258" s="158"/>
      <c r="Z258" s="164">
        <f t="shared" si="166"/>
        <v>800</v>
      </c>
      <c r="AA258" s="165">
        <f t="shared" si="167"/>
        <v>2.5327058823529414</v>
      </c>
      <c r="AB258" s="166"/>
    </row>
    <row r="259" spans="2:28" ht="18" customHeight="1">
      <c r="B259" s="298" t="s">
        <v>361</v>
      </c>
      <c r="C259" s="657" t="s">
        <v>451</v>
      </c>
      <c r="D259" s="159">
        <v>0</v>
      </c>
      <c r="E259" s="301" t="s">
        <v>458</v>
      </c>
      <c r="F259" s="72" t="s">
        <v>412</v>
      </c>
      <c r="G259" s="72" t="s">
        <v>333</v>
      </c>
      <c r="H259" s="55" t="s">
        <v>326</v>
      </c>
      <c r="I259" s="72">
        <v>12</v>
      </c>
      <c r="J259" s="261">
        <v>3200</v>
      </c>
      <c r="K259" s="161">
        <f t="shared" si="178"/>
        <v>200</v>
      </c>
      <c r="L259" s="162">
        <f t="shared" si="161"/>
        <v>4.048</v>
      </c>
      <c r="M259" s="162">
        <f t="shared" si="162"/>
        <v>0</v>
      </c>
      <c r="N259" s="162">
        <f t="shared" si="163"/>
        <v>0</v>
      </c>
      <c r="O259" s="162">
        <f t="shared" si="164"/>
        <v>0</v>
      </c>
      <c r="P259" s="163">
        <f t="shared" si="172"/>
        <v>0.33733333333333332</v>
      </c>
      <c r="Q259" s="162">
        <f t="shared" si="173"/>
        <v>0</v>
      </c>
      <c r="R259" s="162">
        <f t="shared" si="174"/>
        <v>0</v>
      </c>
      <c r="S259" s="162">
        <f t="shared" si="175"/>
        <v>0</v>
      </c>
      <c r="T259" s="251" t="str">
        <f t="shared" si="165"/>
        <v>V</v>
      </c>
      <c r="U259" s="262">
        <v>1</v>
      </c>
      <c r="V259" s="262">
        <v>1</v>
      </c>
      <c r="W259" s="262">
        <v>1</v>
      </c>
      <c r="X259" s="262">
        <v>1</v>
      </c>
      <c r="Y259" s="158"/>
      <c r="Z259" s="164">
        <f t="shared" si="166"/>
        <v>2400</v>
      </c>
      <c r="AA259" s="165">
        <f t="shared" si="167"/>
        <v>4.048</v>
      </c>
      <c r="AB259" s="166"/>
    </row>
    <row r="260" spans="2:28" ht="18" customHeight="1">
      <c r="B260" s="298" t="s">
        <v>361</v>
      </c>
      <c r="C260" s="657" t="s">
        <v>451</v>
      </c>
      <c r="D260" s="159">
        <v>0</v>
      </c>
      <c r="E260" s="301" t="s">
        <v>459</v>
      </c>
      <c r="F260" s="72" t="s">
        <v>412</v>
      </c>
      <c r="G260" s="72" t="s">
        <v>333</v>
      </c>
      <c r="H260" s="55" t="s">
        <v>324</v>
      </c>
      <c r="I260" s="72">
        <v>28</v>
      </c>
      <c r="J260" s="261">
        <v>3200</v>
      </c>
      <c r="K260" s="161">
        <f t="shared" si="178"/>
        <v>200</v>
      </c>
      <c r="L260" s="162">
        <f t="shared" si="161"/>
        <v>9.4453333333333322</v>
      </c>
      <c r="M260" s="162">
        <f t="shared" si="162"/>
        <v>0</v>
      </c>
      <c r="N260" s="162">
        <f t="shared" si="163"/>
        <v>0</v>
      </c>
      <c r="O260" s="162">
        <f t="shared" si="164"/>
        <v>0</v>
      </c>
      <c r="P260" s="163">
        <f t="shared" si="172"/>
        <v>0.33733333333333332</v>
      </c>
      <c r="Q260" s="162">
        <f t="shared" si="173"/>
        <v>0</v>
      </c>
      <c r="R260" s="162">
        <f t="shared" si="174"/>
        <v>0</v>
      </c>
      <c r="S260" s="162">
        <f t="shared" si="175"/>
        <v>0</v>
      </c>
      <c r="T260" s="251" t="str">
        <f t="shared" si="165"/>
        <v>V</v>
      </c>
      <c r="U260" s="262">
        <v>1</v>
      </c>
      <c r="V260" s="262">
        <v>1</v>
      </c>
      <c r="W260" s="262">
        <v>1</v>
      </c>
      <c r="X260" s="262">
        <v>1</v>
      </c>
      <c r="Y260" s="158"/>
      <c r="Z260" s="164">
        <f t="shared" si="166"/>
        <v>5600</v>
      </c>
      <c r="AA260" s="165">
        <f t="shared" si="167"/>
        <v>9.4453333333333322</v>
      </c>
      <c r="AB260" s="166"/>
    </row>
    <row r="261" spans="2:28" ht="18" customHeight="1">
      <c r="B261" s="298" t="s">
        <v>361</v>
      </c>
      <c r="C261" s="657" t="s">
        <v>451</v>
      </c>
      <c r="D261" s="159">
        <v>0</v>
      </c>
      <c r="E261" s="301" t="s">
        <v>460</v>
      </c>
      <c r="F261" s="72" t="s">
        <v>461</v>
      </c>
      <c r="G261" s="72" t="s">
        <v>333</v>
      </c>
      <c r="H261" s="55" t="s">
        <v>324</v>
      </c>
      <c r="I261" s="72">
        <v>70</v>
      </c>
      <c r="J261" s="261">
        <v>3200</v>
      </c>
      <c r="K261" s="161">
        <f t="shared" ref="K261:K264" si="179">SUM(IF(J261="",0,VLOOKUP(J261,Kengetal,2)))</f>
        <v>200</v>
      </c>
      <c r="L261" s="162">
        <f t="shared" si="161"/>
        <v>23.613333333333333</v>
      </c>
      <c r="M261" s="162">
        <f t="shared" si="162"/>
        <v>0</v>
      </c>
      <c r="N261" s="162">
        <f t="shared" si="163"/>
        <v>0</v>
      </c>
      <c r="O261" s="162">
        <f t="shared" si="164"/>
        <v>0</v>
      </c>
      <c r="P261" s="163">
        <f t="shared" si="172"/>
        <v>0.33733333333333332</v>
      </c>
      <c r="Q261" s="162">
        <f t="shared" si="173"/>
        <v>0</v>
      </c>
      <c r="R261" s="162">
        <f t="shared" si="174"/>
        <v>0</v>
      </c>
      <c r="S261" s="162">
        <f t="shared" si="175"/>
        <v>0</v>
      </c>
      <c r="T261" s="251" t="str">
        <f t="shared" si="165"/>
        <v>V</v>
      </c>
      <c r="U261" s="262">
        <v>1</v>
      </c>
      <c r="V261" s="262">
        <v>1</v>
      </c>
      <c r="W261" s="262">
        <v>1</v>
      </c>
      <c r="X261" s="262">
        <v>1</v>
      </c>
      <c r="Y261" s="158"/>
      <c r="Z261" s="164">
        <f t="shared" si="166"/>
        <v>14000</v>
      </c>
      <c r="AA261" s="165">
        <f t="shared" si="167"/>
        <v>23.613333333333333</v>
      </c>
      <c r="AB261" s="166"/>
    </row>
    <row r="262" spans="2:28" ht="18" customHeight="1">
      <c r="B262" s="298" t="s">
        <v>361</v>
      </c>
      <c r="C262" s="657" t="s">
        <v>451</v>
      </c>
      <c r="D262" s="159">
        <v>0</v>
      </c>
      <c r="E262" s="301" t="s">
        <v>462</v>
      </c>
      <c r="F262" s="72" t="s">
        <v>871</v>
      </c>
      <c r="G262" s="72" t="s">
        <v>334</v>
      </c>
      <c r="H262" s="55" t="s">
        <v>324</v>
      </c>
      <c r="I262" s="72">
        <v>55</v>
      </c>
      <c r="J262" s="261">
        <v>7080</v>
      </c>
      <c r="K262" s="161">
        <f t="shared" si="179"/>
        <v>80</v>
      </c>
      <c r="L262" s="162">
        <f t="shared" si="161"/>
        <v>15.953882352941175</v>
      </c>
      <c r="M262" s="162">
        <f t="shared" si="162"/>
        <v>0</v>
      </c>
      <c r="N262" s="162">
        <f t="shared" si="163"/>
        <v>0</v>
      </c>
      <c r="O262" s="162">
        <f t="shared" si="164"/>
        <v>0</v>
      </c>
      <c r="P262" s="163">
        <f t="shared" si="172"/>
        <v>0.29007058823529408</v>
      </c>
      <c r="Q262" s="162">
        <f t="shared" si="173"/>
        <v>0</v>
      </c>
      <c r="R262" s="162">
        <f t="shared" si="174"/>
        <v>0</v>
      </c>
      <c r="S262" s="162">
        <f t="shared" si="175"/>
        <v>0</v>
      </c>
      <c r="T262" s="251" t="str">
        <f t="shared" si="165"/>
        <v>V</v>
      </c>
      <c r="U262" s="262">
        <v>1</v>
      </c>
      <c r="V262" s="262">
        <v>1</v>
      </c>
      <c r="W262" s="262">
        <v>1</v>
      </c>
      <c r="X262" s="262">
        <v>1</v>
      </c>
      <c r="Y262" s="158"/>
      <c r="Z262" s="164">
        <f t="shared" si="166"/>
        <v>4400</v>
      </c>
      <c r="AA262" s="165">
        <f t="shared" si="167"/>
        <v>15.953882352941175</v>
      </c>
      <c r="AB262" s="166"/>
    </row>
    <row r="263" spans="2:28" ht="18" customHeight="1">
      <c r="B263" s="298" t="s">
        <v>361</v>
      </c>
      <c r="C263" s="657" t="s">
        <v>451</v>
      </c>
      <c r="D263" s="159">
        <v>0</v>
      </c>
      <c r="E263" s="301" t="s">
        <v>463</v>
      </c>
      <c r="F263" s="72" t="s">
        <v>871</v>
      </c>
      <c r="G263" s="72" t="s">
        <v>334</v>
      </c>
      <c r="H263" s="55" t="s">
        <v>324</v>
      </c>
      <c r="I263" s="72">
        <v>55</v>
      </c>
      <c r="J263" s="261">
        <v>7080</v>
      </c>
      <c r="K263" s="161">
        <f t="shared" si="179"/>
        <v>80</v>
      </c>
      <c r="L263" s="162">
        <f t="shared" si="161"/>
        <v>15.953882352941175</v>
      </c>
      <c r="M263" s="162">
        <f t="shared" si="162"/>
        <v>0</v>
      </c>
      <c r="N263" s="162">
        <f t="shared" si="163"/>
        <v>0</v>
      </c>
      <c r="O263" s="162">
        <f t="shared" si="164"/>
        <v>0</v>
      </c>
      <c r="P263" s="163">
        <f t="shared" si="172"/>
        <v>0.29007058823529408</v>
      </c>
      <c r="Q263" s="162">
        <f t="shared" si="173"/>
        <v>0</v>
      </c>
      <c r="R263" s="162">
        <f t="shared" si="174"/>
        <v>0</v>
      </c>
      <c r="S263" s="162">
        <f t="shared" si="175"/>
        <v>0</v>
      </c>
      <c r="T263" s="251" t="str">
        <f t="shared" si="165"/>
        <v>V</v>
      </c>
      <c r="U263" s="262">
        <v>1</v>
      </c>
      <c r="V263" s="262">
        <v>1</v>
      </c>
      <c r="W263" s="262">
        <v>1</v>
      </c>
      <c r="X263" s="262">
        <v>1</v>
      </c>
      <c r="Y263" s="158"/>
      <c r="Z263" s="164">
        <f t="shared" si="166"/>
        <v>4400</v>
      </c>
      <c r="AA263" s="165">
        <f t="shared" si="167"/>
        <v>15.953882352941175</v>
      </c>
      <c r="AB263" s="166"/>
    </row>
    <row r="264" spans="2:28" ht="18" customHeight="1">
      <c r="B264" s="298" t="s">
        <v>361</v>
      </c>
      <c r="C264" s="657" t="s">
        <v>451</v>
      </c>
      <c r="D264" s="159">
        <v>0</v>
      </c>
      <c r="E264" s="301" t="s">
        <v>464</v>
      </c>
      <c r="F264" s="72" t="s">
        <v>871</v>
      </c>
      <c r="G264" s="72" t="s">
        <v>334</v>
      </c>
      <c r="H264" s="55" t="s">
        <v>324</v>
      </c>
      <c r="I264" s="72">
        <v>55</v>
      </c>
      <c r="J264" s="261">
        <v>7080</v>
      </c>
      <c r="K264" s="161">
        <f t="shared" si="179"/>
        <v>80</v>
      </c>
      <c r="L264" s="162">
        <f t="shared" si="161"/>
        <v>15.953882352941175</v>
      </c>
      <c r="M264" s="162">
        <f t="shared" si="162"/>
        <v>0</v>
      </c>
      <c r="N264" s="162">
        <f t="shared" si="163"/>
        <v>0</v>
      </c>
      <c r="O264" s="162">
        <f t="shared" si="164"/>
        <v>0</v>
      </c>
      <c r="P264" s="163">
        <f t="shared" si="172"/>
        <v>0.29007058823529408</v>
      </c>
      <c r="Q264" s="162">
        <f t="shared" si="173"/>
        <v>0</v>
      </c>
      <c r="R264" s="162">
        <f t="shared" si="174"/>
        <v>0</v>
      </c>
      <c r="S264" s="162">
        <f t="shared" si="175"/>
        <v>0</v>
      </c>
      <c r="T264" s="251" t="str">
        <f t="shared" si="165"/>
        <v>V</v>
      </c>
      <c r="U264" s="262">
        <v>1</v>
      </c>
      <c r="V264" s="262">
        <v>1</v>
      </c>
      <c r="W264" s="262">
        <v>1</v>
      </c>
      <c r="X264" s="262">
        <v>1</v>
      </c>
      <c r="Y264" s="158"/>
      <c r="Z264" s="164">
        <f t="shared" si="166"/>
        <v>4400</v>
      </c>
      <c r="AA264" s="165">
        <f t="shared" si="167"/>
        <v>15.953882352941175</v>
      </c>
      <c r="AB264" s="166"/>
    </row>
    <row r="265" spans="2:28" ht="18" customHeight="1">
      <c r="B265" s="298" t="s">
        <v>361</v>
      </c>
      <c r="C265" s="657" t="s">
        <v>451</v>
      </c>
      <c r="D265" s="159">
        <v>0</v>
      </c>
      <c r="E265" s="301" t="s">
        <v>465</v>
      </c>
      <c r="F265" s="72" t="s">
        <v>871</v>
      </c>
      <c r="G265" s="72" t="s">
        <v>334</v>
      </c>
      <c r="H265" s="55" t="s">
        <v>324</v>
      </c>
      <c r="I265" s="72">
        <v>55</v>
      </c>
      <c r="J265" s="261">
        <v>7080</v>
      </c>
      <c r="K265" s="161">
        <f t="shared" ref="K265:K268" si="180">SUM(IF(J265="",0,VLOOKUP(J265,Kengetal,2)))</f>
        <v>80</v>
      </c>
      <c r="L265" s="162">
        <f t="shared" si="161"/>
        <v>15.953882352941175</v>
      </c>
      <c r="M265" s="162">
        <f t="shared" si="162"/>
        <v>0</v>
      </c>
      <c r="N265" s="162">
        <f t="shared" si="163"/>
        <v>0</v>
      </c>
      <c r="O265" s="162">
        <f t="shared" si="164"/>
        <v>0</v>
      </c>
      <c r="P265" s="163">
        <f t="shared" si="172"/>
        <v>0.29007058823529408</v>
      </c>
      <c r="Q265" s="162">
        <f t="shared" si="173"/>
        <v>0</v>
      </c>
      <c r="R265" s="162">
        <f t="shared" si="174"/>
        <v>0</v>
      </c>
      <c r="S265" s="162">
        <f t="shared" si="175"/>
        <v>0</v>
      </c>
      <c r="T265" s="251" t="str">
        <f t="shared" si="165"/>
        <v>V</v>
      </c>
      <c r="U265" s="262">
        <v>1</v>
      </c>
      <c r="V265" s="262">
        <v>1</v>
      </c>
      <c r="W265" s="262">
        <v>1</v>
      </c>
      <c r="X265" s="262">
        <v>1</v>
      </c>
      <c r="Y265" s="158"/>
      <c r="Z265" s="164">
        <f t="shared" si="166"/>
        <v>4400</v>
      </c>
      <c r="AA265" s="165">
        <f t="shared" si="167"/>
        <v>15.953882352941175</v>
      </c>
      <c r="AB265" s="166"/>
    </row>
    <row r="266" spans="2:28" ht="18" customHeight="1">
      <c r="B266" s="298" t="s">
        <v>361</v>
      </c>
      <c r="C266" s="657" t="s">
        <v>451</v>
      </c>
      <c r="D266" s="159">
        <v>0</v>
      </c>
      <c r="E266" s="301" t="s">
        <v>466</v>
      </c>
      <c r="F266" s="72" t="s">
        <v>345</v>
      </c>
      <c r="G266" s="72" t="s">
        <v>348</v>
      </c>
      <c r="H266" s="55" t="s">
        <v>325</v>
      </c>
      <c r="I266" s="72">
        <v>32</v>
      </c>
      <c r="J266" s="261">
        <v>2200</v>
      </c>
      <c r="K266" s="161">
        <f t="shared" si="180"/>
        <v>200</v>
      </c>
      <c r="L266" s="162">
        <f t="shared" si="161"/>
        <v>92.591686274509811</v>
      </c>
      <c r="M266" s="162">
        <f t="shared" si="162"/>
        <v>0</v>
      </c>
      <c r="N266" s="162">
        <f t="shared" si="163"/>
        <v>0</v>
      </c>
      <c r="O266" s="162">
        <f t="shared" si="164"/>
        <v>0</v>
      </c>
      <c r="P266" s="163">
        <f t="shared" si="172"/>
        <v>2.8934901960784316</v>
      </c>
      <c r="Q266" s="162">
        <f t="shared" si="173"/>
        <v>0</v>
      </c>
      <c r="R266" s="162">
        <f t="shared" si="174"/>
        <v>0</v>
      </c>
      <c r="S266" s="162">
        <f t="shared" si="175"/>
        <v>0</v>
      </c>
      <c r="T266" s="251" t="str">
        <f t="shared" si="165"/>
        <v>S</v>
      </c>
      <c r="U266" s="262">
        <v>1</v>
      </c>
      <c r="V266" s="262">
        <v>1</v>
      </c>
      <c r="W266" s="262">
        <v>1</v>
      </c>
      <c r="X266" s="262">
        <v>1</v>
      </c>
      <c r="Y266" s="158"/>
      <c r="Z266" s="164">
        <f t="shared" si="166"/>
        <v>6400</v>
      </c>
      <c r="AA266" s="165">
        <f t="shared" si="167"/>
        <v>92.591686274509811</v>
      </c>
      <c r="AB266" s="166"/>
    </row>
    <row r="267" spans="2:28" ht="18" customHeight="1">
      <c r="B267" s="298" t="s">
        <v>361</v>
      </c>
      <c r="C267" s="657" t="s">
        <v>451</v>
      </c>
      <c r="D267" s="159">
        <v>0</v>
      </c>
      <c r="E267" s="301" t="s">
        <v>467</v>
      </c>
      <c r="F267" s="72" t="s">
        <v>412</v>
      </c>
      <c r="G267" s="72" t="s">
        <v>333</v>
      </c>
      <c r="H267" s="55" t="s">
        <v>326</v>
      </c>
      <c r="I267" s="72">
        <v>29</v>
      </c>
      <c r="J267" s="261">
        <v>3200</v>
      </c>
      <c r="K267" s="161">
        <f t="shared" si="180"/>
        <v>200</v>
      </c>
      <c r="L267" s="162">
        <f t="shared" si="161"/>
        <v>9.7826666666666657</v>
      </c>
      <c r="M267" s="162">
        <f t="shared" si="162"/>
        <v>0</v>
      </c>
      <c r="N267" s="162">
        <f t="shared" si="163"/>
        <v>0</v>
      </c>
      <c r="O267" s="162">
        <f t="shared" si="164"/>
        <v>0</v>
      </c>
      <c r="P267" s="163">
        <f t="shared" si="172"/>
        <v>0.33733333333333332</v>
      </c>
      <c r="Q267" s="162">
        <f t="shared" si="173"/>
        <v>0</v>
      </c>
      <c r="R267" s="162">
        <f t="shared" si="174"/>
        <v>0</v>
      </c>
      <c r="S267" s="162">
        <f t="shared" si="175"/>
        <v>0</v>
      </c>
      <c r="T267" s="251" t="str">
        <f t="shared" si="165"/>
        <v>V</v>
      </c>
      <c r="U267" s="262">
        <v>1</v>
      </c>
      <c r="V267" s="262">
        <v>1</v>
      </c>
      <c r="W267" s="262">
        <v>1</v>
      </c>
      <c r="X267" s="262">
        <v>1</v>
      </c>
      <c r="Y267" s="158"/>
      <c r="Z267" s="164">
        <f t="shared" si="166"/>
        <v>5800</v>
      </c>
      <c r="AA267" s="165">
        <f t="shared" si="167"/>
        <v>9.7826666666666657</v>
      </c>
      <c r="AB267" s="166"/>
    </row>
    <row r="268" spans="2:28" ht="18" customHeight="1">
      <c r="B268" s="298" t="s">
        <v>361</v>
      </c>
      <c r="C268" s="657" t="s">
        <v>451</v>
      </c>
      <c r="D268" s="159">
        <v>0</v>
      </c>
      <c r="E268" s="301" t="s">
        <v>468</v>
      </c>
      <c r="F268" s="72" t="s">
        <v>412</v>
      </c>
      <c r="G268" s="72" t="s">
        <v>333</v>
      </c>
      <c r="H268" s="55" t="s">
        <v>324</v>
      </c>
      <c r="I268" s="72">
        <v>16</v>
      </c>
      <c r="J268" s="261">
        <v>3200</v>
      </c>
      <c r="K268" s="161">
        <f t="shared" si="180"/>
        <v>200</v>
      </c>
      <c r="L268" s="162">
        <f t="shared" si="161"/>
        <v>5.3973333333333331</v>
      </c>
      <c r="M268" s="162">
        <f t="shared" si="162"/>
        <v>0</v>
      </c>
      <c r="N268" s="162">
        <f t="shared" si="163"/>
        <v>0</v>
      </c>
      <c r="O268" s="162">
        <f t="shared" si="164"/>
        <v>0</v>
      </c>
      <c r="P268" s="163">
        <f t="shared" si="172"/>
        <v>0.33733333333333332</v>
      </c>
      <c r="Q268" s="162">
        <f t="shared" si="173"/>
        <v>0</v>
      </c>
      <c r="R268" s="162">
        <f t="shared" si="174"/>
        <v>0</v>
      </c>
      <c r="S268" s="162">
        <f t="shared" si="175"/>
        <v>0</v>
      </c>
      <c r="T268" s="251" t="str">
        <f t="shared" si="165"/>
        <v>V</v>
      </c>
      <c r="U268" s="262">
        <v>1</v>
      </c>
      <c r="V268" s="262">
        <v>1</v>
      </c>
      <c r="W268" s="262">
        <v>1</v>
      </c>
      <c r="X268" s="262">
        <v>1</v>
      </c>
      <c r="Y268" s="158"/>
      <c r="Z268" s="164">
        <f t="shared" si="166"/>
        <v>3200</v>
      </c>
      <c r="AA268" s="165">
        <f t="shared" si="167"/>
        <v>5.3973333333333331</v>
      </c>
      <c r="AB268" s="166"/>
    </row>
    <row r="269" spans="2:28" ht="18" customHeight="1">
      <c r="B269" s="298" t="s">
        <v>361</v>
      </c>
      <c r="C269" s="657" t="s">
        <v>451</v>
      </c>
      <c r="D269" s="159">
        <v>0</v>
      </c>
      <c r="E269" s="301"/>
      <c r="F269" s="72" t="s">
        <v>887</v>
      </c>
      <c r="G269" s="72" t="s">
        <v>333</v>
      </c>
      <c r="H269" s="55" t="s">
        <v>323</v>
      </c>
      <c r="I269" s="72">
        <v>12.7</v>
      </c>
      <c r="J269" s="261">
        <v>3200</v>
      </c>
      <c r="K269" s="161">
        <f t="shared" ref="K269:K274" si="181">SUM(IF(J269="",0,VLOOKUP(J269,Kengetal,2)))</f>
        <v>200</v>
      </c>
      <c r="L269" s="162">
        <f t="shared" si="161"/>
        <v>4.2841333333333331</v>
      </c>
      <c r="M269" s="162">
        <f t="shared" si="162"/>
        <v>0</v>
      </c>
      <c r="N269" s="162">
        <f t="shared" si="163"/>
        <v>0</v>
      </c>
      <c r="O269" s="162">
        <f t="shared" si="164"/>
        <v>0</v>
      </c>
      <c r="P269" s="163">
        <f t="shared" si="172"/>
        <v>0.33733333333333332</v>
      </c>
      <c r="Q269" s="162">
        <f t="shared" si="173"/>
        <v>0</v>
      </c>
      <c r="R269" s="162">
        <f t="shared" si="174"/>
        <v>0</v>
      </c>
      <c r="S269" s="162">
        <f t="shared" si="175"/>
        <v>0</v>
      </c>
      <c r="T269" s="251" t="str">
        <f t="shared" si="165"/>
        <v>V</v>
      </c>
      <c r="U269" s="262">
        <v>1</v>
      </c>
      <c r="V269" s="262">
        <v>1</v>
      </c>
      <c r="W269" s="262">
        <v>1</v>
      </c>
      <c r="X269" s="262">
        <v>1</v>
      </c>
      <c r="Y269" s="158"/>
      <c r="Z269" s="164">
        <f t="shared" si="166"/>
        <v>2540</v>
      </c>
      <c r="AA269" s="165">
        <f t="shared" si="167"/>
        <v>4.2841333333333331</v>
      </c>
      <c r="AB269" s="166"/>
    </row>
    <row r="270" spans="2:28" ht="18" customHeight="1">
      <c r="B270" s="298" t="s">
        <v>361</v>
      </c>
      <c r="C270" s="657" t="s">
        <v>451</v>
      </c>
      <c r="D270" s="159">
        <v>0</v>
      </c>
      <c r="E270" s="301" t="s">
        <v>469</v>
      </c>
      <c r="F270" s="72" t="s">
        <v>461</v>
      </c>
      <c r="G270" s="72" t="s">
        <v>333</v>
      </c>
      <c r="H270" s="55" t="s">
        <v>324</v>
      </c>
      <c r="I270" s="72">
        <v>70</v>
      </c>
      <c r="J270" s="261">
        <v>3200</v>
      </c>
      <c r="K270" s="161">
        <f t="shared" si="181"/>
        <v>200</v>
      </c>
      <c r="L270" s="162">
        <f t="shared" si="161"/>
        <v>23.613333333333333</v>
      </c>
      <c r="M270" s="162">
        <f t="shared" si="162"/>
        <v>0</v>
      </c>
      <c r="N270" s="162">
        <f t="shared" si="163"/>
        <v>0</v>
      </c>
      <c r="O270" s="162">
        <f t="shared" si="164"/>
        <v>0</v>
      </c>
      <c r="P270" s="163">
        <f t="shared" si="172"/>
        <v>0.33733333333333332</v>
      </c>
      <c r="Q270" s="162">
        <f t="shared" si="173"/>
        <v>0</v>
      </c>
      <c r="R270" s="162">
        <f t="shared" si="174"/>
        <v>0</v>
      </c>
      <c r="S270" s="162">
        <f t="shared" si="175"/>
        <v>0</v>
      </c>
      <c r="T270" s="251" t="str">
        <f t="shared" si="165"/>
        <v>V</v>
      </c>
      <c r="U270" s="262">
        <v>1</v>
      </c>
      <c r="V270" s="262">
        <v>1</v>
      </c>
      <c r="W270" s="262">
        <v>1</v>
      </c>
      <c r="X270" s="262">
        <v>1</v>
      </c>
      <c r="Y270" s="158"/>
      <c r="Z270" s="164">
        <f t="shared" si="166"/>
        <v>14000</v>
      </c>
      <c r="AA270" s="165">
        <f t="shared" si="167"/>
        <v>23.613333333333333</v>
      </c>
      <c r="AB270" s="166"/>
    </row>
    <row r="271" spans="2:28" ht="18" customHeight="1">
      <c r="B271" s="298" t="s">
        <v>361</v>
      </c>
      <c r="C271" s="657" t="s">
        <v>451</v>
      </c>
      <c r="D271" s="159">
        <v>0</v>
      </c>
      <c r="E271" s="301" t="s">
        <v>470</v>
      </c>
      <c r="F271" s="72" t="s">
        <v>871</v>
      </c>
      <c r="G271" s="72" t="s">
        <v>334</v>
      </c>
      <c r="H271" s="55" t="s">
        <v>324</v>
      </c>
      <c r="I271" s="72">
        <v>55</v>
      </c>
      <c r="J271" s="261">
        <v>7080</v>
      </c>
      <c r="K271" s="161">
        <f t="shared" si="181"/>
        <v>80</v>
      </c>
      <c r="L271" s="162">
        <f t="shared" si="161"/>
        <v>15.953882352941175</v>
      </c>
      <c r="M271" s="162">
        <f t="shared" si="162"/>
        <v>0</v>
      </c>
      <c r="N271" s="162">
        <f t="shared" si="163"/>
        <v>0</v>
      </c>
      <c r="O271" s="162">
        <f t="shared" si="164"/>
        <v>0</v>
      </c>
      <c r="P271" s="163">
        <f t="shared" si="172"/>
        <v>0.29007058823529408</v>
      </c>
      <c r="Q271" s="162">
        <f t="shared" si="173"/>
        <v>0</v>
      </c>
      <c r="R271" s="162">
        <f t="shared" si="174"/>
        <v>0</v>
      </c>
      <c r="S271" s="162">
        <f t="shared" si="175"/>
        <v>0</v>
      </c>
      <c r="T271" s="251" t="str">
        <f t="shared" si="165"/>
        <v>V</v>
      </c>
      <c r="U271" s="262">
        <v>1</v>
      </c>
      <c r="V271" s="262">
        <v>1</v>
      </c>
      <c r="W271" s="262">
        <v>1</v>
      </c>
      <c r="X271" s="262">
        <v>1</v>
      </c>
      <c r="Y271" s="158"/>
      <c r="Z271" s="164">
        <f t="shared" si="166"/>
        <v>4400</v>
      </c>
      <c r="AA271" s="165">
        <f t="shared" si="167"/>
        <v>15.953882352941175</v>
      </c>
      <c r="AB271" s="166"/>
    </row>
    <row r="272" spans="2:28" ht="18" customHeight="1">
      <c r="B272" s="298" t="s">
        <v>361</v>
      </c>
      <c r="C272" s="657" t="s">
        <v>451</v>
      </c>
      <c r="D272" s="159">
        <v>0</v>
      </c>
      <c r="E272" s="301" t="s">
        <v>471</v>
      </c>
      <c r="F272" s="72" t="s">
        <v>871</v>
      </c>
      <c r="G272" s="72" t="s">
        <v>334</v>
      </c>
      <c r="H272" s="55" t="s">
        <v>324</v>
      </c>
      <c r="I272" s="72">
        <v>55</v>
      </c>
      <c r="J272" s="261">
        <v>7080</v>
      </c>
      <c r="K272" s="161">
        <f t="shared" si="181"/>
        <v>80</v>
      </c>
      <c r="L272" s="162">
        <f t="shared" si="161"/>
        <v>15.953882352941175</v>
      </c>
      <c r="M272" s="162">
        <f t="shared" si="162"/>
        <v>0</v>
      </c>
      <c r="N272" s="162">
        <f t="shared" si="163"/>
        <v>0</v>
      </c>
      <c r="O272" s="162">
        <f t="shared" si="164"/>
        <v>0</v>
      </c>
      <c r="P272" s="163">
        <f t="shared" si="172"/>
        <v>0.29007058823529408</v>
      </c>
      <c r="Q272" s="162">
        <f t="shared" si="173"/>
        <v>0</v>
      </c>
      <c r="R272" s="162">
        <f t="shared" si="174"/>
        <v>0</v>
      </c>
      <c r="S272" s="162">
        <f t="shared" si="175"/>
        <v>0</v>
      </c>
      <c r="T272" s="251" t="str">
        <f t="shared" si="165"/>
        <v>V</v>
      </c>
      <c r="U272" s="262">
        <v>1</v>
      </c>
      <c r="V272" s="262">
        <v>1</v>
      </c>
      <c r="W272" s="262">
        <v>1</v>
      </c>
      <c r="X272" s="262">
        <v>1</v>
      </c>
      <c r="Y272" s="158"/>
      <c r="Z272" s="164">
        <f t="shared" si="166"/>
        <v>4400</v>
      </c>
      <c r="AA272" s="165">
        <f t="shared" si="167"/>
        <v>15.953882352941175</v>
      </c>
      <c r="AB272" s="166"/>
    </row>
    <row r="273" spans="1:28" ht="18" customHeight="1">
      <c r="B273" s="298" t="s">
        <v>361</v>
      </c>
      <c r="C273" s="657" t="s">
        <v>451</v>
      </c>
      <c r="D273" s="159">
        <v>0</v>
      </c>
      <c r="E273" s="301" t="s">
        <v>472</v>
      </c>
      <c r="F273" s="72" t="s">
        <v>871</v>
      </c>
      <c r="G273" s="72" t="s">
        <v>334</v>
      </c>
      <c r="H273" s="55" t="s">
        <v>324</v>
      </c>
      <c r="I273" s="72">
        <v>55</v>
      </c>
      <c r="J273" s="261">
        <v>7080</v>
      </c>
      <c r="K273" s="161">
        <f t="shared" si="181"/>
        <v>80</v>
      </c>
      <c r="L273" s="162">
        <f t="shared" si="161"/>
        <v>15.953882352941175</v>
      </c>
      <c r="M273" s="162">
        <f t="shared" si="162"/>
        <v>0</v>
      </c>
      <c r="N273" s="162">
        <f t="shared" si="163"/>
        <v>0</v>
      </c>
      <c r="O273" s="162">
        <f t="shared" si="164"/>
        <v>0</v>
      </c>
      <c r="P273" s="163">
        <f t="shared" si="172"/>
        <v>0.29007058823529408</v>
      </c>
      <c r="Q273" s="162">
        <f t="shared" si="173"/>
        <v>0</v>
      </c>
      <c r="R273" s="162">
        <f t="shared" si="174"/>
        <v>0</v>
      </c>
      <c r="S273" s="162">
        <f t="shared" si="175"/>
        <v>0</v>
      </c>
      <c r="T273" s="251" t="str">
        <f t="shared" si="165"/>
        <v>V</v>
      </c>
      <c r="U273" s="262">
        <v>1</v>
      </c>
      <c r="V273" s="262">
        <v>1</v>
      </c>
      <c r="W273" s="262">
        <v>1</v>
      </c>
      <c r="X273" s="262">
        <v>1</v>
      </c>
      <c r="Y273" s="158"/>
      <c r="Z273" s="164">
        <f t="shared" si="166"/>
        <v>4400</v>
      </c>
      <c r="AA273" s="165">
        <f t="shared" si="167"/>
        <v>15.953882352941175</v>
      </c>
      <c r="AB273" s="166"/>
    </row>
    <row r="274" spans="1:28" ht="18" customHeight="1">
      <c r="B274" s="298" t="s">
        <v>361</v>
      </c>
      <c r="C274" s="657" t="s">
        <v>451</v>
      </c>
      <c r="D274" s="159">
        <v>0</v>
      </c>
      <c r="E274" s="301" t="s">
        <v>473</v>
      </c>
      <c r="F274" s="72" t="s">
        <v>871</v>
      </c>
      <c r="G274" s="72" t="s">
        <v>334</v>
      </c>
      <c r="H274" s="55" t="s">
        <v>324</v>
      </c>
      <c r="I274" s="72">
        <v>55</v>
      </c>
      <c r="J274" s="261">
        <v>7080</v>
      </c>
      <c r="K274" s="161">
        <f t="shared" si="181"/>
        <v>80</v>
      </c>
      <c r="L274" s="162">
        <f t="shared" si="161"/>
        <v>15.953882352941175</v>
      </c>
      <c r="M274" s="162">
        <f t="shared" si="162"/>
        <v>0</v>
      </c>
      <c r="N274" s="162">
        <f t="shared" si="163"/>
        <v>0</v>
      </c>
      <c r="O274" s="162">
        <f t="shared" si="164"/>
        <v>0</v>
      </c>
      <c r="P274" s="163">
        <f t="shared" si="172"/>
        <v>0.29007058823529408</v>
      </c>
      <c r="Q274" s="162">
        <f t="shared" si="173"/>
        <v>0</v>
      </c>
      <c r="R274" s="162">
        <f t="shared" si="174"/>
        <v>0</v>
      </c>
      <c r="S274" s="162">
        <f t="shared" si="175"/>
        <v>0</v>
      </c>
      <c r="T274" s="251" t="str">
        <f t="shared" si="165"/>
        <v>V</v>
      </c>
      <c r="U274" s="262">
        <v>1</v>
      </c>
      <c r="V274" s="262">
        <v>1</v>
      </c>
      <c r="W274" s="262">
        <v>1</v>
      </c>
      <c r="X274" s="262">
        <v>1</v>
      </c>
      <c r="Y274" s="158"/>
      <c r="Z274" s="164">
        <f t="shared" si="166"/>
        <v>4400</v>
      </c>
      <c r="AA274" s="165">
        <f t="shared" si="167"/>
        <v>15.953882352941175</v>
      </c>
      <c r="AB274" s="166"/>
    </row>
    <row r="275" spans="1:28" ht="18" customHeight="1">
      <c r="A275" s="137">
        <v>37</v>
      </c>
      <c r="B275" s="298" t="s">
        <v>361</v>
      </c>
      <c r="C275" s="657" t="s">
        <v>451</v>
      </c>
      <c r="D275" s="159">
        <v>0</v>
      </c>
      <c r="E275" s="301" t="s">
        <v>474</v>
      </c>
      <c r="F275" s="72" t="s">
        <v>345</v>
      </c>
      <c r="G275" s="72" t="s">
        <v>348</v>
      </c>
      <c r="H275" s="55" t="s">
        <v>325</v>
      </c>
      <c r="I275" s="72">
        <v>32</v>
      </c>
      <c r="J275" s="261">
        <v>2200</v>
      </c>
      <c r="K275" s="161">
        <f t="shared" ref="K275:K280" si="182">SUM(IF(J275="",0,VLOOKUP(J275,Kengetal,2)))</f>
        <v>200</v>
      </c>
      <c r="L275" s="162">
        <f t="shared" si="161"/>
        <v>92.591686274509811</v>
      </c>
      <c r="M275" s="162">
        <f t="shared" si="162"/>
        <v>0</v>
      </c>
      <c r="N275" s="162">
        <f t="shared" si="163"/>
        <v>0</v>
      </c>
      <c r="O275" s="162">
        <f t="shared" si="164"/>
        <v>0</v>
      </c>
      <c r="P275" s="163">
        <f t="shared" si="172"/>
        <v>2.8934901960784316</v>
      </c>
      <c r="Q275" s="162">
        <f t="shared" si="173"/>
        <v>0</v>
      </c>
      <c r="R275" s="162">
        <f t="shared" si="174"/>
        <v>0</v>
      </c>
      <c r="S275" s="162">
        <f t="shared" si="175"/>
        <v>0</v>
      </c>
      <c r="T275" s="251" t="str">
        <f t="shared" si="165"/>
        <v>S</v>
      </c>
      <c r="U275" s="262">
        <v>1</v>
      </c>
      <c r="V275" s="262">
        <v>1</v>
      </c>
      <c r="W275" s="262">
        <v>1</v>
      </c>
      <c r="X275" s="262">
        <v>1</v>
      </c>
      <c r="Y275" s="158"/>
      <c r="Z275" s="164">
        <f t="shared" si="166"/>
        <v>6400</v>
      </c>
      <c r="AA275" s="165">
        <f t="shared" si="167"/>
        <v>92.591686274509811</v>
      </c>
      <c r="AB275" s="166"/>
    </row>
    <row r="276" spans="1:28" ht="18" customHeight="1">
      <c r="A276" s="137">
        <v>38</v>
      </c>
      <c r="B276" s="298" t="s">
        <v>361</v>
      </c>
      <c r="C276" s="657" t="s">
        <v>451</v>
      </c>
      <c r="D276" s="159">
        <v>0</v>
      </c>
      <c r="E276" s="301" t="s">
        <v>475</v>
      </c>
      <c r="F276" s="72" t="s">
        <v>412</v>
      </c>
      <c r="G276" s="72" t="s">
        <v>333</v>
      </c>
      <c r="H276" s="55" t="s">
        <v>326</v>
      </c>
      <c r="I276" s="72">
        <v>29</v>
      </c>
      <c r="J276" s="261">
        <v>3200</v>
      </c>
      <c r="K276" s="161">
        <f t="shared" si="182"/>
        <v>200</v>
      </c>
      <c r="L276" s="162">
        <f t="shared" si="161"/>
        <v>9.7826666666666657</v>
      </c>
      <c r="M276" s="162">
        <f t="shared" si="162"/>
        <v>0</v>
      </c>
      <c r="N276" s="162">
        <f t="shared" si="163"/>
        <v>0</v>
      </c>
      <c r="O276" s="162">
        <f t="shared" si="164"/>
        <v>0</v>
      </c>
      <c r="P276" s="163">
        <f t="shared" si="172"/>
        <v>0.33733333333333332</v>
      </c>
      <c r="Q276" s="162">
        <f t="shared" si="173"/>
        <v>0</v>
      </c>
      <c r="R276" s="162">
        <f t="shared" si="174"/>
        <v>0</v>
      </c>
      <c r="S276" s="162">
        <f t="shared" si="175"/>
        <v>0</v>
      </c>
      <c r="T276" s="251" t="str">
        <f t="shared" si="165"/>
        <v>V</v>
      </c>
      <c r="U276" s="262">
        <v>1</v>
      </c>
      <c r="V276" s="262">
        <v>1</v>
      </c>
      <c r="W276" s="262">
        <v>1</v>
      </c>
      <c r="X276" s="262">
        <v>1</v>
      </c>
      <c r="Y276" s="158"/>
      <c r="Z276" s="164">
        <f t="shared" si="166"/>
        <v>5800</v>
      </c>
      <c r="AA276" s="165">
        <f t="shared" si="167"/>
        <v>9.7826666666666657</v>
      </c>
      <c r="AB276" s="166"/>
    </row>
    <row r="277" spans="1:28" ht="18" customHeight="1">
      <c r="A277" s="137">
        <v>39</v>
      </c>
      <c r="B277" s="298" t="s">
        <v>477</v>
      </c>
      <c r="C277" s="656" t="s">
        <v>476</v>
      </c>
      <c r="D277" s="300">
        <v>0</v>
      </c>
      <c r="E277" s="301">
        <v>2</v>
      </c>
      <c r="F277" s="72" t="s">
        <v>345</v>
      </c>
      <c r="G277" s="72" t="s">
        <v>348</v>
      </c>
      <c r="H277" s="55" t="s">
        <v>326</v>
      </c>
      <c r="I277" s="72">
        <v>23.4</v>
      </c>
      <c r="J277" s="261">
        <v>2200</v>
      </c>
      <c r="K277" s="161">
        <f t="shared" si="182"/>
        <v>200</v>
      </c>
      <c r="L277" s="162">
        <f t="shared" si="161"/>
        <v>67.707670588235302</v>
      </c>
      <c r="M277" s="162">
        <f t="shared" si="162"/>
        <v>0</v>
      </c>
      <c r="N277" s="162">
        <f t="shared" si="163"/>
        <v>0</v>
      </c>
      <c r="O277" s="162">
        <f t="shared" si="164"/>
        <v>0</v>
      </c>
      <c r="P277" s="163">
        <f t="shared" si="172"/>
        <v>2.8934901960784316</v>
      </c>
      <c r="Q277" s="162">
        <f t="shared" si="173"/>
        <v>0</v>
      </c>
      <c r="R277" s="162">
        <f t="shared" si="174"/>
        <v>0</v>
      </c>
      <c r="S277" s="162">
        <f t="shared" si="175"/>
        <v>0</v>
      </c>
      <c r="T277" s="251" t="str">
        <f t="shared" si="165"/>
        <v>S</v>
      </c>
      <c r="U277" s="262">
        <v>1</v>
      </c>
      <c r="V277" s="262">
        <v>1</v>
      </c>
      <c r="W277" s="262">
        <v>1</v>
      </c>
      <c r="X277" s="262">
        <v>1</v>
      </c>
      <c r="Y277" s="158"/>
      <c r="Z277" s="164">
        <f t="shared" si="166"/>
        <v>4680</v>
      </c>
      <c r="AA277" s="165">
        <f t="shared" si="167"/>
        <v>67.707670588235302</v>
      </c>
      <c r="AB277" s="166"/>
    </row>
    <row r="278" spans="1:28" ht="18" customHeight="1">
      <c r="A278" s="137">
        <v>40</v>
      </c>
      <c r="B278" s="298" t="s">
        <v>477</v>
      </c>
      <c r="C278" s="656" t="s">
        <v>476</v>
      </c>
      <c r="D278" s="300">
        <v>0</v>
      </c>
      <c r="E278" s="301">
        <v>4</v>
      </c>
      <c r="F278" s="72" t="s">
        <v>870</v>
      </c>
      <c r="G278" s="72" t="s">
        <v>334</v>
      </c>
      <c r="H278" s="55" t="s">
        <v>324</v>
      </c>
      <c r="I278" s="72">
        <v>61</v>
      </c>
      <c r="J278" s="261">
        <v>7200</v>
      </c>
      <c r="K278" s="161">
        <f t="shared" si="182"/>
        <v>200</v>
      </c>
      <c r="L278" s="162">
        <f t="shared" si="161"/>
        <v>36.863137254901957</v>
      </c>
      <c r="M278" s="162">
        <f t="shared" si="162"/>
        <v>0</v>
      </c>
      <c r="N278" s="162">
        <f t="shared" si="163"/>
        <v>0</v>
      </c>
      <c r="O278" s="162">
        <f t="shared" si="164"/>
        <v>0</v>
      </c>
      <c r="P278" s="163">
        <f t="shared" si="172"/>
        <v>0.60431372549019602</v>
      </c>
      <c r="Q278" s="162">
        <f t="shared" si="173"/>
        <v>0</v>
      </c>
      <c r="R278" s="162">
        <f t="shared" si="174"/>
        <v>0</v>
      </c>
      <c r="S278" s="162">
        <f t="shared" si="175"/>
        <v>0</v>
      </c>
      <c r="T278" s="251" t="str">
        <f t="shared" si="165"/>
        <v>V</v>
      </c>
      <c r="U278" s="262">
        <v>1</v>
      </c>
      <c r="V278" s="262">
        <v>1</v>
      </c>
      <c r="W278" s="262">
        <v>1</v>
      </c>
      <c r="X278" s="262">
        <v>1</v>
      </c>
      <c r="Y278" s="158"/>
      <c r="Z278" s="164">
        <f t="shared" si="166"/>
        <v>12200</v>
      </c>
      <c r="AA278" s="165">
        <f t="shared" si="167"/>
        <v>36.863137254901957</v>
      </c>
      <c r="AB278" s="166"/>
    </row>
    <row r="279" spans="1:28" ht="18" customHeight="1">
      <c r="A279" s="137">
        <v>41</v>
      </c>
      <c r="B279" s="298" t="s">
        <v>477</v>
      </c>
      <c r="C279" s="656" t="s">
        <v>476</v>
      </c>
      <c r="D279" s="300">
        <v>0</v>
      </c>
      <c r="E279" s="301">
        <v>5</v>
      </c>
      <c r="F279" s="72" t="s">
        <v>304</v>
      </c>
      <c r="G279" s="72" t="s">
        <v>333</v>
      </c>
      <c r="H279" s="55" t="s">
        <v>324</v>
      </c>
      <c r="I279" s="72">
        <v>95</v>
      </c>
      <c r="J279" s="261">
        <v>5200</v>
      </c>
      <c r="K279" s="161">
        <f t="shared" si="182"/>
        <v>200</v>
      </c>
      <c r="L279" s="162">
        <f t="shared" si="161"/>
        <v>29.733137254901955</v>
      </c>
      <c r="M279" s="162">
        <f t="shared" si="162"/>
        <v>0</v>
      </c>
      <c r="N279" s="162">
        <f t="shared" si="163"/>
        <v>0</v>
      </c>
      <c r="O279" s="162">
        <f t="shared" si="164"/>
        <v>0</v>
      </c>
      <c r="P279" s="163">
        <f t="shared" si="172"/>
        <v>0.31298039215686269</v>
      </c>
      <c r="Q279" s="162">
        <f t="shared" si="173"/>
        <v>0</v>
      </c>
      <c r="R279" s="162">
        <f t="shared" si="174"/>
        <v>0</v>
      </c>
      <c r="S279" s="162">
        <f t="shared" si="175"/>
        <v>0</v>
      </c>
      <c r="T279" s="251" t="str">
        <f t="shared" si="165"/>
        <v>V</v>
      </c>
      <c r="U279" s="262">
        <v>1</v>
      </c>
      <c r="V279" s="262">
        <v>1</v>
      </c>
      <c r="W279" s="262">
        <v>1</v>
      </c>
      <c r="X279" s="262">
        <v>1</v>
      </c>
      <c r="Y279" s="158"/>
      <c r="Z279" s="164">
        <f t="shared" si="166"/>
        <v>19000</v>
      </c>
      <c r="AA279" s="165">
        <f t="shared" si="167"/>
        <v>29.733137254901955</v>
      </c>
      <c r="AB279" s="166"/>
    </row>
    <row r="280" spans="1:28" ht="18" customHeight="1">
      <c r="A280" s="137">
        <v>41</v>
      </c>
      <c r="B280" s="298" t="s">
        <v>477</v>
      </c>
      <c r="C280" s="656" t="s">
        <v>476</v>
      </c>
      <c r="D280" s="300">
        <v>0</v>
      </c>
      <c r="E280" s="301">
        <v>6</v>
      </c>
      <c r="F280" s="72" t="s">
        <v>870</v>
      </c>
      <c r="G280" s="72" t="s">
        <v>334</v>
      </c>
      <c r="H280" s="55" t="s">
        <v>324</v>
      </c>
      <c r="I280" s="72">
        <v>61</v>
      </c>
      <c r="J280" s="261">
        <v>7200</v>
      </c>
      <c r="K280" s="161">
        <f t="shared" si="182"/>
        <v>200</v>
      </c>
      <c r="L280" s="162">
        <f t="shared" si="161"/>
        <v>36.863137254901957</v>
      </c>
      <c r="M280" s="162">
        <f t="shared" si="162"/>
        <v>0</v>
      </c>
      <c r="N280" s="162">
        <f t="shared" si="163"/>
        <v>0</v>
      </c>
      <c r="O280" s="162">
        <f t="shared" si="164"/>
        <v>0</v>
      </c>
      <c r="P280" s="163">
        <f t="shared" si="172"/>
        <v>0.60431372549019602</v>
      </c>
      <c r="Q280" s="162">
        <f t="shared" si="173"/>
        <v>0</v>
      </c>
      <c r="R280" s="162">
        <f t="shared" si="174"/>
        <v>0</v>
      </c>
      <c r="S280" s="162">
        <f t="shared" si="175"/>
        <v>0</v>
      </c>
      <c r="T280" s="251" t="str">
        <f t="shared" si="165"/>
        <v>V</v>
      </c>
      <c r="U280" s="262">
        <v>1</v>
      </c>
      <c r="V280" s="262">
        <v>1</v>
      </c>
      <c r="W280" s="262">
        <v>1</v>
      </c>
      <c r="X280" s="262">
        <v>1</v>
      </c>
      <c r="Y280" s="158"/>
      <c r="Z280" s="164">
        <f t="shared" si="166"/>
        <v>12200</v>
      </c>
      <c r="AA280" s="165">
        <f t="shared" si="167"/>
        <v>36.863137254901957</v>
      </c>
      <c r="AB280" s="166"/>
    </row>
    <row r="281" spans="1:28" ht="18" customHeight="1">
      <c r="B281" s="298" t="s">
        <v>477</v>
      </c>
      <c r="C281" s="656" t="s">
        <v>476</v>
      </c>
      <c r="D281" s="300">
        <v>0</v>
      </c>
      <c r="E281" s="301">
        <v>7</v>
      </c>
      <c r="F281" s="72" t="s">
        <v>872</v>
      </c>
      <c r="G281" s="72" t="s">
        <v>334</v>
      </c>
      <c r="H281" s="55" t="s">
        <v>324</v>
      </c>
      <c r="I281" s="72">
        <v>55</v>
      </c>
      <c r="J281" s="261">
        <v>7200</v>
      </c>
      <c r="K281" s="161">
        <f t="shared" ref="K281:K307" si="183">SUM(IF(J281="",0,VLOOKUP(J281,Kengetal,2)))</f>
        <v>200</v>
      </c>
      <c r="L281" s="162">
        <f t="shared" si="161"/>
        <v>33.237254901960782</v>
      </c>
      <c r="M281" s="162">
        <f t="shared" si="162"/>
        <v>0</v>
      </c>
      <c r="N281" s="162">
        <f t="shared" si="163"/>
        <v>0</v>
      </c>
      <c r="O281" s="162">
        <f t="shared" si="164"/>
        <v>0</v>
      </c>
      <c r="P281" s="163">
        <f t="shared" si="172"/>
        <v>0.60431372549019602</v>
      </c>
      <c r="Q281" s="162">
        <f t="shared" si="173"/>
        <v>0</v>
      </c>
      <c r="R281" s="162">
        <f t="shared" si="174"/>
        <v>0</v>
      </c>
      <c r="S281" s="162">
        <f t="shared" si="175"/>
        <v>0</v>
      </c>
      <c r="T281" s="251" t="str">
        <f t="shared" si="165"/>
        <v>V</v>
      </c>
      <c r="U281" s="262">
        <v>1</v>
      </c>
      <c r="V281" s="262">
        <v>1</v>
      </c>
      <c r="W281" s="262">
        <v>1</v>
      </c>
      <c r="X281" s="262">
        <v>1</v>
      </c>
      <c r="Y281" s="158"/>
      <c r="Z281" s="164">
        <f t="shared" si="166"/>
        <v>11000</v>
      </c>
      <c r="AA281" s="165">
        <f t="shared" si="167"/>
        <v>33.237254901960782</v>
      </c>
      <c r="AB281" s="166"/>
    </row>
    <row r="282" spans="1:28" ht="18" customHeight="1">
      <c r="B282" s="298" t="s">
        <v>477</v>
      </c>
      <c r="C282" s="656" t="s">
        <v>476</v>
      </c>
      <c r="D282" s="300">
        <v>0</v>
      </c>
      <c r="E282" s="301">
        <v>8</v>
      </c>
      <c r="F282" s="72" t="s">
        <v>331</v>
      </c>
      <c r="G282" s="72" t="s">
        <v>341</v>
      </c>
      <c r="H282" s="55" t="s">
        <v>324</v>
      </c>
      <c r="I282" s="72">
        <v>11.1</v>
      </c>
      <c r="J282" s="261">
        <v>1040</v>
      </c>
      <c r="K282" s="161">
        <f t="shared" si="183"/>
        <v>40</v>
      </c>
      <c r="L282" s="162">
        <f t="shared" si="161"/>
        <v>1.4056517647058824</v>
      </c>
      <c r="M282" s="162">
        <f t="shared" si="162"/>
        <v>0</v>
      </c>
      <c r="N282" s="162">
        <f t="shared" si="163"/>
        <v>0</v>
      </c>
      <c r="O282" s="162">
        <f t="shared" si="164"/>
        <v>0</v>
      </c>
      <c r="P282" s="163">
        <f t="shared" si="172"/>
        <v>0.12663529411764707</v>
      </c>
      <c r="Q282" s="162">
        <f t="shared" si="173"/>
        <v>0</v>
      </c>
      <c r="R282" s="162">
        <f t="shared" si="174"/>
        <v>0</v>
      </c>
      <c r="S282" s="162">
        <f t="shared" si="175"/>
        <v>0</v>
      </c>
      <c r="T282" s="251" t="str">
        <f t="shared" si="165"/>
        <v>B</v>
      </c>
      <c r="U282" s="262">
        <v>1</v>
      </c>
      <c r="V282" s="262">
        <v>1</v>
      </c>
      <c r="W282" s="262">
        <v>1</v>
      </c>
      <c r="X282" s="262">
        <v>1</v>
      </c>
      <c r="Y282" s="158"/>
      <c r="Z282" s="164">
        <f t="shared" si="166"/>
        <v>444</v>
      </c>
      <c r="AA282" s="165">
        <f t="shared" si="167"/>
        <v>1.4056517647058824</v>
      </c>
      <c r="AB282" s="166"/>
    </row>
    <row r="283" spans="1:28" ht="18" customHeight="1">
      <c r="B283" s="298" t="s">
        <v>477</v>
      </c>
      <c r="C283" s="656" t="s">
        <v>476</v>
      </c>
      <c r="D283" s="300">
        <v>0</v>
      </c>
      <c r="E283" s="301">
        <v>19</v>
      </c>
      <c r="F283" s="72" t="s">
        <v>331</v>
      </c>
      <c r="G283" s="72" t="s">
        <v>341</v>
      </c>
      <c r="H283" s="55" t="s">
        <v>323</v>
      </c>
      <c r="I283" s="72">
        <v>17.399999999999999</v>
      </c>
      <c r="J283" s="261">
        <v>1040</v>
      </c>
      <c r="K283" s="161">
        <f t="shared" si="183"/>
        <v>40</v>
      </c>
      <c r="L283" s="162">
        <f t="shared" si="161"/>
        <v>2.203454117647059</v>
      </c>
      <c r="M283" s="162">
        <f t="shared" si="162"/>
        <v>0</v>
      </c>
      <c r="N283" s="162">
        <f t="shared" si="163"/>
        <v>0</v>
      </c>
      <c r="O283" s="162">
        <f t="shared" si="164"/>
        <v>0</v>
      </c>
      <c r="P283" s="163">
        <f t="shared" si="172"/>
        <v>0.12663529411764707</v>
      </c>
      <c r="Q283" s="162">
        <f t="shared" si="173"/>
        <v>0</v>
      </c>
      <c r="R283" s="162">
        <f t="shared" si="174"/>
        <v>0</v>
      </c>
      <c r="S283" s="162">
        <f t="shared" si="175"/>
        <v>0</v>
      </c>
      <c r="T283" s="251" t="str">
        <f t="shared" si="165"/>
        <v>B</v>
      </c>
      <c r="U283" s="262">
        <v>1</v>
      </c>
      <c r="V283" s="262">
        <v>1</v>
      </c>
      <c r="W283" s="262">
        <v>1</v>
      </c>
      <c r="X283" s="262">
        <v>1</v>
      </c>
      <c r="Y283" s="158"/>
      <c r="Z283" s="164">
        <f t="shared" si="166"/>
        <v>696</v>
      </c>
      <c r="AA283" s="165">
        <f t="shared" si="167"/>
        <v>2.203454117647059</v>
      </c>
      <c r="AB283" s="166"/>
    </row>
    <row r="284" spans="1:28" ht="18" customHeight="1">
      <c r="B284" s="298" t="s">
        <v>477</v>
      </c>
      <c r="C284" s="656" t="s">
        <v>476</v>
      </c>
      <c r="D284" s="300">
        <v>0</v>
      </c>
      <c r="E284" s="301" t="s">
        <v>877</v>
      </c>
      <c r="F284" s="72" t="s">
        <v>345</v>
      </c>
      <c r="G284" s="72" t="s">
        <v>348</v>
      </c>
      <c r="H284" s="55" t="s">
        <v>325</v>
      </c>
      <c r="I284" s="72">
        <v>3.2</v>
      </c>
      <c r="J284" s="261">
        <v>2200</v>
      </c>
      <c r="K284" s="161">
        <f t="shared" si="183"/>
        <v>200</v>
      </c>
      <c r="L284" s="162">
        <f t="shared" si="161"/>
        <v>9.2591686274509808</v>
      </c>
      <c r="M284" s="162">
        <f t="shared" si="162"/>
        <v>0</v>
      </c>
      <c r="N284" s="162">
        <f t="shared" si="163"/>
        <v>0</v>
      </c>
      <c r="O284" s="162">
        <f t="shared" si="164"/>
        <v>0</v>
      </c>
      <c r="P284" s="163">
        <f t="shared" si="172"/>
        <v>2.8934901960784316</v>
      </c>
      <c r="Q284" s="162">
        <f t="shared" si="173"/>
        <v>0</v>
      </c>
      <c r="R284" s="162">
        <f t="shared" si="174"/>
        <v>0</v>
      </c>
      <c r="S284" s="162">
        <f t="shared" si="175"/>
        <v>0</v>
      </c>
      <c r="T284" s="251" t="str">
        <f t="shared" si="165"/>
        <v>S</v>
      </c>
      <c r="U284" s="262">
        <v>1</v>
      </c>
      <c r="V284" s="262">
        <v>1</v>
      </c>
      <c r="W284" s="262">
        <v>1</v>
      </c>
      <c r="X284" s="262">
        <v>1</v>
      </c>
      <c r="Y284" s="158"/>
      <c r="Z284" s="164">
        <f t="shared" si="166"/>
        <v>640</v>
      </c>
      <c r="AA284" s="165">
        <f t="shared" si="167"/>
        <v>9.2591686274509808</v>
      </c>
      <c r="AB284" s="166"/>
    </row>
    <row r="285" spans="1:28" ht="18" customHeight="1">
      <c r="B285" s="298" t="s">
        <v>477</v>
      </c>
      <c r="C285" s="656" t="s">
        <v>476</v>
      </c>
      <c r="D285" s="300">
        <v>0</v>
      </c>
      <c r="E285" s="301" t="s">
        <v>312</v>
      </c>
      <c r="F285" s="72" t="s">
        <v>331</v>
      </c>
      <c r="G285" s="72" t="s">
        <v>341</v>
      </c>
      <c r="H285" s="55" t="s">
        <v>323</v>
      </c>
      <c r="I285" s="72">
        <v>7.6</v>
      </c>
      <c r="J285" s="261">
        <v>1040</v>
      </c>
      <c r="K285" s="161">
        <f t="shared" si="183"/>
        <v>40</v>
      </c>
      <c r="L285" s="162">
        <f t="shared" si="161"/>
        <v>0.9624282352941177</v>
      </c>
      <c r="M285" s="162">
        <f t="shared" si="162"/>
        <v>0</v>
      </c>
      <c r="N285" s="162">
        <f t="shared" si="163"/>
        <v>0</v>
      </c>
      <c r="O285" s="162">
        <f t="shared" si="164"/>
        <v>0</v>
      </c>
      <c r="P285" s="163">
        <f t="shared" si="172"/>
        <v>0.12663529411764707</v>
      </c>
      <c r="Q285" s="162">
        <f t="shared" si="173"/>
        <v>0</v>
      </c>
      <c r="R285" s="162">
        <f t="shared" si="174"/>
        <v>0</v>
      </c>
      <c r="S285" s="162">
        <f t="shared" si="175"/>
        <v>0</v>
      </c>
      <c r="T285" s="251" t="str">
        <f t="shared" si="165"/>
        <v>B</v>
      </c>
      <c r="U285" s="262">
        <v>1</v>
      </c>
      <c r="V285" s="262">
        <v>1</v>
      </c>
      <c r="W285" s="262">
        <v>1</v>
      </c>
      <c r="X285" s="262">
        <v>1</v>
      </c>
      <c r="Y285" s="158"/>
      <c r="Z285" s="164">
        <f t="shared" si="166"/>
        <v>304</v>
      </c>
      <c r="AA285" s="165">
        <f t="shared" si="167"/>
        <v>0.9624282352941177</v>
      </c>
      <c r="AB285" s="166"/>
    </row>
    <row r="286" spans="1:28" ht="18" customHeight="1">
      <c r="B286" s="298" t="s">
        <v>477</v>
      </c>
      <c r="C286" s="656" t="s">
        <v>476</v>
      </c>
      <c r="D286" s="300">
        <v>0</v>
      </c>
      <c r="E286" s="301">
        <v>20</v>
      </c>
      <c r="F286" s="72" t="s">
        <v>871</v>
      </c>
      <c r="G286" s="72" t="s">
        <v>334</v>
      </c>
      <c r="H286" s="55" t="s">
        <v>324</v>
      </c>
      <c r="I286" s="72">
        <v>55</v>
      </c>
      <c r="J286" s="261">
        <v>7080</v>
      </c>
      <c r="K286" s="161">
        <f t="shared" si="183"/>
        <v>80</v>
      </c>
      <c r="L286" s="162">
        <f t="shared" si="161"/>
        <v>15.953882352941175</v>
      </c>
      <c r="M286" s="162">
        <f t="shared" si="162"/>
        <v>0</v>
      </c>
      <c r="N286" s="162">
        <f t="shared" si="163"/>
        <v>0</v>
      </c>
      <c r="O286" s="162">
        <f t="shared" si="164"/>
        <v>0</v>
      </c>
      <c r="P286" s="163">
        <f t="shared" si="172"/>
        <v>0.29007058823529408</v>
      </c>
      <c r="Q286" s="162">
        <f t="shared" si="173"/>
        <v>0</v>
      </c>
      <c r="R286" s="162">
        <f t="shared" si="174"/>
        <v>0</v>
      </c>
      <c r="S286" s="162">
        <f t="shared" si="175"/>
        <v>0</v>
      </c>
      <c r="T286" s="251" t="str">
        <f t="shared" si="165"/>
        <v>V</v>
      </c>
      <c r="U286" s="262">
        <v>1</v>
      </c>
      <c r="V286" s="262">
        <v>1</v>
      </c>
      <c r="W286" s="262">
        <v>1</v>
      </c>
      <c r="X286" s="262">
        <v>1</v>
      </c>
      <c r="Y286" s="158"/>
      <c r="Z286" s="164">
        <f t="shared" si="166"/>
        <v>4400</v>
      </c>
      <c r="AA286" s="165">
        <f t="shared" si="167"/>
        <v>15.953882352941175</v>
      </c>
      <c r="AB286" s="166"/>
    </row>
    <row r="287" spans="1:28" ht="18" customHeight="1">
      <c r="B287" s="298" t="s">
        <v>477</v>
      </c>
      <c r="C287" s="656" t="s">
        <v>476</v>
      </c>
      <c r="D287" s="300">
        <v>0</v>
      </c>
      <c r="E287" s="301">
        <v>24</v>
      </c>
      <c r="F287" s="72" t="s">
        <v>871</v>
      </c>
      <c r="G287" s="72" t="s">
        <v>334</v>
      </c>
      <c r="H287" s="55" t="s">
        <v>324</v>
      </c>
      <c r="I287" s="72">
        <v>55</v>
      </c>
      <c r="J287" s="261">
        <v>7080</v>
      </c>
      <c r="K287" s="161">
        <f t="shared" si="183"/>
        <v>80</v>
      </c>
      <c r="L287" s="162">
        <f t="shared" si="161"/>
        <v>15.953882352941175</v>
      </c>
      <c r="M287" s="162">
        <f t="shared" si="162"/>
        <v>0</v>
      </c>
      <c r="N287" s="162">
        <f t="shared" si="163"/>
        <v>0</v>
      </c>
      <c r="O287" s="162">
        <f t="shared" si="164"/>
        <v>0</v>
      </c>
      <c r="P287" s="163">
        <f t="shared" si="172"/>
        <v>0.29007058823529408</v>
      </c>
      <c r="Q287" s="162">
        <f t="shared" si="173"/>
        <v>0</v>
      </c>
      <c r="R287" s="162">
        <f t="shared" si="174"/>
        <v>0</v>
      </c>
      <c r="S287" s="162">
        <f t="shared" si="175"/>
        <v>0</v>
      </c>
      <c r="T287" s="251" t="str">
        <f t="shared" si="165"/>
        <v>V</v>
      </c>
      <c r="U287" s="262">
        <v>1</v>
      </c>
      <c r="V287" s="262">
        <v>1</v>
      </c>
      <c r="W287" s="262">
        <v>1</v>
      </c>
      <c r="X287" s="262">
        <v>1</v>
      </c>
      <c r="Y287" s="158"/>
      <c r="Z287" s="164">
        <f t="shared" si="166"/>
        <v>4400</v>
      </c>
      <c r="AA287" s="165">
        <f t="shared" si="167"/>
        <v>15.953882352941175</v>
      </c>
      <c r="AB287" s="166"/>
    </row>
    <row r="288" spans="1:28" ht="18" customHeight="1">
      <c r="B288" s="298" t="s">
        <v>477</v>
      </c>
      <c r="C288" s="656" t="s">
        <v>476</v>
      </c>
      <c r="D288" s="300">
        <v>0</v>
      </c>
      <c r="E288" s="301">
        <v>25</v>
      </c>
      <c r="F288" s="72" t="s">
        <v>871</v>
      </c>
      <c r="G288" s="72" t="s">
        <v>334</v>
      </c>
      <c r="H288" s="55" t="s">
        <v>324</v>
      </c>
      <c r="I288" s="72">
        <v>55</v>
      </c>
      <c r="J288" s="261">
        <v>7080</v>
      </c>
      <c r="K288" s="161">
        <f t="shared" si="183"/>
        <v>80</v>
      </c>
      <c r="L288" s="162">
        <f t="shared" si="161"/>
        <v>15.953882352941175</v>
      </c>
      <c r="M288" s="162">
        <f t="shared" si="162"/>
        <v>0</v>
      </c>
      <c r="N288" s="162">
        <f t="shared" si="163"/>
        <v>0</v>
      </c>
      <c r="O288" s="162">
        <f t="shared" si="164"/>
        <v>0</v>
      </c>
      <c r="P288" s="163">
        <f t="shared" si="172"/>
        <v>0.29007058823529408</v>
      </c>
      <c r="Q288" s="162">
        <f t="shared" si="173"/>
        <v>0</v>
      </c>
      <c r="R288" s="162">
        <f t="shared" si="174"/>
        <v>0</v>
      </c>
      <c r="S288" s="162">
        <f t="shared" si="175"/>
        <v>0</v>
      </c>
      <c r="T288" s="251" t="str">
        <f t="shared" si="165"/>
        <v>V</v>
      </c>
      <c r="U288" s="262">
        <v>1</v>
      </c>
      <c r="V288" s="262">
        <v>1</v>
      </c>
      <c r="W288" s="262">
        <v>1</v>
      </c>
      <c r="X288" s="262">
        <v>1</v>
      </c>
      <c r="Y288" s="158"/>
      <c r="Z288" s="164">
        <f t="shared" si="166"/>
        <v>4400</v>
      </c>
      <c r="AA288" s="165">
        <f t="shared" si="167"/>
        <v>15.953882352941175</v>
      </c>
      <c r="AB288" s="166"/>
    </row>
    <row r="289" spans="2:28" ht="18" customHeight="1">
      <c r="B289" s="298" t="s">
        <v>477</v>
      </c>
      <c r="C289" s="656" t="s">
        <v>476</v>
      </c>
      <c r="D289" s="300">
        <v>0</v>
      </c>
      <c r="E289" s="301" t="s">
        <v>878</v>
      </c>
      <c r="F289" s="55" t="s">
        <v>412</v>
      </c>
      <c r="G289" s="72" t="s">
        <v>333</v>
      </c>
      <c r="H289" s="55" t="s">
        <v>326</v>
      </c>
      <c r="I289" s="72">
        <v>195</v>
      </c>
      <c r="J289" s="261">
        <v>3200</v>
      </c>
      <c r="K289" s="161">
        <f t="shared" si="183"/>
        <v>200</v>
      </c>
      <c r="L289" s="162">
        <f t="shared" ref="L289:L720" si="184">P289*I289*U289</f>
        <v>65.78</v>
      </c>
      <c r="M289" s="162">
        <f t="shared" ref="M289:M720" si="185">Q289*I289*V289</f>
        <v>0</v>
      </c>
      <c r="N289" s="162">
        <f t="shared" ref="N289:N720" si="186">R289*I289*W289</f>
        <v>0</v>
      </c>
      <c r="O289" s="162">
        <f t="shared" ref="O289:O720" si="187">S289*I289*X289</f>
        <v>0</v>
      </c>
      <c r="P289" s="163">
        <f t="shared" si="172"/>
        <v>0.33733333333333332</v>
      </c>
      <c r="Q289" s="162">
        <f t="shared" si="173"/>
        <v>0</v>
      </c>
      <c r="R289" s="162">
        <f t="shared" si="174"/>
        <v>0</v>
      </c>
      <c r="S289" s="162">
        <f t="shared" si="175"/>
        <v>0</v>
      </c>
      <c r="T289" s="251" t="str">
        <f t="shared" ref="T289:T720" si="188">IF(J289="","",VLOOKUP(J289,Kengetal,13,FALSE))</f>
        <v>V</v>
      </c>
      <c r="U289" s="262">
        <v>1</v>
      </c>
      <c r="V289" s="262">
        <v>1</v>
      </c>
      <c r="W289" s="262">
        <v>1</v>
      </c>
      <c r="X289" s="262">
        <v>1</v>
      </c>
      <c r="Y289" s="158"/>
      <c r="Z289" s="164">
        <f t="shared" ref="Z289:Z720" si="189">I289*K289</f>
        <v>39000</v>
      </c>
      <c r="AA289" s="165">
        <f t="shared" ref="AA289:AA720" si="190">L289+M289+N289+O289</f>
        <v>65.78</v>
      </c>
      <c r="AB289" s="166"/>
    </row>
    <row r="290" spans="2:28" ht="18" customHeight="1">
      <c r="B290" s="298" t="s">
        <v>477</v>
      </c>
      <c r="C290" s="656" t="s">
        <v>476</v>
      </c>
      <c r="D290" s="300">
        <v>0</v>
      </c>
      <c r="E290" s="301">
        <v>60</v>
      </c>
      <c r="F290" s="72" t="s">
        <v>346</v>
      </c>
      <c r="G290" s="72" t="s">
        <v>333</v>
      </c>
      <c r="H290" s="55" t="s">
        <v>323</v>
      </c>
      <c r="I290" s="72">
        <v>5.4</v>
      </c>
      <c r="J290" s="261">
        <v>12200</v>
      </c>
      <c r="K290" s="161">
        <f t="shared" si="183"/>
        <v>200</v>
      </c>
      <c r="L290" s="162">
        <f t="shared" si="184"/>
        <v>3.8136705882352939</v>
      </c>
      <c r="M290" s="162">
        <f t="shared" si="185"/>
        <v>0</v>
      </c>
      <c r="N290" s="162">
        <f t="shared" si="186"/>
        <v>0</v>
      </c>
      <c r="O290" s="162">
        <f t="shared" si="187"/>
        <v>0</v>
      </c>
      <c r="P290" s="163">
        <f t="shared" si="172"/>
        <v>0.70623529411764696</v>
      </c>
      <c r="Q290" s="162">
        <f t="shared" si="173"/>
        <v>0</v>
      </c>
      <c r="R290" s="162">
        <f t="shared" si="174"/>
        <v>0</v>
      </c>
      <c r="S290" s="162">
        <f t="shared" si="175"/>
        <v>0</v>
      </c>
      <c r="T290" s="251" t="str">
        <f t="shared" si="188"/>
        <v>V</v>
      </c>
      <c r="U290" s="262">
        <v>1</v>
      </c>
      <c r="V290" s="262">
        <v>1</v>
      </c>
      <c r="W290" s="262">
        <v>1</v>
      </c>
      <c r="X290" s="262">
        <v>1</v>
      </c>
      <c r="Y290" s="158"/>
      <c r="Z290" s="164">
        <f t="shared" si="189"/>
        <v>1080</v>
      </c>
      <c r="AA290" s="165">
        <f t="shared" si="190"/>
        <v>3.8136705882352939</v>
      </c>
      <c r="AB290" s="166"/>
    </row>
    <row r="291" spans="2:28" ht="18" customHeight="1">
      <c r="B291" s="298" t="s">
        <v>477</v>
      </c>
      <c r="C291" s="656" t="s">
        <v>476</v>
      </c>
      <c r="D291" s="300">
        <v>1</v>
      </c>
      <c r="E291" s="301">
        <v>62</v>
      </c>
      <c r="F291" s="72" t="s">
        <v>873</v>
      </c>
      <c r="G291" s="72" t="s">
        <v>334</v>
      </c>
      <c r="H291" s="55" t="s">
        <v>324</v>
      </c>
      <c r="I291" s="72">
        <v>51</v>
      </c>
      <c r="J291" s="261">
        <v>7080</v>
      </c>
      <c r="K291" s="161">
        <f t="shared" si="183"/>
        <v>80</v>
      </c>
      <c r="L291" s="162">
        <f t="shared" si="184"/>
        <v>14.793599999999998</v>
      </c>
      <c r="M291" s="162">
        <f t="shared" si="185"/>
        <v>0</v>
      </c>
      <c r="N291" s="162">
        <f t="shared" si="186"/>
        <v>0</v>
      </c>
      <c r="O291" s="162">
        <f t="shared" si="187"/>
        <v>0</v>
      </c>
      <c r="P291" s="163">
        <f t="shared" si="172"/>
        <v>0.29007058823529408</v>
      </c>
      <c r="Q291" s="162">
        <f t="shared" si="173"/>
        <v>0</v>
      </c>
      <c r="R291" s="162">
        <f t="shared" si="174"/>
        <v>0</v>
      </c>
      <c r="S291" s="162">
        <f t="shared" si="175"/>
        <v>0</v>
      </c>
      <c r="T291" s="251" t="str">
        <f t="shared" si="188"/>
        <v>V</v>
      </c>
      <c r="U291" s="262">
        <v>1</v>
      </c>
      <c r="V291" s="262">
        <v>1</v>
      </c>
      <c r="W291" s="262">
        <v>1</v>
      </c>
      <c r="X291" s="262">
        <v>1</v>
      </c>
      <c r="Y291" s="158"/>
      <c r="Z291" s="164">
        <f t="shared" si="189"/>
        <v>4080</v>
      </c>
      <c r="AA291" s="165">
        <f t="shared" si="190"/>
        <v>14.793599999999998</v>
      </c>
      <c r="AB291" s="166"/>
    </row>
    <row r="292" spans="2:28" ht="18" customHeight="1">
      <c r="B292" s="298" t="s">
        <v>477</v>
      </c>
      <c r="C292" s="656" t="s">
        <v>476</v>
      </c>
      <c r="D292" s="300">
        <v>0</v>
      </c>
      <c r="E292" s="301">
        <v>28</v>
      </c>
      <c r="F292" s="72" t="s">
        <v>876</v>
      </c>
      <c r="G292" s="72" t="s">
        <v>333</v>
      </c>
      <c r="H292" s="55" t="s">
        <v>324</v>
      </c>
      <c r="I292" s="72">
        <v>170</v>
      </c>
      <c r="J292" s="261">
        <v>3200</v>
      </c>
      <c r="K292" s="161">
        <f t="shared" ref="K292:K299" si="191">SUM(IF(J292="",0,VLOOKUP(J292,Kengetal,2)))</f>
        <v>200</v>
      </c>
      <c r="L292" s="162">
        <f t="shared" si="184"/>
        <v>57.346666666666664</v>
      </c>
      <c r="M292" s="162">
        <f t="shared" si="185"/>
        <v>0</v>
      </c>
      <c r="N292" s="162">
        <f t="shared" si="186"/>
        <v>0</v>
      </c>
      <c r="O292" s="162">
        <f t="shared" si="187"/>
        <v>0</v>
      </c>
      <c r="P292" s="163">
        <f t="shared" si="172"/>
        <v>0.33733333333333332</v>
      </c>
      <c r="Q292" s="162">
        <f t="shared" si="173"/>
        <v>0</v>
      </c>
      <c r="R292" s="162">
        <f t="shared" si="174"/>
        <v>0</v>
      </c>
      <c r="S292" s="162">
        <f t="shared" si="175"/>
        <v>0</v>
      </c>
      <c r="T292" s="251" t="str">
        <f t="shared" si="188"/>
        <v>V</v>
      </c>
      <c r="U292" s="262">
        <v>1</v>
      </c>
      <c r="V292" s="262">
        <v>1</v>
      </c>
      <c r="W292" s="262">
        <v>1</v>
      </c>
      <c r="X292" s="262">
        <v>1</v>
      </c>
      <c r="Y292" s="158"/>
      <c r="Z292" s="164">
        <f t="shared" si="189"/>
        <v>34000</v>
      </c>
      <c r="AA292" s="165">
        <f t="shared" si="190"/>
        <v>57.346666666666664</v>
      </c>
      <c r="AB292" s="166"/>
    </row>
    <row r="293" spans="2:28" ht="18" customHeight="1">
      <c r="B293" s="298" t="s">
        <v>477</v>
      </c>
      <c r="C293" s="656" t="s">
        <v>476</v>
      </c>
      <c r="D293" s="300">
        <v>0</v>
      </c>
      <c r="E293" s="301"/>
      <c r="F293" s="72" t="s">
        <v>347</v>
      </c>
      <c r="G293" s="72" t="s">
        <v>333</v>
      </c>
      <c r="H293" s="55" t="s">
        <v>323</v>
      </c>
      <c r="I293" s="72">
        <v>42</v>
      </c>
      <c r="J293" s="261">
        <v>3120</v>
      </c>
      <c r="K293" s="161">
        <f t="shared" si="191"/>
        <v>120</v>
      </c>
      <c r="L293" s="162">
        <f t="shared" si="184"/>
        <v>10.200959999999998</v>
      </c>
      <c r="M293" s="162">
        <f t="shared" si="185"/>
        <v>0</v>
      </c>
      <c r="N293" s="162">
        <f t="shared" si="186"/>
        <v>0</v>
      </c>
      <c r="O293" s="162">
        <f t="shared" si="187"/>
        <v>0</v>
      </c>
      <c r="P293" s="163">
        <f t="shared" si="172"/>
        <v>0.24287999999999998</v>
      </c>
      <c r="Q293" s="162">
        <f t="shared" si="173"/>
        <v>0</v>
      </c>
      <c r="R293" s="162">
        <f t="shared" si="174"/>
        <v>0</v>
      </c>
      <c r="S293" s="162">
        <f t="shared" si="175"/>
        <v>0</v>
      </c>
      <c r="T293" s="251" t="str">
        <f t="shared" si="188"/>
        <v>V</v>
      </c>
      <c r="U293" s="262">
        <v>1</v>
      </c>
      <c r="V293" s="262">
        <v>1</v>
      </c>
      <c r="W293" s="262">
        <v>1</v>
      </c>
      <c r="X293" s="262">
        <v>1</v>
      </c>
      <c r="Y293" s="158"/>
      <c r="Z293" s="164">
        <f t="shared" si="189"/>
        <v>5040</v>
      </c>
      <c r="AA293" s="165">
        <f t="shared" si="190"/>
        <v>10.200959999999998</v>
      </c>
      <c r="AB293" s="166"/>
    </row>
    <row r="294" spans="2:28" ht="18" customHeight="1">
      <c r="B294" s="298" t="s">
        <v>477</v>
      </c>
      <c r="C294" s="656" t="s">
        <v>476</v>
      </c>
      <c r="D294" s="300">
        <v>0</v>
      </c>
      <c r="E294" s="301">
        <v>31</v>
      </c>
      <c r="F294" s="72" t="s">
        <v>412</v>
      </c>
      <c r="G294" s="72" t="s">
        <v>333</v>
      </c>
      <c r="H294" s="55" t="s">
        <v>324</v>
      </c>
      <c r="I294" s="72">
        <v>21</v>
      </c>
      <c r="J294" s="261">
        <v>3200</v>
      </c>
      <c r="K294" s="161">
        <f t="shared" si="191"/>
        <v>200</v>
      </c>
      <c r="L294" s="162">
        <f t="shared" si="184"/>
        <v>7.0839999999999996</v>
      </c>
      <c r="M294" s="162">
        <f t="shared" si="185"/>
        <v>0</v>
      </c>
      <c r="N294" s="162">
        <f t="shared" si="186"/>
        <v>0</v>
      </c>
      <c r="O294" s="162">
        <f t="shared" si="187"/>
        <v>0</v>
      </c>
      <c r="P294" s="163">
        <f t="shared" si="172"/>
        <v>0.33733333333333332</v>
      </c>
      <c r="Q294" s="162">
        <f t="shared" si="173"/>
        <v>0</v>
      </c>
      <c r="R294" s="162">
        <f t="shared" si="174"/>
        <v>0</v>
      </c>
      <c r="S294" s="162">
        <f t="shared" si="175"/>
        <v>0</v>
      </c>
      <c r="T294" s="251" t="str">
        <f t="shared" si="188"/>
        <v>V</v>
      </c>
      <c r="U294" s="262">
        <v>1</v>
      </c>
      <c r="V294" s="262">
        <v>1</v>
      </c>
      <c r="W294" s="262">
        <v>1</v>
      </c>
      <c r="X294" s="262">
        <v>1</v>
      </c>
      <c r="Y294" s="158"/>
      <c r="Z294" s="164">
        <f t="shared" si="189"/>
        <v>4200</v>
      </c>
      <c r="AA294" s="165">
        <f t="shared" si="190"/>
        <v>7.0839999999999996</v>
      </c>
      <c r="AB294" s="166"/>
    </row>
    <row r="295" spans="2:28" ht="18" customHeight="1">
      <c r="B295" s="298" t="s">
        <v>477</v>
      </c>
      <c r="C295" s="656" t="s">
        <v>476</v>
      </c>
      <c r="D295" s="300">
        <v>0</v>
      </c>
      <c r="E295" s="301"/>
      <c r="F295" s="72" t="s">
        <v>412</v>
      </c>
      <c r="G295" s="72" t="s">
        <v>333</v>
      </c>
      <c r="H295" s="55" t="s">
        <v>888</v>
      </c>
      <c r="I295" s="72">
        <v>12.4</v>
      </c>
      <c r="J295" s="261">
        <v>3200</v>
      </c>
      <c r="K295" s="161">
        <f t="shared" si="191"/>
        <v>200</v>
      </c>
      <c r="L295" s="162">
        <f t="shared" si="184"/>
        <v>4.1829333333333336</v>
      </c>
      <c r="M295" s="162">
        <f t="shared" si="185"/>
        <v>0</v>
      </c>
      <c r="N295" s="162">
        <f t="shared" si="186"/>
        <v>0</v>
      </c>
      <c r="O295" s="162">
        <f t="shared" si="187"/>
        <v>0</v>
      </c>
      <c r="P295" s="163">
        <f t="shared" si="172"/>
        <v>0.33733333333333332</v>
      </c>
      <c r="Q295" s="162">
        <f t="shared" si="173"/>
        <v>0</v>
      </c>
      <c r="R295" s="162">
        <f t="shared" si="174"/>
        <v>0</v>
      </c>
      <c r="S295" s="162">
        <f t="shared" si="175"/>
        <v>0</v>
      </c>
      <c r="T295" s="251" t="str">
        <f t="shared" si="188"/>
        <v>V</v>
      </c>
      <c r="U295" s="262">
        <v>1</v>
      </c>
      <c r="V295" s="262">
        <v>1</v>
      </c>
      <c r="W295" s="262">
        <v>1</v>
      </c>
      <c r="X295" s="262">
        <v>1</v>
      </c>
      <c r="Y295" s="158"/>
      <c r="Z295" s="164">
        <f t="shared" si="189"/>
        <v>2480</v>
      </c>
      <c r="AA295" s="165">
        <f t="shared" si="190"/>
        <v>4.1829333333333336</v>
      </c>
      <c r="AB295" s="166"/>
    </row>
    <row r="296" spans="2:28" ht="18" customHeight="1">
      <c r="B296" s="298" t="s">
        <v>477</v>
      </c>
      <c r="C296" s="656" t="s">
        <v>476</v>
      </c>
      <c r="D296" s="300">
        <v>0</v>
      </c>
      <c r="E296" s="301">
        <v>33</v>
      </c>
      <c r="F296" s="72" t="s">
        <v>412</v>
      </c>
      <c r="G296" s="72" t="s">
        <v>333</v>
      </c>
      <c r="H296" s="55" t="s">
        <v>324</v>
      </c>
      <c r="I296" s="72">
        <v>9</v>
      </c>
      <c r="J296" s="261">
        <v>3200</v>
      </c>
      <c r="K296" s="161">
        <f t="shared" si="191"/>
        <v>200</v>
      </c>
      <c r="L296" s="162">
        <f t="shared" si="184"/>
        <v>3.036</v>
      </c>
      <c r="M296" s="162">
        <f t="shared" si="185"/>
        <v>0</v>
      </c>
      <c r="N296" s="162">
        <f t="shared" si="186"/>
        <v>0</v>
      </c>
      <c r="O296" s="162">
        <f t="shared" si="187"/>
        <v>0</v>
      </c>
      <c r="P296" s="163">
        <f t="shared" si="172"/>
        <v>0.33733333333333332</v>
      </c>
      <c r="Q296" s="162">
        <f t="shared" si="173"/>
        <v>0</v>
      </c>
      <c r="R296" s="162">
        <f t="shared" si="174"/>
        <v>0</v>
      </c>
      <c r="S296" s="162">
        <f t="shared" si="175"/>
        <v>0</v>
      </c>
      <c r="T296" s="251" t="str">
        <f t="shared" si="188"/>
        <v>V</v>
      </c>
      <c r="U296" s="262">
        <v>1</v>
      </c>
      <c r="V296" s="262">
        <v>1</v>
      </c>
      <c r="W296" s="262">
        <v>1</v>
      </c>
      <c r="X296" s="262">
        <v>1</v>
      </c>
      <c r="Y296" s="158"/>
      <c r="Z296" s="164">
        <f t="shared" si="189"/>
        <v>1800</v>
      </c>
      <c r="AA296" s="165">
        <f t="shared" si="190"/>
        <v>3.036</v>
      </c>
      <c r="AB296" s="166"/>
    </row>
    <row r="297" spans="2:28" ht="18" customHeight="1">
      <c r="B297" s="298" t="s">
        <v>477</v>
      </c>
      <c r="C297" s="656" t="s">
        <v>476</v>
      </c>
      <c r="D297" s="300">
        <v>0</v>
      </c>
      <c r="E297" s="301"/>
      <c r="F297" s="55" t="s">
        <v>345</v>
      </c>
      <c r="G297" s="72" t="s">
        <v>348</v>
      </c>
      <c r="H297" s="55" t="s">
        <v>325</v>
      </c>
      <c r="I297" s="72">
        <v>2</v>
      </c>
      <c r="J297" s="261">
        <v>2200</v>
      </c>
      <c r="K297" s="161">
        <f t="shared" si="191"/>
        <v>200</v>
      </c>
      <c r="L297" s="162">
        <f t="shared" ref="L297:L304" si="192">P297*I297*U297</f>
        <v>5.7869803921568632</v>
      </c>
      <c r="M297" s="162">
        <f t="shared" ref="M297:M304" si="193">Q297*I297*V297</f>
        <v>0</v>
      </c>
      <c r="N297" s="162">
        <f t="shared" ref="N297:N304" si="194">R297*I297*W297</f>
        <v>0</v>
      </c>
      <c r="O297" s="162">
        <f t="shared" ref="O297:O304" si="195">S297*I297*X297</f>
        <v>0</v>
      </c>
      <c r="P297" s="163">
        <f t="shared" si="172"/>
        <v>2.8934901960784316</v>
      </c>
      <c r="Q297" s="162">
        <f t="shared" si="173"/>
        <v>0</v>
      </c>
      <c r="R297" s="162">
        <f t="shared" si="174"/>
        <v>0</v>
      </c>
      <c r="S297" s="162">
        <f t="shared" si="175"/>
        <v>0</v>
      </c>
      <c r="T297" s="251" t="str">
        <f t="shared" ref="T297:T304" si="196">IF(J297="","",VLOOKUP(J297,Kengetal,13,FALSE))</f>
        <v>S</v>
      </c>
      <c r="U297" s="262">
        <v>1</v>
      </c>
      <c r="V297" s="262">
        <v>1</v>
      </c>
      <c r="W297" s="262">
        <v>1</v>
      </c>
      <c r="X297" s="262">
        <v>1</v>
      </c>
      <c r="Y297" s="158"/>
      <c r="Z297" s="164">
        <f t="shared" ref="Z297:Z304" si="197">I297*K297</f>
        <v>400</v>
      </c>
      <c r="AA297" s="165">
        <f t="shared" ref="AA297:AA304" si="198">L297+M297+N297+O297</f>
        <v>5.7869803921568632</v>
      </c>
      <c r="AB297" s="166"/>
    </row>
    <row r="298" spans="2:28" ht="18" customHeight="1">
      <c r="B298" s="298" t="s">
        <v>477</v>
      </c>
      <c r="C298" s="656" t="s">
        <v>476</v>
      </c>
      <c r="D298" s="300">
        <v>0</v>
      </c>
      <c r="E298" s="301">
        <v>35</v>
      </c>
      <c r="F298" s="72" t="s">
        <v>345</v>
      </c>
      <c r="G298" s="72" t="s">
        <v>348</v>
      </c>
      <c r="H298" s="55" t="s">
        <v>325</v>
      </c>
      <c r="I298" s="72">
        <v>11.1</v>
      </c>
      <c r="J298" s="261">
        <v>2200</v>
      </c>
      <c r="K298" s="161">
        <f t="shared" si="191"/>
        <v>200</v>
      </c>
      <c r="L298" s="162">
        <f t="shared" si="192"/>
        <v>32.117741176470588</v>
      </c>
      <c r="M298" s="162">
        <f t="shared" si="193"/>
        <v>0</v>
      </c>
      <c r="N298" s="162">
        <f t="shared" si="194"/>
        <v>0</v>
      </c>
      <c r="O298" s="162">
        <f t="shared" si="195"/>
        <v>0</v>
      </c>
      <c r="P298" s="163">
        <f t="shared" si="172"/>
        <v>2.8934901960784316</v>
      </c>
      <c r="Q298" s="162">
        <f t="shared" si="173"/>
        <v>0</v>
      </c>
      <c r="R298" s="162">
        <f t="shared" si="174"/>
        <v>0</v>
      </c>
      <c r="S298" s="162">
        <f t="shared" si="175"/>
        <v>0</v>
      </c>
      <c r="T298" s="251" t="str">
        <f t="shared" si="196"/>
        <v>S</v>
      </c>
      <c r="U298" s="262">
        <v>1</v>
      </c>
      <c r="V298" s="262">
        <v>1</v>
      </c>
      <c r="W298" s="262">
        <v>1</v>
      </c>
      <c r="X298" s="262">
        <v>1</v>
      </c>
      <c r="Y298" s="158"/>
      <c r="Z298" s="164">
        <f t="shared" si="197"/>
        <v>2220</v>
      </c>
      <c r="AA298" s="165">
        <f t="shared" si="198"/>
        <v>32.117741176470588</v>
      </c>
      <c r="AB298" s="166"/>
    </row>
    <row r="299" spans="2:28" ht="18" customHeight="1">
      <c r="B299" s="298" t="s">
        <v>477</v>
      </c>
      <c r="C299" s="656" t="s">
        <v>476</v>
      </c>
      <c r="D299" s="300">
        <v>0</v>
      </c>
      <c r="E299" s="301">
        <v>34</v>
      </c>
      <c r="F299" s="72" t="s">
        <v>412</v>
      </c>
      <c r="G299" s="72" t="s">
        <v>333</v>
      </c>
      <c r="H299" s="55" t="s">
        <v>324</v>
      </c>
      <c r="I299" s="72">
        <v>52.8</v>
      </c>
      <c r="J299" s="261">
        <v>3200</v>
      </c>
      <c r="K299" s="161">
        <f t="shared" si="191"/>
        <v>200</v>
      </c>
      <c r="L299" s="162">
        <f t="shared" si="192"/>
        <v>17.811199999999999</v>
      </c>
      <c r="M299" s="162">
        <f t="shared" si="193"/>
        <v>0</v>
      </c>
      <c r="N299" s="162">
        <f t="shared" si="194"/>
        <v>0</v>
      </c>
      <c r="O299" s="162">
        <f t="shared" si="195"/>
        <v>0</v>
      </c>
      <c r="P299" s="163">
        <f t="shared" si="172"/>
        <v>0.33733333333333332</v>
      </c>
      <c r="Q299" s="162">
        <f t="shared" si="173"/>
        <v>0</v>
      </c>
      <c r="R299" s="162">
        <f t="shared" si="174"/>
        <v>0</v>
      </c>
      <c r="S299" s="162">
        <f t="shared" si="175"/>
        <v>0</v>
      </c>
      <c r="T299" s="251" t="str">
        <f t="shared" si="196"/>
        <v>V</v>
      </c>
      <c r="U299" s="262">
        <v>1</v>
      </c>
      <c r="V299" s="262">
        <v>1</v>
      </c>
      <c r="W299" s="262">
        <v>1</v>
      </c>
      <c r="X299" s="262">
        <v>1</v>
      </c>
      <c r="Y299" s="158"/>
      <c r="Z299" s="164">
        <f t="shared" si="197"/>
        <v>10560</v>
      </c>
      <c r="AA299" s="165">
        <f t="shared" si="198"/>
        <v>17.811199999999999</v>
      </c>
      <c r="AB299" s="166"/>
    </row>
    <row r="300" spans="2:28" ht="18" customHeight="1">
      <c r="B300" s="298" t="s">
        <v>477</v>
      </c>
      <c r="C300" s="656" t="s">
        <v>476</v>
      </c>
      <c r="D300" s="300">
        <v>0</v>
      </c>
      <c r="E300" s="301">
        <v>36</v>
      </c>
      <c r="F300" s="72" t="s">
        <v>871</v>
      </c>
      <c r="G300" s="72" t="s">
        <v>334</v>
      </c>
      <c r="H300" s="55" t="s">
        <v>323</v>
      </c>
      <c r="I300" s="72">
        <v>52.5</v>
      </c>
      <c r="J300" s="261">
        <v>7080</v>
      </c>
      <c r="K300" s="161">
        <f t="shared" ref="K300:K306" si="199">SUM(IF(J300="",0,VLOOKUP(J300,Kengetal,2)))</f>
        <v>80</v>
      </c>
      <c r="L300" s="162">
        <f t="shared" si="192"/>
        <v>15.228705882352939</v>
      </c>
      <c r="M300" s="162">
        <f t="shared" si="193"/>
        <v>0</v>
      </c>
      <c r="N300" s="162">
        <f t="shared" si="194"/>
        <v>0</v>
      </c>
      <c r="O300" s="162">
        <f t="shared" si="195"/>
        <v>0</v>
      </c>
      <c r="P300" s="163">
        <f t="shared" si="172"/>
        <v>0.29007058823529408</v>
      </c>
      <c r="Q300" s="162">
        <f t="shared" si="173"/>
        <v>0</v>
      </c>
      <c r="R300" s="162">
        <f t="shared" si="174"/>
        <v>0</v>
      </c>
      <c r="S300" s="162">
        <f t="shared" si="175"/>
        <v>0</v>
      </c>
      <c r="T300" s="251" t="str">
        <f t="shared" si="196"/>
        <v>V</v>
      </c>
      <c r="U300" s="262">
        <v>1</v>
      </c>
      <c r="V300" s="262">
        <v>1</v>
      </c>
      <c r="W300" s="262">
        <v>1</v>
      </c>
      <c r="X300" s="262">
        <v>1</v>
      </c>
      <c r="Y300" s="158"/>
      <c r="Z300" s="164">
        <f t="shared" si="197"/>
        <v>4200</v>
      </c>
      <c r="AA300" s="165">
        <f t="shared" si="198"/>
        <v>15.228705882352939</v>
      </c>
      <c r="AB300" s="166"/>
    </row>
    <row r="301" spans="2:28" ht="18" customHeight="1">
      <c r="B301" s="298" t="s">
        <v>477</v>
      </c>
      <c r="C301" s="656" t="s">
        <v>476</v>
      </c>
      <c r="D301" s="300">
        <v>0</v>
      </c>
      <c r="E301" s="301">
        <v>37</v>
      </c>
      <c r="F301" s="72" t="s">
        <v>879</v>
      </c>
      <c r="G301" s="72" t="s">
        <v>334</v>
      </c>
      <c r="H301" s="55" t="s">
        <v>323</v>
      </c>
      <c r="I301" s="72">
        <v>52.5</v>
      </c>
      <c r="J301" s="261">
        <v>7080</v>
      </c>
      <c r="K301" s="161">
        <f t="shared" si="199"/>
        <v>80</v>
      </c>
      <c r="L301" s="162">
        <f t="shared" si="192"/>
        <v>15.228705882352939</v>
      </c>
      <c r="M301" s="162">
        <f t="shared" si="193"/>
        <v>0</v>
      </c>
      <c r="N301" s="162">
        <f t="shared" si="194"/>
        <v>0</v>
      </c>
      <c r="O301" s="162">
        <f t="shared" si="195"/>
        <v>0</v>
      </c>
      <c r="P301" s="163">
        <f t="shared" si="172"/>
        <v>0.29007058823529408</v>
      </c>
      <c r="Q301" s="162">
        <f t="shared" si="173"/>
        <v>0</v>
      </c>
      <c r="R301" s="162">
        <f t="shared" si="174"/>
        <v>0</v>
      </c>
      <c r="S301" s="162">
        <f t="shared" si="175"/>
        <v>0</v>
      </c>
      <c r="T301" s="251" t="str">
        <f t="shared" si="196"/>
        <v>V</v>
      </c>
      <c r="U301" s="262">
        <v>1</v>
      </c>
      <c r="V301" s="262">
        <v>1</v>
      </c>
      <c r="W301" s="262">
        <v>1</v>
      </c>
      <c r="X301" s="262">
        <v>1</v>
      </c>
      <c r="Y301" s="158"/>
      <c r="Z301" s="164">
        <f t="shared" si="197"/>
        <v>4200</v>
      </c>
      <c r="AA301" s="165">
        <f t="shared" si="198"/>
        <v>15.228705882352939</v>
      </c>
      <c r="AB301" s="166"/>
    </row>
    <row r="302" spans="2:28" ht="18" customHeight="1">
      <c r="B302" s="298" t="s">
        <v>477</v>
      </c>
      <c r="C302" s="656" t="s">
        <v>476</v>
      </c>
      <c r="D302" s="300">
        <v>0</v>
      </c>
      <c r="E302" s="301">
        <v>38</v>
      </c>
      <c r="F302" s="72" t="s">
        <v>879</v>
      </c>
      <c r="G302" s="72" t="s">
        <v>334</v>
      </c>
      <c r="H302" s="55" t="s">
        <v>323</v>
      </c>
      <c r="I302" s="72">
        <v>52.5</v>
      </c>
      <c r="J302" s="261">
        <v>7080</v>
      </c>
      <c r="K302" s="161">
        <f t="shared" si="199"/>
        <v>80</v>
      </c>
      <c r="L302" s="162">
        <f t="shared" si="192"/>
        <v>15.228705882352939</v>
      </c>
      <c r="M302" s="162">
        <f t="shared" si="193"/>
        <v>0</v>
      </c>
      <c r="N302" s="162">
        <f t="shared" si="194"/>
        <v>0</v>
      </c>
      <c r="O302" s="162">
        <f t="shared" si="195"/>
        <v>0</v>
      </c>
      <c r="P302" s="163">
        <f t="shared" si="172"/>
        <v>0.29007058823529408</v>
      </c>
      <c r="Q302" s="162">
        <f t="shared" si="173"/>
        <v>0</v>
      </c>
      <c r="R302" s="162">
        <f t="shared" si="174"/>
        <v>0</v>
      </c>
      <c r="S302" s="162">
        <f t="shared" si="175"/>
        <v>0</v>
      </c>
      <c r="T302" s="251" t="str">
        <f t="shared" si="196"/>
        <v>V</v>
      </c>
      <c r="U302" s="262">
        <v>1</v>
      </c>
      <c r="V302" s="262">
        <v>1</v>
      </c>
      <c r="W302" s="262">
        <v>1</v>
      </c>
      <c r="X302" s="262">
        <v>1</v>
      </c>
      <c r="Y302" s="158"/>
      <c r="Z302" s="164">
        <f t="shared" si="197"/>
        <v>4200</v>
      </c>
      <c r="AA302" s="165">
        <f t="shared" si="198"/>
        <v>15.228705882352939</v>
      </c>
      <c r="AB302" s="166"/>
    </row>
    <row r="303" spans="2:28" ht="18" customHeight="1">
      <c r="B303" s="298" t="s">
        <v>477</v>
      </c>
      <c r="C303" s="656" t="s">
        <v>476</v>
      </c>
      <c r="D303" s="300">
        <v>0</v>
      </c>
      <c r="E303" s="301">
        <v>39</v>
      </c>
      <c r="F303" s="72" t="s">
        <v>345</v>
      </c>
      <c r="G303" s="72" t="s">
        <v>348</v>
      </c>
      <c r="H303" s="55" t="s">
        <v>325</v>
      </c>
      <c r="I303" s="72">
        <v>11.4</v>
      </c>
      <c r="J303" s="261">
        <v>2200</v>
      </c>
      <c r="K303" s="161">
        <f t="shared" si="199"/>
        <v>200</v>
      </c>
      <c r="L303" s="162">
        <f t="shared" si="192"/>
        <v>32.985788235294123</v>
      </c>
      <c r="M303" s="162">
        <f t="shared" si="193"/>
        <v>0</v>
      </c>
      <c r="N303" s="162">
        <f t="shared" si="194"/>
        <v>0</v>
      </c>
      <c r="O303" s="162">
        <f t="shared" si="195"/>
        <v>0</v>
      </c>
      <c r="P303" s="163">
        <f t="shared" si="172"/>
        <v>2.8934901960784316</v>
      </c>
      <c r="Q303" s="162">
        <f t="shared" si="173"/>
        <v>0</v>
      </c>
      <c r="R303" s="162">
        <f t="shared" si="174"/>
        <v>0</v>
      </c>
      <c r="S303" s="162">
        <f t="shared" si="175"/>
        <v>0</v>
      </c>
      <c r="T303" s="251" t="str">
        <f t="shared" si="196"/>
        <v>S</v>
      </c>
      <c r="U303" s="262">
        <v>1</v>
      </c>
      <c r="V303" s="262">
        <v>1</v>
      </c>
      <c r="W303" s="262">
        <v>1</v>
      </c>
      <c r="X303" s="262">
        <v>1</v>
      </c>
      <c r="Y303" s="158"/>
      <c r="Z303" s="164">
        <f t="shared" si="197"/>
        <v>2280</v>
      </c>
      <c r="AA303" s="165">
        <f t="shared" si="198"/>
        <v>32.985788235294123</v>
      </c>
      <c r="AB303" s="166"/>
    </row>
    <row r="304" spans="2:28" ht="18" customHeight="1">
      <c r="B304" s="298" t="s">
        <v>477</v>
      </c>
      <c r="C304" s="656" t="s">
        <v>476</v>
      </c>
      <c r="D304" s="300">
        <v>0</v>
      </c>
      <c r="E304" s="301">
        <v>40</v>
      </c>
      <c r="F304" s="72" t="s">
        <v>331</v>
      </c>
      <c r="G304" s="72" t="s">
        <v>341</v>
      </c>
      <c r="H304" s="55" t="s">
        <v>323</v>
      </c>
      <c r="I304" s="72">
        <v>23.5</v>
      </c>
      <c r="J304" s="261">
        <v>1040</v>
      </c>
      <c r="K304" s="161">
        <f t="shared" si="199"/>
        <v>40</v>
      </c>
      <c r="L304" s="162">
        <f t="shared" si="192"/>
        <v>2.9759294117647062</v>
      </c>
      <c r="M304" s="162">
        <f t="shared" si="193"/>
        <v>0</v>
      </c>
      <c r="N304" s="162">
        <f t="shared" si="194"/>
        <v>0</v>
      </c>
      <c r="O304" s="162">
        <f t="shared" si="195"/>
        <v>0</v>
      </c>
      <c r="P304" s="163">
        <f t="shared" si="172"/>
        <v>0.12663529411764707</v>
      </c>
      <c r="Q304" s="162">
        <f t="shared" si="173"/>
        <v>0</v>
      </c>
      <c r="R304" s="162">
        <f t="shared" si="174"/>
        <v>0</v>
      </c>
      <c r="S304" s="162">
        <f t="shared" si="175"/>
        <v>0</v>
      </c>
      <c r="T304" s="251" t="str">
        <f t="shared" si="196"/>
        <v>B</v>
      </c>
      <c r="U304" s="262">
        <v>1</v>
      </c>
      <c r="V304" s="262">
        <v>1</v>
      </c>
      <c r="W304" s="262">
        <v>1</v>
      </c>
      <c r="X304" s="262">
        <v>1</v>
      </c>
      <c r="Y304" s="158"/>
      <c r="Z304" s="164">
        <f t="shared" si="197"/>
        <v>940</v>
      </c>
      <c r="AA304" s="165">
        <f t="shared" si="198"/>
        <v>2.9759294117647062</v>
      </c>
      <c r="AB304" s="166"/>
    </row>
    <row r="305" spans="2:28" ht="18" customHeight="1">
      <c r="B305" s="298" t="s">
        <v>477</v>
      </c>
      <c r="C305" s="656" t="s">
        <v>476</v>
      </c>
      <c r="D305" s="300">
        <v>0</v>
      </c>
      <c r="E305" s="301" t="s">
        <v>880</v>
      </c>
      <c r="F305" s="55" t="s">
        <v>346</v>
      </c>
      <c r="G305" s="72" t="s">
        <v>333</v>
      </c>
      <c r="H305" s="55" t="s">
        <v>324</v>
      </c>
      <c r="I305" s="72">
        <v>9.5</v>
      </c>
      <c r="J305" s="261">
        <v>12200</v>
      </c>
      <c r="K305" s="161">
        <f t="shared" si="199"/>
        <v>200</v>
      </c>
      <c r="L305" s="162">
        <f t="shared" ref="L305:L306" si="200">P305*I305*U305</f>
        <v>6.7092352941176463</v>
      </c>
      <c r="M305" s="162">
        <f t="shared" ref="M305:M306" si="201">Q305*I305*V305</f>
        <v>0</v>
      </c>
      <c r="N305" s="162">
        <f t="shared" ref="N305:N306" si="202">R305*I305*W305</f>
        <v>0</v>
      </c>
      <c r="O305" s="162">
        <f t="shared" ref="O305:O306" si="203">S305*I305*X305</f>
        <v>0</v>
      </c>
      <c r="P305" s="163">
        <f t="shared" si="172"/>
        <v>0.70623529411764696</v>
      </c>
      <c r="Q305" s="162">
        <f t="shared" si="173"/>
        <v>0</v>
      </c>
      <c r="R305" s="162">
        <f t="shared" si="174"/>
        <v>0</v>
      </c>
      <c r="S305" s="162">
        <f t="shared" si="175"/>
        <v>0</v>
      </c>
      <c r="T305" s="251" t="str">
        <f t="shared" ref="T305:T306" si="204">IF(J305="","",VLOOKUP(J305,Kengetal,13,FALSE))</f>
        <v>V</v>
      </c>
      <c r="U305" s="262">
        <v>1</v>
      </c>
      <c r="V305" s="262">
        <v>1</v>
      </c>
      <c r="W305" s="262">
        <v>1</v>
      </c>
      <c r="X305" s="262">
        <v>1</v>
      </c>
      <c r="Y305" s="158"/>
      <c r="Z305" s="164">
        <f t="shared" ref="Z305:Z306" si="205">I305*K305</f>
        <v>1900</v>
      </c>
      <c r="AA305" s="165">
        <f t="shared" ref="AA305:AA306" si="206">L305+M305+N305+O305</f>
        <v>6.7092352941176463</v>
      </c>
      <c r="AB305" s="166"/>
    </row>
    <row r="306" spans="2:28" ht="18" customHeight="1">
      <c r="B306" s="298" t="s">
        <v>477</v>
      </c>
      <c r="C306" s="656" t="s">
        <v>476</v>
      </c>
      <c r="D306" s="300">
        <v>1</v>
      </c>
      <c r="E306" s="301" t="s">
        <v>881</v>
      </c>
      <c r="F306" s="72" t="s">
        <v>882</v>
      </c>
      <c r="G306" s="72" t="s">
        <v>333</v>
      </c>
      <c r="H306" s="55" t="s">
        <v>323</v>
      </c>
      <c r="I306" s="72">
        <v>92</v>
      </c>
      <c r="J306" s="261">
        <v>3080</v>
      </c>
      <c r="K306" s="161">
        <f t="shared" si="199"/>
        <v>80</v>
      </c>
      <c r="L306" s="162">
        <f t="shared" si="200"/>
        <v>14.896639999999998</v>
      </c>
      <c r="M306" s="162">
        <f t="shared" si="201"/>
        <v>0</v>
      </c>
      <c r="N306" s="162">
        <f t="shared" si="202"/>
        <v>0</v>
      </c>
      <c r="O306" s="162">
        <f t="shared" si="203"/>
        <v>0</v>
      </c>
      <c r="P306" s="163">
        <f t="shared" si="172"/>
        <v>0.16191999999999998</v>
      </c>
      <c r="Q306" s="162">
        <f t="shared" si="173"/>
        <v>0</v>
      </c>
      <c r="R306" s="162">
        <f t="shared" si="174"/>
        <v>0</v>
      </c>
      <c r="S306" s="162">
        <f t="shared" si="175"/>
        <v>0</v>
      </c>
      <c r="T306" s="251" t="str">
        <f t="shared" si="204"/>
        <v>V</v>
      </c>
      <c r="U306" s="262">
        <v>1</v>
      </c>
      <c r="V306" s="262">
        <v>1</v>
      </c>
      <c r="W306" s="262">
        <v>1</v>
      </c>
      <c r="X306" s="262">
        <v>1</v>
      </c>
      <c r="Y306" s="158"/>
      <c r="Z306" s="164">
        <f t="shared" si="205"/>
        <v>7360</v>
      </c>
      <c r="AA306" s="165">
        <f t="shared" si="206"/>
        <v>14.896639999999998</v>
      </c>
      <c r="AB306" s="166"/>
    </row>
    <row r="307" spans="2:28" ht="18" customHeight="1">
      <c r="B307" s="298" t="s">
        <v>335</v>
      </c>
      <c r="C307" s="656" t="s">
        <v>848</v>
      </c>
      <c r="D307" s="300">
        <v>0</v>
      </c>
      <c r="E307" s="301"/>
      <c r="F307" s="72" t="s">
        <v>302</v>
      </c>
      <c r="G307" s="72" t="s">
        <v>333</v>
      </c>
      <c r="H307" s="55" t="s">
        <v>323</v>
      </c>
      <c r="I307" s="72">
        <v>33</v>
      </c>
      <c r="J307" s="261">
        <v>6200</v>
      </c>
      <c r="K307" s="161">
        <f t="shared" si="183"/>
        <v>200</v>
      </c>
      <c r="L307" s="162">
        <f t="shared" si="184"/>
        <v>59.529411764705877</v>
      </c>
      <c r="M307" s="162">
        <f t="shared" si="185"/>
        <v>0</v>
      </c>
      <c r="N307" s="162">
        <f t="shared" si="186"/>
        <v>0</v>
      </c>
      <c r="O307" s="162">
        <f t="shared" si="187"/>
        <v>0</v>
      </c>
      <c r="P307" s="163">
        <f t="shared" si="172"/>
        <v>1.8039215686274508</v>
      </c>
      <c r="Q307" s="162">
        <f t="shared" si="173"/>
        <v>0</v>
      </c>
      <c r="R307" s="162">
        <f t="shared" si="174"/>
        <v>0</v>
      </c>
      <c r="S307" s="162">
        <f t="shared" si="175"/>
        <v>0</v>
      </c>
      <c r="T307" s="251" t="str">
        <f t="shared" si="188"/>
        <v>V</v>
      </c>
      <c r="U307" s="262">
        <v>1</v>
      </c>
      <c r="V307" s="262">
        <v>1</v>
      </c>
      <c r="W307" s="262">
        <v>1</v>
      </c>
      <c r="X307" s="262">
        <v>1</v>
      </c>
      <c r="Y307" s="158"/>
      <c r="Z307" s="164">
        <f t="shared" si="189"/>
        <v>6600</v>
      </c>
      <c r="AA307" s="165">
        <f t="shared" si="190"/>
        <v>59.529411764705877</v>
      </c>
      <c r="AB307" s="166"/>
    </row>
    <row r="308" spans="2:28" ht="18" customHeight="1">
      <c r="B308" s="298" t="s">
        <v>335</v>
      </c>
      <c r="C308" s="656" t="s">
        <v>848</v>
      </c>
      <c r="D308" s="300">
        <v>0</v>
      </c>
      <c r="E308" s="301"/>
      <c r="F308" s="55" t="s">
        <v>412</v>
      </c>
      <c r="G308" s="72" t="s">
        <v>333</v>
      </c>
      <c r="H308" s="55" t="s">
        <v>324</v>
      </c>
      <c r="I308" s="72">
        <v>167</v>
      </c>
      <c r="J308" s="261">
        <v>3200</v>
      </c>
      <c r="K308" s="161">
        <f t="shared" ref="K308:K311" si="207">SUM(IF(J308="",0,VLOOKUP(J308,Kengetal,2)))</f>
        <v>200</v>
      </c>
      <c r="L308" s="162">
        <f t="shared" si="184"/>
        <v>56.334666666666664</v>
      </c>
      <c r="M308" s="162">
        <f t="shared" si="185"/>
        <v>0</v>
      </c>
      <c r="N308" s="162">
        <f t="shared" si="186"/>
        <v>0</v>
      </c>
      <c r="O308" s="162">
        <f t="shared" si="187"/>
        <v>0</v>
      </c>
      <c r="P308" s="163">
        <f t="shared" si="172"/>
        <v>0.33733333333333332</v>
      </c>
      <c r="Q308" s="162">
        <f t="shared" si="173"/>
        <v>0</v>
      </c>
      <c r="R308" s="162">
        <f t="shared" si="174"/>
        <v>0</v>
      </c>
      <c r="S308" s="162">
        <f t="shared" si="175"/>
        <v>0</v>
      </c>
      <c r="T308" s="251" t="str">
        <f t="shared" si="188"/>
        <v>V</v>
      </c>
      <c r="U308" s="262">
        <v>1</v>
      </c>
      <c r="V308" s="262">
        <v>1</v>
      </c>
      <c r="W308" s="262">
        <v>1</v>
      </c>
      <c r="X308" s="262">
        <v>1</v>
      </c>
      <c r="Y308" s="158"/>
      <c r="Z308" s="164">
        <f t="shared" si="189"/>
        <v>33400</v>
      </c>
      <c r="AA308" s="165">
        <f t="shared" si="190"/>
        <v>56.334666666666664</v>
      </c>
      <c r="AB308" s="166"/>
    </row>
    <row r="309" spans="2:28" ht="18" customHeight="1">
      <c r="B309" s="298" t="s">
        <v>335</v>
      </c>
      <c r="C309" s="656" t="s">
        <v>848</v>
      </c>
      <c r="D309" s="300">
        <v>0</v>
      </c>
      <c r="E309" s="301"/>
      <c r="F309" s="72" t="s">
        <v>871</v>
      </c>
      <c r="G309" s="72" t="s">
        <v>334</v>
      </c>
      <c r="H309" s="55" t="s">
        <v>324</v>
      </c>
      <c r="I309" s="72">
        <v>65</v>
      </c>
      <c r="J309" s="261">
        <v>7080</v>
      </c>
      <c r="K309" s="161">
        <f t="shared" si="207"/>
        <v>80</v>
      </c>
      <c r="L309" s="162">
        <f t="shared" si="184"/>
        <v>18.854588235294116</v>
      </c>
      <c r="M309" s="162">
        <f t="shared" si="185"/>
        <v>0</v>
      </c>
      <c r="N309" s="162">
        <f t="shared" si="186"/>
        <v>0</v>
      </c>
      <c r="O309" s="162">
        <f t="shared" si="187"/>
        <v>0</v>
      </c>
      <c r="P309" s="163">
        <f t="shared" si="172"/>
        <v>0.29007058823529408</v>
      </c>
      <c r="Q309" s="162">
        <f t="shared" si="173"/>
        <v>0</v>
      </c>
      <c r="R309" s="162">
        <f t="shared" si="174"/>
        <v>0</v>
      </c>
      <c r="S309" s="162">
        <f t="shared" si="175"/>
        <v>0</v>
      </c>
      <c r="T309" s="251" t="str">
        <f t="shared" si="188"/>
        <v>V</v>
      </c>
      <c r="U309" s="262">
        <v>1</v>
      </c>
      <c r="V309" s="262">
        <v>1</v>
      </c>
      <c r="W309" s="262">
        <v>1</v>
      </c>
      <c r="X309" s="262">
        <v>1</v>
      </c>
      <c r="Y309" s="158"/>
      <c r="Z309" s="164">
        <f t="shared" si="189"/>
        <v>5200</v>
      </c>
      <c r="AA309" s="165">
        <f t="shared" si="190"/>
        <v>18.854588235294116</v>
      </c>
      <c r="AB309" s="166"/>
    </row>
    <row r="310" spans="2:28" ht="18" customHeight="1">
      <c r="B310" s="298" t="s">
        <v>335</v>
      </c>
      <c r="C310" s="656" t="s">
        <v>848</v>
      </c>
      <c r="D310" s="300">
        <v>0</v>
      </c>
      <c r="E310" s="301"/>
      <c r="F310" s="72" t="s">
        <v>871</v>
      </c>
      <c r="G310" s="72" t="s">
        <v>334</v>
      </c>
      <c r="H310" s="55" t="s">
        <v>324</v>
      </c>
      <c r="I310" s="72">
        <v>49</v>
      </c>
      <c r="J310" s="261">
        <v>7080</v>
      </c>
      <c r="K310" s="161">
        <f t="shared" si="207"/>
        <v>80</v>
      </c>
      <c r="L310" s="162">
        <f t="shared" si="184"/>
        <v>14.213458823529409</v>
      </c>
      <c r="M310" s="162">
        <f t="shared" si="185"/>
        <v>0</v>
      </c>
      <c r="N310" s="162">
        <f t="shared" si="186"/>
        <v>0</v>
      </c>
      <c r="O310" s="162">
        <f t="shared" si="187"/>
        <v>0</v>
      </c>
      <c r="P310" s="163">
        <f t="shared" si="172"/>
        <v>0.29007058823529408</v>
      </c>
      <c r="Q310" s="162">
        <f t="shared" si="173"/>
        <v>0</v>
      </c>
      <c r="R310" s="162">
        <f t="shared" si="174"/>
        <v>0</v>
      </c>
      <c r="S310" s="162">
        <f t="shared" si="175"/>
        <v>0</v>
      </c>
      <c r="T310" s="251" t="str">
        <f t="shared" si="188"/>
        <v>V</v>
      </c>
      <c r="U310" s="262">
        <v>1</v>
      </c>
      <c r="V310" s="262">
        <v>1</v>
      </c>
      <c r="W310" s="262">
        <v>1</v>
      </c>
      <c r="X310" s="262">
        <v>1</v>
      </c>
      <c r="Y310" s="158"/>
      <c r="Z310" s="164">
        <f t="shared" si="189"/>
        <v>3920</v>
      </c>
      <c r="AA310" s="165">
        <f t="shared" si="190"/>
        <v>14.213458823529409</v>
      </c>
      <c r="AB310" s="166"/>
    </row>
    <row r="311" spans="2:28" ht="18" customHeight="1">
      <c r="B311" s="298" t="s">
        <v>335</v>
      </c>
      <c r="C311" s="656" t="s">
        <v>848</v>
      </c>
      <c r="D311" s="300">
        <v>0</v>
      </c>
      <c r="E311" s="301"/>
      <c r="F311" s="72" t="s">
        <v>871</v>
      </c>
      <c r="G311" s="72" t="s">
        <v>334</v>
      </c>
      <c r="H311" s="55" t="s">
        <v>324</v>
      </c>
      <c r="I311" s="72">
        <v>49</v>
      </c>
      <c r="J311" s="261">
        <v>7080</v>
      </c>
      <c r="K311" s="161">
        <f t="shared" si="207"/>
        <v>80</v>
      </c>
      <c r="L311" s="162">
        <f t="shared" si="184"/>
        <v>14.213458823529409</v>
      </c>
      <c r="M311" s="162">
        <f t="shared" si="185"/>
        <v>0</v>
      </c>
      <c r="N311" s="162">
        <f t="shared" si="186"/>
        <v>0</v>
      </c>
      <c r="O311" s="162">
        <f t="shared" si="187"/>
        <v>0</v>
      </c>
      <c r="P311" s="163">
        <f t="shared" si="172"/>
        <v>0.29007058823529408</v>
      </c>
      <c r="Q311" s="162">
        <f t="shared" si="173"/>
        <v>0</v>
      </c>
      <c r="R311" s="162">
        <f t="shared" si="174"/>
        <v>0</v>
      </c>
      <c r="S311" s="162">
        <f t="shared" si="175"/>
        <v>0</v>
      </c>
      <c r="T311" s="251" t="str">
        <f t="shared" si="188"/>
        <v>V</v>
      </c>
      <c r="U311" s="262">
        <v>1</v>
      </c>
      <c r="V311" s="262">
        <v>1</v>
      </c>
      <c r="W311" s="262">
        <v>1</v>
      </c>
      <c r="X311" s="262">
        <v>1</v>
      </c>
      <c r="Y311" s="158"/>
      <c r="Z311" s="164">
        <f t="shared" si="189"/>
        <v>3920</v>
      </c>
      <c r="AA311" s="165">
        <f t="shared" si="190"/>
        <v>14.213458823529409</v>
      </c>
      <c r="AB311" s="166"/>
    </row>
    <row r="312" spans="2:28" ht="18" customHeight="1">
      <c r="B312" s="298" t="s">
        <v>335</v>
      </c>
      <c r="C312" s="656" t="s">
        <v>848</v>
      </c>
      <c r="D312" s="300">
        <v>0</v>
      </c>
      <c r="E312" s="301"/>
      <c r="F312" s="72" t="s">
        <v>871</v>
      </c>
      <c r="G312" s="72" t="s">
        <v>334</v>
      </c>
      <c r="H312" s="55" t="s">
        <v>324</v>
      </c>
      <c r="I312" s="72">
        <v>49</v>
      </c>
      <c r="J312" s="261">
        <v>7080</v>
      </c>
      <c r="K312" s="161">
        <f t="shared" ref="K312:K315" si="208">SUM(IF(J312="",0,VLOOKUP(J312,Kengetal,2)))</f>
        <v>80</v>
      </c>
      <c r="L312" s="162">
        <f t="shared" si="184"/>
        <v>14.213458823529409</v>
      </c>
      <c r="M312" s="162">
        <f t="shared" si="185"/>
        <v>0</v>
      </c>
      <c r="N312" s="162">
        <f t="shared" si="186"/>
        <v>0</v>
      </c>
      <c r="O312" s="162">
        <f t="shared" si="187"/>
        <v>0</v>
      </c>
      <c r="P312" s="163">
        <f t="shared" si="172"/>
        <v>0.29007058823529408</v>
      </c>
      <c r="Q312" s="162">
        <f t="shared" si="173"/>
        <v>0</v>
      </c>
      <c r="R312" s="162">
        <f t="shared" si="174"/>
        <v>0</v>
      </c>
      <c r="S312" s="162">
        <f t="shared" si="175"/>
        <v>0</v>
      </c>
      <c r="T312" s="251" t="str">
        <f t="shared" si="188"/>
        <v>V</v>
      </c>
      <c r="U312" s="262">
        <v>1</v>
      </c>
      <c r="V312" s="262">
        <v>1</v>
      </c>
      <c r="W312" s="262">
        <v>1</v>
      </c>
      <c r="X312" s="262">
        <v>1</v>
      </c>
      <c r="Y312" s="158"/>
      <c r="Z312" s="164">
        <f t="shared" si="189"/>
        <v>3920</v>
      </c>
      <c r="AA312" s="165">
        <f t="shared" si="190"/>
        <v>14.213458823529409</v>
      </c>
      <c r="AB312" s="166"/>
    </row>
    <row r="313" spans="2:28" ht="18" customHeight="1">
      <c r="B313" s="298" t="s">
        <v>335</v>
      </c>
      <c r="C313" s="656" t="s">
        <v>848</v>
      </c>
      <c r="D313" s="300">
        <v>0</v>
      </c>
      <c r="E313" s="301"/>
      <c r="F313" s="72" t="s">
        <v>331</v>
      </c>
      <c r="G313" s="72" t="s">
        <v>341</v>
      </c>
      <c r="H313" s="55" t="s">
        <v>323</v>
      </c>
      <c r="I313" s="72">
        <v>20</v>
      </c>
      <c r="J313" s="261">
        <v>1040</v>
      </c>
      <c r="K313" s="161">
        <f t="shared" si="208"/>
        <v>40</v>
      </c>
      <c r="L313" s="162">
        <f t="shared" si="184"/>
        <v>2.5327058823529414</v>
      </c>
      <c r="M313" s="162">
        <f t="shared" si="185"/>
        <v>0</v>
      </c>
      <c r="N313" s="162">
        <f t="shared" si="186"/>
        <v>0</v>
      </c>
      <c r="O313" s="162">
        <f t="shared" si="187"/>
        <v>0</v>
      </c>
      <c r="P313" s="163">
        <f t="shared" si="172"/>
        <v>0.12663529411764707</v>
      </c>
      <c r="Q313" s="162">
        <f t="shared" si="173"/>
        <v>0</v>
      </c>
      <c r="R313" s="162">
        <f t="shared" si="174"/>
        <v>0</v>
      </c>
      <c r="S313" s="162">
        <f t="shared" si="175"/>
        <v>0</v>
      </c>
      <c r="T313" s="251" t="str">
        <f t="shared" si="188"/>
        <v>B</v>
      </c>
      <c r="U313" s="262">
        <v>1</v>
      </c>
      <c r="V313" s="262">
        <v>1</v>
      </c>
      <c r="W313" s="262">
        <v>1</v>
      </c>
      <c r="X313" s="262">
        <v>1</v>
      </c>
      <c r="Y313" s="158"/>
      <c r="Z313" s="164">
        <f t="shared" si="189"/>
        <v>800</v>
      </c>
      <c r="AA313" s="165">
        <f t="shared" si="190"/>
        <v>2.5327058823529414</v>
      </c>
      <c r="AB313" s="166"/>
    </row>
    <row r="314" spans="2:28" ht="18" customHeight="1">
      <c r="B314" s="298" t="s">
        <v>335</v>
      </c>
      <c r="C314" s="656" t="s">
        <v>848</v>
      </c>
      <c r="D314" s="300">
        <v>0</v>
      </c>
      <c r="E314" s="301"/>
      <c r="F314" s="72" t="s">
        <v>479</v>
      </c>
      <c r="G314" s="72" t="s">
        <v>341</v>
      </c>
      <c r="H314" s="55" t="s">
        <v>324</v>
      </c>
      <c r="I314" s="72">
        <v>24</v>
      </c>
      <c r="J314" s="261">
        <v>1040</v>
      </c>
      <c r="K314" s="161">
        <f t="shared" si="208"/>
        <v>40</v>
      </c>
      <c r="L314" s="162">
        <f t="shared" si="184"/>
        <v>3.0392470588235296</v>
      </c>
      <c r="M314" s="162">
        <f t="shared" si="185"/>
        <v>0</v>
      </c>
      <c r="N314" s="162">
        <f t="shared" si="186"/>
        <v>0</v>
      </c>
      <c r="O314" s="162">
        <f t="shared" si="187"/>
        <v>0</v>
      </c>
      <c r="P314" s="163">
        <f t="shared" si="172"/>
        <v>0.12663529411764707</v>
      </c>
      <c r="Q314" s="162">
        <f t="shared" si="173"/>
        <v>0</v>
      </c>
      <c r="R314" s="162">
        <f t="shared" si="174"/>
        <v>0</v>
      </c>
      <c r="S314" s="162">
        <f t="shared" si="175"/>
        <v>0</v>
      </c>
      <c r="T314" s="251" t="str">
        <f t="shared" si="188"/>
        <v>B</v>
      </c>
      <c r="U314" s="262">
        <v>1</v>
      </c>
      <c r="V314" s="262">
        <v>1</v>
      </c>
      <c r="W314" s="262">
        <v>1</v>
      </c>
      <c r="X314" s="262">
        <v>1</v>
      </c>
      <c r="Y314" s="158"/>
      <c r="Z314" s="164">
        <f t="shared" si="189"/>
        <v>960</v>
      </c>
      <c r="AA314" s="165">
        <f t="shared" si="190"/>
        <v>3.0392470588235296</v>
      </c>
      <c r="AB314" s="166"/>
    </row>
    <row r="315" spans="2:28" ht="18" customHeight="1">
      <c r="B315" s="298" t="s">
        <v>335</v>
      </c>
      <c r="C315" s="656" t="s">
        <v>848</v>
      </c>
      <c r="D315" s="300">
        <v>0</v>
      </c>
      <c r="E315" s="301"/>
      <c r="F315" s="72" t="s">
        <v>338</v>
      </c>
      <c r="G315" s="72" t="s">
        <v>341</v>
      </c>
      <c r="H315" s="55" t="s">
        <v>323</v>
      </c>
      <c r="I315" s="72">
        <v>12</v>
      </c>
      <c r="J315" s="261">
        <v>1040</v>
      </c>
      <c r="K315" s="161">
        <f t="shared" si="208"/>
        <v>40</v>
      </c>
      <c r="L315" s="162">
        <f t="shared" si="184"/>
        <v>1.5196235294117648</v>
      </c>
      <c r="M315" s="162">
        <f t="shared" si="185"/>
        <v>0</v>
      </c>
      <c r="N315" s="162">
        <f t="shared" si="186"/>
        <v>0</v>
      </c>
      <c r="O315" s="162">
        <f t="shared" si="187"/>
        <v>0</v>
      </c>
      <c r="P315" s="163">
        <f t="shared" si="172"/>
        <v>0.12663529411764707</v>
      </c>
      <c r="Q315" s="162">
        <f t="shared" si="173"/>
        <v>0</v>
      </c>
      <c r="R315" s="162">
        <f t="shared" si="174"/>
        <v>0</v>
      </c>
      <c r="S315" s="162">
        <f t="shared" si="175"/>
        <v>0</v>
      </c>
      <c r="T315" s="251" t="str">
        <f t="shared" si="188"/>
        <v>B</v>
      </c>
      <c r="U315" s="262">
        <v>1</v>
      </c>
      <c r="V315" s="262">
        <v>1</v>
      </c>
      <c r="W315" s="262">
        <v>1</v>
      </c>
      <c r="X315" s="262">
        <v>1</v>
      </c>
      <c r="Y315" s="158"/>
      <c r="Z315" s="164">
        <f t="shared" si="189"/>
        <v>480</v>
      </c>
      <c r="AA315" s="165">
        <f t="shared" si="190"/>
        <v>1.5196235294117648</v>
      </c>
      <c r="AB315" s="166"/>
    </row>
    <row r="316" spans="2:28" ht="18" customHeight="1">
      <c r="B316" s="298" t="s">
        <v>335</v>
      </c>
      <c r="C316" s="656" t="s">
        <v>848</v>
      </c>
      <c r="D316" s="300">
        <v>0</v>
      </c>
      <c r="E316" s="301"/>
      <c r="F316" s="72" t="s">
        <v>331</v>
      </c>
      <c r="G316" s="72" t="s">
        <v>341</v>
      </c>
      <c r="H316" s="55" t="s">
        <v>323</v>
      </c>
      <c r="I316" s="72">
        <v>12</v>
      </c>
      <c r="J316" s="261">
        <v>1040</v>
      </c>
      <c r="K316" s="161">
        <f t="shared" ref="K316:K321" si="209">SUM(IF(J316="",0,VLOOKUP(J316,Kengetal,2)))</f>
        <v>40</v>
      </c>
      <c r="L316" s="162">
        <f t="shared" si="184"/>
        <v>1.5196235294117648</v>
      </c>
      <c r="M316" s="162">
        <f t="shared" si="185"/>
        <v>0</v>
      </c>
      <c r="N316" s="162">
        <f t="shared" si="186"/>
        <v>0</v>
      </c>
      <c r="O316" s="162">
        <f t="shared" si="187"/>
        <v>0</v>
      </c>
      <c r="P316" s="163">
        <f t="shared" si="172"/>
        <v>0.12663529411764707</v>
      </c>
      <c r="Q316" s="162">
        <f t="shared" si="173"/>
        <v>0</v>
      </c>
      <c r="R316" s="162">
        <f t="shared" si="174"/>
        <v>0</v>
      </c>
      <c r="S316" s="162">
        <f t="shared" si="175"/>
        <v>0</v>
      </c>
      <c r="T316" s="251" t="str">
        <f t="shared" si="188"/>
        <v>B</v>
      </c>
      <c r="U316" s="262">
        <v>1</v>
      </c>
      <c r="V316" s="262">
        <v>1</v>
      </c>
      <c r="W316" s="262">
        <v>1</v>
      </c>
      <c r="X316" s="262">
        <v>1</v>
      </c>
      <c r="Y316" s="158"/>
      <c r="Z316" s="164">
        <f t="shared" si="189"/>
        <v>480</v>
      </c>
      <c r="AA316" s="165">
        <f t="shared" si="190"/>
        <v>1.5196235294117648</v>
      </c>
      <c r="AB316" s="166"/>
    </row>
    <row r="317" spans="2:28" ht="18" customHeight="1">
      <c r="B317" s="298" t="s">
        <v>335</v>
      </c>
      <c r="C317" s="656" t="s">
        <v>848</v>
      </c>
      <c r="D317" s="300">
        <v>0</v>
      </c>
      <c r="E317" s="301"/>
      <c r="F317" s="55" t="s">
        <v>707</v>
      </c>
      <c r="G317" s="72" t="s">
        <v>341</v>
      </c>
      <c r="H317" s="55" t="s">
        <v>323</v>
      </c>
      <c r="I317" s="72">
        <v>12</v>
      </c>
      <c r="J317" s="261">
        <v>1040</v>
      </c>
      <c r="K317" s="161">
        <f t="shared" si="209"/>
        <v>40</v>
      </c>
      <c r="L317" s="162">
        <f t="shared" si="184"/>
        <v>1.5196235294117648</v>
      </c>
      <c r="M317" s="162">
        <f t="shared" si="185"/>
        <v>0</v>
      </c>
      <c r="N317" s="162">
        <f t="shared" si="186"/>
        <v>0</v>
      </c>
      <c r="O317" s="162">
        <f t="shared" si="187"/>
        <v>0</v>
      </c>
      <c r="P317" s="163">
        <f t="shared" si="172"/>
        <v>0.12663529411764707</v>
      </c>
      <c r="Q317" s="162">
        <f t="shared" si="173"/>
        <v>0</v>
      </c>
      <c r="R317" s="162">
        <f t="shared" si="174"/>
        <v>0</v>
      </c>
      <c r="S317" s="162">
        <f t="shared" si="175"/>
        <v>0</v>
      </c>
      <c r="T317" s="251" t="str">
        <f t="shared" si="188"/>
        <v>B</v>
      </c>
      <c r="U317" s="262">
        <v>1</v>
      </c>
      <c r="V317" s="262">
        <v>1</v>
      </c>
      <c r="W317" s="262">
        <v>1</v>
      </c>
      <c r="X317" s="262">
        <v>1</v>
      </c>
      <c r="Y317" s="158"/>
      <c r="Z317" s="164">
        <f t="shared" si="189"/>
        <v>480</v>
      </c>
      <c r="AA317" s="165">
        <f t="shared" si="190"/>
        <v>1.5196235294117648</v>
      </c>
      <c r="AB317" s="166"/>
    </row>
    <row r="318" spans="2:28" ht="18" customHeight="1">
      <c r="B318" s="298" t="s">
        <v>335</v>
      </c>
      <c r="C318" s="656" t="s">
        <v>848</v>
      </c>
      <c r="D318" s="300">
        <v>0</v>
      </c>
      <c r="E318" s="301"/>
      <c r="F318" s="72" t="s">
        <v>871</v>
      </c>
      <c r="G318" s="72" t="s">
        <v>334</v>
      </c>
      <c r="H318" s="55" t="s">
        <v>324</v>
      </c>
      <c r="I318" s="72">
        <v>42</v>
      </c>
      <c r="J318" s="261">
        <v>7080</v>
      </c>
      <c r="K318" s="161">
        <f t="shared" si="209"/>
        <v>80</v>
      </c>
      <c r="L318" s="162">
        <f t="shared" si="184"/>
        <v>12.182964705882352</v>
      </c>
      <c r="M318" s="162">
        <f t="shared" si="185"/>
        <v>0</v>
      </c>
      <c r="N318" s="162">
        <f t="shared" si="186"/>
        <v>0</v>
      </c>
      <c r="O318" s="162">
        <f t="shared" si="187"/>
        <v>0</v>
      </c>
      <c r="P318" s="163">
        <f t="shared" si="172"/>
        <v>0.29007058823529408</v>
      </c>
      <c r="Q318" s="162">
        <f t="shared" si="173"/>
        <v>0</v>
      </c>
      <c r="R318" s="162">
        <f t="shared" si="174"/>
        <v>0</v>
      </c>
      <c r="S318" s="162">
        <f t="shared" si="175"/>
        <v>0</v>
      </c>
      <c r="T318" s="251" t="str">
        <f t="shared" si="188"/>
        <v>V</v>
      </c>
      <c r="U318" s="262">
        <v>1</v>
      </c>
      <c r="V318" s="262">
        <v>1</v>
      </c>
      <c r="W318" s="262">
        <v>1</v>
      </c>
      <c r="X318" s="262">
        <v>1</v>
      </c>
      <c r="Y318" s="158"/>
      <c r="Z318" s="164">
        <f t="shared" si="189"/>
        <v>3360</v>
      </c>
      <c r="AA318" s="165">
        <f t="shared" si="190"/>
        <v>12.182964705882352</v>
      </c>
      <c r="AB318" s="166"/>
    </row>
    <row r="319" spans="2:28" ht="18" customHeight="1">
      <c r="B319" s="298" t="s">
        <v>335</v>
      </c>
      <c r="C319" s="656" t="s">
        <v>848</v>
      </c>
      <c r="D319" s="300">
        <v>0</v>
      </c>
      <c r="E319" s="301"/>
      <c r="F319" s="72" t="s">
        <v>347</v>
      </c>
      <c r="G319" s="72" t="s">
        <v>333</v>
      </c>
      <c r="H319" s="55" t="s">
        <v>323</v>
      </c>
      <c r="I319" s="72">
        <v>42</v>
      </c>
      <c r="J319" s="261">
        <v>3120</v>
      </c>
      <c r="K319" s="161">
        <f t="shared" si="209"/>
        <v>120</v>
      </c>
      <c r="L319" s="162">
        <f t="shared" si="184"/>
        <v>10.200959999999998</v>
      </c>
      <c r="M319" s="162">
        <f t="shared" si="185"/>
        <v>0</v>
      </c>
      <c r="N319" s="162">
        <f t="shared" si="186"/>
        <v>0</v>
      </c>
      <c r="O319" s="162">
        <f t="shared" si="187"/>
        <v>0</v>
      </c>
      <c r="P319" s="163">
        <f t="shared" si="172"/>
        <v>0.24287999999999998</v>
      </c>
      <c r="Q319" s="162">
        <f t="shared" si="173"/>
        <v>0</v>
      </c>
      <c r="R319" s="162">
        <f t="shared" si="174"/>
        <v>0</v>
      </c>
      <c r="S319" s="162">
        <f t="shared" si="175"/>
        <v>0</v>
      </c>
      <c r="T319" s="251" t="str">
        <f t="shared" si="188"/>
        <v>V</v>
      </c>
      <c r="U319" s="262">
        <v>1</v>
      </c>
      <c r="V319" s="262">
        <v>1</v>
      </c>
      <c r="W319" s="262">
        <v>1</v>
      </c>
      <c r="X319" s="262">
        <v>1</v>
      </c>
      <c r="Y319" s="158"/>
      <c r="Z319" s="164">
        <f t="shared" si="189"/>
        <v>5040</v>
      </c>
      <c r="AA319" s="165">
        <f t="shared" si="190"/>
        <v>10.200959999999998</v>
      </c>
      <c r="AB319" s="166"/>
    </row>
    <row r="320" spans="2:28" ht="18" customHeight="1">
      <c r="B320" s="298" t="s">
        <v>335</v>
      </c>
      <c r="C320" s="656" t="s">
        <v>848</v>
      </c>
      <c r="D320" s="300">
        <v>0</v>
      </c>
      <c r="E320" s="301"/>
      <c r="F320" s="72" t="s">
        <v>345</v>
      </c>
      <c r="G320" s="72" t="s">
        <v>348</v>
      </c>
      <c r="H320" s="55" t="s">
        <v>325</v>
      </c>
      <c r="I320" s="72">
        <v>5.5</v>
      </c>
      <c r="J320" s="261">
        <v>2200</v>
      </c>
      <c r="K320" s="161">
        <f t="shared" si="209"/>
        <v>200</v>
      </c>
      <c r="L320" s="162">
        <f t="shared" si="184"/>
        <v>15.914196078431374</v>
      </c>
      <c r="M320" s="162">
        <f t="shared" si="185"/>
        <v>0</v>
      </c>
      <c r="N320" s="162">
        <f t="shared" si="186"/>
        <v>0</v>
      </c>
      <c r="O320" s="162">
        <f t="shared" si="187"/>
        <v>0</v>
      </c>
      <c r="P320" s="163">
        <f t="shared" si="172"/>
        <v>2.8934901960784316</v>
      </c>
      <c r="Q320" s="162">
        <f t="shared" si="173"/>
        <v>0</v>
      </c>
      <c r="R320" s="162">
        <f t="shared" si="174"/>
        <v>0</v>
      </c>
      <c r="S320" s="162">
        <f t="shared" si="175"/>
        <v>0</v>
      </c>
      <c r="T320" s="251" t="str">
        <f t="shared" si="188"/>
        <v>S</v>
      </c>
      <c r="U320" s="262">
        <v>1</v>
      </c>
      <c r="V320" s="262">
        <v>1</v>
      </c>
      <c r="W320" s="262">
        <v>1</v>
      </c>
      <c r="X320" s="262">
        <v>1</v>
      </c>
      <c r="Y320" s="158"/>
      <c r="Z320" s="164">
        <f t="shared" si="189"/>
        <v>1100</v>
      </c>
      <c r="AA320" s="165">
        <f t="shared" si="190"/>
        <v>15.914196078431374</v>
      </c>
      <c r="AB320" s="166"/>
    </row>
    <row r="321" spans="1:28" ht="18" customHeight="1">
      <c r="B321" s="298" t="s">
        <v>335</v>
      </c>
      <c r="C321" s="656" t="s">
        <v>848</v>
      </c>
      <c r="D321" s="300">
        <v>0</v>
      </c>
      <c r="E321" s="301"/>
      <c r="F321" s="72" t="s">
        <v>345</v>
      </c>
      <c r="G321" s="72" t="s">
        <v>348</v>
      </c>
      <c r="H321" s="55" t="s">
        <v>325</v>
      </c>
      <c r="I321" s="72">
        <v>49</v>
      </c>
      <c r="J321" s="261">
        <v>2200</v>
      </c>
      <c r="K321" s="161">
        <f t="shared" si="209"/>
        <v>200</v>
      </c>
      <c r="L321" s="162">
        <f t="shared" si="184"/>
        <v>141.78101960784315</v>
      </c>
      <c r="M321" s="162">
        <f t="shared" si="185"/>
        <v>0</v>
      </c>
      <c r="N321" s="162">
        <f t="shared" si="186"/>
        <v>0</v>
      </c>
      <c r="O321" s="162">
        <f t="shared" si="187"/>
        <v>0</v>
      </c>
      <c r="P321" s="163">
        <f t="shared" si="172"/>
        <v>2.8934901960784316</v>
      </c>
      <c r="Q321" s="162">
        <f t="shared" si="173"/>
        <v>0</v>
      </c>
      <c r="R321" s="162">
        <f t="shared" si="174"/>
        <v>0</v>
      </c>
      <c r="S321" s="162">
        <f t="shared" si="175"/>
        <v>0</v>
      </c>
      <c r="T321" s="251" t="str">
        <f t="shared" si="188"/>
        <v>S</v>
      </c>
      <c r="U321" s="262">
        <v>1</v>
      </c>
      <c r="V321" s="262">
        <v>1</v>
      </c>
      <c r="W321" s="262">
        <v>1</v>
      </c>
      <c r="X321" s="262">
        <v>1</v>
      </c>
      <c r="Y321" s="158"/>
      <c r="Z321" s="164">
        <f t="shared" si="189"/>
        <v>9800</v>
      </c>
      <c r="AA321" s="165">
        <f t="shared" si="190"/>
        <v>141.78101960784315</v>
      </c>
      <c r="AB321" s="166"/>
    </row>
    <row r="322" spans="1:28" ht="18" customHeight="1">
      <c r="A322" s="137">
        <v>37</v>
      </c>
      <c r="B322" s="298" t="s">
        <v>335</v>
      </c>
      <c r="C322" s="656" t="s">
        <v>848</v>
      </c>
      <c r="D322" s="300">
        <v>0</v>
      </c>
      <c r="E322" s="301"/>
      <c r="F322" s="72" t="s">
        <v>871</v>
      </c>
      <c r="G322" s="72" t="s">
        <v>334</v>
      </c>
      <c r="H322" s="55" t="s">
        <v>324</v>
      </c>
      <c r="I322" s="72">
        <v>49</v>
      </c>
      <c r="J322" s="261">
        <v>7080</v>
      </c>
      <c r="K322" s="161">
        <f t="shared" ref="K322:K326" si="210">SUM(IF(J322="",0,VLOOKUP(J322,Kengetal,2)))</f>
        <v>80</v>
      </c>
      <c r="L322" s="162">
        <f t="shared" si="184"/>
        <v>14.213458823529409</v>
      </c>
      <c r="M322" s="162">
        <f t="shared" si="185"/>
        <v>0</v>
      </c>
      <c r="N322" s="162">
        <f t="shared" si="186"/>
        <v>0</v>
      </c>
      <c r="O322" s="162">
        <f t="shared" si="187"/>
        <v>0</v>
      </c>
      <c r="P322" s="163">
        <f t="shared" si="172"/>
        <v>0.29007058823529408</v>
      </c>
      <c r="Q322" s="162">
        <f t="shared" si="173"/>
        <v>0</v>
      </c>
      <c r="R322" s="162">
        <f t="shared" si="174"/>
        <v>0</v>
      </c>
      <c r="S322" s="162">
        <f t="shared" si="175"/>
        <v>0</v>
      </c>
      <c r="T322" s="251" t="str">
        <f t="shared" si="188"/>
        <v>V</v>
      </c>
      <c r="U322" s="262">
        <v>1</v>
      </c>
      <c r="V322" s="262">
        <v>1</v>
      </c>
      <c r="W322" s="262">
        <v>1</v>
      </c>
      <c r="X322" s="262">
        <v>1</v>
      </c>
      <c r="Y322" s="158"/>
      <c r="Z322" s="164">
        <f t="shared" si="189"/>
        <v>3920</v>
      </c>
      <c r="AA322" s="165">
        <f t="shared" si="190"/>
        <v>14.213458823529409</v>
      </c>
      <c r="AB322" s="166"/>
    </row>
    <row r="323" spans="1:28" ht="18" customHeight="1">
      <c r="A323" s="137">
        <v>38</v>
      </c>
      <c r="B323" s="298" t="s">
        <v>335</v>
      </c>
      <c r="C323" s="656" t="s">
        <v>848</v>
      </c>
      <c r="D323" s="300">
        <v>0</v>
      </c>
      <c r="E323" s="301"/>
      <c r="F323" s="72" t="s">
        <v>870</v>
      </c>
      <c r="G323" s="72" t="s">
        <v>334</v>
      </c>
      <c r="H323" s="55" t="s">
        <v>324</v>
      </c>
      <c r="I323" s="72">
        <v>49</v>
      </c>
      <c r="J323" s="261">
        <v>7200</v>
      </c>
      <c r="K323" s="161">
        <f t="shared" si="210"/>
        <v>200</v>
      </c>
      <c r="L323" s="162">
        <f t="shared" si="184"/>
        <v>29.611372549019606</v>
      </c>
      <c r="M323" s="162">
        <f t="shared" si="185"/>
        <v>0</v>
      </c>
      <c r="N323" s="162">
        <f t="shared" si="186"/>
        <v>0</v>
      </c>
      <c r="O323" s="162">
        <f t="shared" si="187"/>
        <v>0</v>
      </c>
      <c r="P323" s="163">
        <f t="shared" si="172"/>
        <v>0.60431372549019602</v>
      </c>
      <c r="Q323" s="162">
        <f t="shared" si="173"/>
        <v>0</v>
      </c>
      <c r="R323" s="162">
        <f t="shared" si="174"/>
        <v>0</v>
      </c>
      <c r="S323" s="162">
        <f t="shared" si="175"/>
        <v>0</v>
      </c>
      <c r="T323" s="251" t="str">
        <f t="shared" si="188"/>
        <v>V</v>
      </c>
      <c r="U323" s="262">
        <v>1</v>
      </c>
      <c r="V323" s="262">
        <v>1</v>
      </c>
      <c r="W323" s="262">
        <v>1</v>
      </c>
      <c r="X323" s="262">
        <v>1</v>
      </c>
      <c r="Y323" s="158"/>
      <c r="Z323" s="164">
        <f t="shared" si="189"/>
        <v>9800</v>
      </c>
      <c r="AA323" s="165">
        <f t="shared" si="190"/>
        <v>29.611372549019606</v>
      </c>
      <c r="AB323" s="166"/>
    </row>
    <row r="324" spans="1:28" ht="18" customHeight="1">
      <c r="A324" s="137">
        <v>39</v>
      </c>
      <c r="B324" s="298" t="s">
        <v>335</v>
      </c>
      <c r="C324" s="656" t="s">
        <v>848</v>
      </c>
      <c r="D324" s="300">
        <v>0</v>
      </c>
      <c r="E324" s="301"/>
      <c r="F324" s="72" t="s">
        <v>870</v>
      </c>
      <c r="G324" s="72" t="s">
        <v>334</v>
      </c>
      <c r="H324" s="55" t="s">
        <v>324</v>
      </c>
      <c r="I324" s="72">
        <v>49</v>
      </c>
      <c r="J324" s="261">
        <v>7200</v>
      </c>
      <c r="K324" s="161">
        <f t="shared" si="210"/>
        <v>200</v>
      </c>
      <c r="L324" s="162">
        <f t="shared" si="184"/>
        <v>29.611372549019606</v>
      </c>
      <c r="M324" s="162">
        <f t="shared" si="185"/>
        <v>0</v>
      </c>
      <c r="N324" s="162">
        <f t="shared" si="186"/>
        <v>0</v>
      </c>
      <c r="O324" s="162">
        <f t="shared" si="187"/>
        <v>0</v>
      </c>
      <c r="P324" s="163">
        <f t="shared" si="172"/>
        <v>0.60431372549019602</v>
      </c>
      <c r="Q324" s="162">
        <f t="shared" si="173"/>
        <v>0</v>
      </c>
      <c r="R324" s="162">
        <f t="shared" si="174"/>
        <v>0</v>
      </c>
      <c r="S324" s="162">
        <f t="shared" si="175"/>
        <v>0</v>
      </c>
      <c r="T324" s="251" t="str">
        <f t="shared" si="188"/>
        <v>V</v>
      </c>
      <c r="U324" s="262">
        <v>1</v>
      </c>
      <c r="V324" s="262">
        <v>1</v>
      </c>
      <c r="W324" s="262">
        <v>1</v>
      </c>
      <c r="X324" s="262">
        <v>1</v>
      </c>
      <c r="Y324" s="158"/>
      <c r="Z324" s="164">
        <f t="shared" si="189"/>
        <v>9800</v>
      </c>
      <c r="AA324" s="165">
        <f t="shared" si="190"/>
        <v>29.611372549019606</v>
      </c>
      <c r="AB324" s="166"/>
    </row>
    <row r="325" spans="1:28" ht="18" customHeight="1">
      <c r="A325" s="137">
        <v>40</v>
      </c>
      <c r="B325" s="298" t="s">
        <v>335</v>
      </c>
      <c r="C325" s="656" t="s">
        <v>848</v>
      </c>
      <c r="D325" s="300">
        <v>0</v>
      </c>
      <c r="E325" s="301"/>
      <c r="F325" s="72" t="s">
        <v>870</v>
      </c>
      <c r="G325" s="72" t="s">
        <v>334</v>
      </c>
      <c r="H325" s="55" t="s">
        <v>324</v>
      </c>
      <c r="I325" s="72">
        <v>55</v>
      </c>
      <c r="J325" s="261">
        <v>7200</v>
      </c>
      <c r="K325" s="161">
        <f t="shared" si="210"/>
        <v>200</v>
      </c>
      <c r="L325" s="162">
        <f t="shared" si="184"/>
        <v>33.237254901960782</v>
      </c>
      <c r="M325" s="162">
        <f t="shared" si="185"/>
        <v>0</v>
      </c>
      <c r="N325" s="162">
        <f t="shared" si="186"/>
        <v>0</v>
      </c>
      <c r="O325" s="162">
        <f t="shared" si="187"/>
        <v>0</v>
      </c>
      <c r="P325" s="163">
        <f t="shared" ref="P325:P720" si="211">IF($J325="",0,VLOOKUP($J325,Kengetal,5,FALSE))</f>
        <v>0.60431372549019602</v>
      </c>
      <c r="Q325" s="162">
        <f t="shared" ref="Q325:Q720" si="212">IF($J325="",0,VLOOKUP($J325,Kengetal,6,FALSE))</f>
        <v>0</v>
      </c>
      <c r="R325" s="162">
        <f t="shared" ref="R325:R720" si="213">IF($J325="",0,VLOOKUP($J325,Kengetal,7,FALSE))</f>
        <v>0</v>
      </c>
      <c r="S325" s="162">
        <f t="shared" ref="S325:S720" si="214">IF($J325="",0,VLOOKUP($J325,Kengetal,8,FALSE))</f>
        <v>0</v>
      </c>
      <c r="T325" s="251" t="str">
        <f t="shared" si="188"/>
        <v>V</v>
      </c>
      <c r="U325" s="262">
        <v>1</v>
      </c>
      <c r="V325" s="262">
        <v>1</v>
      </c>
      <c r="W325" s="262">
        <v>1</v>
      </c>
      <c r="X325" s="262">
        <v>1</v>
      </c>
      <c r="Y325" s="158"/>
      <c r="Z325" s="164">
        <f t="shared" si="189"/>
        <v>11000</v>
      </c>
      <c r="AA325" s="165">
        <f t="shared" si="190"/>
        <v>33.237254901960782</v>
      </c>
      <c r="AB325" s="166"/>
    </row>
    <row r="326" spans="1:28" ht="18" customHeight="1">
      <c r="A326" s="137">
        <v>41</v>
      </c>
      <c r="B326" s="298" t="s">
        <v>335</v>
      </c>
      <c r="C326" s="656" t="s">
        <v>900</v>
      </c>
      <c r="D326" s="300">
        <v>0</v>
      </c>
      <c r="E326" s="301"/>
      <c r="F326" s="72" t="s">
        <v>870</v>
      </c>
      <c r="G326" s="72" t="s">
        <v>334</v>
      </c>
      <c r="H326" s="55" t="s">
        <v>324</v>
      </c>
      <c r="I326" s="72">
        <v>55</v>
      </c>
      <c r="J326" s="261">
        <v>7200</v>
      </c>
      <c r="K326" s="161">
        <f t="shared" si="210"/>
        <v>200</v>
      </c>
      <c r="L326" s="162">
        <f t="shared" si="184"/>
        <v>33.237254901960782</v>
      </c>
      <c r="M326" s="162">
        <f t="shared" si="185"/>
        <v>0</v>
      </c>
      <c r="N326" s="162">
        <f t="shared" si="186"/>
        <v>0</v>
      </c>
      <c r="O326" s="162">
        <f t="shared" si="187"/>
        <v>0</v>
      </c>
      <c r="P326" s="163">
        <f t="shared" si="211"/>
        <v>0.60431372549019602</v>
      </c>
      <c r="Q326" s="162">
        <f t="shared" si="212"/>
        <v>0</v>
      </c>
      <c r="R326" s="162">
        <f t="shared" si="213"/>
        <v>0</v>
      </c>
      <c r="S326" s="162">
        <f t="shared" si="214"/>
        <v>0</v>
      </c>
      <c r="T326" s="251" t="str">
        <f t="shared" si="188"/>
        <v>V</v>
      </c>
      <c r="U326" s="262">
        <v>1</v>
      </c>
      <c r="V326" s="262">
        <v>1</v>
      </c>
      <c r="W326" s="262">
        <v>1</v>
      </c>
      <c r="X326" s="262">
        <v>1</v>
      </c>
      <c r="Y326" s="158"/>
      <c r="Z326" s="164">
        <f t="shared" si="189"/>
        <v>11000</v>
      </c>
      <c r="AA326" s="165">
        <f t="shared" si="190"/>
        <v>33.237254901960782</v>
      </c>
      <c r="AB326" s="166"/>
    </row>
    <row r="327" spans="1:28" ht="18" customHeight="1">
      <c r="A327" s="137">
        <v>41</v>
      </c>
      <c r="B327" s="298" t="s">
        <v>335</v>
      </c>
      <c r="C327" s="656" t="s">
        <v>848</v>
      </c>
      <c r="D327" s="300">
        <v>0</v>
      </c>
      <c r="E327" s="301"/>
      <c r="F327" s="72" t="s">
        <v>345</v>
      </c>
      <c r="G327" s="72" t="s">
        <v>348</v>
      </c>
      <c r="H327" s="55" t="s">
        <v>325</v>
      </c>
      <c r="I327" s="72">
        <v>9</v>
      </c>
      <c r="J327" s="261">
        <v>2200</v>
      </c>
      <c r="K327" s="161">
        <f t="shared" ref="K327" si="215">SUM(IF(J327="",0,VLOOKUP(J327,Kengetal,2)))</f>
        <v>200</v>
      </c>
      <c r="L327" s="162">
        <f t="shared" si="184"/>
        <v>26.041411764705884</v>
      </c>
      <c r="M327" s="162">
        <f t="shared" si="185"/>
        <v>0</v>
      </c>
      <c r="N327" s="162">
        <f t="shared" si="186"/>
        <v>0</v>
      </c>
      <c r="O327" s="162">
        <f t="shared" si="187"/>
        <v>0</v>
      </c>
      <c r="P327" s="163">
        <f t="shared" si="211"/>
        <v>2.8934901960784316</v>
      </c>
      <c r="Q327" s="162">
        <f t="shared" si="212"/>
        <v>0</v>
      </c>
      <c r="R327" s="162">
        <f t="shared" si="213"/>
        <v>0</v>
      </c>
      <c r="S327" s="162">
        <f t="shared" si="214"/>
        <v>0</v>
      </c>
      <c r="T327" s="251" t="str">
        <f t="shared" si="188"/>
        <v>S</v>
      </c>
      <c r="U327" s="262">
        <v>1</v>
      </c>
      <c r="V327" s="262">
        <v>1</v>
      </c>
      <c r="W327" s="262">
        <v>1</v>
      </c>
      <c r="X327" s="262">
        <v>1</v>
      </c>
      <c r="Y327" s="158"/>
      <c r="Z327" s="164">
        <f t="shared" si="189"/>
        <v>1800</v>
      </c>
      <c r="AA327" s="165">
        <f t="shared" si="190"/>
        <v>26.041411764705884</v>
      </c>
      <c r="AB327" s="166"/>
    </row>
    <row r="328" spans="1:28" ht="18" customHeight="1">
      <c r="B328" s="298" t="s">
        <v>335</v>
      </c>
      <c r="C328" s="656" t="s">
        <v>848</v>
      </c>
      <c r="D328" s="300">
        <v>0</v>
      </c>
      <c r="E328" s="301"/>
      <c r="F328" s="72" t="s">
        <v>345</v>
      </c>
      <c r="G328" s="72" t="s">
        <v>348</v>
      </c>
      <c r="H328" s="55" t="s">
        <v>325</v>
      </c>
      <c r="I328" s="72">
        <v>5</v>
      </c>
      <c r="J328" s="261">
        <v>2200</v>
      </c>
      <c r="K328" s="161">
        <f t="shared" ref="K328:K339" si="216">SUM(IF(J328="",0,VLOOKUP(J328,Kengetal,2)))</f>
        <v>200</v>
      </c>
      <c r="L328" s="162">
        <f t="shared" si="184"/>
        <v>14.467450980392158</v>
      </c>
      <c r="M328" s="162">
        <f t="shared" si="185"/>
        <v>0</v>
      </c>
      <c r="N328" s="162">
        <f t="shared" si="186"/>
        <v>0</v>
      </c>
      <c r="O328" s="162">
        <f t="shared" si="187"/>
        <v>0</v>
      </c>
      <c r="P328" s="163">
        <f t="shared" si="211"/>
        <v>2.8934901960784316</v>
      </c>
      <c r="Q328" s="162">
        <f t="shared" si="212"/>
        <v>0</v>
      </c>
      <c r="R328" s="162">
        <f t="shared" si="213"/>
        <v>0</v>
      </c>
      <c r="S328" s="162">
        <f t="shared" si="214"/>
        <v>0</v>
      </c>
      <c r="T328" s="251" t="str">
        <f t="shared" si="188"/>
        <v>S</v>
      </c>
      <c r="U328" s="262">
        <v>1</v>
      </c>
      <c r="V328" s="262">
        <v>1</v>
      </c>
      <c r="W328" s="262">
        <v>1</v>
      </c>
      <c r="X328" s="262">
        <v>1</v>
      </c>
      <c r="Y328" s="158"/>
      <c r="Z328" s="164">
        <f t="shared" si="189"/>
        <v>1000</v>
      </c>
      <c r="AA328" s="165">
        <f t="shared" si="190"/>
        <v>14.467450980392158</v>
      </c>
      <c r="AB328" s="166"/>
    </row>
    <row r="329" spans="1:28" ht="18" customHeight="1">
      <c r="B329" s="298" t="s">
        <v>335</v>
      </c>
      <c r="C329" s="656" t="s">
        <v>848</v>
      </c>
      <c r="D329" s="300">
        <v>0</v>
      </c>
      <c r="E329" s="301"/>
      <c r="F329" s="72" t="s">
        <v>331</v>
      </c>
      <c r="G329" s="72" t="s">
        <v>341</v>
      </c>
      <c r="H329" s="55" t="s">
        <v>323</v>
      </c>
      <c r="I329" s="72">
        <v>19</v>
      </c>
      <c r="J329" s="261">
        <v>1040</v>
      </c>
      <c r="K329" s="161">
        <f t="shared" si="216"/>
        <v>40</v>
      </c>
      <c r="L329" s="162">
        <f t="shared" si="184"/>
        <v>2.4060705882352944</v>
      </c>
      <c r="M329" s="162">
        <f t="shared" si="185"/>
        <v>0</v>
      </c>
      <c r="N329" s="162">
        <f t="shared" si="186"/>
        <v>0</v>
      </c>
      <c r="O329" s="162">
        <f t="shared" si="187"/>
        <v>0</v>
      </c>
      <c r="P329" s="163">
        <f t="shared" si="211"/>
        <v>0.12663529411764707</v>
      </c>
      <c r="Q329" s="162">
        <f t="shared" si="212"/>
        <v>0</v>
      </c>
      <c r="R329" s="162">
        <f t="shared" si="213"/>
        <v>0</v>
      </c>
      <c r="S329" s="162">
        <f t="shared" si="214"/>
        <v>0</v>
      </c>
      <c r="T329" s="251" t="str">
        <f t="shared" si="188"/>
        <v>B</v>
      </c>
      <c r="U329" s="262">
        <v>1</v>
      </c>
      <c r="V329" s="262">
        <v>1</v>
      </c>
      <c r="W329" s="262">
        <v>1</v>
      </c>
      <c r="X329" s="262">
        <v>1</v>
      </c>
      <c r="Y329" s="158"/>
      <c r="Z329" s="164">
        <f t="shared" si="189"/>
        <v>760</v>
      </c>
      <c r="AA329" s="165">
        <f t="shared" si="190"/>
        <v>2.4060705882352944</v>
      </c>
      <c r="AB329" s="166"/>
    </row>
    <row r="330" spans="1:28" ht="18" customHeight="1">
      <c r="B330" s="298" t="s">
        <v>335</v>
      </c>
      <c r="C330" s="656" t="s">
        <v>849</v>
      </c>
      <c r="D330" s="300">
        <v>0</v>
      </c>
      <c r="E330" s="301"/>
      <c r="F330" s="72" t="s">
        <v>480</v>
      </c>
      <c r="G330" s="72" t="s">
        <v>333</v>
      </c>
      <c r="H330" s="55" t="s">
        <v>355</v>
      </c>
      <c r="I330" s="72">
        <v>265</v>
      </c>
      <c r="J330" s="261">
        <v>5200</v>
      </c>
      <c r="K330" s="161">
        <f t="shared" si="216"/>
        <v>200</v>
      </c>
      <c r="L330" s="162">
        <f t="shared" si="184"/>
        <v>82.939803921568611</v>
      </c>
      <c r="M330" s="162">
        <f t="shared" si="185"/>
        <v>0</v>
      </c>
      <c r="N330" s="162">
        <f t="shared" si="186"/>
        <v>0</v>
      </c>
      <c r="O330" s="162">
        <f t="shared" si="187"/>
        <v>0</v>
      </c>
      <c r="P330" s="163">
        <f t="shared" si="211"/>
        <v>0.31298039215686269</v>
      </c>
      <c r="Q330" s="162">
        <f t="shared" si="212"/>
        <v>0</v>
      </c>
      <c r="R330" s="162">
        <f t="shared" si="213"/>
        <v>0</v>
      </c>
      <c r="S330" s="162">
        <f t="shared" si="214"/>
        <v>0</v>
      </c>
      <c r="T330" s="251" t="str">
        <f t="shared" si="188"/>
        <v>V</v>
      </c>
      <c r="U330" s="262">
        <v>1</v>
      </c>
      <c r="V330" s="262">
        <v>1</v>
      </c>
      <c r="W330" s="262">
        <v>1</v>
      </c>
      <c r="X330" s="262">
        <v>1</v>
      </c>
      <c r="Y330" s="158"/>
      <c r="Z330" s="164">
        <f t="shared" si="189"/>
        <v>53000</v>
      </c>
      <c r="AA330" s="165">
        <f t="shared" si="190"/>
        <v>82.939803921568611</v>
      </c>
      <c r="AB330" s="166"/>
    </row>
    <row r="331" spans="1:28" ht="18" customHeight="1">
      <c r="B331" s="298" t="s">
        <v>335</v>
      </c>
      <c r="C331" s="656" t="s">
        <v>849</v>
      </c>
      <c r="D331" s="300">
        <v>0</v>
      </c>
      <c r="E331" s="301"/>
      <c r="F331" s="72" t="s">
        <v>481</v>
      </c>
      <c r="G331" s="72" t="s">
        <v>333</v>
      </c>
      <c r="H331" s="55" t="s">
        <v>326</v>
      </c>
      <c r="I331" s="72">
        <v>28</v>
      </c>
      <c r="J331" s="261">
        <v>3200</v>
      </c>
      <c r="K331" s="161">
        <f t="shared" si="216"/>
        <v>200</v>
      </c>
      <c r="L331" s="162">
        <f t="shared" si="184"/>
        <v>9.4453333333333322</v>
      </c>
      <c r="M331" s="162">
        <f t="shared" si="185"/>
        <v>0</v>
      </c>
      <c r="N331" s="162">
        <f t="shared" si="186"/>
        <v>0</v>
      </c>
      <c r="O331" s="162">
        <f t="shared" si="187"/>
        <v>0</v>
      </c>
      <c r="P331" s="163">
        <f t="shared" si="211"/>
        <v>0.33733333333333332</v>
      </c>
      <c r="Q331" s="162">
        <f t="shared" si="212"/>
        <v>0</v>
      </c>
      <c r="R331" s="162">
        <f t="shared" si="213"/>
        <v>0</v>
      </c>
      <c r="S331" s="162">
        <f t="shared" si="214"/>
        <v>0</v>
      </c>
      <c r="T331" s="251" t="str">
        <f t="shared" si="188"/>
        <v>V</v>
      </c>
      <c r="U331" s="262">
        <v>1</v>
      </c>
      <c r="V331" s="262">
        <v>1</v>
      </c>
      <c r="W331" s="262">
        <v>1</v>
      </c>
      <c r="X331" s="262">
        <v>1</v>
      </c>
      <c r="Y331" s="158"/>
      <c r="Z331" s="164">
        <f t="shared" si="189"/>
        <v>5600</v>
      </c>
      <c r="AA331" s="165">
        <f t="shared" si="190"/>
        <v>9.4453333333333322</v>
      </c>
      <c r="AB331" s="166"/>
    </row>
    <row r="332" spans="1:28" ht="18" customHeight="1">
      <c r="B332" s="298" t="s">
        <v>335</v>
      </c>
      <c r="C332" s="656" t="s">
        <v>849</v>
      </c>
      <c r="D332" s="300">
        <v>0</v>
      </c>
      <c r="E332" s="301"/>
      <c r="F332" s="72" t="s">
        <v>345</v>
      </c>
      <c r="G332" s="72" t="s">
        <v>348</v>
      </c>
      <c r="H332" s="55" t="s">
        <v>326</v>
      </c>
      <c r="I332" s="72">
        <v>3</v>
      </c>
      <c r="J332" s="261">
        <v>2200</v>
      </c>
      <c r="K332" s="161">
        <f t="shared" si="216"/>
        <v>200</v>
      </c>
      <c r="L332" s="162">
        <f t="shared" si="184"/>
        <v>8.6804705882352948</v>
      </c>
      <c r="M332" s="162">
        <f t="shared" si="185"/>
        <v>0</v>
      </c>
      <c r="N332" s="162">
        <f t="shared" si="186"/>
        <v>0</v>
      </c>
      <c r="O332" s="162">
        <f t="shared" si="187"/>
        <v>0</v>
      </c>
      <c r="P332" s="163">
        <f t="shared" si="211"/>
        <v>2.8934901960784316</v>
      </c>
      <c r="Q332" s="162">
        <f t="shared" si="212"/>
        <v>0</v>
      </c>
      <c r="R332" s="162">
        <f t="shared" si="213"/>
        <v>0</v>
      </c>
      <c r="S332" s="162">
        <f t="shared" si="214"/>
        <v>0</v>
      </c>
      <c r="T332" s="251" t="str">
        <f t="shared" si="188"/>
        <v>S</v>
      </c>
      <c r="U332" s="262">
        <v>1</v>
      </c>
      <c r="V332" s="262">
        <v>1</v>
      </c>
      <c r="W332" s="262">
        <v>1</v>
      </c>
      <c r="X332" s="262">
        <v>1</v>
      </c>
      <c r="Y332" s="158"/>
      <c r="Z332" s="164">
        <f t="shared" si="189"/>
        <v>600</v>
      </c>
      <c r="AA332" s="165">
        <f t="shared" si="190"/>
        <v>8.6804705882352948</v>
      </c>
      <c r="AB332" s="166"/>
    </row>
    <row r="333" spans="1:28" ht="18" customHeight="1">
      <c r="B333" s="298" t="s">
        <v>335</v>
      </c>
      <c r="C333" s="656" t="s">
        <v>849</v>
      </c>
      <c r="D333" s="300">
        <v>0</v>
      </c>
      <c r="E333" s="301"/>
      <c r="F333" s="72" t="s">
        <v>302</v>
      </c>
      <c r="G333" s="72" t="s">
        <v>333</v>
      </c>
      <c r="H333" s="55" t="s">
        <v>326</v>
      </c>
      <c r="I333" s="72">
        <v>10</v>
      </c>
      <c r="J333" s="261">
        <v>6200</v>
      </c>
      <c r="K333" s="161">
        <f t="shared" si="216"/>
        <v>200</v>
      </c>
      <c r="L333" s="162">
        <f t="shared" si="184"/>
        <v>18.03921568627451</v>
      </c>
      <c r="M333" s="162">
        <f t="shared" si="185"/>
        <v>0</v>
      </c>
      <c r="N333" s="162">
        <f t="shared" si="186"/>
        <v>0</v>
      </c>
      <c r="O333" s="162">
        <f t="shared" si="187"/>
        <v>0</v>
      </c>
      <c r="P333" s="163">
        <f t="shared" si="211"/>
        <v>1.8039215686274508</v>
      </c>
      <c r="Q333" s="162">
        <f t="shared" si="212"/>
        <v>0</v>
      </c>
      <c r="R333" s="162">
        <f t="shared" si="213"/>
        <v>0</v>
      </c>
      <c r="S333" s="162">
        <f t="shared" si="214"/>
        <v>0</v>
      </c>
      <c r="T333" s="251" t="str">
        <f t="shared" si="188"/>
        <v>V</v>
      </c>
      <c r="U333" s="262">
        <v>1</v>
      </c>
      <c r="V333" s="262">
        <v>1</v>
      </c>
      <c r="W333" s="262">
        <v>1</v>
      </c>
      <c r="X333" s="262">
        <v>1</v>
      </c>
      <c r="Y333" s="158"/>
      <c r="Z333" s="164">
        <f t="shared" si="189"/>
        <v>2000</v>
      </c>
      <c r="AA333" s="165">
        <f t="shared" si="190"/>
        <v>18.03921568627451</v>
      </c>
      <c r="AB333" s="166"/>
    </row>
    <row r="334" spans="1:28" ht="18" customHeight="1">
      <c r="B334" s="298" t="s">
        <v>335</v>
      </c>
      <c r="C334" s="656" t="s">
        <v>849</v>
      </c>
      <c r="D334" s="300">
        <v>0</v>
      </c>
      <c r="E334" s="301"/>
      <c r="F334" s="55" t="s">
        <v>412</v>
      </c>
      <c r="G334" s="72" t="s">
        <v>333</v>
      </c>
      <c r="H334" s="55" t="s">
        <v>326</v>
      </c>
      <c r="I334" s="72">
        <v>20</v>
      </c>
      <c r="J334" s="261">
        <v>3200</v>
      </c>
      <c r="K334" s="161">
        <f t="shared" si="216"/>
        <v>200</v>
      </c>
      <c r="L334" s="162">
        <f t="shared" si="184"/>
        <v>6.7466666666666661</v>
      </c>
      <c r="M334" s="162">
        <f t="shared" si="185"/>
        <v>0</v>
      </c>
      <c r="N334" s="162">
        <f t="shared" si="186"/>
        <v>0</v>
      </c>
      <c r="O334" s="162">
        <f t="shared" si="187"/>
        <v>0</v>
      </c>
      <c r="P334" s="163">
        <f t="shared" si="211"/>
        <v>0.33733333333333332</v>
      </c>
      <c r="Q334" s="162">
        <f t="shared" si="212"/>
        <v>0</v>
      </c>
      <c r="R334" s="162">
        <f t="shared" si="213"/>
        <v>0</v>
      </c>
      <c r="S334" s="162">
        <f t="shared" si="214"/>
        <v>0</v>
      </c>
      <c r="T334" s="251" t="str">
        <f t="shared" si="188"/>
        <v>V</v>
      </c>
      <c r="U334" s="262">
        <v>1</v>
      </c>
      <c r="V334" s="262">
        <v>1</v>
      </c>
      <c r="W334" s="262">
        <v>1</v>
      </c>
      <c r="X334" s="262">
        <v>1</v>
      </c>
      <c r="Y334" s="158"/>
      <c r="Z334" s="164">
        <f t="shared" si="189"/>
        <v>4000</v>
      </c>
      <c r="AA334" s="165">
        <f t="shared" si="190"/>
        <v>6.7466666666666661</v>
      </c>
      <c r="AB334" s="166"/>
    </row>
    <row r="335" spans="1:28" ht="18" customHeight="1">
      <c r="B335" s="298" t="s">
        <v>335</v>
      </c>
      <c r="C335" s="656" t="s">
        <v>849</v>
      </c>
      <c r="D335" s="300">
        <v>0</v>
      </c>
      <c r="E335" s="301"/>
      <c r="F335" s="72" t="s">
        <v>338</v>
      </c>
      <c r="G335" s="72" t="s">
        <v>341</v>
      </c>
      <c r="H335" s="55" t="s">
        <v>326</v>
      </c>
      <c r="I335" s="72">
        <v>28</v>
      </c>
      <c r="J335" s="261">
        <v>1040</v>
      </c>
      <c r="K335" s="161">
        <f t="shared" si="216"/>
        <v>40</v>
      </c>
      <c r="L335" s="162">
        <f t="shared" si="184"/>
        <v>3.5457882352941179</v>
      </c>
      <c r="M335" s="162">
        <f t="shared" si="185"/>
        <v>0</v>
      </c>
      <c r="N335" s="162">
        <f t="shared" si="186"/>
        <v>0</v>
      </c>
      <c r="O335" s="162">
        <f t="shared" si="187"/>
        <v>0</v>
      </c>
      <c r="P335" s="163">
        <f t="shared" si="211"/>
        <v>0.12663529411764707</v>
      </c>
      <c r="Q335" s="162">
        <f t="shared" si="212"/>
        <v>0</v>
      </c>
      <c r="R335" s="162">
        <f t="shared" si="213"/>
        <v>0</v>
      </c>
      <c r="S335" s="162">
        <f t="shared" si="214"/>
        <v>0</v>
      </c>
      <c r="T335" s="251" t="str">
        <f t="shared" si="188"/>
        <v>B</v>
      </c>
      <c r="U335" s="262">
        <v>1</v>
      </c>
      <c r="V335" s="262">
        <v>1</v>
      </c>
      <c r="W335" s="262">
        <v>1</v>
      </c>
      <c r="X335" s="262">
        <v>1</v>
      </c>
      <c r="Y335" s="158"/>
      <c r="Z335" s="164">
        <f t="shared" si="189"/>
        <v>1120</v>
      </c>
      <c r="AA335" s="165">
        <f t="shared" si="190"/>
        <v>3.5457882352941179</v>
      </c>
      <c r="AB335" s="166"/>
    </row>
    <row r="336" spans="1:28" ht="18" customHeight="1">
      <c r="B336" s="298" t="s">
        <v>335</v>
      </c>
      <c r="C336" s="656" t="s">
        <v>849</v>
      </c>
      <c r="D336" s="300">
        <v>0</v>
      </c>
      <c r="E336" s="301"/>
      <c r="F336" s="72" t="s">
        <v>481</v>
      </c>
      <c r="G336" s="72" t="s">
        <v>333</v>
      </c>
      <c r="H336" s="55" t="s">
        <v>355</v>
      </c>
      <c r="I336" s="72">
        <v>24</v>
      </c>
      <c r="J336" s="261">
        <v>3200</v>
      </c>
      <c r="K336" s="161">
        <f t="shared" si="216"/>
        <v>200</v>
      </c>
      <c r="L336" s="162">
        <f t="shared" si="184"/>
        <v>8.0960000000000001</v>
      </c>
      <c r="M336" s="162">
        <f t="shared" si="185"/>
        <v>0</v>
      </c>
      <c r="N336" s="162">
        <f t="shared" si="186"/>
        <v>0</v>
      </c>
      <c r="O336" s="162">
        <f t="shared" si="187"/>
        <v>0</v>
      </c>
      <c r="P336" s="163">
        <f t="shared" si="211"/>
        <v>0.33733333333333332</v>
      </c>
      <c r="Q336" s="162">
        <f t="shared" si="212"/>
        <v>0</v>
      </c>
      <c r="R336" s="162">
        <f t="shared" si="213"/>
        <v>0</v>
      </c>
      <c r="S336" s="162">
        <f t="shared" si="214"/>
        <v>0</v>
      </c>
      <c r="T336" s="251" t="str">
        <f t="shared" si="188"/>
        <v>V</v>
      </c>
      <c r="U336" s="262">
        <v>1</v>
      </c>
      <c r="V336" s="262">
        <v>1</v>
      </c>
      <c r="W336" s="262">
        <v>1</v>
      </c>
      <c r="X336" s="262">
        <v>1</v>
      </c>
      <c r="Y336" s="158"/>
      <c r="Z336" s="164">
        <f t="shared" si="189"/>
        <v>4800</v>
      </c>
      <c r="AA336" s="165">
        <f t="shared" si="190"/>
        <v>8.0960000000000001</v>
      </c>
      <c r="AB336" s="166"/>
    </row>
    <row r="337" spans="2:28" ht="18" customHeight="1">
      <c r="B337" s="298" t="s">
        <v>335</v>
      </c>
      <c r="C337" s="656" t="s">
        <v>850</v>
      </c>
      <c r="D337" s="300">
        <v>0</v>
      </c>
      <c r="E337" s="301"/>
      <c r="F337" s="72" t="s">
        <v>871</v>
      </c>
      <c r="G337" s="72" t="s">
        <v>334</v>
      </c>
      <c r="H337" s="55" t="s">
        <v>324</v>
      </c>
      <c r="I337" s="72">
        <v>49</v>
      </c>
      <c r="J337" s="261">
        <v>7080</v>
      </c>
      <c r="K337" s="161">
        <f t="shared" si="216"/>
        <v>80</v>
      </c>
      <c r="L337" s="162">
        <f t="shared" si="184"/>
        <v>14.213458823529409</v>
      </c>
      <c r="M337" s="162">
        <f t="shared" si="185"/>
        <v>0</v>
      </c>
      <c r="N337" s="162">
        <f t="shared" si="186"/>
        <v>0</v>
      </c>
      <c r="O337" s="162">
        <f t="shared" si="187"/>
        <v>0</v>
      </c>
      <c r="P337" s="163">
        <f t="shared" si="211"/>
        <v>0.29007058823529408</v>
      </c>
      <c r="Q337" s="162">
        <f t="shared" si="212"/>
        <v>0</v>
      </c>
      <c r="R337" s="162">
        <f t="shared" si="213"/>
        <v>0</v>
      </c>
      <c r="S337" s="162">
        <f t="shared" si="214"/>
        <v>0</v>
      </c>
      <c r="T337" s="251" t="str">
        <f t="shared" si="188"/>
        <v>V</v>
      </c>
      <c r="U337" s="262">
        <v>1</v>
      </c>
      <c r="V337" s="262">
        <v>1</v>
      </c>
      <c r="W337" s="262">
        <v>1</v>
      </c>
      <c r="X337" s="262">
        <v>1</v>
      </c>
      <c r="Y337" s="158"/>
      <c r="Z337" s="164">
        <f t="shared" si="189"/>
        <v>3920</v>
      </c>
      <c r="AA337" s="165">
        <f t="shared" si="190"/>
        <v>14.213458823529409</v>
      </c>
      <c r="AB337" s="166"/>
    </row>
    <row r="338" spans="2:28" ht="18" customHeight="1">
      <c r="B338" s="298" t="s">
        <v>335</v>
      </c>
      <c r="C338" s="656" t="s">
        <v>850</v>
      </c>
      <c r="D338" s="300">
        <v>0</v>
      </c>
      <c r="E338" s="301"/>
      <c r="F338" s="72" t="s">
        <v>871</v>
      </c>
      <c r="G338" s="72" t="s">
        <v>334</v>
      </c>
      <c r="H338" s="55" t="s">
        <v>324</v>
      </c>
      <c r="I338" s="72">
        <v>49</v>
      </c>
      <c r="J338" s="261">
        <v>7080</v>
      </c>
      <c r="K338" s="161">
        <f t="shared" si="216"/>
        <v>80</v>
      </c>
      <c r="L338" s="162">
        <f t="shared" si="184"/>
        <v>14.213458823529409</v>
      </c>
      <c r="M338" s="162">
        <f t="shared" si="185"/>
        <v>0</v>
      </c>
      <c r="N338" s="162">
        <f t="shared" si="186"/>
        <v>0</v>
      </c>
      <c r="O338" s="162">
        <f t="shared" si="187"/>
        <v>0</v>
      </c>
      <c r="P338" s="163">
        <f t="shared" si="211"/>
        <v>0.29007058823529408</v>
      </c>
      <c r="Q338" s="162">
        <f t="shared" si="212"/>
        <v>0</v>
      </c>
      <c r="R338" s="162">
        <f t="shared" si="213"/>
        <v>0</v>
      </c>
      <c r="S338" s="162">
        <f t="shared" si="214"/>
        <v>0</v>
      </c>
      <c r="T338" s="251" t="str">
        <f t="shared" si="188"/>
        <v>V</v>
      </c>
      <c r="U338" s="262">
        <v>1</v>
      </c>
      <c r="V338" s="262">
        <v>1</v>
      </c>
      <c r="W338" s="262">
        <v>1</v>
      </c>
      <c r="X338" s="262">
        <v>1</v>
      </c>
      <c r="Y338" s="158"/>
      <c r="Z338" s="164">
        <f t="shared" si="189"/>
        <v>3920</v>
      </c>
      <c r="AA338" s="165">
        <f t="shared" si="190"/>
        <v>14.213458823529409</v>
      </c>
      <c r="AB338" s="166"/>
    </row>
    <row r="339" spans="2:28" ht="18" customHeight="1">
      <c r="B339" s="298" t="s">
        <v>335</v>
      </c>
      <c r="C339" s="656" t="s">
        <v>850</v>
      </c>
      <c r="D339" s="300">
        <v>0</v>
      </c>
      <c r="E339" s="301"/>
      <c r="F339" s="72" t="s">
        <v>345</v>
      </c>
      <c r="G339" s="72" t="s">
        <v>348</v>
      </c>
      <c r="H339" s="55" t="s">
        <v>324</v>
      </c>
      <c r="I339" s="72">
        <v>15</v>
      </c>
      <c r="J339" s="261">
        <v>2200</v>
      </c>
      <c r="K339" s="161">
        <f t="shared" si="216"/>
        <v>200</v>
      </c>
      <c r="L339" s="162">
        <f t="shared" si="184"/>
        <v>43.402352941176474</v>
      </c>
      <c r="M339" s="162">
        <f t="shared" si="185"/>
        <v>0</v>
      </c>
      <c r="N339" s="162">
        <f t="shared" si="186"/>
        <v>0</v>
      </c>
      <c r="O339" s="162">
        <f t="shared" si="187"/>
        <v>0</v>
      </c>
      <c r="P339" s="163">
        <f t="shared" si="211"/>
        <v>2.8934901960784316</v>
      </c>
      <c r="Q339" s="162">
        <f t="shared" si="212"/>
        <v>0</v>
      </c>
      <c r="R339" s="162">
        <f t="shared" si="213"/>
        <v>0</v>
      </c>
      <c r="S339" s="162">
        <f t="shared" si="214"/>
        <v>0</v>
      </c>
      <c r="T339" s="251" t="str">
        <f t="shared" si="188"/>
        <v>S</v>
      </c>
      <c r="U339" s="262">
        <v>1</v>
      </c>
      <c r="V339" s="262">
        <v>1</v>
      </c>
      <c r="W339" s="262">
        <v>1</v>
      </c>
      <c r="X339" s="262">
        <v>1</v>
      </c>
      <c r="Y339" s="158"/>
      <c r="Z339" s="164">
        <f t="shared" si="189"/>
        <v>3000</v>
      </c>
      <c r="AA339" s="165">
        <f t="shared" si="190"/>
        <v>43.402352941176474</v>
      </c>
      <c r="AB339" s="166"/>
    </row>
    <row r="340" spans="2:28" ht="18" customHeight="1">
      <c r="B340" s="298" t="s">
        <v>361</v>
      </c>
      <c r="C340" s="656" t="s">
        <v>852</v>
      </c>
      <c r="D340" s="300">
        <v>0</v>
      </c>
      <c r="E340" s="658">
        <v>0.03</v>
      </c>
      <c r="F340" s="72" t="s">
        <v>331</v>
      </c>
      <c r="G340" s="72" t="s">
        <v>341</v>
      </c>
      <c r="H340" s="55" t="s">
        <v>324</v>
      </c>
      <c r="I340" s="72">
        <v>13.2</v>
      </c>
      <c r="J340" s="261">
        <v>1040</v>
      </c>
      <c r="K340" s="161">
        <f t="shared" ref="K340:K342" si="217">SUM(IF(J340="",0,VLOOKUP(J340,Kengetal,2)))</f>
        <v>40</v>
      </c>
      <c r="L340" s="162">
        <f t="shared" si="184"/>
        <v>1.6715858823529413</v>
      </c>
      <c r="M340" s="162">
        <f t="shared" si="185"/>
        <v>0</v>
      </c>
      <c r="N340" s="162">
        <f t="shared" si="186"/>
        <v>0</v>
      </c>
      <c r="O340" s="162">
        <f t="shared" si="187"/>
        <v>0</v>
      </c>
      <c r="P340" s="163">
        <f t="shared" si="211"/>
        <v>0.12663529411764707</v>
      </c>
      <c r="Q340" s="162">
        <f t="shared" si="212"/>
        <v>0</v>
      </c>
      <c r="R340" s="162">
        <f t="shared" si="213"/>
        <v>0</v>
      </c>
      <c r="S340" s="162">
        <f t="shared" si="214"/>
        <v>0</v>
      </c>
      <c r="T340" s="251" t="str">
        <f t="shared" si="188"/>
        <v>B</v>
      </c>
      <c r="U340" s="262">
        <v>1</v>
      </c>
      <c r="V340" s="262">
        <v>1</v>
      </c>
      <c r="W340" s="262">
        <v>1</v>
      </c>
      <c r="X340" s="262">
        <v>1</v>
      </c>
      <c r="Y340" s="158"/>
      <c r="Z340" s="164">
        <f t="shared" si="189"/>
        <v>528</v>
      </c>
      <c r="AA340" s="165">
        <f t="shared" si="190"/>
        <v>1.6715858823529413</v>
      </c>
      <c r="AB340" s="166"/>
    </row>
    <row r="341" spans="2:28" ht="18" customHeight="1">
      <c r="B341" s="298" t="s">
        <v>361</v>
      </c>
      <c r="C341" s="656" t="s">
        <v>852</v>
      </c>
      <c r="D341" s="300">
        <v>0</v>
      </c>
      <c r="E341" s="658">
        <v>0.04</v>
      </c>
      <c r="F341" s="55" t="s">
        <v>412</v>
      </c>
      <c r="G341" s="72" t="s">
        <v>333</v>
      </c>
      <c r="H341" s="55" t="s">
        <v>324</v>
      </c>
      <c r="I341" s="72">
        <v>129.5</v>
      </c>
      <c r="J341" s="261">
        <v>3200</v>
      </c>
      <c r="K341" s="161">
        <f t="shared" si="217"/>
        <v>200</v>
      </c>
      <c r="L341" s="162">
        <f t="shared" si="184"/>
        <v>43.684666666666665</v>
      </c>
      <c r="M341" s="162">
        <f t="shared" si="185"/>
        <v>0</v>
      </c>
      <c r="N341" s="162">
        <f t="shared" si="186"/>
        <v>0</v>
      </c>
      <c r="O341" s="162">
        <f t="shared" si="187"/>
        <v>0</v>
      </c>
      <c r="P341" s="163">
        <f t="shared" si="211"/>
        <v>0.33733333333333332</v>
      </c>
      <c r="Q341" s="162">
        <f t="shared" si="212"/>
        <v>0</v>
      </c>
      <c r="R341" s="162">
        <f t="shared" si="213"/>
        <v>0</v>
      </c>
      <c r="S341" s="162">
        <f t="shared" si="214"/>
        <v>0</v>
      </c>
      <c r="T341" s="251" t="str">
        <f t="shared" si="188"/>
        <v>V</v>
      </c>
      <c r="U341" s="262">
        <v>1</v>
      </c>
      <c r="V341" s="262">
        <v>1</v>
      </c>
      <c r="W341" s="262">
        <v>1</v>
      </c>
      <c r="X341" s="262">
        <v>1</v>
      </c>
      <c r="Y341" s="158"/>
      <c r="Z341" s="164">
        <f t="shared" si="189"/>
        <v>25900</v>
      </c>
      <c r="AA341" s="165">
        <f t="shared" si="190"/>
        <v>43.684666666666665</v>
      </c>
      <c r="AB341" s="166"/>
    </row>
    <row r="342" spans="2:28" ht="18" customHeight="1">
      <c r="B342" s="298" t="s">
        <v>361</v>
      </c>
      <c r="C342" s="656" t="s">
        <v>852</v>
      </c>
      <c r="D342" s="300">
        <v>0</v>
      </c>
      <c r="E342" s="658">
        <v>0.05</v>
      </c>
      <c r="F342" s="72" t="s">
        <v>870</v>
      </c>
      <c r="G342" s="72" t="s">
        <v>334</v>
      </c>
      <c r="H342" s="55" t="s">
        <v>324</v>
      </c>
      <c r="I342" s="72">
        <v>68</v>
      </c>
      <c r="J342" s="261">
        <v>7200</v>
      </c>
      <c r="K342" s="161">
        <f t="shared" si="217"/>
        <v>200</v>
      </c>
      <c r="L342" s="162">
        <f t="shared" si="184"/>
        <v>41.093333333333327</v>
      </c>
      <c r="M342" s="162">
        <f t="shared" si="185"/>
        <v>0</v>
      </c>
      <c r="N342" s="162">
        <f t="shared" si="186"/>
        <v>0</v>
      </c>
      <c r="O342" s="162">
        <f t="shared" si="187"/>
        <v>0</v>
      </c>
      <c r="P342" s="163">
        <f t="shared" si="211"/>
        <v>0.60431372549019602</v>
      </c>
      <c r="Q342" s="162">
        <f t="shared" si="212"/>
        <v>0</v>
      </c>
      <c r="R342" s="162">
        <f t="shared" si="213"/>
        <v>0</v>
      </c>
      <c r="S342" s="162">
        <f t="shared" si="214"/>
        <v>0</v>
      </c>
      <c r="T342" s="251" t="str">
        <f t="shared" si="188"/>
        <v>V</v>
      </c>
      <c r="U342" s="262">
        <v>1</v>
      </c>
      <c r="V342" s="262">
        <v>1</v>
      </c>
      <c r="W342" s="262">
        <v>1</v>
      </c>
      <c r="X342" s="262">
        <v>1</v>
      </c>
      <c r="Y342" s="158"/>
      <c r="Z342" s="164">
        <f t="shared" si="189"/>
        <v>13600</v>
      </c>
      <c r="AA342" s="165">
        <f t="shared" si="190"/>
        <v>41.093333333333327</v>
      </c>
      <c r="AB342" s="166"/>
    </row>
    <row r="343" spans="2:28" ht="18" customHeight="1">
      <c r="B343" s="298" t="s">
        <v>361</v>
      </c>
      <c r="C343" s="656" t="s">
        <v>852</v>
      </c>
      <c r="D343" s="300">
        <v>0</v>
      </c>
      <c r="E343" s="658">
        <v>0.06</v>
      </c>
      <c r="F343" s="72" t="s">
        <v>870</v>
      </c>
      <c r="G343" s="72" t="s">
        <v>334</v>
      </c>
      <c r="H343" s="55" t="s">
        <v>324</v>
      </c>
      <c r="I343" s="72">
        <v>68</v>
      </c>
      <c r="J343" s="261">
        <v>7200</v>
      </c>
      <c r="K343" s="161">
        <f t="shared" ref="K343:K346" si="218">SUM(IF(J343="",0,VLOOKUP(J343,Kengetal,2)))</f>
        <v>200</v>
      </c>
      <c r="L343" s="162">
        <f t="shared" si="184"/>
        <v>41.093333333333327</v>
      </c>
      <c r="M343" s="162">
        <f t="shared" si="185"/>
        <v>0</v>
      </c>
      <c r="N343" s="162">
        <f t="shared" si="186"/>
        <v>0</v>
      </c>
      <c r="O343" s="162">
        <f t="shared" si="187"/>
        <v>0</v>
      </c>
      <c r="P343" s="163">
        <f t="shared" si="211"/>
        <v>0.60431372549019602</v>
      </c>
      <c r="Q343" s="162">
        <f t="shared" si="212"/>
        <v>0</v>
      </c>
      <c r="R343" s="162">
        <f t="shared" si="213"/>
        <v>0</v>
      </c>
      <c r="S343" s="162">
        <f t="shared" si="214"/>
        <v>0</v>
      </c>
      <c r="T343" s="251" t="str">
        <f t="shared" si="188"/>
        <v>V</v>
      </c>
      <c r="U343" s="262">
        <v>1</v>
      </c>
      <c r="V343" s="262">
        <v>1</v>
      </c>
      <c r="W343" s="262">
        <v>1</v>
      </c>
      <c r="X343" s="262">
        <v>1</v>
      </c>
      <c r="Y343" s="158"/>
      <c r="Z343" s="164">
        <f t="shared" si="189"/>
        <v>13600</v>
      </c>
      <c r="AA343" s="165">
        <f t="shared" si="190"/>
        <v>41.093333333333327</v>
      </c>
      <c r="AB343" s="166"/>
    </row>
    <row r="344" spans="2:28" ht="18" customHeight="1">
      <c r="B344" s="298" t="s">
        <v>361</v>
      </c>
      <c r="C344" s="656" t="s">
        <v>852</v>
      </c>
      <c r="D344" s="300">
        <v>0</v>
      </c>
      <c r="E344" s="658">
        <v>0.11</v>
      </c>
      <c r="F344" s="72" t="s">
        <v>340</v>
      </c>
      <c r="G344" s="72" t="s">
        <v>333</v>
      </c>
      <c r="H344" s="55" t="s">
        <v>324</v>
      </c>
      <c r="I344" s="72">
        <v>3.5</v>
      </c>
      <c r="J344" s="261">
        <v>4200</v>
      </c>
      <c r="K344" s="161">
        <f t="shared" si="218"/>
        <v>200</v>
      </c>
      <c r="L344" s="162">
        <f t="shared" si="184"/>
        <v>3.5483137254901962</v>
      </c>
      <c r="M344" s="162">
        <f t="shared" si="185"/>
        <v>0</v>
      </c>
      <c r="N344" s="162">
        <f t="shared" si="186"/>
        <v>0</v>
      </c>
      <c r="O344" s="162">
        <f t="shared" si="187"/>
        <v>0</v>
      </c>
      <c r="P344" s="163">
        <f t="shared" si="211"/>
        <v>1.0138039215686274</v>
      </c>
      <c r="Q344" s="162">
        <f t="shared" si="212"/>
        <v>0</v>
      </c>
      <c r="R344" s="162">
        <f t="shared" si="213"/>
        <v>0</v>
      </c>
      <c r="S344" s="162">
        <f t="shared" si="214"/>
        <v>0</v>
      </c>
      <c r="T344" s="251" t="str">
        <f t="shared" si="188"/>
        <v>V</v>
      </c>
      <c r="U344" s="262">
        <v>1</v>
      </c>
      <c r="V344" s="262">
        <v>1</v>
      </c>
      <c r="W344" s="262">
        <v>1</v>
      </c>
      <c r="X344" s="262">
        <v>1</v>
      </c>
      <c r="Y344" s="158"/>
      <c r="Z344" s="164">
        <f t="shared" si="189"/>
        <v>700</v>
      </c>
      <c r="AA344" s="165">
        <f t="shared" si="190"/>
        <v>3.5483137254901962</v>
      </c>
      <c r="AB344" s="166"/>
    </row>
    <row r="345" spans="2:28" ht="18" customHeight="1">
      <c r="B345" s="298" t="s">
        <v>361</v>
      </c>
      <c r="C345" s="656" t="s">
        <v>852</v>
      </c>
      <c r="D345" s="300">
        <v>0</v>
      </c>
      <c r="E345" s="658">
        <v>0.12</v>
      </c>
      <c r="F345" s="72" t="s">
        <v>347</v>
      </c>
      <c r="G345" s="72" t="s">
        <v>333</v>
      </c>
      <c r="H345" s="55" t="s">
        <v>323</v>
      </c>
      <c r="I345" s="72">
        <v>28</v>
      </c>
      <c r="J345" s="261">
        <v>3120</v>
      </c>
      <c r="K345" s="161">
        <f t="shared" si="218"/>
        <v>120</v>
      </c>
      <c r="L345" s="162">
        <f t="shared" si="184"/>
        <v>6.8006399999999996</v>
      </c>
      <c r="M345" s="162">
        <f t="shared" si="185"/>
        <v>0</v>
      </c>
      <c r="N345" s="162">
        <f t="shared" si="186"/>
        <v>0</v>
      </c>
      <c r="O345" s="162">
        <f t="shared" si="187"/>
        <v>0</v>
      </c>
      <c r="P345" s="163">
        <f t="shared" si="211"/>
        <v>0.24287999999999998</v>
      </c>
      <c r="Q345" s="162">
        <f t="shared" si="212"/>
        <v>0</v>
      </c>
      <c r="R345" s="162">
        <f t="shared" si="213"/>
        <v>0</v>
      </c>
      <c r="S345" s="162">
        <f t="shared" si="214"/>
        <v>0</v>
      </c>
      <c r="T345" s="251" t="str">
        <f t="shared" si="188"/>
        <v>V</v>
      </c>
      <c r="U345" s="262">
        <v>1</v>
      </c>
      <c r="V345" s="262">
        <v>1</v>
      </c>
      <c r="W345" s="262">
        <v>1</v>
      </c>
      <c r="X345" s="262">
        <v>1</v>
      </c>
      <c r="Y345" s="158"/>
      <c r="Z345" s="164">
        <f t="shared" si="189"/>
        <v>3360</v>
      </c>
      <c r="AA345" s="165">
        <f t="shared" si="190"/>
        <v>6.8006399999999996</v>
      </c>
      <c r="AB345" s="166"/>
    </row>
    <row r="346" spans="2:28" ht="18" customHeight="1">
      <c r="B346" s="298" t="s">
        <v>361</v>
      </c>
      <c r="C346" s="656" t="s">
        <v>852</v>
      </c>
      <c r="D346" s="300">
        <v>0</v>
      </c>
      <c r="E346" s="658" t="s">
        <v>482</v>
      </c>
      <c r="F346" s="72" t="s">
        <v>345</v>
      </c>
      <c r="G346" s="72" t="s">
        <v>348</v>
      </c>
      <c r="H346" s="55" t="s">
        <v>325</v>
      </c>
      <c r="I346" s="72">
        <v>3.5</v>
      </c>
      <c r="J346" s="261">
        <v>2200</v>
      </c>
      <c r="K346" s="161">
        <f t="shared" si="218"/>
        <v>200</v>
      </c>
      <c r="L346" s="162">
        <f t="shared" si="184"/>
        <v>10.127215686274511</v>
      </c>
      <c r="M346" s="162">
        <f t="shared" si="185"/>
        <v>0</v>
      </c>
      <c r="N346" s="162">
        <f t="shared" si="186"/>
        <v>0</v>
      </c>
      <c r="O346" s="162">
        <f t="shared" si="187"/>
        <v>0</v>
      </c>
      <c r="P346" s="163">
        <f t="shared" si="211"/>
        <v>2.8934901960784316</v>
      </c>
      <c r="Q346" s="162">
        <f t="shared" si="212"/>
        <v>0</v>
      </c>
      <c r="R346" s="162">
        <f t="shared" si="213"/>
        <v>0</v>
      </c>
      <c r="S346" s="162">
        <f t="shared" si="214"/>
        <v>0</v>
      </c>
      <c r="T346" s="251" t="str">
        <f t="shared" si="188"/>
        <v>S</v>
      </c>
      <c r="U346" s="262">
        <v>1</v>
      </c>
      <c r="V346" s="262">
        <v>1</v>
      </c>
      <c r="W346" s="262">
        <v>1</v>
      </c>
      <c r="X346" s="262">
        <v>1</v>
      </c>
      <c r="Y346" s="158"/>
      <c r="Z346" s="164">
        <f t="shared" si="189"/>
        <v>700</v>
      </c>
      <c r="AA346" s="165">
        <f t="shared" si="190"/>
        <v>10.127215686274511</v>
      </c>
      <c r="AB346" s="166"/>
    </row>
    <row r="347" spans="2:28" ht="18" customHeight="1">
      <c r="B347" s="298" t="s">
        <v>361</v>
      </c>
      <c r="C347" s="656" t="s">
        <v>852</v>
      </c>
      <c r="D347" s="300">
        <v>0</v>
      </c>
      <c r="E347" s="658">
        <v>0.16</v>
      </c>
      <c r="F347" s="72" t="s">
        <v>331</v>
      </c>
      <c r="G347" s="72" t="s">
        <v>341</v>
      </c>
      <c r="H347" s="55" t="s">
        <v>324</v>
      </c>
      <c r="I347" s="72">
        <v>12.1</v>
      </c>
      <c r="J347" s="261">
        <v>1040</v>
      </c>
      <c r="K347" s="161">
        <f t="shared" ref="K347:K352" si="219">SUM(IF(J347="",0,VLOOKUP(J347,Kengetal,2)))</f>
        <v>40</v>
      </c>
      <c r="L347" s="162">
        <f t="shared" si="184"/>
        <v>1.5322870588235296</v>
      </c>
      <c r="M347" s="162">
        <f t="shared" si="185"/>
        <v>0</v>
      </c>
      <c r="N347" s="162">
        <f t="shared" si="186"/>
        <v>0</v>
      </c>
      <c r="O347" s="162">
        <f t="shared" si="187"/>
        <v>0</v>
      </c>
      <c r="P347" s="163">
        <f t="shared" si="211"/>
        <v>0.12663529411764707</v>
      </c>
      <c r="Q347" s="162">
        <f t="shared" si="212"/>
        <v>0</v>
      </c>
      <c r="R347" s="162">
        <f t="shared" si="213"/>
        <v>0</v>
      </c>
      <c r="S347" s="162">
        <f t="shared" si="214"/>
        <v>0</v>
      </c>
      <c r="T347" s="251" t="str">
        <f t="shared" si="188"/>
        <v>B</v>
      </c>
      <c r="U347" s="262">
        <v>1</v>
      </c>
      <c r="V347" s="262">
        <v>1</v>
      </c>
      <c r="W347" s="262">
        <v>1</v>
      </c>
      <c r="X347" s="262">
        <v>1</v>
      </c>
      <c r="Y347" s="158"/>
      <c r="Z347" s="164">
        <f t="shared" si="189"/>
        <v>484</v>
      </c>
      <c r="AA347" s="165">
        <f t="shared" si="190"/>
        <v>1.5322870588235296</v>
      </c>
      <c r="AB347" s="166"/>
    </row>
    <row r="348" spans="2:28" ht="18" customHeight="1">
      <c r="B348" s="298" t="s">
        <v>361</v>
      </c>
      <c r="C348" s="656" t="s">
        <v>852</v>
      </c>
      <c r="D348" s="300">
        <v>0</v>
      </c>
      <c r="E348" s="658">
        <v>0.17</v>
      </c>
      <c r="F348" s="72" t="s">
        <v>345</v>
      </c>
      <c r="G348" s="72" t="s">
        <v>348</v>
      </c>
      <c r="H348" s="55" t="s">
        <v>325</v>
      </c>
      <c r="I348" s="72">
        <v>20</v>
      </c>
      <c r="J348" s="261">
        <v>2200</v>
      </c>
      <c r="K348" s="161">
        <f t="shared" si="219"/>
        <v>200</v>
      </c>
      <c r="L348" s="162">
        <f t="shared" si="184"/>
        <v>57.869803921568632</v>
      </c>
      <c r="M348" s="162">
        <f t="shared" si="185"/>
        <v>0</v>
      </c>
      <c r="N348" s="162">
        <f t="shared" si="186"/>
        <v>0</v>
      </c>
      <c r="O348" s="162">
        <f t="shared" si="187"/>
        <v>0</v>
      </c>
      <c r="P348" s="163">
        <f t="shared" si="211"/>
        <v>2.8934901960784316</v>
      </c>
      <c r="Q348" s="162">
        <f t="shared" si="212"/>
        <v>0</v>
      </c>
      <c r="R348" s="162">
        <f t="shared" si="213"/>
        <v>0</v>
      </c>
      <c r="S348" s="162">
        <f t="shared" si="214"/>
        <v>0</v>
      </c>
      <c r="T348" s="251" t="str">
        <f t="shared" si="188"/>
        <v>S</v>
      </c>
      <c r="U348" s="262">
        <v>1</v>
      </c>
      <c r="V348" s="262">
        <v>1</v>
      </c>
      <c r="W348" s="262">
        <v>1</v>
      </c>
      <c r="X348" s="262">
        <v>1</v>
      </c>
      <c r="Y348" s="158"/>
      <c r="Z348" s="164">
        <f t="shared" si="189"/>
        <v>4000</v>
      </c>
      <c r="AA348" s="165">
        <f t="shared" si="190"/>
        <v>57.869803921568632</v>
      </c>
      <c r="AB348" s="166"/>
    </row>
    <row r="349" spans="2:28" ht="18" customHeight="1">
      <c r="B349" s="298" t="s">
        <v>361</v>
      </c>
      <c r="C349" s="656" t="s">
        <v>852</v>
      </c>
      <c r="D349" s="300">
        <v>0</v>
      </c>
      <c r="E349" s="658">
        <v>0.19</v>
      </c>
      <c r="F349" s="72" t="s">
        <v>871</v>
      </c>
      <c r="G349" s="72" t="s">
        <v>334</v>
      </c>
      <c r="H349" s="55" t="s">
        <v>324</v>
      </c>
      <c r="I349" s="72">
        <v>76</v>
      </c>
      <c r="J349" s="261">
        <v>7080</v>
      </c>
      <c r="K349" s="161">
        <f t="shared" si="219"/>
        <v>80</v>
      </c>
      <c r="L349" s="162">
        <f t="shared" si="184"/>
        <v>22.045364705882349</v>
      </c>
      <c r="M349" s="162">
        <f t="shared" si="185"/>
        <v>0</v>
      </c>
      <c r="N349" s="162">
        <f t="shared" si="186"/>
        <v>0</v>
      </c>
      <c r="O349" s="162">
        <f t="shared" si="187"/>
        <v>0</v>
      </c>
      <c r="P349" s="163">
        <f t="shared" si="211"/>
        <v>0.29007058823529408</v>
      </c>
      <c r="Q349" s="162">
        <f t="shared" si="212"/>
        <v>0</v>
      </c>
      <c r="R349" s="162">
        <f t="shared" si="213"/>
        <v>0</v>
      </c>
      <c r="S349" s="162">
        <f t="shared" si="214"/>
        <v>0</v>
      </c>
      <c r="T349" s="251" t="str">
        <f t="shared" si="188"/>
        <v>V</v>
      </c>
      <c r="U349" s="262">
        <v>1</v>
      </c>
      <c r="V349" s="262">
        <v>1</v>
      </c>
      <c r="W349" s="262">
        <v>1</v>
      </c>
      <c r="X349" s="262">
        <v>1</v>
      </c>
      <c r="Y349" s="158"/>
      <c r="Z349" s="164">
        <f t="shared" si="189"/>
        <v>6080</v>
      </c>
      <c r="AA349" s="165">
        <f t="shared" si="190"/>
        <v>22.045364705882349</v>
      </c>
      <c r="AB349" s="166"/>
    </row>
    <row r="350" spans="2:28" ht="18" customHeight="1">
      <c r="B350" s="298" t="s">
        <v>361</v>
      </c>
      <c r="C350" s="656" t="s">
        <v>852</v>
      </c>
      <c r="D350" s="300">
        <v>0</v>
      </c>
      <c r="E350" s="658">
        <v>0.21</v>
      </c>
      <c r="F350" s="72" t="s">
        <v>871</v>
      </c>
      <c r="G350" s="72" t="s">
        <v>334</v>
      </c>
      <c r="H350" s="55" t="s">
        <v>324</v>
      </c>
      <c r="I350" s="72">
        <v>76</v>
      </c>
      <c r="J350" s="261">
        <v>7080</v>
      </c>
      <c r="K350" s="161">
        <f t="shared" si="219"/>
        <v>80</v>
      </c>
      <c r="L350" s="162">
        <f t="shared" si="184"/>
        <v>22.045364705882349</v>
      </c>
      <c r="M350" s="162">
        <f t="shared" si="185"/>
        <v>0</v>
      </c>
      <c r="N350" s="162">
        <f t="shared" si="186"/>
        <v>0</v>
      </c>
      <c r="O350" s="162">
        <f t="shared" si="187"/>
        <v>0</v>
      </c>
      <c r="P350" s="163">
        <f t="shared" si="211"/>
        <v>0.29007058823529408</v>
      </c>
      <c r="Q350" s="162">
        <f t="shared" si="212"/>
        <v>0</v>
      </c>
      <c r="R350" s="162">
        <f t="shared" si="213"/>
        <v>0</v>
      </c>
      <c r="S350" s="162">
        <f t="shared" si="214"/>
        <v>0</v>
      </c>
      <c r="T350" s="251" t="str">
        <f t="shared" si="188"/>
        <v>V</v>
      </c>
      <c r="U350" s="262">
        <v>1</v>
      </c>
      <c r="V350" s="262">
        <v>1</v>
      </c>
      <c r="W350" s="262">
        <v>1</v>
      </c>
      <c r="X350" s="262">
        <v>1</v>
      </c>
      <c r="Y350" s="158"/>
      <c r="Z350" s="164">
        <f t="shared" si="189"/>
        <v>6080</v>
      </c>
      <c r="AA350" s="165">
        <f t="shared" si="190"/>
        <v>22.045364705882349</v>
      </c>
      <c r="AB350" s="166"/>
    </row>
    <row r="351" spans="2:28" ht="18" customHeight="1">
      <c r="B351" s="298" t="s">
        <v>361</v>
      </c>
      <c r="C351" s="656" t="s">
        <v>852</v>
      </c>
      <c r="D351" s="300">
        <v>0</v>
      </c>
      <c r="E351" s="658">
        <v>0.23</v>
      </c>
      <c r="F351" s="72" t="s">
        <v>302</v>
      </c>
      <c r="G351" s="72" t="s">
        <v>333</v>
      </c>
      <c r="H351" s="55" t="s">
        <v>324</v>
      </c>
      <c r="I351" s="72">
        <v>40.9</v>
      </c>
      <c r="J351" s="261">
        <v>6200</v>
      </c>
      <c r="K351" s="161">
        <f t="shared" si="219"/>
        <v>200</v>
      </c>
      <c r="L351" s="162">
        <f t="shared" si="184"/>
        <v>73.780392156862732</v>
      </c>
      <c r="M351" s="162">
        <f t="shared" si="185"/>
        <v>0</v>
      </c>
      <c r="N351" s="162">
        <f t="shared" si="186"/>
        <v>0</v>
      </c>
      <c r="O351" s="162">
        <f t="shared" si="187"/>
        <v>0</v>
      </c>
      <c r="P351" s="163">
        <f t="shared" si="211"/>
        <v>1.8039215686274508</v>
      </c>
      <c r="Q351" s="162">
        <f t="shared" si="212"/>
        <v>0</v>
      </c>
      <c r="R351" s="162">
        <f t="shared" si="213"/>
        <v>0</v>
      </c>
      <c r="S351" s="162">
        <f t="shared" si="214"/>
        <v>0</v>
      </c>
      <c r="T351" s="251" t="str">
        <f t="shared" si="188"/>
        <v>V</v>
      </c>
      <c r="U351" s="262">
        <v>1</v>
      </c>
      <c r="V351" s="262">
        <v>1</v>
      </c>
      <c r="W351" s="262">
        <v>1</v>
      </c>
      <c r="X351" s="262">
        <v>1</v>
      </c>
      <c r="Y351" s="158"/>
      <c r="Z351" s="164">
        <f t="shared" si="189"/>
        <v>8180</v>
      </c>
      <c r="AA351" s="165">
        <f t="shared" si="190"/>
        <v>73.780392156862732</v>
      </c>
      <c r="AB351" s="166"/>
    </row>
    <row r="352" spans="2:28" ht="18" customHeight="1">
      <c r="B352" s="298" t="s">
        <v>361</v>
      </c>
      <c r="C352" s="656" t="s">
        <v>852</v>
      </c>
      <c r="D352" s="300">
        <v>0</v>
      </c>
      <c r="E352" s="658">
        <v>0.24</v>
      </c>
      <c r="F352" s="72" t="s">
        <v>345</v>
      </c>
      <c r="G352" s="72" t="s">
        <v>348</v>
      </c>
      <c r="H352" s="55" t="s">
        <v>325</v>
      </c>
      <c r="I352" s="72">
        <v>4.4000000000000004</v>
      </c>
      <c r="J352" s="261">
        <v>2200</v>
      </c>
      <c r="K352" s="161">
        <f t="shared" si="219"/>
        <v>200</v>
      </c>
      <c r="L352" s="162">
        <f t="shared" si="184"/>
        <v>12.7313568627451</v>
      </c>
      <c r="M352" s="162">
        <f t="shared" si="185"/>
        <v>0</v>
      </c>
      <c r="N352" s="162">
        <f t="shared" si="186"/>
        <v>0</v>
      </c>
      <c r="O352" s="162">
        <f t="shared" si="187"/>
        <v>0</v>
      </c>
      <c r="P352" s="163">
        <f t="shared" si="211"/>
        <v>2.8934901960784316</v>
      </c>
      <c r="Q352" s="162">
        <f t="shared" si="212"/>
        <v>0</v>
      </c>
      <c r="R352" s="162">
        <f t="shared" si="213"/>
        <v>0</v>
      </c>
      <c r="S352" s="162">
        <f t="shared" si="214"/>
        <v>0</v>
      </c>
      <c r="T352" s="251" t="str">
        <f t="shared" si="188"/>
        <v>S</v>
      </c>
      <c r="U352" s="262">
        <v>1</v>
      </c>
      <c r="V352" s="262">
        <v>1</v>
      </c>
      <c r="W352" s="262">
        <v>1</v>
      </c>
      <c r="X352" s="262">
        <v>1</v>
      </c>
      <c r="Y352" s="158"/>
      <c r="Z352" s="164">
        <f t="shared" si="189"/>
        <v>880.00000000000011</v>
      </c>
      <c r="AA352" s="165">
        <f t="shared" si="190"/>
        <v>12.7313568627451</v>
      </c>
      <c r="AB352" s="166"/>
    </row>
    <row r="353" spans="2:28" ht="18" customHeight="1">
      <c r="B353" s="298" t="s">
        <v>361</v>
      </c>
      <c r="C353" s="656" t="s">
        <v>852</v>
      </c>
      <c r="D353" s="300">
        <v>0</v>
      </c>
      <c r="E353" s="658">
        <v>0.26</v>
      </c>
      <c r="F353" s="55" t="s">
        <v>412</v>
      </c>
      <c r="G353" s="72" t="s">
        <v>333</v>
      </c>
      <c r="H353" s="55" t="s">
        <v>324</v>
      </c>
      <c r="I353" s="72">
        <v>20.8</v>
      </c>
      <c r="J353" s="261">
        <v>3200</v>
      </c>
      <c r="K353" s="161">
        <f t="shared" ref="K353:K356" si="220">SUM(IF(J353="",0,VLOOKUP(J353,Kengetal,2)))</f>
        <v>200</v>
      </c>
      <c r="L353" s="162">
        <f t="shared" si="184"/>
        <v>7.0165333333333333</v>
      </c>
      <c r="M353" s="162">
        <f t="shared" si="185"/>
        <v>0</v>
      </c>
      <c r="N353" s="162">
        <f t="shared" si="186"/>
        <v>0</v>
      </c>
      <c r="O353" s="162">
        <f t="shared" si="187"/>
        <v>0</v>
      </c>
      <c r="P353" s="163">
        <f t="shared" si="211"/>
        <v>0.33733333333333332</v>
      </c>
      <c r="Q353" s="162">
        <f t="shared" si="212"/>
        <v>0</v>
      </c>
      <c r="R353" s="162">
        <f t="shared" si="213"/>
        <v>0</v>
      </c>
      <c r="S353" s="162">
        <f t="shared" si="214"/>
        <v>0</v>
      </c>
      <c r="T353" s="251" t="str">
        <f t="shared" si="188"/>
        <v>V</v>
      </c>
      <c r="U353" s="262">
        <v>1</v>
      </c>
      <c r="V353" s="262">
        <v>1</v>
      </c>
      <c r="W353" s="262">
        <v>1</v>
      </c>
      <c r="X353" s="262">
        <v>1</v>
      </c>
      <c r="Y353" s="158"/>
      <c r="Z353" s="164">
        <f t="shared" si="189"/>
        <v>4160</v>
      </c>
      <c r="AA353" s="165">
        <f t="shared" si="190"/>
        <v>7.0165333333333333</v>
      </c>
      <c r="AB353" s="166"/>
    </row>
    <row r="354" spans="2:28" ht="18" customHeight="1">
      <c r="B354" s="298" t="s">
        <v>361</v>
      </c>
      <c r="C354" s="656" t="s">
        <v>852</v>
      </c>
      <c r="D354" s="300">
        <v>0</v>
      </c>
      <c r="E354" s="658">
        <v>0.27</v>
      </c>
      <c r="F354" s="72" t="s">
        <v>871</v>
      </c>
      <c r="G354" s="72" t="s">
        <v>334</v>
      </c>
      <c r="H354" s="55" t="s">
        <v>324</v>
      </c>
      <c r="I354" s="72">
        <v>63.2</v>
      </c>
      <c r="J354" s="261">
        <v>7080</v>
      </c>
      <c r="K354" s="161">
        <f t="shared" si="220"/>
        <v>80</v>
      </c>
      <c r="L354" s="162">
        <f t="shared" si="184"/>
        <v>18.332461176470588</v>
      </c>
      <c r="M354" s="162">
        <f t="shared" si="185"/>
        <v>0</v>
      </c>
      <c r="N354" s="162">
        <f t="shared" si="186"/>
        <v>0</v>
      </c>
      <c r="O354" s="162">
        <f t="shared" si="187"/>
        <v>0</v>
      </c>
      <c r="P354" s="163">
        <f t="shared" si="211"/>
        <v>0.29007058823529408</v>
      </c>
      <c r="Q354" s="162">
        <f t="shared" si="212"/>
        <v>0</v>
      </c>
      <c r="R354" s="162">
        <f t="shared" si="213"/>
        <v>0</v>
      </c>
      <c r="S354" s="162">
        <f t="shared" si="214"/>
        <v>0</v>
      </c>
      <c r="T354" s="251" t="str">
        <f t="shared" si="188"/>
        <v>V</v>
      </c>
      <c r="U354" s="262">
        <v>1</v>
      </c>
      <c r="V354" s="262">
        <v>1</v>
      </c>
      <c r="W354" s="262">
        <v>1</v>
      </c>
      <c r="X354" s="262">
        <v>1</v>
      </c>
      <c r="Y354" s="158"/>
      <c r="Z354" s="164">
        <f t="shared" si="189"/>
        <v>5056</v>
      </c>
      <c r="AA354" s="165">
        <f t="shared" si="190"/>
        <v>18.332461176470588</v>
      </c>
      <c r="AB354" s="166"/>
    </row>
    <row r="355" spans="2:28" ht="18" customHeight="1">
      <c r="B355" s="298" t="s">
        <v>361</v>
      </c>
      <c r="C355" s="656" t="s">
        <v>852</v>
      </c>
      <c r="D355" s="300">
        <v>0</v>
      </c>
      <c r="E355" s="658">
        <v>0.28999999999999998</v>
      </c>
      <c r="F355" s="55" t="s">
        <v>412</v>
      </c>
      <c r="G355" s="72" t="s">
        <v>333</v>
      </c>
      <c r="H355" s="55" t="s">
        <v>324</v>
      </c>
      <c r="I355" s="72">
        <v>23.8</v>
      </c>
      <c r="J355" s="261">
        <v>3200</v>
      </c>
      <c r="K355" s="161">
        <f t="shared" si="220"/>
        <v>200</v>
      </c>
      <c r="L355" s="162">
        <f t="shared" si="184"/>
        <v>8.0285333333333337</v>
      </c>
      <c r="M355" s="162">
        <f t="shared" si="185"/>
        <v>0</v>
      </c>
      <c r="N355" s="162">
        <f t="shared" si="186"/>
        <v>0</v>
      </c>
      <c r="O355" s="162">
        <f t="shared" si="187"/>
        <v>0</v>
      </c>
      <c r="P355" s="163">
        <f t="shared" si="211"/>
        <v>0.33733333333333332</v>
      </c>
      <c r="Q355" s="162">
        <f t="shared" si="212"/>
        <v>0</v>
      </c>
      <c r="R355" s="162">
        <f t="shared" si="213"/>
        <v>0</v>
      </c>
      <c r="S355" s="162">
        <f t="shared" si="214"/>
        <v>0</v>
      </c>
      <c r="T355" s="251" t="str">
        <f t="shared" si="188"/>
        <v>V</v>
      </c>
      <c r="U355" s="262">
        <v>1</v>
      </c>
      <c r="V355" s="262">
        <v>1</v>
      </c>
      <c r="W355" s="262">
        <v>1</v>
      </c>
      <c r="X355" s="262">
        <v>1</v>
      </c>
      <c r="Y355" s="158"/>
      <c r="Z355" s="164">
        <f t="shared" si="189"/>
        <v>4760</v>
      </c>
      <c r="AA355" s="165">
        <f t="shared" si="190"/>
        <v>8.0285333333333337</v>
      </c>
      <c r="AB355" s="166"/>
    </row>
    <row r="356" spans="2:28" ht="18" customHeight="1">
      <c r="B356" s="298" t="s">
        <v>361</v>
      </c>
      <c r="C356" s="656" t="s">
        <v>852</v>
      </c>
      <c r="D356" s="300">
        <v>1</v>
      </c>
      <c r="E356" s="658" t="s">
        <v>483</v>
      </c>
      <c r="F356" s="55" t="s">
        <v>412</v>
      </c>
      <c r="G356" s="72" t="s">
        <v>333</v>
      </c>
      <c r="H356" s="55" t="s">
        <v>324</v>
      </c>
      <c r="I356" s="72">
        <v>79.38</v>
      </c>
      <c r="J356" s="261">
        <v>3200</v>
      </c>
      <c r="K356" s="161">
        <f t="shared" si="220"/>
        <v>200</v>
      </c>
      <c r="L356" s="162">
        <f t="shared" si="184"/>
        <v>26.777519999999996</v>
      </c>
      <c r="M356" s="162">
        <f t="shared" si="185"/>
        <v>0</v>
      </c>
      <c r="N356" s="162">
        <f t="shared" si="186"/>
        <v>0</v>
      </c>
      <c r="O356" s="162">
        <f t="shared" si="187"/>
        <v>0</v>
      </c>
      <c r="P356" s="163">
        <f t="shared" si="211"/>
        <v>0.33733333333333332</v>
      </c>
      <c r="Q356" s="162">
        <f t="shared" si="212"/>
        <v>0</v>
      </c>
      <c r="R356" s="162">
        <f t="shared" si="213"/>
        <v>0</v>
      </c>
      <c r="S356" s="162">
        <f t="shared" si="214"/>
        <v>0</v>
      </c>
      <c r="T356" s="251" t="str">
        <f t="shared" si="188"/>
        <v>V</v>
      </c>
      <c r="U356" s="262">
        <v>1</v>
      </c>
      <c r="V356" s="262">
        <v>1</v>
      </c>
      <c r="W356" s="262">
        <v>1</v>
      </c>
      <c r="X356" s="262">
        <v>1</v>
      </c>
      <c r="Y356" s="158"/>
      <c r="Z356" s="164">
        <f t="shared" si="189"/>
        <v>15876</v>
      </c>
      <c r="AA356" s="165">
        <f t="shared" si="190"/>
        <v>26.777519999999996</v>
      </c>
      <c r="AB356" s="166"/>
    </row>
    <row r="357" spans="2:28" ht="18" customHeight="1">
      <c r="B357" s="298" t="s">
        <v>361</v>
      </c>
      <c r="C357" s="656" t="s">
        <v>852</v>
      </c>
      <c r="D357" s="300">
        <v>1</v>
      </c>
      <c r="E357" s="658">
        <v>1.03</v>
      </c>
      <c r="F357" s="72" t="s">
        <v>338</v>
      </c>
      <c r="G357" s="72" t="s">
        <v>341</v>
      </c>
      <c r="H357" s="55" t="s">
        <v>324</v>
      </c>
      <c r="I357" s="72">
        <v>8.6</v>
      </c>
      <c r="J357" s="261">
        <v>1040</v>
      </c>
      <c r="K357" s="161">
        <f t="shared" ref="K357:K360" si="221">SUM(IF(J357="",0,VLOOKUP(J357,Kengetal,2)))</f>
        <v>40</v>
      </c>
      <c r="L357" s="162">
        <f t="shared" si="184"/>
        <v>1.0890635294117648</v>
      </c>
      <c r="M357" s="162">
        <f t="shared" si="185"/>
        <v>0</v>
      </c>
      <c r="N357" s="162">
        <f t="shared" si="186"/>
        <v>0</v>
      </c>
      <c r="O357" s="162">
        <f t="shared" si="187"/>
        <v>0</v>
      </c>
      <c r="P357" s="163">
        <f t="shared" si="211"/>
        <v>0.12663529411764707</v>
      </c>
      <c r="Q357" s="162">
        <f t="shared" si="212"/>
        <v>0</v>
      </c>
      <c r="R357" s="162">
        <f t="shared" si="213"/>
        <v>0</v>
      </c>
      <c r="S357" s="162">
        <f t="shared" si="214"/>
        <v>0</v>
      </c>
      <c r="T357" s="251" t="str">
        <f t="shared" si="188"/>
        <v>B</v>
      </c>
      <c r="U357" s="262">
        <v>1</v>
      </c>
      <c r="V357" s="262">
        <v>1</v>
      </c>
      <c r="W357" s="262">
        <v>1</v>
      </c>
      <c r="X357" s="262">
        <v>1</v>
      </c>
      <c r="Y357" s="158"/>
      <c r="Z357" s="164">
        <f t="shared" si="189"/>
        <v>344</v>
      </c>
      <c r="AA357" s="165">
        <f t="shared" si="190"/>
        <v>1.0890635294117648</v>
      </c>
      <c r="AB357" s="166"/>
    </row>
    <row r="358" spans="2:28" ht="18" customHeight="1">
      <c r="B358" s="298" t="s">
        <v>361</v>
      </c>
      <c r="C358" s="656" t="s">
        <v>852</v>
      </c>
      <c r="D358" s="300">
        <v>1</v>
      </c>
      <c r="E358" s="658">
        <v>1.04</v>
      </c>
      <c r="F358" s="72" t="s">
        <v>871</v>
      </c>
      <c r="G358" s="72" t="s">
        <v>334</v>
      </c>
      <c r="H358" s="55" t="s">
        <v>324</v>
      </c>
      <c r="I358" s="72">
        <v>62.4</v>
      </c>
      <c r="J358" s="261">
        <v>7080</v>
      </c>
      <c r="K358" s="161">
        <f t="shared" si="221"/>
        <v>80</v>
      </c>
      <c r="L358" s="162">
        <f t="shared" si="184"/>
        <v>18.100404705882351</v>
      </c>
      <c r="M358" s="162">
        <f t="shared" si="185"/>
        <v>0</v>
      </c>
      <c r="N358" s="162">
        <f t="shared" si="186"/>
        <v>0</v>
      </c>
      <c r="O358" s="162">
        <f t="shared" si="187"/>
        <v>0</v>
      </c>
      <c r="P358" s="163">
        <f t="shared" si="211"/>
        <v>0.29007058823529408</v>
      </c>
      <c r="Q358" s="162">
        <f t="shared" si="212"/>
        <v>0</v>
      </c>
      <c r="R358" s="162">
        <f t="shared" si="213"/>
        <v>0</v>
      </c>
      <c r="S358" s="162">
        <f t="shared" si="214"/>
        <v>0</v>
      </c>
      <c r="T358" s="251" t="str">
        <f t="shared" si="188"/>
        <v>V</v>
      </c>
      <c r="U358" s="262">
        <v>1</v>
      </c>
      <c r="V358" s="262">
        <v>1</v>
      </c>
      <c r="W358" s="262">
        <v>1</v>
      </c>
      <c r="X358" s="262">
        <v>1</v>
      </c>
      <c r="Y358" s="158"/>
      <c r="Z358" s="164">
        <f t="shared" si="189"/>
        <v>4992</v>
      </c>
      <c r="AA358" s="165">
        <f t="shared" si="190"/>
        <v>18.100404705882351</v>
      </c>
      <c r="AB358" s="166"/>
    </row>
    <row r="359" spans="2:28" ht="18" customHeight="1">
      <c r="B359" s="298" t="s">
        <v>361</v>
      </c>
      <c r="C359" s="656" t="s">
        <v>852</v>
      </c>
      <c r="D359" s="300">
        <v>1</v>
      </c>
      <c r="E359" s="658">
        <v>1.05</v>
      </c>
      <c r="F359" s="72" t="s">
        <v>487</v>
      </c>
      <c r="G359" s="72" t="s">
        <v>333</v>
      </c>
      <c r="H359" s="55" t="s">
        <v>324</v>
      </c>
      <c r="I359" s="72">
        <v>34.5</v>
      </c>
      <c r="J359" s="261">
        <v>1200</v>
      </c>
      <c r="K359" s="161">
        <f t="shared" si="221"/>
        <v>200</v>
      </c>
      <c r="L359" s="162">
        <f t="shared" si="184"/>
        <v>16.803529411764707</v>
      </c>
      <c r="M359" s="162">
        <f t="shared" si="185"/>
        <v>0</v>
      </c>
      <c r="N359" s="162">
        <f t="shared" si="186"/>
        <v>0</v>
      </c>
      <c r="O359" s="162">
        <f t="shared" si="187"/>
        <v>0</v>
      </c>
      <c r="P359" s="163">
        <f t="shared" si="211"/>
        <v>0.48705882352941177</v>
      </c>
      <c r="Q359" s="162">
        <f t="shared" si="212"/>
        <v>0</v>
      </c>
      <c r="R359" s="162">
        <f t="shared" si="213"/>
        <v>0</v>
      </c>
      <c r="S359" s="162">
        <f t="shared" si="214"/>
        <v>0</v>
      </c>
      <c r="T359" s="251" t="str">
        <f t="shared" si="188"/>
        <v>B</v>
      </c>
      <c r="U359" s="262">
        <v>1</v>
      </c>
      <c r="V359" s="262">
        <v>1</v>
      </c>
      <c r="W359" s="262">
        <v>1</v>
      </c>
      <c r="X359" s="262">
        <v>1</v>
      </c>
      <c r="Y359" s="158"/>
      <c r="Z359" s="164">
        <f t="shared" si="189"/>
        <v>6900</v>
      </c>
      <c r="AA359" s="165">
        <f t="shared" si="190"/>
        <v>16.803529411764707</v>
      </c>
      <c r="AB359" s="166"/>
    </row>
    <row r="360" spans="2:28" ht="18" customHeight="1">
      <c r="B360" s="298" t="s">
        <v>361</v>
      </c>
      <c r="C360" s="656" t="s">
        <v>852</v>
      </c>
      <c r="D360" s="300">
        <v>1</v>
      </c>
      <c r="E360" s="658">
        <v>1.06</v>
      </c>
      <c r="F360" s="72" t="s">
        <v>871</v>
      </c>
      <c r="G360" s="72" t="s">
        <v>334</v>
      </c>
      <c r="H360" s="55" t="s">
        <v>324</v>
      </c>
      <c r="I360" s="72">
        <v>62.4</v>
      </c>
      <c r="J360" s="261">
        <v>7080</v>
      </c>
      <c r="K360" s="161">
        <f t="shared" si="221"/>
        <v>80</v>
      </c>
      <c r="L360" s="162">
        <f t="shared" si="184"/>
        <v>18.100404705882351</v>
      </c>
      <c r="M360" s="162">
        <f t="shared" si="185"/>
        <v>0</v>
      </c>
      <c r="N360" s="162">
        <f t="shared" si="186"/>
        <v>0</v>
      </c>
      <c r="O360" s="162">
        <f t="shared" si="187"/>
        <v>0</v>
      </c>
      <c r="P360" s="163">
        <f t="shared" si="211"/>
        <v>0.29007058823529408</v>
      </c>
      <c r="Q360" s="162">
        <f t="shared" si="212"/>
        <v>0</v>
      </c>
      <c r="R360" s="162">
        <f t="shared" si="213"/>
        <v>0</v>
      </c>
      <c r="S360" s="162">
        <f t="shared" si="214"/>
        <v>0</v>
      </c>
      <c r="T360" s="251" t="str">
        <f t="shared" si="188"/>
        <v>V</v>
      </c>
      <c r="U360" s="262">
        <v>1</v>
      </c>
      <c r="V360" s="262">
        <v>1</v>
      </c>
      <c r="W360" s="262">
        <v>1</v>
      </c>
      <c r="X360" s="262">
        <v>1</v>
      </c>
      <c r="Y360" s="158"/>
      <c r="Z360" s="164">
        <f t="shared" si="189"/>
        <v>4992</v>
      </c>
      <c r="AA360" s="165">
        <f t="shared" si="190"/>
        <v>18.100404705882351</v>
      </c>
      <c r="AB360" s="166"/>
    </row>
    <row r="361" spans="2:28" ht="18" customHeight="1">
      <c r="B361" s="298" t="s">
        <v>361</v>
      </c>
      <c r="C361" s="656" t="s">
        <v>852</v>
      </c>
      <c r="D361" s="300">
        <v>1</v>
      </c>
      <c r="E361" s="658">
        <v>1.07</v>
      </c>
      <c r="F361" s="72" t="s">
        <v>871</v>
      </c>
      <c r="G361" s="72" t="s">
        <v>334</v>
      </c>
      <c r="H361" s="55" t="s">
        <v>324</v>
      </c>
      <c r="I361" s="72">
        <v>62.4</v>
      </c>
      <c r="J361" s="261">
        <v>7080</v>
      </c>
      <c r="K361" s="161">
        <f t="shared" ref="K361:K364" si="222">SUM(IF(J361="",0,VLOOKUP(J361,Kengetal,2)))</f>
        <v>80</v>
      </c>
      <c r="L361" s="162">
        <f t="shared" si="184"/>
        <v>18.100404705882351</v>
      </c>
      <c r="M361" s="162">
        <f t="shared" si="185"/>
        <v>0</v>
      </c>
      <c r="N361" s="162">
        <f t="shared" si="186"/>
        <v>0</v>
      </c>
      <c r="O361" s="162">
        <f t="shared" si="187"/>
        <v>0</v>
      </c>
      <c r="P361" s="163">
        <f t="shared" si="211"/>
        <v>0.29007058823529408</v>
      </c>
      <c r="Q361" s="162">
        <f t="shared" si="212"/>
        <v>0</v>
      </c>
      <c r="R361" s="162">
        <f t="shared" si="213"/>
        <v>0</v>
      </c>
      <c r="S361" s="162">
        <f t="shared" si="214"/>
        <v>0</v>
      </c>
      <c r="T361" s="251" t="str">
        <f t="shared" si="188"/>
        <v>V</v>
      </c>
      <c r="U361" s="262">
        <v>1</v>
      </c>
      <c r="V361" s="262">
        <v>1</v>
      </c>
      <c r="W361" s="262">
        <v>1</v>
      </c>
      <c r="X361" s="262">
        <v>1</v>
      </c>
      <c r="Y361" s="158"/>
      <c r="Z361" s="164">
        <f t="shared" si="189"/>
        <v>4992</v>
      </c>
      <c r="AA361" s="165">
        <f t="shared" si="190"/>
        <v>18.100404705882351</v>
      </c>
      <c r="AB361" s="166"/>
    </row>
    <row r="362" spans="2:28" ht="18" customHeight="1">
      <c r="B362" s="298" t="s">
        <v>361</v>
      </c>
      <c r="C362" s="656" t="s">
        <v>852</v>
      </c>
      <c r="D362" s="300">
        <v>1</v>
      </c>
      <c r="E362" s="658">
        <v>1.08</v>
      </c>
      <c r="F362" s="72" t="s">
        <v>331</v>
      </c>
      <c r="G362" s="72" t="s">
        <v>341</v>
      </c>
      <c r="H362" s="55" t="s">
        <v>323</v>
      </c>
      <c r="I362" s="72">
        <v>42</v>
      </c>
      <c r="J362" s="261">
        <v>1040</v>
      </c>
      <c r="K362" s="161">
        <f t="shared" si="222"/>
        <v>40</v>
      </c>
      <c r="L362" s="162">
        <f t="shared" si="184"/>
        <v>5.3186823529411766</v>
      </c>
      <c r="M362" s="162">
        <f t="shared" si="185"/>
        <v>0</v>
      </c>
      <c r="N362" s="162">
        <f t="shared" si="186"/>
        <v>0</v>
      </c>
      <c r="O362" s="162">
        <f t="shared" si="187"/>
        <v>0</v>
      </c>
      <c r="P362" s="163">
        <f t="shared" si="211"/>
        <v>0.12663529411764707</v>
      </c>
      <c r="Q362" s="162">
        <f t="shared" si="212"/>
        <v>0</v>
      </c>
      <c r="R362" s="162">
        <f t="shared" si="213"/>
        <v>0</v>
      </c>
      <c r="S362" s="162">
        <f t="shared" si="214"/>
        <v>0</v>
      </c>
      <c r="T362" s="251" t="str">
        <f t="shared" si="188"/>
        <v>B</v>
      </c>
      <c r="U362" s="262">
        <v>1</v>
      </c>
      <c r="V362" s="262">
        <v>1</v>
      </c>
      <c r="W362" s="262">
        <v>1</v>
      </c>
      <c r="X362" s="262">
        <v>1</v>
      </c>
      <c r="Y362" s="158"/>
      <c r="Z362" s="164">
        <f t="shared" si="189"/>
        <v>1680</v>
      </c>
      <c r="AA362" s="165">
        <f t="shared" si="190"/>
        <v>5.3186823529411766</v>
      </c>
      <c r="AB362" s="166"/>
    </row>
    <row r="363" spans="2:28" ht="18" customHeight="1">
      <c r="B363" s="298" t="s">
        <v>361</v>
      </c>
      <c r="C363" s="656" t="s">
        <v>852</v>
      </c>
      <c r="D363" s="300">
        <v>1</v>
      </c>
      <c r="E363" s="658">
        <v>1.0900000000000001</v>
      </c>
      <c r="F363" s="72" t="s">
        <v>345</v>
      </c>
      <c r="G363" s="72" t="s">
        <v>348</v>
      </c>
      <c r="H363" s="55" t="s">
        <v>325</v>
      </c>
      <c r="I363" s="72">
        <v>10.7</v>
      </c>
      <c r="J363" s="261">
        <v>2200</v>
      </c>
      <c r="K363" s="161">
        <f t="shared" si="222"/>
        <v>200</v>
      </c>
      <c r="L363" s="162">
        <f t="shared" si="184"/>
        <v>30.960345098039216</v>
      </c>
      <c r="M363" s="162">
        <f t="shared" si="185"/>
        <v>0</v>
      </c>
      <c r="N363" s="162">
        <f t="shared" si="186"/>
        <v>0</v>
      </c>
      <c r="O363" s="162">
        <f t="shared" si="187"/>
        <v>0</v>
      </c>
      <c r="P363" s="163">
        <f t="shared" si="211"/>
        <v>2.8934901960784316</v>
      </c>
      <c r="Q363" s="162">
        <f t="shared" si="212"/>
        <v>0</v>
      </c>
      <c r="R363" s="162">
        <f t="shared" si="213"/>
        <v>0</v>
      </c>
      <c r="S363" s="162">
        <f t="shared" si="214"/>
        <v>0</v>
      </c>
      <c r="T363" s="251" t="str">
        <f t="shared" si="188"/>
        <v>S</v>
      </c>
      <c r="U363" s="262">
        <v>1</v>
      </c>
      <c r="V363" s="262">
        <v>1</v>
      </c>
      <c r="W363" s="262">
        <v>1</v>
      </c>
      <c r="X363" s="262">
        <v>1</v>
      </c>
      <c r="Y363" s="158"/>
      <c r="Z363" s="164">
        <f t="shared" si="189"/>
        <v>2140</v>
      </c>
      <c r="AA363" s="165">
        <f t="shared" si="190"/>
        <v>30.960345098039216</v>
      </c>
      <c r="AB363" s="166"/>
    </row>
    <row r="364" spans="2:28" ht="18" customHeight="1">
      <c r="B364" s="298" t="s">
        <v>361</v>
      </c>
      <c r="C364" s="656" t="s">
        <v>852</v>
      </c>
      <c r="D364" s="300">
        <v>1</v>
      </c>
      <c r="E364" s="658">
        <v>1.1100000000000001</v>
      </c>
      <c r="F364" s="72" t="s">
        <v>345</v>
      </c>
      <c r="G364" s="72" t="s">
        <v>348</v>
      </c>
      <c r="H364" s="55" t="s">
        <v>325</v>
      </c>
      <c r="I364" s="72">
        <v>1.7</v>
      </c>
      <c r="J364" s="261">
        <v>2200</v>
      </c>
      <c r="K364" s="161">
        <f t="shared" si="222"/>
        <v>200</v>
      </c>
      <c r="L364" s="162">
        <f t="shared" si="184"/>
        <v>4.9189333333333334</v>
      </c>
      <c r="M364" s="162">
        <f t="shared" si="185"/>
        <v>0</v>
      </c>
      <c r="N364" s="162">
        <f t="shared" si="186"/>
        <v>0</v>
      </c>
      <c r="O364" s="162">
        <f t="shared" si="187"/>
        <v>0</v>
      </c>
      <c r="P364" s="163">
        <f t="shared" si="211"/>
        <v>2.8934901960784316</v>
      </c>
      <c r="Q364" s="162">
        <f t="shared" si="212"/>
        <v>0</v>
      </c>
      <c r="R364" s="162">
        <f t="shared" si="213"/>
        <v>0</v>
      </c>
      <c r="S364" s="162">
        <f t="shared" si="214"/>
        <v>0</v>
      </c>
      <c r="T364" s="251" t="str">
        <f t="shared" si="188"/>
        <v>S</v>
      </c>
      <c r="U364" s="262">
        <v>1</v>
      </c>
      <c r="V364" s="262">
        <v>1</v>
      </c>
      <c r="W364" s="262">
        <v>1</v>
      </c>
      <c r="X364" s="262">
        <v>1</v>
      </c>
      <c r="Y364" s="158"/>
      <c r="Z364" s="164">
        <f t="shared" si="189"/>
        <v>340</v>
      </c>
      <c r="AA364" s="165">
        <f t="shared" si="190"/>
        <v>4.9189333333333334</v>
      </c>
      <c r="AB364" s="166"/>
    </row>
    <row r="365" spans="2:28" ht="18" customHeight="1">
      <c r="B365" s="298" t="s">
        <v>361</v>
      </c>
      <c r="C365" s="656" t="s">
        <v>852</v>
      </c>
      <c r="D365" s="300">
        <v>1</v>
      </c>
      <c r="E365" s="658">
        <v>1.1299999999999999</v>
      </c>
      <c r="F365" s="72" t="s">
        <v>331</v>
      </c>
      <c r="G365" s="72" t="s">
        <v>341</v>
      </c>
      <c r="H365" s="55" t="s">
        <v>323</v>
      </c>
      <c r="I365" s="72">
        <v>15.5</v>
      </c>
      <c r="J365" s="261">
        <v>1040</v>
      </c>
      <c r="K365" s="161">
        <f t="shared" ref="K365:K372" si="223">SUM(IF(J365="",0,VLOOKUP(J365,Kengetal,2)))</f>
        <v>40</v>
      </c>
      <c r="L365" s="162">
        <f t="shared" si="184"/>
        <v>1.9628470588235296</v>
      </c>
      <c r="M365" s="162">
        <f t="shared" si="185"/>
        <v>0</v>
      </c>
      <c r="N365" s="162">
        <f t="shared" si="186"/>
        <v>0</v>
      </c>
      <c r="O365" s="162">
        <f t="shared" si="187"/>
        <v>0</v>
      </c>
      <c r="P365" s="163">
        <f t="shared" si="211"/>
        <v>0.12663529411764707</v>
      </c>
      <c r="Q365" s="162">
        <f t="shared" si="212"/>
        <v>0</v>
      </c>
      <c r="R365" s="162">
        <f t="shared" si="213"/>
        <v>0</v>
      </c>
      <c r="S365" s="162">
        <f t="shared" si="214"/>
        <v>0</v>
      </c>
      <c r="T365" s="251" t="str">
        <f t="shared" si="188"/>
        <v>B</v>
      </c>
      <c r="U365" s="262">
        <v>1</v>
      </c>
      <c r="V365" s="262">
        <v>1</v>
      </c>
      <c r="W365" s="262">
        <v>1</v>
      </c>
      <c r="X365" s="262">
        <v>1</v>
      </c>
      <c r="Y365" s="158"/>
      <c r="Z365" s="164">
        <f t="shared" si="189"/>
        <v>620</v>
      </c>
      <c r="AA365" s="165">
        <f t="shared" si="190"/>
        <v>1.9628470588235296</v>
      </c>
      <c r="AB365" s="166"/>
    </row>
    <row r="366" spans="2:28" ht="18" customHeight="1">
      <c r="B366" s="298" t="s">
        <v>361</v>
      </c>
      <c r="C366" s="656" t="s">
        <v>852</v>
      </c>
      <c r="D366" s="300">
        <v>1</v>
      </c>
      <c r="E366" s="658">
        <v>1.1399999999999999</v>
      </c>
      <c r="F366" s="72" t="s">
        <v>345</v>
      </c>
      <c r="G366" s="72" t="s">
        <v>348</v>
      </c>
      <c r="H366" s="55" t="s">
        <v>325</v>
      </c>
      <c r="I366" s="72">
        <v>10.8</v>
      </c>
      <c r="J366" s="261">
        <v>2200</v>
      </c>
      <c r="K366" s="161">
        <f t="shared" si="223"/>
        <v>200</v>
      </c>
      <c r="L366" s="162">
        <f t="shared" si="184"/>
        <v>31.249694117647064</v>
      </c>
      <c r="M366" s="162">
        <f t="shared" si="185"/>
        <v>0</v>
      </c>
      <c r="N366" s="162">
        <f t="shared" si="186"/>
        <v>0</v>
      </c>
      <c r="O366" s="162">
        <f t="shared" si="187"/>
        <v>0</v>
      </c>
      <c r="P366" s="163">
        <f t="shared" si="211"/>
        <v>2.8934901960784316</v>
      </c>
      <c r="Q366" s="162">
        <f t="shared" si="212"/>
        <v>0</v>
      </c>
      <c r="R366" s="162">
        <f t="shared" si="213"/>
        <v>0</v>
      </c>
      <c r="S366" s="162">
        <f t="shared" si="214"/>
        <v>0</v>
      </c>
      <c r="T366" s="251" t="str">
        <f t="shared" si="188"/>
        <v>S</v>
      </c>
      <c r="U366" s="262">
        <v>1</v>
      </c>
      <c r="V366" s="262">
        <v>1</v>
      </c>
      <c r="W366" s="262">
        <v>1</v>
      </c>
      <c r="X366" s="262">
        <v>1</v>
      </c>
      <c r="Y366" s="158"/>
      <c r="Z366" s="164">
        <f t="shared" si="189"/>
        <v>2160</v>
      </c>
      <c r="AA366" s="165">
        <f t="shared" si="190"/>
        <v>31.249694117647064</v>
      </c>
      <c r="AB366" s="166"/>
    </row>
    <row r="367" spans="2:28" ht="18" customHeight="1">
      <c r="B367" s="298" t="s">
        <v>361</v>
      </c>
      <c r="C367" s="656" t="s">
        <v>852</v>
      </c>
      <c r="D367" s="300">
        <v>2</v>
      </c>
      <c r="E367" s="658" t="s">
        <v>484</v>
      </c>
      <c r="F367" s="72" t="s">
        <v>487</v>
      </c>
      <c r="G367" s="72" t="s">
        <v>333</v>
      </c>
      <c r="H367" s="55" t="s">
        <v>324</v>
      </c>
      <c r="I367" s="72">
        <v>20</v>
      </c>
      <c r="J367" s="261">
        <v>1200</v>
      </c>
      <c r="K367" s="161">
        <f t="shared" si="223"/>
        <v>200</v>
      </c>
      <c r="L367" s="162">
        <f t="shared" si="184"/>
        <v>9.7411764705882362</v>
      </c>
      <c r="M367" s="162">
        <f t="shared" si="185"/>
        <v>0</v>
      </c>
      <c r="N367" s="162">
        <f t="shared" si="186"/>
        <v>0</v>
      </c>
      <c r="O367" s="162">
        <f t="shared" si="187"/>
        <v>0</v>
      </c>
      <c r="P367" s="163">
        <f t="shared" si="211"/>
        <v>0.48705882352941177</v>
      </c>
      <c r="Q367" s="162">
        <f t="shared" si="212"/>
        <v>0</v>
      </c>
      <c r="R367" s="162">
        <f t="shared" si="213"/>
        <v>0</v>
      </c>
      <c r="S367" s="162">
        <f t="shared" si="214"/>
        <v>0</v>
      </c>
      <c r="T367" s="251" t="str">
        <f t="shared" si="188"/>
        <v>B</v>
      </c>
      <c r="U367" s="262">
        <v>1</v>
      </c>
      <c r="V367" s="262">
        <v>1</v>
      </c>
      <c r="W367" s="262">
        <v>1</v>
      </c>
      <c r="X367" s="262">
        <v>1</v>
      </c>
      <c r="Y367" s="158"/>
      <c r="Z367" s="164">
        <f t="shared" si="189"/>
        <v>4000</v>
      </c>
      <c r="AA367" s="165">
        <f t="shared" si="190"/>
        <v>9.7411764705882362</v>
      </c>
      <c r="AB367" s="166"/>
    </row>
    <row r="368" spans="2:28" ht="18" customHeight="1">
      <c r="B368" s="298" t="s">
        <v>361</v>
      </c>
      <c r="C368" s="656" t="s">
        <v>852</v>
      </c>
      <c r="D368" s="300">
        <v>2</v>
      </c>
      <c r="E368" s="658">
        <v>2.02</v>
      </c>
      <c r="F368" s="55" t="s">
        <v>412</v>
      </c>
      <c r="G368" s="72" t="s">
        <v>333</v>
      </c>
      <c r="H368" s="55" t="s">
        <v>324</v>
      </c>
      <c r="I368" s="72">
        <v>10.8</v>
      </c>
      <c r="J368" s="261">
        <v>3200</v>
      </c>
      <c r="K368" s="161">
        <f t="shared" si="223"/>
        <v>200</v>
      </c>
      <c r="L368" s="162">
        <f t="shared" si="184"/>
        <v>3.6432000000000002</v>
      </c>
      <c r="M368" s="162">
        <f t="shared" si="185"/>
        <v>0</v>
      </c>
      <c r="N368" s="162">
        <f t="shared" si="186"/>
        <v>0</v>
      </c>
      <c r="O368" s="162">
        <f t="shared" si="187"/>
        <v>0</v>
      </c>
      <c r="P368" s="163">
        <f t="shared" si="211"/>
        <v>0.33733333333333332</v>
      </c>
      <c r="Q368" s="162">
        <f t="shared" si="212"/>
        <v>0</v>
      </c>
      <c r="R368" s="162">
        <f t="shared" si="213"/>
        <v>0</v>
      </c>
      <c r="S368" s="162">
        <f t="shared" si="214"/>
        <v>0</v>
      </c>
      <c r="T368" s="251" t="str">
        <f t="shared" si="188"/>
        <v>V</v>
      </c>
      <c r="U368" s="262">
        <v>1</v>
      </c>
      <c r="V368" s="262">
        <v>1</v>
      </c>
      <c r="W368" s="262">
        <v>1</v>
      </c>
      <c r="X368" s="262">
        <v>1</v>
      </c>
      <c r="Y368" s="158"/>
      <c r="Z368" s="164">
        <f t="shared" si="189"/>
        <v>2160</v>
      </c>
      <c r="AA368" s="165">
        <f t="shared" si="190"/>
        <v>3.6432000000000002</v>
      </c>
      <c r="AB368" s="166"/>
    </row>
    <row r="369" spans="1:28" ht="18" customHeight="1">
      <c r="B369" s="298" t="s">
        <v>361</v>
      </c>
      <c r="C369" s="656" t="s">
        <v>852</v>
      </c>
      <c r="D369" s="300">
        <v>2</v>
      </c>
      <c r="E369" s="658">
        <v>2.0299999999999998</v>
      </c>
      <c r="F369" s="72" t="s">
        <v>487</v>
      </c>
      <c r="G369" s="72" t="s">
        <v>333</v>
      </c>
      <c r="H369" s="55" t="s">
        <v>324</v>
      </c>
      <c r="I369" s="72">
        <v>18.8</v>
      </c>
      <c r="J369" s="261">
        <v>1200</v>
      </c>
      <c r="K369" s="161">
        <f t="shared" si="223"/>
        <v>200</v>
      </c>
      <c r="L369" s="162">
        <f t="shared" si="184"/>
        <v>9.1567058823529415</v>
      </c>
      <c r="M369" s="162">
        <f t="shared" si="185"/>
        <v>0</v>
      </c>
      <c r="N369" s="162">
        <f t="shared" si="186"/>
        <v>0</v>
      </c>
      <c r="O369" s="162">
        <f t="shared" si="187"/>
        <v>0</v>
      </c>
      <c r="P369" s="163">
        <f t="shared" si="211"/>
        <v>0.48705882352941177</v>
      </c>
      <c r="Q369" s="162">
        <f t="shared" si="212"/>
        <v>0</v>
      </c>
      <c r="R369" s="162">
        <f t="shared" si="213"/>
        <v>0</v>
      </c>
      <c r="S369" s="162">
        <f t="shared" si="214"/>
        <v>0</v>
      </c>
      <c r="T369" s="251" t="str">
        <f t="shared" si="188"/>
        <v>B</v>
      </c>
      <c r="U369" s="262">
        <v>1</v>
      </c>
      <c r="V369" s="262">
        <v>1</v>
      </c>
      <c r="W369" s="262">
        <v>1</v>
      </c>
      <c r="X369" s="262">
        <v>1</v>
      </c>
      <c r="Y369" s="158"/>
      <c r="Z369" s="164">
        <f t="shared" si="189"/>
        <v>3760</v>
      </c>
      <c r="AA369" s="165">
        <f t="shared" si="190"/>
        <v>9.1567058823529415</v>
      </c>
      <c r="AB369" s="166"/>
    </row>
    <row r="370" spans="1:28" ht="18" customHeight="1">
      <c r="B370" s="298" t="s">
        <v>361</v>
      </c>
      <c r="C370" s="656" t="s">
        <v>852</v>
      </c>
      <c r="D370" s="300">
        <v>2</v>
      </c>
      <c r="E370" s="658">
        <v>2.0499999999999998</v>
      </c>
      <c r="F370" s="72" t="s">
        <v>487</v>
      </c>
      <c r="G370" s="72" t="s">
        <v>333</v>
      </c>
      <c r="H370" s="55" t="s">
        <v>324</v>
      </c>
      <c r="I370" s="72">
        <v>20</v>
      </c>
      <c r="J370" s="261">
        <v>1200</v>
      </c>
      <c r="K370" s="161">
        <f t="shared" si="223"/>
        <v>200</v>
      </c>
      <c r="L370" s="162">
        <f t="shared" si="184"/>
        <v>9.7411764705882362</v>
      </c>
      <c r="M370" s="162">
        <f t="shared" si="185"/>
        <v>0</v>
      </c>
      <c r="N370" s="162">
        <f t="shared" si="186"/>
        <v>0</v>
      </c>
      <c r="O370" s="162">
        <f t="shared" si="187"/>
        <v>0</v>
      </c>
      <c r="P370" s="163">
        <f t="shared" si="211"/>
        <v>0.48705882352941177</v>
      </c>
      <c r="Q370" s="162">
        <f t="shared" si="212"/>
        <v>0</v>
      </c>
      <c r="R370" s="162">
        <f t="shared" si="213"/>
        <v>0</v>
      </c>
      <c r="S370" s="162">
        <f t="shared" si="214"/>
        <v>0</v>
      </c>
      <c r="T370" s="251" t="str">
        <f t="shared" si="188"/>
        <v>B</v>
      </c>
      <c r="U370" s="262">
        <v>1</v>
      </c>
      <c r="V370" s="262">
        <v>1</v>
      </c>
      <c r="W370" s="262">
        <v>1</v>
      </c>
      <c r="X370" s="262">
        <v>1</v>
      </c>
      <c r="Y370" s="158"/>
      <c r="Z370" s="164">
        <f t="shared" si="189"/>
        <v>4000</v>
      </c>
      <c r="AA370" s="165">
        <f t="shared" si="190"/>
        <v>9.7411764705882362</v>
      </c>
      <c r="AB370" s="166"/>
    </row>
    <row r="371" spans="1:28" ht="18" customHeight="1">
      <c r="B371" s="298" t="s">
        <v>361</v>
      </c>
      <c r="C371" s="656" t="s">
        <v>892</v>
      </c>
      <c r="D371" s="300">
        <v>0</v>
      </c>
      <c r="E371" s="658">
        <v>0.01</v>
      </c>
      <c r="F371" s="72" t="s">
        <v>302</v>
      </c>
      <c r="G371" s="72" t="s">
        <v>333</v>
      </c>
      <c r="H371" s="55" t="s">
        <v>324</v>
      </c>
      <c r="I371" s="72">
        <v>50</v>
      </c>
      <c r="J371" s="261">
        <v>6200</v>
      </c>
      <c r="K371" s="161">
        <f t="shared" si="223"/>
        <v>200</v>
      </c>
      <c r="L371" s="162">
        <f t="shared" ref="L371:L372" si="224">P371*I371*U371</f>
        <v>90.196078431372541</v>
      </c>
      <c r="M371" s="162">
        <f t="shared" ref="M371:M372" si="225">Q371*I371*V371</f>
        <v>0</v>
      </c>
      <c r="N371" s="162">
        <f t="shared" ref="N371:N372" si="226">R371*I371*W371</f>
        <v>0</v>
      </c>
      <c r="O371" s="162">
        <f t="shared" ref="O371:O372" si="227">S371*I371*X371</f>
        <v>0</v>
      </c>
      <c r="P371" s="163">
        <f t="shared" ref="P371:P372" si="228">IF($J371="",0,VLOOKUP($J371,Kengetal,5,FALSE))</f>
        <v>1.8039215686274508</v>
      </c>
      <c r="Q371" s="162">
        <f t="shared" ref="Q371:Q372" si="229">IF($J371="",0,VLOOKUP($J371,Kengetal,6,FALSE))</f>
        <v>0</v>
      </c>
      <c r="R371" s="162">
        <f t="shared" ref="R371:R372" si="230">IF($J371="",0,VLOOKUP($J371,Kengetal,7,FALSE))</f>
        <v>0</v>
      </c>
      <c r="S371" s="162">
        <f t="shared" ref="S371:S372" si="231">IF($J371="",0,VLOOKUP($J371,Kengetal,8,FALSE))</f>
        <v>0</v>
      </c>
      <c r="T371" s="251" t="str">
        <f t="shared" ref="T371:T372" si="232">IF(J371="","",VLOOKUP(J371,Kengetal,13,FALSE))</f>
        <v>V</v>
      </c>
      <c r="U371" s="262">
        <v>1</v>
      </c>
      <c r="V371" s="262">
        <v>1</v>
      </c>
      <c r="W371" s="262">
        <v>1</v>
      </c>
      <c r="X371" s="262">
        <v>1</v>
      </c>
      <c r="Y371" s="158"/>
      <c r="Z371" s="164">
        <f t="shared" ref="Z371:Z372" si="233">I371*K371</f>
        <v>10000</v>
      </c>
      <c r="AA371" s="165">
        <f t="shared" ref="AA371:AA372" si="234">L371+M371+N371+O371</f>
        <v>90.196078431372541</v>
      </c>
      <c r="AB371" s="166"/>
    </row>
    <row r="372" spans="1:28" ht="18" customHeight="1">
      <c r="A372" s="137">
        <v>37</v>
      </c>
      <c r="B372" s="298" t="s">
        <v>361</v>
      </c>
      <c r="C372" s="656" t="s">
        <v>851</v>
      </c>
      <c r="D372" s="300">
        <v>0</v>
      </c>
      <c r="E372" s="658">
        <v>0.31</v>
      </c>
      <c r="F372" s="72" t="s">
        <v>304</v>
      </c>
      <c r="G372" s="72" t="s">
        <v>333</v>
      </c>
      <c r="H372" s="55" t="s">
        <v>324</v>
      </c>
      <c r="I372" s="72">
        <v>86.4</v>
      </c>
      <c r="J372" s="261" t="s">
        <v>162</v>
      </c>
      <c r="K372" s="161">
        <f t="shared" si="223"/>
        <v>0</v>
      </c>
      <c r="L372" s="162">
        <f t="shared" si="224"/>
        <v>0</v>
      </c>
      <c r="M372" s="162">
        <f t="shared" si="225"/>
        <v>0</v>
      </c>
      <c r="N372" s="162">
        <f t="shared" si="226"/>
        <v>0</v>
      </c>
      <c r="O372" s="162">
        <f t="shared" si="227"/>
        <v>0</v>
      </c>
      <c r="P372" s="163">
        <f t="shared" si="228"/>
        <v>0</v>
      </c>
      <c r="Q372" s="162">
        <f t="shared" si="229"/>
        <v>0</v>
      </c>
      <c r="R372" s="162">
        <f t="shared" si="230"/>
        <v>0</v>
      </c>
      <c r="S372" s="162">
        <f t="shared" si="231"/>
        <v>0</v>
      </c>
      <c r="T372" s="251">
        <f t="shared" si="232"/>
        <v>0</v>
      </c>
      <c r="U372" s="262">
        <v>1</v>
      </c>
      <c r="V372" s="262">
        <v>1</v>
      </c>
      <c r="W372" s="262">
        <v>1</v>
      </c>
      <c r="X372" s="262">
        <v>1</v>
      </c>
      <c r="Y372" s="158"/>
      <c r="Z372" s="164">
        <f t="shared" si="233"/>
        <v>0</v>
      </c>
      <c r="AA372" s="165">
        <f t="shared" si="234"/>
        <v>0</v>
      </c>
      <c r="AB372" s="166"/>
    </row>
    <row r="373" spans="1:28" ht="18" customHeight="1">
      <c r="A373" s="137">
        <v>37</v>
      </c>
      <c r="B373" s="298" t="s">
        <v>361</v>
      </c>
      <c r="C373" s="656" t="s">
        <v>851</v>
      </c>
      <c r="D373" s="300">
        <v>0</v>
      </c>
      <c r="E373" s="658">
        <v>0.32</v>
      </c>
      <c r="F373" s="72" t="s">
        <v>488</v>
      </c>
      <c r="G373" s="72" t="s">
        <v>333</v>
      </c>
      <c r="H373" s="55" t="s">
        <v>324</v>
      </c>
      <c r="I373" s="72">
        <v>254</v>
      </c>
      <c r="J373" s="261" t="s">
        <v>162</v>
      </c>
      <c r="K373" s="161">
        <f t="shared" ref="K373:K378" si="235">SUM(IF(J373="",0,VLOOKUP(J373,Kengetal,2)))</f>
        <v>0</v>
      </c>
      <c r="L373" s="162">
        <f t="shared" si="184"/>
        <v>0</v>
      </c>
      <c r="M373" s="162">
        <f t="shared" si="185"/>
        <v>0</v>
      </c>
      <c r="N373" s="162">
        <f t="shared" si="186"/>
        <v>0</v>
      </c>
      <c r="O373" s="162">
        <f t="shared" si="187"/>
        <v>0</v>
      </c>
      <c r="P373" s="163">
        <f t="shared" si="211"/>
        <v>0</v>
      </c>
      <c r="Q373" s="162">
        <f t="shared" si="212"/>
        <v>0</v>
      </c>
      <c r="R373" s="162">
        <f t="shared" si="213"/>
        <v>0</v>
      </c>
      <c r="S373" s="162">
        <f t="shared" si="214"/>
        <v>0</v>
      </c>
      <c r="T373" s="251">
        <f t="shared" si="188"/>
        <v>0</v>
      </c>
      <c r="U373" s="262">
        <v>1</v>
      </c>
      <c r="V373" s="262">
        <v>1</v>
      </c>
      <c r="W373" s="262">
        <v>1</v>
      </c>
      <c r="X373" s="262">
        <v>1</v>
      </c>
      <c r="Y373" s="158"/>
      <c r="Z373" s="164">
        <f t="shared" si="189"/>
        <v>0</v>
      </c>
      <c r="AA373" s="165">
        <f t="shared" si="190"/>
        <v>0</v>
      </c>
      <c r="AB373" s="166"/>
    </row>
    <row r="374" spans="1:28" ht="18" customHeight="1">
      <c r="A374" s="137">
        <v>38</v>
      </c>
      <c r="B374" s="298" t="s">
        <v>361</v>
      </c>
      <c r="C374" s="656" t="s">
        <v>851</v>
      </c>
      <c r="D374" s="300">
        <v>0</v>
      </c>
      <c r="E374" s="658">
        <v>0.33</v>
      </c>
      <c r="F374" s="72" t="s">
        <v>481</v>
      </c>
      <c r="G374" s="72" t="s">
        <v>333</v>
      </c>
      <c r="H374" s="55" t="s">
        <v>325</v>
      </c>
      <c r="I374" s="72">
        <v>22</v>
      </c>
      <c r="J374" s="261" t="s">
        <v>162</v>
      </c>
      <c r="K374" s="161">
        <f t="shared" si="235"/>
        <v>0</v>
      </c>
      <c r="L374" s="162">
        <f t="shared" si="184"/>
        <v>0</v>
      </c>
      <c r="M374" s="162">
        <f t="shared" si="185"/>
        <v>0</v>
      </c>
      <c r="N374" s="162">
        <f t="shared" si="186"/>
        <v>0</v>
      </c>
      <c r="O374" s="162">
        <f t="shared" si="187"/>
        <v>0</v>
      </c>
      <c r="P374" s="163">
        <f t="shared" si="211"/>
        <v>0</v>
      </c>
      <c r="Q374" s="162">
        <f t="shared" si="212"/>
        <v>0</v>
      </c>
      <c r="R374" s="162">
        <f t="shared" si="213"/>
        <v>0</v>
      </c>
      <c r="S374" s="162">
        <f t="shared" si="214"/>
        <v>0</v>
      </c>
      <c r="T374" s="251">
        <f t="shared" si="188"/>
        <v>0</v>
      </c>
      <c r="U374" s="262">
        <v>1</v>
      </c>
      <c r="V374" s="262">
        <v>1</v>
      </c>
      <c r="W374" s="262">
        <v>1</v>
      </c>
      <c r="X374" s="262">
        <v>1</v>
      </c>
      <c r="Y374" s="158"/>
      <c r="Z374" s="164">
        <f t="shared" si="189"/>
        <v>0</v>
      </c>
      <c r="AA374" s="165">
        <f t="shared" si="190"/>
        <v>0</v>
      </c>
      <c r="AB374" s="166"/>
    </row>
    <row r="375" spans="1:28" ht="18" customHeight="1">
      <c r="A375" s="137">
        <v>39</v>
      </c>
      <c r="B375" s="298" t="s">
        <v>361</v>
      </c>
      <c r="C375" s="656" t="s">
        <v>851</v>
      </c>
      <c r="D375" s="300">
        <v>0</v>
      </c>
      <c r="E375" s="658" t="s">
        <v>485</v>
      </c>
      <c r="F375" s="72" t="s">
        <v>345</v>
      </c>
      <c r="G375" s="72" t="s">
        <v>348</v>
      </c>
      <c r="H375" s="55" t="s">
        <v>325</v>
      </c>
      <c r="I375" s="72">
        <v>15</v>
      </c>
      <c r="J375" s="261" t="s">
        <v>162</v>
      </c>
      <c r="K375" s="161">
        <f t="shared" si="235"/>
        <v>0</v>
      </c>
      <c r="L375" s="162">
        <f t="shared" si="184"/>
        <v>0</v>
      </c>
      <c r="M375" s="162">
        <f t="shared" si="185"/>
        <v>0</v>
      </c>
      <c r="N375" s="162">
        <f t="shared" si="186"/>
        <v>0</v>
      </c>
      <c r="O375" s="162">
        <f t="shared" si="187"/>
        <v>0</v>
      </c>
      <c r="P375" s="163">
        <f t="shared" si="211"/>
        <v>0</v>
      </c>
      <c r="Q375" s="162">
        <f t="shared" si="212"/>
        <v>0</v>
      </c>
      <c r="R375" s="162">
        <f t="shared" si="213"/>
        <v>0</v>
      </c>
      <c r="S375" s="162">
        <f t="shared" si="214"/>
        <v>0</v>
      </c>
      <c r="T375" s="251">
        <f t="shared" si="188"/>
        <v>0</v>
      </c>
      <c r="U375" s="262">
        <v>1</v>
      </c>
      <c r="V375" s="262">
        <v>1</v>
      </c>
      <c r="W375" s="262">
        <v>1</v>
      </c>
      <c r="X375" s="262">
        <v>1</v>
      </c>
      <c r="Y375" s="158"/>
      <c r="Z375" s="164">
        <f t="shared" si="189"/>
        <v>0</v>
      </c>
      <c r="AA375" s="165">
        <f t="shared" si="190"/>
        <v>0</v>
      </c>
      <c r="AB375" s="166"/>
    </row>
    <row r="376" spans="1:28" ht="18" customHeight="1">
      <c r="A376" s="137">
        <v>40</v>
      </c>
      <c r="B376" s="298" t="s">
        <v>361</v>
      </c>
      <c r="C376" s="656" t="s">
        <v>851</v>
      </c>
      <c r="D376" s="300">
        <v>0</v>
      </c>
      <c r="E376" s="658">
        <v>0.36</v>
      </c>
      <c r="F376" s="72" t="s">
        <v>481</v>
      </c>
      <c r="G376" s="72" t="s">
        <v>333</v>
      </c>
      <c r="H376" s="55" t="s">
        <v>325</v>
      </c>
      <c r="I376" s="72">
        <v>22</v>
      </c>
      <c r="J376" s="261" t="s">
        <v>162</v>
      </c>
      <c r="K376" s="161">
        <f t="shared" si="235"/>
        <v>0</v>
      </c>
      <c r="L376" s="162">
        <f t="shared" si="184"/>
        <v>0</v>
      </c>
      <c r="M376" s="162">
        <f t="shared" si="185"/>
        <v>0</v>
      </c>
      <c r="N376" s="162">
        <f t="shared" si="186"/>
        <v>0</v>
      </c>
      <c r="O376" s="162">
        <f t="shared" si="187"/>
        <v>0</v>
      </c>
      <c r="P376" s="163">
        <f t="shared" si="211"/>
        <v>0</v>
      </c>
      <c r="Q376" s="162">
        <f t="shared" si="212"/>
        <v>0</v>
      </c>
      <c r="R376" s="162">
        <f t="shared" si="213"/>
        <v>0</v>
      </c>
      <c r="S376" s="162">
        <f t="shared" si="214"/>
        <v>0</v>
      </c>
      <c r="T376" s="251">
        <f t="shared" si="188"/>
        <v>0</v>
      </c>
      <c r="U376" s="262">
        <v>1</v>
      </c>
      <c r="V376" s="262">
        <v>1</v>
      </c>
      <c r="W376" s="262">
        <v>1</v>
      </c>
      <c r="X376" s="262">
        <v>1</v>
      </c>
      <c r="Y376" s="158"/>
      <c r="Z376" s="164">
        <f t="shared" si="189"/>
        <v>0</v>
      </c>
      <c r="AA376" s="165">
        <f t="shared" si="190"/>
        <v>0</v>
      </c>
      <c r="AB376" s="166"/>
    </row>
    <row r="377" spans="1:28" ht="18" customHeight="1">
      <c r="A377" s="137">
        <v>41</v>
      </c>
      <c r="B377" s="298" t="s">
        <v>361</v>
      </c>
      <c r="C377" s="656" t="s">
        <v>851</v>
      </c>
      <c r="D377" s="300">
        <v>0</v>
      </c>
      <c r="E377" s="658" t="s">
        <v>486</v>
      </c>
      <c r="F377" s="72" t="s">
        <v>345</v>
      </c>
      <c r="G377" s="72" t="s">
        <v>348</v>
      </c>
      <c r="H377" s="55" t="s">
        <v>325</v>
      </c>
      <c r="I377" s="72">
        <v>15</v>
      </c>
      <c r="J377" s="261" t="s">
        <v>162</v>
      </c>
      <c r="K377" s="161">
        <f t="shared" si="235"/>
        <v>0</v>
      </c>
      <c r="L377" s="162">
        <f t="shared" si="184"/>
        <v>0</v>
      </c>
      <c r="M377" s="162">
        <f t="shared" si="185"/>
        <v>0</v>
      </c>
      <c r="N377" s="162">
        <f t="shared" si="186"/>
        <v>0</v>
      </c>
      <c r="O377" s="162">
        <f t="shared" si="187"/>
        <v>0</v>
      </c>
      <c r="P377" s="163">
        <f t="shared" si="211"/>
        <v>0</v>
      </c>
      <c r="Q377" s="162">
        <f t="shared" si="212"/>
        <v>0</v>
      </c>
      <c r="R377" s="162">
        <f t="shared" si="213"/>
        <v>0</v>
      </c>
      <c r="S377" s="162">
        <f t="shared" si="214"/>
        <v>0</v>
      </c>
      <c r="T377" s="251">
        <f t="shared" si="188"/>
        <v>0</v>
      </c>
      <c r="U377" s="262">
        <v>1</v>
      </c>
      <c r="V377" s="262">
        <v>1</v>
      </c>
      <c r="W377" s="262">
        <v>1</v>
      </c>
      <c r="X377" s="262">
        <v>1</v>
      </c>
      <c r="Y377" s="158"/>
      <c r="Z377" s="164">
        <f t="shared" si="189"/>
        <v>0</v>
      </c>
      <c r="AA377" s="165">
        <f t="shared" si="190"/>
        <v>0</v>
      </c>
      <c r="AB377" s="166"/>
    </row>
    <row r="378" spans="1:28" ht="18" customHeight="1">
      <c r="A378" s="137">
        <v>41</v>
      </c>
      <c r="B378" s="298" t="s">
        <v>477</v>
      </c>
      <c r="C378" s="656" t="s">
        <v>489</v>
      </c>
      <c r="D378" s="300">
        <v>1</v>
      </c>
      <c r="E378" s="301" t="s">
        <v>453</v>
      </c>
      <c r="F378" s="72" t="s">
        <v>621</v>
      </c>
      <c r="G378" s="72" t="s">
        <v>333</v>
      </c>
      <c r="H378" s="55" t="s">
        <v>324</v>
      </c>
      <c r="I378" s="72">
        <v>62.71</v>
      </c>
      <c r="J378" s="261">
        <v>3200</v>
      </c>
      <c r="K378" s="161">
        <f t="shared" si="235"/>
        <v>200</v>
      </c>
      <c r="L378" s="162">
        <f t="shared" si="184"/>
        <v>21.154173333333333</v>
      </c>
      <c r="M378" s="162">
        <f t="shared" si="185"/>
        <v>0</v>
      </c>
      <c r="N378" s="162">
        <f t="shared" si="186"/>
        <v>0</v>
      </c>
      <c r="O378" s="162">
        <f t="shared" si="187"/>
        <v>0</v>
      </c>
      <c r="P378" s="163">
        <f t="shared" si="211"/>
        <v>0.33733333333333332</v>
      </c>
      <c r="Q378" s="162">
        <f t="shared" si="212"/>
        <v>0</v>
      </c>
      <c r="R378" s="162">
        <f t="shared" si="213"/>
        <v>0</v>
      </c>
      <c r="S378" s="162">
        <f t="shared" si="214"/>
        <v>0</v>
      </c>
      <c r="T378" s="251" t="str">
        <f t="shared" si="188"/>
        <v>V</v>
      </c>
      <c r="U378" s="262">
        <v>1</v>
      </c>
      <c r="V378" s="262">
        <v>1</v>
      </c>
      <c r="W378" s="262">
        <v>1</v>
      </c>
      <c r="X378" s="262">
        <v>1</v>
      </c>
      <c r="Y378" s="158"/>
      <c r="Z378" s="164">
        <f t="shared" si="189"/>
        <v>12542</v>
      </c>
      <c r="AA378" s="165">
        <f t="shared" si="190"/>
        <v>21.154173333333333</v>
      </c>
      <c r="AB378" s="166"/>
    </row>
    <row r="379" spans="1:28" ht="18" customHeight="1">
      <c r="B379" s="298" t="s">
        <v>477</v>
      </c>
      <c r="C379" s="656" t="s">
        <v>489</v>
      </c>
      <c r="D379" s="300">
        <v>1</v>
      </c>
      <c r="E379" s="301" t="s">
        <v>490</v>
      </c>
      <c r="F379" s="72" t="s">
        <v>871</v>
      </c>
      <c r="G379" s="72" t="s">
        <v>334</v>
      </c>
      <c r="H379" s="55" t="s">
        <v>324</v>
      </c>
      <c r="I379" s="72">
        <v>55.29</v>
      </c>
      <c r="J379" s="261">
        <v>7080</v>
      </c>
      <c r="K379" s="161">
        <f t="shared" ref="K379:K390" si="236">SUM(IF(J379="",0,VLOOKUP(J379,Kengetal,2)))</f>
        <v>80</v>
      </c>
      <c r="L379" s="162">
        <f t="shared" si="184"/>
        <v>16.038002823529411</v>
      </c>
      <c r="M379" s="162">
        <f t="shared" si="185"/>
        <v>0</v>
      </c>
      <c r="N379" s="162">
        <f t="shared" si="186"/>
        <v>0</v>
      </c>
      <c r="O379" s="162">
        <f t="shared" si="187"/>
        <v>0</v>
      </c>
      <c r="P379" s="163">
        <f t="shared" si="211"/>
        <v>0.29007058823529408</v>
      </c>
      <c r="Q379" s="162">
        <f t="shared" si="212"/>
        <v>0</v>
      </c>
      <c r="R379" s="162">
        <f t="shared" si="213"/>
        <v>0</v>
      </c>
      <c r="S379" s="162">
        <f t="shared" si="214"/>
        <v>0</v>
      </c>
      <c r="T379" s="251" t="str">
        <f t="shared" si="188"/>
        <v>V</v>
      </c>
      <c r="U379" s="262">
        <v>1</v>
      </c>
      <c r="V379" s="262">
        <v>1</v>
      </c>
      <c r="W379" s="262">
        <v>1</v>
      </c>
      <c r="X379" s="262">
        <v>1</v>
      </c>
      <c r="Y379" s="158"/>
      <c r="Z379" s="164">
        <f t="shared" si="189"/>
        <v>4423.2</v>
      </c>
      <c r="AA379" s="165">
        <f t="shared" si="190"/>
        <v>16.038002823529411</v>
      </c>
      <c r="AB379" s="166"/>
    </row>
    <row r="380" spans="1:28" ht="18" customHeight="1">
      <c r="B380" s="298" t="s">
        <v>477</v>
      </c>
      <c r="C380" s="656" t="s">
        <v>489</v>
      </c>
      <c r="D380" s="300">
        <v>1</v>
      </c>
      <c r="E380" s="301" t="s">
        <v>491</v>
      </c>
      <c r="F380" s="72" t="s">
        <v>871</v>
      </c>
      <c r="G380" s="72" t="s">
        <v>334</v>
      </c>
      <c r="H380" s="55" t="s">
        <v>324</v>
      </c>
      <c r="I380" s="72">
        <v>55.29</v>
      </c>
      <c r="J380" s="261">
        <v>7080</v>
      </c>
      <c r="K380" s="161">
        <f t="shared" si="236"/>
        <v>80</v>
      </c>
      <c r="L380" s="162">
        <f t="shared" si="184"/>
        <v>16.038002823529411</v>
      </c>
      <c r="M380" s="162">
        <f t="shared" si="185"/>
        <v>0</v>
      </c>
      <c r="N380" s="162">
        <f t="shared" si="186"/>
        <v>0</v>
      </c>
      <c r="O380" s="162">
        <f t="shared" si="187"/>
        <v>0</v>
      </c>
      <c r="P380" s="163">
        <f t="shared" si="211"/>
        <v>0.29007058823529408</v>
      </c>
      <c r="Q380" s="162">
        <f t="shared" si="212"/>
        <v>0</v>
      </c>
      <c r="R380" s="162">
        <f t="shared" si="213"/>
        <v>0</v>
      </c>
      <c r="S380" s="162">
        <f t="shared" si="214"/>
        <v>0</v>
      </c>
      <c r="T380" s="251" t="str">
        <f t="shared" si="188"/>
        <v>V</v>
      </c>
      <c r="U380" s="262">
        <v>1</v>
      </c>
      <c r="V380" s="262">
        <v>1</v>
      </c>
      <c r="W380" s="262">
        <v>1</v>
      </c>
      <c r="X380" s="262">
        <v>1</v>
      </c>
      <c r="Y380" s="158"/>
      <c r="Z380" s="164">
        <f t="shared" si="189"/>
        <v>4423.2</v>
      </c>
      <c r="AA380" s="165">
        <f t="shared" si="190"/>
        <v>16.038002823529411</v>
      </c>
      <c r="AB380" s="166"/>
    </row>
    <row r="381" spans="1:28" ht="18" customHeight="1">
      <c r="B381" s="298" t="s">
        <v>477</v>
      </c>
      <c r="C381" s="656" t="s">
        <v>489</v>
      </c>
      <c r="D381" s="300">
        <v>1</v>
      </c>
      <c r="E381" s="301" t="s">
        <v>492</v>
      </c>
      <c r="F381" s="72" t="s">
        <v>871</v>
      </c>
      <c r="G381" s="72" t="s">
        <v>334</v>
      </c>
      <c r="H381" s="55" t="s">
        <v>324</v>
      </c>
      <c r="I381" s="72">
        <v>55.29</v>
      </c>
      <c r="J381" s="261">
        <v>7080</v>
      </c>
      <c r="K381" s="161">
        <f t="shared" si="236"/>
        <v>80</v>
      </c>
      <c r="L381" s="162">
        <f t="shared" si="184"/>
        <v>16.038002823529411</v>
      </c>
      <c r="M381" s="162">
        <f t="shared" si="185"/>
        <v>0</v>
      </c>
      <c r="N381" s="162">
        <f t="shared" si="186"/>
        <v>0</v>
      </c>
      <c r="O381" s="162">
        <f t="shared" si="187"/>
        <v>0</v>
      </c>
      <c r="P381" s="163">
        <f t="shared" si="211"/>
        <v>0.29007058823529408</v>
      </c>
      <c r="Q381" s="162">
        <f t="shared" si="212"/>
        <v>0</v>
      </c>
      <c r="R381" s="162">
        <f t="shared" si="213"/>
        <v>0</v>
      </c>
      <c r="S381" s="162">
        <f t="shared" si="214"/>
        <v>0</v>
      </c>
      <c r="T381" s="251" t="str">
        <f t="shared" si="188"/>
        <v>V</v>
      </c>
      <c r="U381" s="262">
        <v>1</v>
      </c>
      <c r="V381" s="262">
        <v>1</v>
      </c>
      <c r="W381" s="262">
        <v>1</v>
      </c>
      <c r="X381" s="262">
        <v>1</v>
      </c>
      <c r="Y381" s="158"/>
      <c r="Z381" s="164">
        <f t="shared" si="189"/>
        <v>4423.2</v>
      </c>
      <c r="AA381" s="165">
        <f t="shared" si="190"/>
        <v>16.038002823529411</v>
      </c>
      <c r="AB381" s="166"/>
    </row>
    <row r="382" spans="1:28" ht="18" customHeight="1">
      <c r="B382" s="298" t="s">
        <v>477</v>
      </c>
      <c r="C382" s="656" t="s">
        <v>489</v>
      </c>
      <c r="D382" s="300">
        <v>1</v>
      </c>
      <c r="E382" s="301" t="s">
        <v>493</v>
      </c>
      <c r="F382" s="72" t="s">
        <v>331</v>
      </c>
      <c r="G382" s="72" t="s">
        <v>341</v>
      </c>
      <c r="H382" s="55" t="s">
        <v>323</v>
      </c>
      <c r="I382" s="72">
        <v>16.84</v>
      </c>
      <c r="J382" s="261">
        <v>1040</v>
      </c>
      <c r="K382" s="161">
        <f t="shared" si="236"/>
        <v>40</v>
      </c>
      <c r="L382" s="162">
        <f t="shared" si="184"/>
        <v>2.1325383529411766</v>
      </c>
      <c r="M382" s="162">
        <f t="shared" si="185"/>
        <v>0</v>
      </c>
      <c r="N382" s="162">
        <f t="shared" si="186"/>
        <v>0</v>
      </c>
      <c r="O382" s="162">
        <f t="shared" si="187"/>
        <v>0</v>
      </c>
      <c r="P382" s="163">
        <f t="shared" si="211"/>
        <v>0.12663529411764707</v>
      </c>
      <c r="Q382" s="162">
        <f t="shared" si="212"/>
        <v>0</v>
      </c>
      <c r="R382" s="162">
        <f t="shared" si="213"/>
        <v>0</v>
      </c>
      <c r="S382" s="162">
        <f t="shared" si="214"/>
        <v>0</v>
      </c>
      <c r="T382" s="251" t="str">
        <f t="shared" si="188"/>
        <v>B</v>
      </c>
      <c r="U382" s="262">
        <v>1</v>
      </c>
      <c r="V382" s="262">
        <v>1</v>
      </c>
      <c r="W382" s="262">
        <v>1</v>
      </c>
      <c r="X382" s="262">
        <v>1</v>
      </c>
      <c r="Y382" s="158"/>
      <c r="Z382" s="164">
        <f t="shared" si="189"/>
        <v>673.6</v>
      </c>
      <c r="AA382" s="165">
        <f t="shared" si="190"/>
        <v>2.1325383529411766</v>
      </c>
      <c r="AB382" s="166"/>
    </row>
    <row r="383" spans="1:28" ht="18" customHeight="1">
      <c r="B383" s="298" t="s">
        <v>477</v>
      </c>
      <c r="C383" s="656" t="s">
        <v>489</v>
      </c>
      <c r="D383" s="300">
        <v>1</v>
      </c>
      <c r="E383" s="301" t="s">
        <v>494</v>
      </c>
      <c r="F383" s="72" t="s">
        <v>338</v>
      </c>
      <c r="G383" s="72" t="s">
        <v>341</v>
      </c>
      <c r="H383" s="55" t="s">
        <v>323</v>
      </c>
      <c r="I383" s="72">
        <v>12.17</v>
      </c>
      <c r="J383" s="261">
        <v>1040</v>
      </c>
      <c r="K383" s="161">
        <f t="shared" si="236"/>
        <v>40</v>
      </c>
      <c r="L383" s="162">
        <f t="shared" si="184"/>
        <v>1.5411515294117648</v>
      </c>
      <c r="M383" s="162">
        <f t="shared" si="185"/>
        <v>0</v>
      </c>
      <c r="N383" s="162">
        <f t="shared" si="186"/>
        <v>0</v>
      </c>
      <c r="O383" s="162">
        <f t="shared" si="187"/>
        <v>0</v>
      </c>
      <c r="P383" s="163">
        <f t="shared" si="211"/>
        <v>0.12663529411764707</v>
      </c>
      <c r="Q383" s="162">
        <f t="shared" si="212"/>
        <v>0</v>
      </c>
      <c r="R383" s="162">
        <f t="shared" si="213"/>
        <v>0</v>
      </c>
      <c r="S383" s="162">
        <f t="shared" si="214"/>
        <v>0</v>
      </c>
      <c r="T383" s="251" t="str">
        <f t="shared" si="188"/>
        <v>B</v>
      </c>
      <c r="U383" s="262">
        <v>1</v>
      </c>
      <c r="V383" s="262">
        <v>1</v>
      </c>
      <c r="W383" s="262">
        <v>1</v>
      </c>
      <c r="X383" s="262">
        <v>1</v>
      </c>
      <c r="Y383" s="158"/>
      <c r="Z383" s="164">
        <f t="shared" si="189"/>
        <v>486.8</v>
      </c>
      <c r="AA383" s="165">
        <f t="shared" si="190"/>
        <v>1.5411515294117648</v>
      </c>
      <c r="AB383" s="166"/>
    </row>
    <row r="384" spans="1:28" ht="18" customHeight="1">
      <c r="B384" s="298" t="s">
        <v>477</v>
      </c>
      <c r="C384" s="656" t="s">
        <v>489</v>
      </c>
      <c r="D384" s="300">
        <v>1</v>
      </c>
      <c r="E384" s="301" t="s">
        <v>454</v>
      </c>
      <c r="F384" s="72" t="s">
        <v>338</v>
      </c>
      <c r="G384" s="72" t="s">
        <v>341</v>
      </c>
      <c r="H384" s="55" t="s">
        <v>323</v>
      </c>
      <c r="I384" s="72">
        <v>12.19</v>
      </c>
      <c r="J384" s="261">
        <v>1040</v>
      </c>
      <c r="K384" s="161">
        <f t="shared" si="236"/>
        <v>40</v>
      </c>
      <c r="L384" s="162">
        <f t="shared" si="184"/>
        <v>1.5436842352941178</v>
      </c>
      <c r="M384" s="162">
        <f t="shared" si="185"/>
        <v>0</v>
      </c>
      <c r="N384" s="162">
        <f t="shared" si="186"/>
        <v>0</v>
      </c>
      <c r="O384" s="162">
        <f t="shared" si="187"/>
        <v>0</v>
      </c>
      <c r="P384" s="163">
        <f t="shared" si="211"/>
        <v>0.12663529411764707</v>
      </c>
      <c r="Q384" s="162">
        <f t="shared" si="212"/>
        <v>0</v>
      </c>
      <c r="R384" s="162">
        <f t="shared" si="213"/>
        <v>0</v>
      </c>
      <c r="S384" s="162">
        <f t="shared" si="214"/>
        <v>0</v>
      </c>
      <c r="T384" s="251" t="str">
        <f t="shared" si="188"/>
        <v>B</v>
      </c>
      <c r="U384" s="262">
        <v>1</v>
      </c>
      <c r="V384" s="262">
        <v>1</v>
      </c>
      <c r="W384" s="262">
        <v>1</v>
      </c>
      <c r="X384" s="262">
        <v>1</v>
      </c>
      <c r="Y384" s="158"/>
      <c r="Z384" s="164">
        <f t="shared" si="189"/>
        <v>487.59999999999997</v>
      </c>
      <c r="AA384" s="165">
        <f t="shared" si="190"/>
        <v>1.5436842352941178</v>
      </c>
      <c r="AB384" s="166"/>
    </row>
    <row r="385" spans="2:28" ht="18" customHeight="1">
      <c r="B385" s="298" t="s">
        <v>477</v>
      </c>
      <c r="C385" s="656" t="s">
        <v>489</v>
      </c>
      <c r="D385" s="300">
        <v>1</v>
      </c>
      <c r="E385" s="301" t="s">
        <v>495</v>
      </c>
      <c r="F385" s="72" t="s">
        <v>338</v>
      </c>
      <c r="G385" s="72" t="s">
        <v>341</v>
      </c>
      <c r="H385" s="55" t="s">
        <v>323</v>
      </c>
      <c r="I385" s="72">
        <v>12.61</v>
      </c>
      <c r="J385" s="261">
        <v>1040</v>
      </c>
      <c r="K385" s="161">
        <f t="shared" si="236"/>
        <v>40</v>
      </c>
      <c r="L385" s="162">
        <f t="shared" si="184"/>
        <v>1.5968710588235295</v>
      </c>
      <c r="M385" s="162">
        <f t="shared" si="185"/>
        <v>0</v>
      </c>
      <c r="N385" s="162">
        <f t="shared" si="186"/>
        <v>0</v>
      </c>
      <c r="O385" s="162">
        <f t="shared" si="187"/>
        <v>0</v>
      </c>
      <c r="P385" s="163">
        <f t="shared" si="211"/>
        <v>0.12663529411764707</v>
      </c>
      <c r="Q385" s="162">
        <f t="shared" si="212"/>
        <v>0</v>
      </c>
      <c r="R385" s="162">
        <f t="shared" si="213"/>
        <v>0</v>
      </c>
      <c r="S385" s="162">
        <f t="shared" si="214"/>
        <v>0</v>
      </c>
      <c r="T385" s="251" t="str">
        <f t="shared" si="188"/>
        <v>B</v>
      </c>
      <c r="U385" s="262">
        <v>1</v>
      </c>
      <c r="V385" s="262">
        <v>1</v>
      </c>
      <c r="W385" s="262">
        <v>1</v>
      </c>
      <c r="X385" s="262">
        <v>1</v>
      </c>
      <c r="Y385" s="158"/>
      <c r="Z385" s="164">
        <f t="shared" si="189"/>
        <v>504.4</v>
      </c>
      <c r="AA385" s="165">
        <f t="shared" si="190"/>
        <v>1.5968710588235295</v>
      </c>
      <c r="AB385" s="166"/>
    </row>
    <row r="386" spans="2:28" ht="18" customHeight="1">
      <c r="B386" s="298" t="s">
        <v>477</v>
      </c>
      <c r="C386" s="656" t="s">
        <v>489</v>
      </c>
      <c r="D386" s="300">
        <v>1</v>
      </c>
      <c r="E386" s="301" t="s">
        <v>889</v>
      </c>
      <c r="F386" s="72" t="s">
        <v>347</v>
      </c>
      <c r="G386" s="72" t="s">
        <v>333</v>
      </c>
      <c r="H386" s="55" t="s">
        <v>323</v>
      </c>
      <c r="I386" s="72">
        <v>55</v>
      </c>
      <c r="J386" s="261">
        <v>3120</v>
      </c>
      <c r="K386" s="161">
        <f t="shared" si="236"/>
        <v>120</v>
      </c>
      <c r="L386" s="162">
        <f t="shared" si="184"/>
        <v>13.3584</v>
      </c>
      <c r="M386" s="162">
        <f t="shared" si="185"/>
        <v>0</v>
      </c>
      <c r="N386" s="162">
        <f t="shared" si="186"/>
        <v>0</v>
      </c>
      <c r="O386" s="162">
        <f t="shared" si="187"/>
        <v>0</v>
      </c>
      <c r="P386" s="163">
        <f t="shared" si="211"/>
        <v>0.24287999999999998</v>
      </c>
      <c r="Q386" s="162">
        <f t="shared" si="212"/>
        <v>0</v>
      </c>
      <c r="R386" s="162">
        <f t="shared" si="213"/>
        <v>0</v>
      </c>
      <c r="S386" s="162">
        <f t="shared" si="214"/>
        <v>0</v>
      </c>
      <c r="T386" s="251" t="str">
        <f t="shared" si="188"/>
        <v>V</v>
      </c>
      <c r="U386" s="262">
        <v>1</v>
      </c>
      <c r="V386" s="262">
        <v>1</v>
      </c>
      <c r="W386" s="262">
        <v>1</v>
      </c>
      <c r="X386" s="262">
        <v>1</v>
      </c>
      <c r="Y386" s="158"/>
      <c r="Z386" s="164">
        <f t="shared" si="189"/>
        <v>6600</v>
      </c>
      <c r="AA386" s="165">
        <f t="shared" si="190"/>
        <v>13.3584</v>
      </c>
      <c r="AB386" s="166"/>
    </row>
    <row r="387" spans="2:28" ht="18" customHeight="1">
      <c r="B387" s="298" t="s">
        <v>477</v>
      </c>
      <c r="C387" s="656" t="s">
        <v>489</v>
      </c>
      <c r="D387" s="300">
        <v>1</v>
      </c>
      <c r="E387" s="301" t="s">
        <v>496</v>
      </c>
      <c r="F387" s="72" t="s">
        <v>871</v>
      </c>
      <c r="G387" s="72" t="s">
        <v>334</v>
      </c>
      <c r="H387" s="55" t="s">
        <v>324</v>
      </c>
      <c r="I387" s="72">
        <v>55.29</v>
      </c>
      <c r="J387" s="261">
        <v>7080</v>
      </c>
      <c r="K387" s="161">
        <f t="shared" si="236"/>
        <v>80</v>
      </c>
      <c r="L387" s="162">
        <f t="shared" si="184"/>
        <v>16.038002823529411</v>
      </c>
      <c r="M387" s="162">
        <f t="shared" si="185"/>
        <v>0</v>
      </c>
      <c r="N387" s="162">
        <f t="shared" si="186"/>
        <v>0</v>
      </c>
      <c r="O387" s="162">
        <f t="shared" si="187"/>
        <v>0</v>
      </c>
      <c r="P387" s="163">
        <f t="shared" si="211"/>
        <v>0.29007058823529408</v>
      </c>
      <c r="Q387" s="162">
        <f t="shared" si="212"/>
        <v>0</v>
      </c>
      <c r="R387" s="162">
        <f t="shared" si="213"/>
        <v>0</v>
      </c>
      <c r="S387" s="162">
        <f t="shared" si="214"/>
        <v>0</v>
      </c>
      <c r="T387" s="251" t="str">
        <f t="shared" si="188"/>
        <v>V</v>
      </c>
      <c r="U387" s="262">
        <v>1</v>
      </c>
      <c r="V387" s="262">
        <v>1</v>
      </c>
      <c r="W387" s="262">
        <v>1</v>
      </c>
      <c r="X387" s="262">
        <v>1</v>
      </c>
      <c r="Y387" s="158"/>
      <c r="Z387" s="164">
        <f t="shared" si="189"/>
        <v>4423.2</v>
      </c>
      <c r="AA387" s="165">
        <f t="shared" si="190"/>
        <v>16.038002823529411</v>
      </c>
      <c r="AB387" s="166"/>
    </row>
    <row r="388" spans="2:28" ht="18" customHeight="1">
      <c r="B388" s="298" t="s">
        <v>477</v>
      </c>
      <c r="C388" s="656" t="s">
        <v>489</v>
      </c>
      <c r="D388" s="300">
        <v>1</v>
      </c>
      <c r="E388" s="301" t="s">
        <v>785</v>
      </c>
      <c r="F388" s="72" t="s">
        <v>871</v>
      </c>
      <c r="G388" s="72" t="s">
        <v>334</v>
      </c>
      <c r="H388" s="55" t="s">
        <v>324</v>
      </c>
      <c r="I388" s="72">
        <v>55.29</v>
      </c>
      <c r="J388" s="261">
        <v>7080</v>
      </c>
      <c r="K388" s="161">
        <f t="shared" si="236"/>
        <v>80</v>
      </c>
      <c r="L388" s="162">
        <f t="shared" si="184"/>
        <v>16.038002823529411</v>
      </c>
      <c r="M388" s="162">
        <f t="shared" si="185"/>
        <v>0</v>
      </c>
      <c r="N388" s="162">
        <f t="shared" si="186"/>
        <v>0</v>
      </c>
      <c r="O388" s="162">
        <f t="shared" si="187"/>
        <v>0</v>
      </c>
      <c r="P388" s="163">
        <f t="shared" si="211"/>
        <v>0.29007058823529408</v>
      </c>
      <c r="Q388" s="162">
        <f t="shared" si="212"/>
        <v>0</v>
      </c>
      <c r="R388" s="162">
        <f t="shared" si="213"/>
        <v>0</v>
      </c>
      <c r="S388" s="162">
        <f t="shared" si="214"/>
        <v>0</v>
      </c>
      <c r="T388" s="251" t="str">
        <f t="shared" si="188"/>
        <v>V</v>
      </c>
      <c r="U388" s="262">
        <v>1</v>
      </c>
      <c r="V388" s="262">
        <v>1</v>
      </c>
      <c r="W388" s="262">
        <v>1</v>
      </c>
      <c r="X388" s="262">
        <v>1</v>
      </c>
      <c r="Y388" s="158"/>
      <c r="Z388" s="164">
        <f t="shared" si="189"/>
        <v>4423.2</v>
      </c>
      <c r="AA388" s="165">
        <f t="shared" si="190"/>
        <v>16.038002823529411</v>
      </c>
      <c r="AB388" s="166"/>
    </row>
    <row r="389" spans="2:28" ht="18" customHeight="1">
      <c r="B389" s="298" t="s">
        <v>477</v>
      </c>
      <c r="C389" s="656" t="s">
        <v>489</v>
      </c>
      <c r="D389" s="300">
        <v>1</v>
      </c>
      <c r="E389" s="301" t="s">
        <v>890</v>
      </c>
      <c r="F389" s="72" t="s">
        <v>345</v>
      </c>
      <c r="G389" s="72" t="s">
        <v>348</v>
      </c>
      <c r="H389" s="55" t="s">
        <v>325</v>
      </c>
      <c r="I389" s="72">
        <v>14.43</v>
      </c>
      <c r="J389" s="261">
        <v>2200</v>
      </c>
      <c r="K389" s="161">
        <f t="shared" si="236"/>
        <v>200</v>
      </c>
      <c r="L389" s="162">
        <f t="shared" si="184"/>
        <v>41.753063529411769</v>
      </c>
      <c r="M389" s="162">
        <f t="shared" si="185"/>
        <v>0</v>
      </c>
      <c r="N389" s="162">
        <f t="shared" si="186"/>
        <v>0</v>
      </c>
      <c r="O389" s="162">
        <f t="shared" si="187"/>
        <v>0</v>
      </c>
      <c r="P389" s="163">
        <f t="shared" si="211"/>
        <v>2.8934901960784316</v>
      </c>
      <c r="Q389" s="162">
        <f t="shared" si="212"/>
        <v>0</v>
      </c>
      <c r="R389" s="162">
        <f t="shared" si="213"/>
        <v>0</v>
      </c>
      <c r="S389" s="162">
        <f t="shared" si="214"/>
        <v>0</v>
      </c>
      <c r="T389" s="251" t="str">
        <f t="shared" si="188"/>
        <v>S</v>
      </c>
      <c r="U389" s="262">
        <v>1</v>
      </c>
      <c r="V389" s="262">
        <v>1</v>
      </c>
      <c r="W389" s="262">
        <v>1</v>
      </c>
      <c r="X389" s="262">
        <v>1</v>
      </c>
      <c r="Y389" s="158"/>
      <c r="Z389" s="164">
        <f t="shared" si="189"/>
        <v>2886</v>
      </c>
      <c r="AA389" s="165">
        <f t="shared" si="190"/>
        <v>41.753063529411769</v>
      </c>
      <c r="AB389" s="166"/>
    </row>
    <row r="390" spans="2:28" ht="18" customHeight="1">
      <c r="B390" s="298" t="s">
        <v>477</v>
      </c>
      <c r="C390" s="656" t="s">
        <v>489</v>
      </c>
      <c r="D390" s="300">
        <v>1</v>
      </c>
      <c r="E390" s="301" t="s">
        <v>497</v>
      </c>
      <c r="F390" s="72" t="s">
        <v>345</v>
      </c>
      <c r="G390" s="72" t="s">
        <v>348</v>
      </c>
      <c r="H390" s="55" t="s">
        <v>325</v>
      </c>
      <c r="I390" s="72">
        <v>8.48</v>
      </c>
      <c r="J390" s="261">
        <v>2200</v>
      </c>
      <c r="K390" s="161">
        <f t="shared" si="236"/>
        <v>200</v>
      </c>
      <c r="L390" s="162">
        <f t="shared" si="184"/>
        <v>24.536796862745103</v>
      </c>
      <c r="M390" s="162">
        <f t="shared" si="185"/>
        <v>0</v>
      </c>
      <c r="N390" s="162">
        <f t="shared" si="186"/>
        <v>0</v>
      </c>
      <c r="O390" s="162">
        <f t="shared" si="187"/>
        <v>0</v>
      </c>
      <c r="P390" s="163">
        <f t="shared" si="211"/>
        <v>2.8934901960784316</v>
      </c>
      <c r="Q390" s="162">
        <f t="shared" si="212"/>
        <v>0</v>
      </c>
      <c r="R390" s="162">
        <f t="shared" si="213"/>
        <v>0</v>
      </c>
      <c r="S390" s="162">
        <f t="shared" si="214"/>
        <v>0</v>
      </c>
      <c r="T390" s="251" t="str">
        <f t="shared" si="188"/>
        <v>S</v>
      </c>
      <c r="U390" s="262">
        <v>1</v>
      </c>
      <c r="V390" s="262">
        <v>1</v>
      </c>
      <c r="W390" s="262">
        <v>1</v>
      </c>
      <c r="X390" s="262">
        <v>1</v>
      </c>
      <c r="Y390" s="158"/>
      <c r="Z390" s="164">
        <f t="shared" si="189"/>
        <v>1696</v>
      </c>
      <c r="AA390" s="165">
        <f t="shared" si="190"/>
        <v>24.536796862745103</v>
      </c>
      <c r="AB390" s="166"/>
    </row>
    <row r="391" spans="2:28" ht="18" customHeight="1">
      <c r="B391" s="298" t="s">
        <v>477</v>
      </c>
      <c r="C391" s="656" t="s">
        <v>489</v>
      </c>
      <c r="D391" s="300">
        <v>1</v>
      </c>
      <c r="E391" s="301" t="s">
        <v>498</v>
      </c>
      <c r="F391" s="72" t="s">
        <v>345</v>
      </c>
      <c r="G391" s="72" t="s">
        <v>348</v>
      </c>
      <c r="H391" s="55" t="s">
        <v>325</v>
      </c>
      <c r="I391" s="72">
        <v>2.56</v>
      </c>
      <c r="J391" s="261">
        <v>2200</v>
      </c>
      <c r="K391" s="161">
        <f t="shared" ref="K391:K394" si="237">SUM(IF(J391="",0,VLOOKUP(J391,Kengetal,2)))</f>
        <v>200</v>
      </c>
      <c r="L391" s="162">
        <f t="shared" si="184"/>
        <v>7.4073349019607848</v>
      </c>
      <c r="M391" s="162">
        <f t="shared" si="185"/>
        <v>0</v>
      </c>
      <c r="N391" s="162">
        <f t="shared" si="186"/>
        <v>0</v>
      </c>
      <c r="O391" s="162">
        <f t="shared" si="187"/>
        <v>0</v>
      </c>
      <c r="P391" s="163">
        <f t="shared" si="211"/>
        <v>2.8934901960784316</v>
      </c>
      <c r="Q391" s="162">
        <f t="shared" si="212"/>
        <v>0</v>
      </c>
      <c r="R391" s="162">
        <f t="shared" si="213"/>
        <v>0</v>
      </c>
      <c r="S391" s="162">
        <f t="shared" si="214"/>
        <v>0</v>
      </c>
      <c r="T391" s="251" t="str">
        <f t="shared" si="188"/>
        <v>S</v>
      </c>
      <c r="U391" s="262">
        <v>1</v>
      </c>
      <c r="V391" s="262">
        <v>1</v>
      </c>
      <c r="W391" s="262">
        <v>1</v>
      </c>
      <c r="X391" s="262">
        <v>1</v>
      </c>
      <c r="Y391" s="158"/>
      <c r="Z391" s="164">
        <f t="shared" si="189"/>
        <v>512</v>
      </c>
      <c r="AA391" s="165">
        <f t="shared" si="190"/>
        <v>7.4073349019607848</v>
      </c>
      <c r="AB391" s="166"/>
    </row>
    <row r="392" spans="2:28" ht="18" customHeight="1">
      <c r="B392" s="298" t="s">
        <v>477</v>
      </c>
      <c r="C392" s="656" t="s">
        <v>489</v>
      </c>
      <c r="D392" s="300">
        <v>1</v>
      </c>
      <c r="E392" s="301" t="s">
        <v>499</v>
      </c>
      <c r="F392" s="72" t="s">
        <v>345</v>
      </c>
      <c r="G392" s="72" t="s">
        <v>348</v>
      </c>
      <c r="H392" s="55" t="s">
        <v>325</v>
      </c>
      <c r="I392" s="72">
        <v>2.56</v>
      </c>
      <c r="J392" s="261">
        <v>2200</v>
      </c>
      <c r="K392" s="161">
        <f t="shared" si="237"/>
        <v>200</v>
      </c>
      <c r="L392" s="162">
        <f t="shared" si="184"/>
        <v>7.4073349019607848</v>
      </c>
      <c r="M392" s="162">
        <f t="shared" si="185"/>
        <v>0</v>
      </c>
      <c r="N392" s="162">
        <f t="shared" si="186"/>
        <v>0</v>
      </c>
      <c r="O392" s="162">
        <f t="shared" si="187"/>
        <v>0</v>
      </c>
      <c r="P392" s="163">
        <f t="shared" si="211"/>
        <v>2.8934901960784316</v>
      </c>
      <c r="Q392" s="162">
        <f t="shared" si="212"/>
        <v>0</v>
      </c>
      <c r="R392" s="162">
        <f t="shared" si="213"/>
        <v>0</v>
      </c>
      <c r="S392" s="162">
        <f t="shared" si="214"/>
        <v>0</v>
      </c>
      <c r="T392" s="251" t="str">
        <f t="shared" si="188"/>
        <v>S</v>
      </c>
      <c r="U392" s="262">
        <v>1</v>
      </c>
      <c r="V392" s="262">
        <v>1</v>
      </c>
      <c r="W392" s="262">
        <v>1</v>
      </c>
      <c r="X392" s="262">
        <v>1</v>
      </c>
      <c r="Y392" s="158"/>
      <c r="Z392" s="164">
        <f t="shared" si="189"/>
        <v>512</v>
      </c>
      <c r="AA392" s="165">
        <f t="shared" si="190"/>
        <v>7.4073349019607848</v>
      </c>
      <c r="AB392" s="166"/>
    </row>
    <row r="393" spans="2:28" ht="18" customHeight="1">
      <c r="B393" s="298" t="s">
        <v>477</v>
      </c>
      <c r="C393" s="656" t="s">
        <v>489</v>
      </c>
      <c r="D393" s="300">
        <v>1</v>
      </c>
      <c r="E393" s="301" t="s">
        <v>500</v>
      </c>
      <c r="F393" s="55" t="s">
        <v>344</v>
      </c>
      <c r="G393" s="72" t="s">
        <v>333</v>
      </c>
      <c r="H393" s="55" t="s">
        <v>324</v>
      </c>
      <c r="I393" s="72">
        <v>13.97</v>
      </c>
      <c r="J393" s="261">
        <v>3200</v>
      </c>
      <c r="K393" s="161">
        <f t="shared" si="237"/>
        <v>200</v>
      </c>
      <c r="L393" s="162">
        <f t="shared" si="184"/>
        <v>4.7125466666666664</v>
      </c>
      <c r="M393" s="162">
        <f t="shared" si="185"/>
        <v>0</v>
      </c>
      <c r="N393" s="162">
        <f t="shared" si="186"/>
        <v>0</v>
      </c>
      <c r="O393" s="162">
        <f t="shared" si="187"/>
        <v>0</v>
      </c>
      <c r="P393" s="163">
        <f t="shared" si="211"/>
        <v>0.33733333333333332</v>
      </c>
      <c r="Q393" s="162">
        <f t="shared" si="212"/>
        <v>0</v>
      </c>
      <c r="R393" s="162">
        <f t="shared" si="213"/>
        <v>0</v>
      </c>
      <c r="S393" s="162">
        <f t="shared" si="214"/>
        <v>0</v>
      </c>
      <c r="T393" s="251" t="str">
        <f t="shared" si="188"/>
        <v>V</v>
      </c>
      <c r="U393" s="262">
        <v>1</v>
      </c>
      <c r="V393" s="262">
        <v>1</v>
      </c>
      <c r="W393" s="262">
        <v>1</v>
      </c>
      <c r="X393" s="262">
        <v>1</v>
      </c>
      <c r="Y393" s="158"/>
      <c r="Z393" s="164">
        <f t="shared" si="189"/>
        <v>2794</v>
      </c>
      <c r="AA393" s="165">
        <f t="shared" si="190"/>
        <v>4.7125466666666664</v>
      </c>
      <c r="AB393" s="166"/>
    </row>
    <row r="394" spans="2:28" ht="18" customHeight="1">
      <c r="B394" s="298" t="s">
        <v>477</v>
      </c>
      <c r="C394" s="656" t="s">
        <v>489</v>
      </c>
      <c r="D394" s="300">
        <v>1</v>
      </c>
      <c r="E394" s="301" t="s">
        <v>501</v>
      </c>
      <c r="F394" s="72" t="s">
        <v>303</v>
      </c>
      <c r="G394" s="72" t="s">
        <v>334</v>
      </c>
      <c r="H394" s="55" t="s">
        <v>324</v>
      </c>
      <c r="I394" s="72">
        <v>48.47</v>
      </c>
      <c r="J394" s="261">
        <v>7200</v>
      </c>
      <c r="K394" s="161">
        <f t="shared" si="237"/>
        <v>200</v>
      </c>
      <c r="L394" s="162">
        <f t="shared" si="184"/>
        <v>29.291086274509802</v>
      </c>
      <c r="M394" s="162">
        <f t="shared" si="185"/>
        <v>0</v>
      </c>
      <c r="N394" s="162">
        <f t="shared" si="186"/>
        <v>0</v>
      </c>
      <c r="O394" s="162">
        <f t="shared" si="187"/>
        <v>0</v>
      </c>
      <c r="P394" s="163">
        <f t="shared" si="211"/>
        <v>0.60431372549019602</v>
      </c>
      <c r="Q394" s="162">
        <f t="shared" si="212"/>
        <v>0</v>
      </c>
      <c r="R394" s="162">
        <f t="shared" si="213"/>
        <v>0</v>
      </c>
      <c r="S394" s="162">
        <f t="shared" si="214"/>
        <v>0</v>
      </c>
      <c r="T394" s="251" t="str">
        <f t="shared" si="188"/>
        <v>V</v>
      </c>
      <c r="U394" s="262">
        <v>1</v>
      </c>
      <c r="V394" s="262">
        <v>1</v>
      </c>
      <c r="W394" s="262">
        <v>1</v>
      </c>
      <c r="X394" s="262">
        <v>1</v>
      </c>
      <c r="Y394" s="158"/>
      <c r="Z394" s="164">
        <f t="shared" si="189"/>
        <v>9694</v>
      </c>
      <c r="AA394" s="165">
        <f t="shared" si="190"/>
        <v>29.291086274509802</v>
      </c>
      <c r="AB394" s="166"/>
    </row>
    <row r="395" spans="2:28" ht="18" customHeight="1">
      <c r="B395" s="298" t="s">
        <v>477</v>
      </c>
      <c r="C395" s="656" t="s">
        <v>489</v>
      </c>
      <c r="D395" s="300">
        <v>1</v>
      </c>
      <c r="E395" s="301" t="s">
        <v>502</v>
      </c>
      <c r="F395" s="55" t="s">
        <v>412</v>
      </c>
      <c r="G395" s="72" t="s">
        <v>333</v>
      </c>
      <c r="H395" s="55" t="s">
        <v>324</v>
      </c>
      <c r="I395" s="72">
        <v>151.03</v>
      </c>
      <c r="J395" s="261">
        <v>3200</v>
      </c>
      <c r="K395" s="161">
        <f t="shared" ref="K395:K416" si="238">SUM(IF(J395="",0,VLOOKUP(J395,Kengetal,2)))</f>
        <v>200</v>
      </c>
      <c r="L395" s="162">
        <f t="shared" si="184"/>
        <v>50.947453333333328</v>
      </c>
      <c r="M395" s="162">
        <f t="shared" si="185"/>
        <v>0</v>
      </c>
      <c r="N395" s="162">
        <f t="shared" si="186"/>
        <v>0</v>
      </c>
      <c r="O395" s="162">
        <f t="shared" si="187"/>
        <v>0</v>
      </c>
      <c r="P395" s="163">
        <f t="shared" si="211"/>
        <v>0.33733333333333332</v>
      </c>
      <c r="Q395" s="162">
        <f t="shared" si="212"/>
        <v>0</v>
      </c>
      <c r="R395" s="162">
        <f t="shared" si="213"/>
        <v>0</v>
      </c>
      <c r="S395" s="162">
        <f t="shared" si="214"/>
        <v>0</v>
      </c>
      <c r="T395" s="251" t="str">
        <f t="shared" si="188"/>
        <v>V</v>
      </c>
      <c r="U395" s="262">
        <v>1</v>
      </c>
      <c r="V395" s="262">
        <v>1</v>
      </c>
      <c r="W395" s="262">
        <v>1</v>
      </c>
      <c r="X395" s="262">
        <v>1</v>
      </c>
      <c r="Y395" s="158"/>
      <c r="Z395" s="164">
        <f t="shared" si="189"/>
        <v>30206</v>
      </c>
      <c r="AA395" s="165">
        <f t="shared" si="190"/>
        <v>50.947453333333328</v>
      </c>
      <c r="AB395" s="166"/>
    </row>
    <row r="396" spans="2:28" ht="18" customHeight="1">
      <c r="B396" s="298" t="s">
        <v>477</v>
      </c>
      <c r="C396" s="656" t="s">
        <v>489</v>
      </c>
      <c r="D396" s="300">
        <v>1</v>
      </c>
      <c r="E396" s="301">
        <v>193</v>
      </c>
      <c r="F396" s="55" t="s">
        <v>412</v>
      </c>
      <c r="G396" s="72" t="s">
        <v>333</v>
      </c>
      <c r="H396" s="55" t="s">
        <v>324</v>
      </c>
      <c r="I396" s="72">
        <v>15.7</v>
      </c>
      <c r="J396" s="261">
        <v>3200</v>
      </c>
      <c r="K396" s="161">
        <f t="shared" si="238"/>
        <v>200</v>
      </c>
      <c r="L396" s="162">
        <f t="shared" si="184"/>
        <v>5.2961333333333327</v>
      </c>
      <c r="M396" s="162">
        <f t="shared" si="185"/>
        <v>0</v>
      </c>
      <c r="N396" s="162">
        <f t="shared" si="186"/>
        <v>0</v>
      </c>
      <c r="O396" s="162">
        <f t="shared" si="187"/>
        <v>0</v>
      </c>
      <c r="P396" s="163">
        <f t="shared" si="211"/>
        <v>0.33733333333333332</v>
      </c>
      <c r="Q396" s="162">
        <f t="shared" si="212"/>
        <v>0</v>
      </c>
      <c r="R396" s="162">
        <f t="shared" si="213"/>
        <v>0</v>
      </c>
      <c r="S396" s="162">
        <f t="shared" si="214"/>
        <v>0</v>
      </c>
      <c r="T396" s="251" t="str">
        <f t="shared" si="188"/>
        <v>V</v>
      </c>
      <c r="U396" s="262">
        <v>1</v>
      </c>
      <c r="V396" s="262">
        <v>1</v>
      </c>
      <c r="W396" s="262">
        <v>1</v>
      </c>
      <c r="X396" s="262">
        <v>1</v>
      </c>
      <c r="Y396" s="158"/>
      <c r="Z396" s="164">
        <f t="shared" si="189"/>
        <v>3140</v>
      </c>
      <c r="AA396" s="165">
        <f t="shared" si="190"/>
        <v>5.2961333333333327</v>
      </c>
      <c r="AB396" s="166"/>
    </row>
    <row r="397" spans="2:28" ht="18" customHeight="1">
      <c r="B397" s="298" t="s">
        <v>477</v>
      </c>
      <c r="C397" s="656" t="s">
        <v>489</v>
      </c>
      <c r="D397" s="300">
        <v>1</v>
      </c>
      <c r="E397" s="301">
        <v>194</v>
      </c>
      <c r="F397" s="55" t="s">
        <v>412</v>
      </c>
      <c r="G397" s="72" t="s">
        <v>333</v>
      </c>
      <c r="H397" s="55" t="s">
        <v>323</v>
      </c>
      <c r="I397" s="72">
        <v>4.04</v>
      </c>
      <c r="J397" s="261">
        <v>3200</v>
      </c>
      <c r="K397" s="161">
        <f t="shared" si="238"/>
        <v>200</v>
      </c>
      <c r="L397" s="162">
        <f t="shared" si="184"/>
        <v>1.3628266666666666</v>
      </c>
      <c r="M397" s="162">
        <f t="shared" si="185"/>
        <v>0</v>
      </c>
      <c r="N397" s="162">
        <f t="shared" si="186"/>
        <v>0</v>
      </c>
      <c r="O397" s="162">
        <f t="shared" si="187"/>
        <v>0</v>
      </c>
      <c r="P397" s="163">
        <f t="shared" si="211"/>
        <v>0.33733333333333332</v>
      </c>
      <c r="Q397" s="162">
        <f t="shared" si="212"/>
        <v>0</v>
      </c>
      <c r="R397" s="162">
        <f t="shared" si="213"/>
        <v>0</v>
      </c>
      <c r="S397" s="162">
        <f t="shared" si="214"/>
        <v>0</v>
      </c>
      <c r="T397" s="251" t="str">
        <f t="shared" si="188"/>
        <v>V</v>
      </c>
      <c r="U397" s="262">
        <v>1</v>
      </c>
      <c r="V397" s="262">
        <v>1</v>
      </c>
      <c r="W397" s="262">
        <v>1</v>
      </c>
      <c r="X397" s="262">
        <v>1</v>
      </c>
      <c r="Y397" s="158"/>
      <c r="Z397" s="164">
        <f t="shared" si="189"/>
        <v>808</v>
      </c>
      <c r="AA397" s="165">
        <f t="shared" si="190"/>
        <v>1.3628266666666666</v>
      </c>
      <c r="AB397" s="166"/>
    </row>
    <row r="398" spans="2:28" ht="18" customHeight="1">
      <c r="B398" s="298" t="s">
        <v>477</v>
      </c>
      <c r="C398" s="656" t="s">
        <v>489</v>
      </c>
      <c r="D398" s="300">
        <v>1</v>
      </c>
      <c r="E398" s="301">
        <v>186</v>
      </c>
      <c r="F398" s="55" t="s">
        <v>412</v>
      </c>
      <c r="G398" s="72" t="s">
        <v>333</v>
      </c>
      <c r="H398" s="55" t="s">
        <v>324</v>
      </c>
      <c r="I398" s="72">
        <v>13.6</v>
      </c>
      <c r="J398" s="261">
        <v>3200</v>
      </c>
      <c r="K398" s="161">
        <f t="shared" si="238"/>
        <v>200</v>
      </c>
      <c r="L398" s="162">
        <f t="shared" si="184"/>
        <v>4.5877333333333334</v>
      </c>
      <c r="M398" s="162">
        <f t="shared" si="185"/>
        <v>0</v>
      </c>
      <c r="N398" s="162">
        <f t="shared" si="186"/>
        <v>0</v>
      </c>
      <c r="O398" s="162">
        <f t="shared" si="187"/>
        <v>0</v>
      </c>
      <c r="P398" s="163">
        <f t="shared" si="211"/>
        <v>0.33733333333333332</v>
      </c>
      <c r="Q398" s="162">
        <f t="shared" si="212"/>
        <v>0</v>
      </c>
      <c r="R398" s="162">
        <f t="shared" si="213"/>
        <v>0</v>
      </c>
      <c r="S398" s="162">
        <f t="shared" si="214"/>
        <v>0</v>
      </c>
      <c r="T398" s="251" t="str">
        <f t="shared" si="188"/>
        <v>V</v>
      </c>
      <c r="U398" s="262">
        <v>1</v>
      </c>
      <c r="V398" s="262">
        <v>1</v>
      </c>
      <c r="W398" s="262">
        <v>1</v>
      </c>
      <c r="X398" s="262">
        <v>1</v>
      </c>
      <c r="Y398" s="158"/>
      <c r="Z398" s="164">
        <f t="shared" si="189"/>
        <v>2720</v>
      </c>
      <c r="AA398" s="165">
        <f t="shared" si="190"/>
        <v>4.5877333333333334</v>
      </c>
      <c r="AB398" s="166"/>
    </row>
    <row r="399" spans="2:28" ht="18" customHeight="1">
      <c r="B399" s="298" t="s">
        <v>335</v>
      </c>
      <c r="C399" s="656" t="s">
        <v>853</v>
      </c>
      <c r="D399" s="159">
        <v>0</v>
      </c>
      <c r="E399" s="301"/>
      <c r="F399" s="72" t="s">
        <v>302</v>
      </c>
      <c r="G399" s="72" t="s">
        <v>333</v>
      </c>
      <c r="H399" s="55" t="s">
        <v>332</v>
      </c>
      <c r="I399" s="72">
        <v>10</v>
      </c>
      <c r="J399" s="261">
        <v>6200</v>
      </c>
      <c r="K399" s="161">
        <f t="shared" si="238"/>
        <v>200</v>
      </c>
      <c r="L399" s="162">
        <f t="shared" si="184"/>
        <v>18.03921568627451</v>
      </c>
      <c r="M399" s="162">
        <f t="shared" si="185"/>
        <v>0</v>
      </c>
      <c r="N399" s="162">
        <f t="shared" si="186"/>
        <v>0</v>
      </c>
      <c r="O399" s="162">
        <f t="shared" si="187"/>
        <v>0</v>
      </c>
      <c r="P399" s="163">
        <f t="shared" ref="P399:P416" si="239">IF($J399="",0,VLOOKUP($J399,Kengetal,5,FALSE))</f>
        <v>1.8039215686274508</v>
      </c>
      <c r="Q399" s="162">
        <f t="shared" ref="Q399:Q416" si="240">IF($J399="",0,VLOOKUP($J399,Kengetal,6,FALSE))</f>
        <v>0</v>
      </c>
      <c r="R399" s="162">
        <f t="shared" ref="R399:R416" si="241">IF($J399="",0,VLOOKUP($J399,Kengetal,7,FALSE))</f>
        <v>0</v>
      </c>
      <c r="S399" s="162">
        <f t="shared" ref="S399:S416" si="242">IF($J399="",0,VLOOKUP($J399,Kengetal,8,FALSE))</f>
        <v>0</v>
      </c>
      <c r="T399" s="251" t="str">
        <f t="shared" si="188"/>
        <v>V</v>
      </c>
      <c r="U399" s="262">
        <v>1</v>
      </c>
      <c r="V399" s="262">
        <v>1</v>
      </c>
      <c r="W399" s="262">
        <v>1</v>
      </c>
      <c r="X399" s="262">
        <v>1</v>
      </c>
      <c r="Y399" s="158"/>
      <c r="Z399" s="164">
        <f t="shared" si="189"/>
        <v>2000</v>
      </c>
      <c r="AA399" s="165">
        <f t="shared" si="190"/>
        <v>18.03921568627451</v>
      </c>
      <c r="AB399" s="166"/>
    </row>
    <row r="400" spans="2:28" ht="18" customHeight="1">
      <c r="B400" s="298" t="s">
        <v>335</v>
      </c>
      <c r="C400" s="656" t="s">
        <v>853</v>
      </c>
      <c r="D400" s="159">
        <v>0</v>
      </c>
      <c r="E400" s="301"/>
      <c r="F400" s="72" t="s">
        <v>331</v>
      </c>
      <c r="G400" s="72" t="s">
        <v>341</v>
      </c>
      <c r="H400" s="55" t="s">
        <v>323</v>
      </c>
      <c r="I400" s="72">
        <v>12</v>
      </c>
      <c r="J400" s="261">
        <v>1040</v>
      </c>
      <c r="K400" s="161">
        <f t="shared" si="238"/>
        <v>40</v>
      </c>
      <c r="L400" s="162">
        <f t="shared" si="184"/>
        <v>1.5196235294117648</v>
      </c>
      <c r="M400" s="162">
        <f t="shared" si="185"/>
        <v>0</v>
      </c>
      <c r="N400" s="162">
        <f t="shared" si="186"/>
        <v>0</v>
      </c>
      <c r="O400" s="162">
        <f t="shared" si="187"/>
        <v>0</v>
      </c>
      <c r="P400" s="163">
        <f t="shared" si="239"/>
        <v>0.12663529411764707</v>
      </c>
      <c r="Q400" s="162">
        <f t="shared" si="240"/>
        <v>0</v>
      </c>
      <c r="R400" s="162">
        <f t="shared" si="241"/>
        <v>0</v>
      </c>
      <c r="S400" s="162">
        <f t="shared" si="242"/>
        <v>0</v>
      </c>
      <c r="T400" s="251" t="str">
        <f t="shared" si="188"/>
        <v>B</v>
      </c>
      <c r="U400" s="262">
        <v>1</v>
      </c>
      <c r="V400" s="262">
        <v>1</v>
      </c>
      <c r="W400" s="262">
        <v>1</v>
      </c>
      <c r="X400" s="262">
        <v>1</v>
      </c>
      <c r="Y400" s="158"/>
      <c r="Z400" s="164">
        <f t="shared" si="189"/>
        <v>480</v>
      </c>
      <c r="AA400" s="165">
        <f t="shared" si="190"/>
        <v>1.5196235294117648</v>
      </c>
      <c r="AB400" s="166"/>
    </row>
    <row r="401" spans="2:28" ht="18" customHeight="1">
      <c r="B401" s="298" t="s">
        <v>335</v>
      </c>
      <c r="C401" s="656" t="s">
        <v>853</v>
      </c>
      <c r="D401" s="159">
        <v>0</v>
      </c>
      <c r="E401" s="301"/>
      <c r="F401" s="72" t="s">
        <v>345</v>
      </c>
      <c r="G401" s="72" t="s">
        <v>348</v>
      </c>
      <c r="H401" s="55" t="s">
        <v>325</v>
      </c>
      <c r="I401" s="72">
        <v>12</v>
      </c>
      <c r="J401" s="261">
        <v>2200</v>
      </c>
      <c r="K401" s="161">
        <f t="shared" si="238"/>
        <v>200</v>
      </c>
      <c r="L401" s="162">
        <f t="shared" si="184"/>
        <v>34.721882352941179</v>
      </c>
      <c r="M401" s="162">
        <f t="shared" si="185"/>
        <v>0</v>
      </c>
      <c r="N401" s="162">
        <f t="shared" si="186"/>
        <v>0</v>
      </c>
      <c r="O401" s="162">
        <f t="shared" si="187"/>
        <v>0</v>
      </c>
      <c r="P401" s="163">
        <f t="shared" si="239"/>
        <v>2.8934901960784316</v>
      </c>
      <c r="Q401" s="162">
        <f t="shared" si="240"/>
        <v>0</v>
      </c>
      <c r="R401" s="162">
        <f t="shared" si="241"/>
        <v>0</v>
      </c>
      <c r="S401" s="162">
        <f t="shared" si="242"/>
        <v>0</v>
      </c>
      <c r="T401" s="251" t="str">
        <f t="shared" si="188"/>
        <v>S</v>
      </c>
      <c r="U401" s="262">
        <v>1</v>
      </c>
      <c r="V401" s="262">
        <v>1</v>
      </c>
      <c r="W401" s="262">
        <v>1</v>
      </c>
      <c r="X401" s="262">
        <v>1</v>
      </c>
      <c r="Y401" s="158"/>
      <c r="Z401" s="164">
        <f t="shared" si="189"/>
        <v>2400</v>
      </c>
      <c r="AA401" s="165">
        <f t="shared" si="190"/>
        <v>34.721882352941179</v>
      </c>
      <c r="AB401" s="166"/>
    </row>
    <row r="402" spans="2:28" ht="18" customHeight="1">
      <c r="B402" s="298" t="s">
        <v>335</v>
      </c>
      <c r="C402" s="656" t="s">
        <v>853</v>
      </c>
      <c r="D402" s="159">
        <v>0</v>
      </c>
      <c r="E402" s="301"/>
      <c r="F402" s="55" t="s">
        <v>412</v>
      </c>
      <c r="G402" s="72" t="s">
        <v>333</v>
      </c>
      <c r="H402" s="55" t="s">
        <v>324</v>
      </c>
      <c r="I402" s="72">
        <v>65</v>
      </c>
      <c r="J402" s="261">
        <v>3200</v>
      </c>
      <c r="K402" s="161">
        <f t="shared" si="238"/>
        <v>200</v>
      </c>
      <c r="L402" s="162">
        <f t="shared" si="184"/>
        <v>21.926666666666666</v>
      </c>
      <c r="M402" s="162">
        <f t="shared" si="185"/>
        <v>0</v>
      </c>
      <c r="N402" s="162">
        <f t="shared" si="186"/>
        <v>0</v>
      </c>
      <c r="O402" s="162">
        <f t="shared" si="187"/>
        <v>0</v>
      </c>
      <c r="P402" s="163">
        <f t="shared" si="239"/>
        <v>0.33733333333333332</v>
      </c>
      <c r="Q402" s="162">
        <f t="shared" si="240"/>
        <v>0</v>
      </c>
      <c r="R402" s="162">
        <f t="shared" si="241"/>
        <v>0</v>
      </c>
      <c r="S402" s="162">
        <f t="shared" si="242"/>
        <v>0</v>
      </c>
      <c r="T402" s="251" t="str">
        <f t="shared" si="188"/>
        <v>V</v>
      </c>
      <c r="U402" s="262">
        <v>1</v>
      </c>
      <c r="V402" s="262">
        <v>1</v>
      </c>
      <c r="W402" s="262">
        <v>1</v>
      </c>
      <c r="X402" s="262">
        <v>1</v>
      </c>
      <c r="Y402" s="158"/>
      <c r="Z402" s="164">
        <f t="shared" si="189"/>
        <v>13000</v>
      </c>
      <c r="AA402" s="165">
        <f t="shared" si="190"/>
        <v>21.926666666666666</v>
      </c>
      <c r="AB402" s="166"/>
    </row>
    <row r="403" spans="2:28" ht="18" customHeight="1">
      <c r="B403" s="298" t="s">
        <v>335</v>
      </c>
      <c r="C403" s="656" t="s">
        <v>853</v>
      </c>
      <c r="D403" s="159">
        <v>0</v>
      </c>
      <c r="E403" s="301"/>
      <c r="F403" s="55" t="s">
        <v>412</v>
      </c>
      <c r="G403" s="72" t="s">
        <v>333</v>
      </c>
      <c r="H403" s="55" t="s">
        <v>324</v>
      </c>
      <c r="I403" s="72">
        <v>70</v>
      </c>
      <c r="J403" s="261">
        <v>3200</v>
      </c>
      <c r="K403" s="161">
        <f t="shared" si="238"/>
        <v>200</v>
      </c>
      <c r="L403" s="162">
        <f t="shared" si="184"/>
        <v>23.613333333333333</v>
      </c>
      <c r="M403" s="162">
        <f t="shared" si="185"/>
        <v>0</v>
      </c>
      <c r="N403" s="162">
        <f t="shared" si="186"/>
        <v>0</v>
      </c>
      <c r="O403" s="162">
        <f t="shared" si="187"/>
        <v>0</v>
      </c>
      <c r="P403" s="163">
        <f t="shared" si="239"/>
        <v>0.33733333333333332</v>
      </c>
      <c r="Q403" s="162">
        <f t="shared" si="240"/>
        <v>0</v>
      </c>
      <c r="R403" s="162">
        <f t="shared" si="241"/>
        <v>0</v>
      </c>
      <c r="S403" s="162">
        <f t="shared" si="242"/>
        <v>0</v>
      </c>
      <c r="T403" s="251" t="str">
        <f t="shared" si="188"/>
        <v>V</v>
      </c>
      <c r="U403" s="262">
        <v>1</v>
      </c>
      <c r="V403" s="262">
        <v>1</v>
      </c>
      <c r="W403" s="262">
        <v>1</v>
      </c>
      <c r="X403" s="262">
        <v>1</v>
      </c>
      <c r="Y403" s="158"/>
      <c r="Z403" s="164">
        <f t="shared" si="189"/>
        <v>14000</v>
      </c>
      <c r="AA403" s="165">
        <f t="shared" si="190"/>
        <v>23.613333333333333</v>
      </c>
      <c r="AB403" s="166"/>
    </row>
    <row r="404" spans="2:28" ht="18" customHeight="1">
      <c r="B404" s="298" t="s">
        <v>335</v>
      </c>
      <c r="C404" s="656" t="s">
        <v>853</v>
      </c>
      <c r="D404" s="159">
        <v>0</v>
      </c>
      <c r="E404" s="301"/>
      <c r="F404" s="72" t="s">
        <v>870</v>
      </c>
      <c r="G404" s="72" t="s">
        <v>334</v>
      </c>
      <c r="H404" s="55" t="s">
        <v>324</v>
      </c>
      <c r="I404" s="72">
        <v>49</v>
      </c>
      <c r="J404" s="261">
        <v>7200</v>
      </c>
      <c r="K404" s="161">
        <f t="shared" si="238"/>
        <v>200</v>
      </c>
      <c r="L404" s="162">
        <f t="shared" si="184"/>
        <v>29.611372549019606</v>
      </c>
      <c r="M404" s="162">
        <f t="shared" si="185"/>
        <v>0</v>
      </c>
      <c r="N404" s="162">
        <f t="shared" si="186"/>
        <v>0</v>
      </c>
      <c r="O404" s="162">
        <f t="shared" si="187"/>
        <v>0</v>
      </c>
      <c r="P404" s="163">
        <f t="shared" si="239"/>
        <v>0.60431372549019602</v>
      </c>
      <c r="Q404" s="162">
        <f t="shared" si="240"/>
        <v>0</v>
      </c>
      <c r="R404" s="162">
        <f t="shared" si="241"/>
        <v>0</v>
      </c>
      <c r="S404" s="162">
        <f t="shared" si="242"/>
        <v>0</v>
      </c>
      <c r="T404" s="251" t="str">
        <f t="shared" si="188"/>
        <v>V</v>
      </c>
      <c r="U404" s="262">
        <v>1</v>
      </c>
      <c r="V404" s="262">
        <v>1</v>
      </c>
      <c r="W404" s="262">
        <v>1</v>
      </c>
      <c r="X404" s="262">
        <v>1</v>
      </c>
      <c r="Y404" s="158"/>
      <c r="Z404" s="164">
        <f t="shared" si="189"/>
        <v>9800</v>
      </c>
      <c r="AA404" s="165">
        <f t="shared" si="190"/>
        <v>29.611372549019606</v>
      </c>
      <c r="AB404" s="166"/>
    </row>
    <row r="405" spans="2:28" ht="18" customHeight="1">
      <c r="B405" s="298" t="s">
        <v>335</v>
      </c>
      <c r="C405" s="656" t="s">
        <v>853</v>
      </c>
      <c r="D405" s="159">
        <v>0</v>
      </c>
      <c r="E405" s="301"/>
      <c r="F405" s="72" t="s">
        <v>345</v>
      </c>
      <c r="G405" s="72" t="s">
        <v>348</v>
      </c>
      <c r="H405" s="55" t="s">
        <v>325</v>
      </c>
      <c r="I405" s="72">
        <v>12</v>
      </c>
      <c r="J405" s="261">
        <v>2200</v>
      </c>
      <c r="K405" s="161">
        <f t="shared" si="238"/>
        <v>200</v>
      </c>
      <c r="L405" s="162">
        <f t="shared" si="184"/>
        <v>34.721882352941179</v>
      </c>
      <c r="M405" s="162">
        <f t="shared" si="185"/>
        <v>0</v>
      </c>
      <c r="N405" s="162">
        <f t="shared" si="186"/>
        <v>0</v>
      </c>
      <c r="O405" s="162">
        <f t="shared" si="187"/>
        <v>0</v>
      </c>
      <c r="P405" s="163">
        <f t="shared" si="239"/>
        <v>2.8934901960784316</v>
      </c>
      <c r="Q405" s="162">
        <f t="shared" si="240"/>
        <v>0</v>
      </c>
      <c r="R405" s="162">
        <f t="shared" si="241"/>
        <v>0</v>
      </c>
      <c r="S405" s="162">
        <f t="shared" si="242"/>
        <v>0</v>
      </c>
      <c r="T405" s="251" t="str">
        <f t="shared" si="188"/>
        <v>S</v>
      </c>
      <c r="U405" s="262">
        <v>1</v>
      </c>
      <c r="V405" s="262">
        <v>1</v>
      </c>
      <c r="W405" s="262">
        <v>1</v>
      </c>
      <c r="X405" s="262">
        <v>1</v>
      </c>
      <c r="Y405" s="158"/>
      <c r="Z405" s="164">
        <f t="shared" si="189"/>
        <v>2400</v>
      </c>
      <c r="AA405" s="165">
        <f t="shared" si="190"/>
        <v>34.721882352941179</v>
      </c>
      <c r="AB405" s="166"/>
    </row>
    <row r="406" spans="2:28" ht="18" customHeight="1">
      <c r="B406" s="298" t="s">
        <v>335</v>
      </c>
      <c r="C406" s="656" t="s">
        <v>853</v>
      </c>
      <c r="D406" s="159">
        <v>0</v>
      </c>
      <c r="E406" s="301"/>
      <c r="F406" s="72" t="s">
        <v>871</v>
      </c>
      <c r="G406" s="72" t="s">
        <v>334</v>
      </c>
      <c r="H406" s="55" t="s">
        <v>324</v>
      </c>
      <c r="I406" s="72">
        <v>60</v>
      </c>
      <c r="J406" s="261">
        <v>7080</v>
      </c>
      <c r="K406" s="161">
        <f t="shared" si="238"/>
        <v>80</v>
      </c>
      <c r="L406" s="162">
        <f t="shared" si="184"/>
        <v>17.404235294117644</v>
      </c>
      <c r="M406" s="162">
        <f t="shared" si="185"/>
        <v>0</v>
      </c>
      <c r="N406" s="162">
        <f t="shared" si="186"/>
        <v>0</v>
      </c>
      <c r="O406" s="162">
        <f t="shared" si="187"/>
        <v>0</v>
      </c>
      <c r="P406" s="163">
        <f t="shared" si="239"/>
        <v>0.29007058823529408</v>
      </c>
      <c r="Q406" s="162">
        <f t="shared" si="240"/>
        <v>0</v>
      </c>
      <c r="R406" s="162">
        <f t="shared" si="241"/>
        <v>0</v>
      </c>
      <c r="S406" s="162">
        <f t="shared" si="242"/>
        <v>0</v>
      </c>
      <c r="T406" s="251" t="str">
        <f t="shared" si="188"/>
        <v>V</v>
      </c>
      <c r="U406" s="262">
        <v>1</v>
      </c>
      <c r="V406" s="262">
        <v>1</v>
      </c>
      <c r="W406" s="262">
        <v>1</v>
      </c>
      <c r="X406" s="262">
        <v>1</v>
      </c>
      <c r="Y406" s="158"/>
      <c r="Z406" s="164">
        <f t="shared" si="189"/>
        <v>4800</v>
      </c>
      <c r="AA406" s="165">
        <f t="shared" si="190"/>
        <v>17.404235294117644</v>
      </c>
      <c r="AB406" s="166"/>
    </row>
    <row r="407" spans="2:28" ht="18" customHeight="1">
      <c r="B407" s="298" t="s">
        <v>335</v>
      </c>
      <c r="C407" s="656" t="s">
        <v>853</v>
      </c>
      <c r="D407" s="159">
        <v>0</v>
      </c>
      <c r="E407" s="301"/>
      <c r="F407" s="72" t="s">
        <v>871</v>
      </c>
      <c r="G407" s="72" t="s">
        <v>334</v>
      </c>
      <c r="H407" s="55" t="s">
        <v>323</v>
      </c>
      <c r="I407" s="72">
        <v>49</v>
      </c>
      <c r="J407" s="261">
        <v>7080</v>
      </c>
      <c r="K407" s="161">
        <f t="shared" si="238"/>
        <v>80</v>
      </c>
      <c r="L407" s="162">
        <f t="shared" si="184"/>
        <v>14.213458823529409</v>
      </c>
      <c r="M407" s="162">
        <f t="shared" si="185"/>
        <v>0</v>
      </c>
      <c r="N407" s="162">
        <f t="shared" si="186"/>
        <v>0</v>
      </c>
      <c r="O407" s="162">
        <f t="shared" si="187"/>
        <v>0</v>
      </c>
      <c r="P407" s="163">
        <f t="shared" si="239"/>
        <v>0.29007058823529408</v>
      </c>
      <c r="Q407" s="162">
        <f t="shared" si="240"/>
        <v>0</v>
      </c>
      <c r="R407" s="162">
        <f t="shared" si="241"/>
        <v>0</v>
      </c>
      <c r="S407" s="162">
        <f t="shared" si="242"/>
        <v>0</v>
      </c>
      <c r="T407" s="251" t="str">
        <f t="shared" si="188"/>
        <v>V</v>
      </c>
      <c r="U407" s="262">
        <v>1</v>
      </c>
      <c r="V407" s="262">
        <v>1</v>
      </c>
      <c r="W407" s="262">
        <v>1</v>
      </c>
      <c r="X407" s="262">
        <v>1</v>
      </c>
      <c r="Y407" s="158"/>
      <c r="Z407" s="164">
        <f t="shared" si="189"/>
        <v>3920</v>
      </c>
      <c r="AA407" s="165">
        <f t="shared" si="190"/>
        <v>14.213458823529409</v>
      </c>
      <c r="AB407" s="166"/>
    </row>
    <row r="408" spans="2:28" ht="18" customHeight="1">
      <c r="B408" s="298" t="s">
        <v>335</v>
      </c>
      <c r="C408" s="656" t="s">
        <v>853</v>
      </c>
      <c r="D408" s="159">
        <v>0</v>
      </c>
      <c r="E408" s="301"/>
      <c r="F408" s="72" t="s">
        <v>871</v>
      </c>
      <c r="G408" s="72" t="s">
        <v>334</v>
      </c>
      <c r="H408" s="55" t="s">
        <v>323</v>
      </c>
      <c r="I408" s="72">
        <v>49</v>
      </c>
      <c r="J408" s="261">
        <v>7080</v>
      </c>
      <c r="K408" s="161">
        <f t="shared" si="238"/>
        <v>80</v>
      </c>
      <c r="L408" s="162">
        <f t="shared" si="184"/>
        <v>14.213458823529409</v>
      </c>
      <c r="M408" s="162">
        <f t="shared" si="185"/>
        <v>0</v>
      </c>
      <c r="N408" s="162">
        <f t="shared" si="186"/>
        <v>0</v>
      </c>
      <c r="O408" s="162">
        <f t="shared" si="187"/>
        <v>0</v>
      </c>
      <c r="P408" s="163">
        <f t="shared" si="239"/>
        <v>0.29007058823529408</v>
      </c>
      <c r="Q408" s="162">
        <f t="shared" si="240"/>
        <v>0</v>
      </c>
      <c r="R408" s="162">
        <f t="shared" si="241"/>
        <v>0</v>
      </c>
      <c r="S408" s="162">
        <f t="shared" si="242"/>
        <v>0</v>
      </c>
      <c r="T408" s="251" t="str">
        <f t="shared" si="188"/>
        <v>V</v>
      </c>
      <c r="U408" s="262">
        <v>1</v>
      </c>
      <c r="V408" s="262">
        <v>1</v>
      </c>
      <c r="W408" s="262">
        <v>1</v>
      </c>
      <c r="X408" s="262">
        <v>1</v>
      </c>
      <c r="Y408" s="158"/>
      <c r="Z408" s="164">
        <f t="shared" si="189"/>
        <v>3920</v>
      </c>
      <c r="AA408" s="165">
        <f t="shared" si="190"/>
        <v>14.213458823529409</v>
      </c>
      <c r="AB408" s="166"/>
    </row>
    <row r="409" spans="2:28" ht="18" customHeight="1">
      <c r="B409" s="298" t="s">
        <v>335</v>
      </c>
      <c r="C409" s="656" t="s">
        <v>853</v>
      </c>
      <c r="D409" s="159">
        <v>0</v>
      </c>
      <c r="E409" s="301"/>
      <c r="F409" s="72" t="s">
        <v>870</v>
      </c>
      <c r="G409" s="72" t="s">
        <v>334</v>
      </c>
      <c r="H409" s="55" t="s">
        <v>323</v>
      </c>
      <c r="I409" s="72">
        <v>49</v>
      </c>
      <c r="J409" s="261">
        <v>7200</v>
      </c>
      <c r="K409" s="161">
        <f t="shared" si="238"/>
        <v>200</v>
      </c>
      <c r="L409" s="162">
        <f t="shared" si="184"/>
        <v>29.611372549019606</v>
      </c>
      <c r="M409" s="162">
        <f t="shared" si="185"/>
        <v>0</v>
      </c>
      <c r="N409" s="162">
        <f t="shared" si="186"/>
        <v>0</v>
      </c>
      <c r="O409" s="162">
        <f t="shared" si="187"/>
        <v>0</v>
      </c>
      <c r="P409" s="163">
        <f t="shared" si="239"/>
        <v>0.60431372549019602</v>
      </c>
      <c r="Q409" s="162">
        <f t="shared" si="240"/>
        <v>0</v>
      </c>
      <c r="R409" s="162">
        <f t="shared" si="241"/>
        <v>0</v>
      </c>
      <c r="S409" s="162">
        <f t="shared" si="242"/>
        <v>0</v>
      </c>
      <c r="T409" s="251" t="str">
        <f t="shared" si="188"/>
        <v>V</v>
      </c>
      <c r="U409" s="262">
        <v>1</v>
      </c>
      <c r="V409" s="262">
        <v>1</v>
      </c>
      <c r="W409" s="262">
        <v>1</v>
      </c>
      <c r="X409" s="262">
        <v>1</v>
      </c>
      <c r="Y409" s="158"/>
      <c r="Z409" s="164">
        <f t="shared" si="189"/>
        <v>9800</v>
      </c>
      <c r="AA409" s="165">
        <f t="shared" si="190"/>
        <v>29.611372549019606</v>
      </c>
      <c r="AB409" s="166"/>
    </row>
    <row r="410" spans="2:28" ht="18" customHeight="1">
      <c r="B410" s="298" t="s">
        <v>335</v>
      </c>
      <c r="C410" s="656" t="s">
        <v>853</v>
      </c>
      <c r="D410" s="159">
        <v>0</v>
      </c>
      <c r="E410" s="301"/>
      <c r="F410" s="72" t="s">
        <v>870</v>
      </c>
      <c r="G410" s="72" t="s">
        <v>334</v>
      </c>
      <c r="H410" s="55" t="s">
        <v>324</v>
      </c>
      <c r="I410" s="72">
        <v>49</v>
      </c>
      <c r="J410" s="261">
        <v>7200</v>
      </c>
      <c r="K410" s="161">
        <f t="shared" si="238"/>
        <v>200</v>
      </c>
      <c r="L410" s="162">
        <f t="shared" si="184"/>
        <v>29.611372549019606</v>
      </c>
      <c r="M410" s="162">
        <f t="shared" si="185"/>
        <v>0</v>
      </c>
      <c r="N410" s="162">
        <f t="shared" si="186"/>
        <v>0</v>
      </c>
      <c r="O410" s="162">
        <f t="shared" si="187"/>
        <v>0</v>
      </c>
      <c r="P410" s="163">
        <f t="shared" si="239"/>
        <v>0.60431372549019602</v>
      </c>
      <c r="Q410" s="162">
        <f t="shared" si="240"/>
        <v>0</v>
      </c>
      <c r="R410" s="162">
        <f t="shared" si="241"/>
        <v>0</v>
      </c>
      <c r="S410" s="162">
        <f t="shared" si="242"/>
        <v>0</v>
      </c>
      <c r="T410" s="251" t="str">
        <f t="shared" si="188"/>
        <v>V</v>
      </c>
      <c r="U410" s="262">
        <v>1</v>
      </c>
      <c r="V410" s="262">
        <v>1</v>
      </c>
      <c r="W410" s="262">
        <v>1</v>
      </c>
      <c r="X410" s="262">
        <v>1</v>
      </c>
      <c r="Y410" s="158"/>
      <c r="Z410" s="164">
        <f t="shared" si="189"/>
        <v>9800</v>
      </c>
      <c r="AA410" s="165">
        <f t="shared" si="190"/>
        <v>29.611372549019606</v>
      </c>
      <c r="AB410" s="166"/>
    </row>
    <row r="411" spans="2:28" ht="18" customHeight="1">
      <c r="B411" s="298" t="s">
        <v>335</v>
      </c>
      <c r="C411" s="656" t="s">
        <v>853</v>
      </c>
      <c r="D411" s="159">
        <v>0</v>
      </c>
      <c r="E411" s="301"/>
      <c r="F411" s="72" t="s">
        <v>872</v>
      </c>
      <c r="G411" s="72" t="s">
        <v>334</v>
      </c>
      <c r="H411" s="55" t="s">
        <v>324</v>
      </c>
      <c r="I411" s="72">
        <v>49</v>
      </c>
      <c r="J411" s="261">
        <v>7200</v>
      </c>
      <c r="K411" s="161">
        <f t="shared" si="238"/>
        <v>200</v>
      </c>
      <c r="L411" s="162">
        <f t="shared" si="184"/>
        <v>29.611372549019606</v>
      </c>
      <c r="M411" s="162">
        <f t="shared" si="185"/>
        <v>0</v>
      </c>
      <c r="N411" s="162">
        <f t="shared" si="186"/>
        <v>0</v>
      </c>
      <c r="O411" s="162">
        <f t="shared" si="187"/>
        <v>0</v>
      </c>
      <c r="P411" s="163">
        <f t="shared" si="239"/>
        <v>0.60431372549019602</v>
      </c>
      <c r="Q411" s="162">
        <f t="shared" si="240"/>
        <v>0</v>
      </c>
      <c r="R411" s="162">
        <f t="shared" si="241"/>
        <v>0</v>
      </c>
      <c r="S411" s="162">
        <f t="shared" si="242"/>
        <v>0</v>
      </c>
      <c r="T411" s="251" t="str">
        <f t="shared" si="188"/>
        <v>V</v>
      </c>
      <c r="U411" s="262">
        <v>1</v>
      </c>
      <c r="V411" s="262">
        <v>1</v>
      </c>
      <c r="W411" s="262">
        <v>1</v>
      </c>
      <c r="X411" s="262">
        <v>1</v>
      </c>
      <c r="Y411" s="158"/>
      <c r="Z411" s="164">
        <f t="shared" si="189"/>
        <v>9800</v>
      </c>
      <c r="AA411" s="165">
        <f t="shared" si="190"/>
        <v>29.611372549019606</v>
      </c>
      <c r="AB411" s="166"/>
    </row>
    <row r="412" spans="2:28" ht="18" customHeight="1">
      <c r="B412" s="298" t="s">
        <v>335</v>
      </c>
      <c r="C412" s="656" t="s">
        <v>853</v>
      </c>
      <c r="D412" s="159">
        <v>0</v>
      </c>
      <c r="E412" s="301"/>
      <c r="F412" s="72" t="s">
        <v>304</v>
      </c>
      <c r="G412" s="72" t="s">
        <v>333</v>
      </c>
      <c r="H412" s="55" t="s">
        <v>324</v>
      </c>
      <c r="I412" s="72">
        <v>49</v>
      </c>
      <c r="J412" s="261">
        <v>5200</v>
      </c>
      <c r="K412" s="161">
        <f t="shared" si="238"/>
        <v>200</v>
      </c>
      <c r="L412" s="162">
        <f t="shared" si="184"/>
        <v>15.336039215686272</v>
      </c>
      <c r="M412" s="162">
        <f t="shared" si="185"/>
        <v>0</v>
      </c>
      <c r="N412" s="162">
        <f t="shared" si="186"/>
        <v>0</v>
      </c>
      <c r="O412" s="162">
        <f t="shared" si="187"/>
        <v>0</v>
      </c>
      <c r="P412" s="163">
        <f t="shared" si="239"/>
        <v>0.31298039215686269</v>
      </c>
      <c r="Q412" s="162">
        <f t="shared" si="240"/>
        <v>0</v>
      </c>
      <c r="R412" s="162">
        <f t="shared" si="241"/>
        <v>0</v>
      </c>
      <c r="S412" s="162">
        <f t="shared" si="242"/>
        <v>0</v>
      </c>
      <c r="T412" s="251" t="str">
        <f t="shared" si="188"/>
        <v>V</v>
      </c>
      <c r="U412" s="262">
        <v>1</v>
      </c>
      <c r="V412" s="262">
        <v>1</v>
      </c>
      <c r="W412" s="262">
        <v>1</v>
      </c>
      <c r="X412" s="262">
        <v>1</v>
      </c>
      <c r="Y412" s="158"/>
      <c r="Z412" s="164">
        <f t="shared" si="189"/>
        <v>9800</v>
      </c>
      <c r="AA412" s="165">
        <f t="shared" si="190"/>
        <v>15.336039215686272</v>
      </c>
      <c r="AB412" s="166"/>
    </row>
    <row r="413" spans="2:28" ht="18" customHeight="1">
      <c r="B413" s="298" t="s">
        <v>335</v>
      </c>
      <c r="C413" s="656" t="s">
        <v>853</v>
      </c>
      <c r="D413" s="159">
        <v>0</v>
      </c>
      <c r="E413" s="301"/>
      <c r="F413" s="72" t="s">
        <v>347</v>
      </c>
      <c r="G413" s="72" t="s">
        <v>333</v>
      </c>
      <c r="H413" s="55" t="s">
        <v>323</v>
      </c>
      <c r="I413" s="72">
        <v>30</v>
      </c>
      <c r="J413" s="261">
        <v>3120</v>
      </c>
      <c r="K413" s="161">
        <f t="shared" si="238"/>
        <v>120</v>
      </c>
      <c r="L413" s="162">
        <f t="shared" si="184"/>
        <v>7.2863999999999995</v>
      </c>
      <c r="M413" s="162">
        <f t="shared" si="185"/>
        <v>0</v>
      </c>
      <c r="N413" s="162">
        <f t="shared" si="186"/>
        <v>0</v>
      </c>
      <c r="O413" s="162">
        <f t="shared" si="187"/>
        <v>0</v>
      </c>
      <c r="P413" s="163">
        <f t="shared" si="239"/>
        <v>0.24287999999999998</v>
      </c>
      <c r="Q413" s="162">
        <f t="shared" si="240"/>
        <v>0</v>
      </c>
      <c r="R413" s="162">
        <f t="shared" si="241"/>
        <v>0</v>
      </c>
      <c r="S413" s="162">
        <f t="shared" si="242"/>
        <v>0</v>
      </c>
      <c r="T413" s="251" t="str">
        <f t="shared" si="188"/>
        <v>V</v>
      </c>
      <c r="U413" s="262">
        <v>1</v>
      </c>
      <c r="V413" s="262">
        <v>1</v>
      </c>
      <c r="W413" s="262">
        <v>1</v>
      </c>
      <c r="X413" s="262">
        <v>1</v>
      </c>
      <c r="Y413" s="158"/>
      <c r="Z413" s="164">
        <f t="shared" si="189"/>
        <v>3600</v>
      </c>
      <c r="AA413" s="165">
        <f t="shared" si="190"/>
        <v>7.2863999999999995</v>
      </c>
      <c r="AB413" s="166"/>
    </row>
    <row r="414" spans="2:28" ht="18" customHeight="1">
      <c r="B414" s="298" t="s">
        <v>335</v>
      </c>
      <c r="C414" s="656" t="s">
        <v>853</v>
      </c>
      <c r="D414" s="159">
        <v>0</v>
      </c>
      <c r="E414" s="301"/>
      <c r="F414" s="72" t="s">
        <v>345</v>
      </c>
      <c r="G414" s="72" t="s">
        <v>348</v>
      </c>
      <c r="H414" s="55" t="s">
        <v>325</v>
      </c>
      <c r="I414" s="72">
        <v>15</v>
      </c>
      <c r="J414" s="261">
        <v>2200</v>
      </c>
      <c r="K414" s="161">
        <f t="shared" si="238"/>
        <v>200</v>
      </c>
      <c r="L414" s="162">
        <f t="shared" si="184"/>
        <v>43.402352941176474</v>
      </c>
      <c r="M414" s="162">
        <f t="shared" si="185"/>
        <v>0</v>
      </c>
      <c r="N414" s="162">
        <f t="shared" si="186"/>
        <v>0</v>
      </c>
      <c r="O414" s="162">
        <f t="shared" si="187"/>
        <v>0</v>
      </c>
      <c r="P414" s="163">
        <f t="shared" si="239"/>
        <v>2.8934901960784316</v>
      </c>
      <c r="Q414" s="162">
        <f t="shared" si="240"/>
        <v>0</v>
      </c>
      <c r="R414" s="162">
        <f t="shared" si="241"/>
        <v>0</v>
      </c>
      <c r="S414" s="162">
        <f t="shared" si="242"/>
        <v>0</v>
      </c>
      <c r="T414" s="251" t="str">
        <f t="shared" si="188"/>
        <v>S</v>
      </c>
      <c r="U414" s="262">
        <v>1</v>
      </c>
      <c r="V414" s="262">
        <v>1</v>
      </c>
      <c r="W414" s="262">
        <v>1</v>
      </c>
      <c r="X414" s="262">
        <v>1</v>
      </c>
      <c r="Y414" s="158"/>
      <c r="Z414" s="164">
        <f t="shared" si="189"/>
        <v>3000</v>
      </c>
      <c r="AA414" s="165">
        <f t="shared" si="190"/>
        <v>43.402352941176474</v>
      </c>
      <c r="AB414" s="166"/>
    </row>
    <row r="415" spans="2:28" ht="18" customHeight="1">
      <c r="B415" s="298" t="s">
        <v>335</v>
      </c>
      <c r="C415" s="656" t="s">
        <v>853</v>
      </c>
      <c r="D415" s="159">
        <v>0</v>
      </c>
      <c r="E415" s="301"/>
      <c r="F415" s="55" t="s">
        <v>412</v>
      </c>
      <c r="G415" s="72" t="s">
        <v>333</v>
      </c>
      <c r="H415" s="55" t="s">
        <v>324</v>
      </c>
      <c r="I415" s="72">
        <v>15</v>
      </c>
      <c r="J415" s="261">
        <v>3200</v>
      </c>
      <c r="K415" s="161">
        <f t="shared" si="238"/>
        <v>200</v>
      </c>
      <c r="L415" s="162">
        <f t="shared" si="184"/>
        <v>5.0599999999999996</v>
      </c>
      <c r="M415" s="162">
        <f t="shared" si="185"/>
        <v>0</v>
      </c>
      <c r="N415" s="162">
        <f t="shared" si="186"/>
        <v>0</v>
      </c>
      <c r="O415" s="162">
        <f t="shared" si="187"/>
        <v>0</v>
      </c>
      <c r="P415" s="163">
        <f t="shared" si="239"/>
        <v>0.33733333333333332</v>
      </c>
      <c r="Q415" s="162">
        <f t="shared" si="240"/>
        <v>0</v>
      </c>
      <c r="R415" s="162">
        <f t="shared" si="241"/>
        <v>0</v>
      </c>
      <c r="S415" s="162">
        <f t="shared" si="242"/>
        <v>0</v>
      </c>
      <c r="T415" s="251" t="str">
        <f t="shared" si="188"/>
        <v>V</v>
      </c>
      <c r="U415" s="262">
        <v>1</v>
      </c>
      <c r="V415" s="262">
        <v>1</v>
      </c>
      <c r="W415" s="262">
        <v>1</v>
      </c>
      <c r="X415" s="262">
        <v>1</v>
      </c>
      <c r="Y415" s="158"/>
      <c r="Z415" s="164">
        <f t="shared" si="189"/>
        <v>3000</v>
      </c>
      <c r="AA415" s="165">
        <f t="shared" si="190"/>
        <v>5.0599999999999996</v>
      </c>
      <c r="AB415" s="166"/>
    </row>
    <row r="416" spans="2:28" ht="18" customHeight="1">
      <c r="B416" s="298" t="s">
        <v>335</v>
      </c>
      <c r="C416" s="656" t="s">
        <v>853</v>
      </c>
      <c r="D416" s="159">
        <v>0</v>
      </c>
      <c r="E416" s="301"/>
      <c r="F416" s="72" t="s">
        <v>345</v>
      </c>
      <c r="G416" s="72" t="s">
        <v>348</v>
      </c>
      <c r="H416" s="55" t="s">
        <v>325</v>
      </c>
      <c r="I416" s="72">
        <v>15</v>
      </c>
      <c r="J416" s="261">
        <v>2200</v>
      </c>
      <c r="K416" s="161">
        <f t="shared" si="238"/>
        <v>200</v>
      </c>
      <c r="L416" s="162">
        <f t="shared" si="184"/>
        <v>43.402352941176474</v>
      </c>
      <c r="M416" s="162">
        <f t="shared" si="185"/>
        <v>0</v>
      </c>
      <c r="N416" s="162">
        <f t="shared" si="186"/>
        <v>0</v>
      </c>
      <c r="O416" s="162">
        <f t="shared" si="187"/>
        <v>0</v>
      </c>
      <c r="P416" s="163">
        <f t="shared" si="239"/>
        <v>2.8934901960784316</v>
      </c>
      <c r="Q416" s="162">
        <f t="shared" si="240"/>
        <v>0</v>
      </c>
      <c r="R416" s="162">
        <f t="shared" si="241"/>
        <v>0</v>
      </c>
      <c r="S416" s="162">
        <f t="shared" si="242"/>
        <v>0</v>
      </c>
      <c r="T416" s="251" t="str">
        <f t="shared" si="188"/>
        <v>S</v>
      </c>
      <c r="U416" s="262">
        <v>1</v>
      </c>
      <c r="V416" s="262">
        <v>1</v>
      </c>
      <c r="W416" s="262">
        <v>1</v>
      </c>
      <c r="X416" s="262">
        <v>1</v>
      </c>
      <c r="Y416" s="158"/>
      <c r="Z416" s="164">
        <f t="shared" si="189"/>
        <v>3000</v>
      </c>
      <c r="AA416" s="165">
        <f t="shared" si="190"/>
        <v>43.402352941176474</v>
      </c>
      <c r="AB416" s="166"/>
    </row>
    <row r="417" spans="1:28" ht="18" customHeight="1">
      <c r="B417" s="298" t="s">
        <v>335</v>
      </c>
      <c r="C417" s="656" t="s">
        <v>863</v>
      </c>
      <c r="D417" s="300">
        <v>0</v>
      </c>
      <c r="E417" s="301"/>
      <c r="F417" s="72" t="s">
        <v>302</v>
      </c>
      <c r="G417" s="72" t="s">
        <v>333</v>
      </c>
      <c r="H417" s="55" t="s">
        <v>332</v>
      </c>
      <c r="I417" s="72">
        <v>20</v>
      </c>
      <c r="J417" s="261">
        <v>6200</v>
      </c>
      <c r="K417" s="161">
        <f t="shared" ref="K417:K422" si="243">SUM(IF(J417="",0,VLOOKUP(J417,Kengetal,2)))</f>
        <v>200</v>
      </c>
      <c r="L417" s="162">
        <f t="shared" si="184"/>
        <v>36.078431372549019</v>
      </c>
      <c r="M417" s="162">
        <f t="shared" si="185"/>
        <v>0</v>
      </c>
      <c r="N417" s="162">
        <f t="shared" si="186"/>
        <v>0</v>
      </c>
      <c r="O417" s="162">
        <f t="shared" si="187"/>
        <v>0</v>
      </c>
      <c r="P417" s="163">
        <f t="shared" si="211"/>
        <v>1.8039215686274508</v>
      </c>
      <c r="Q417" s="162">
        <f t="shared" si="212"/>
        <v>0</v>
      </c>
      <c r="R417" s="162">
        <f t="shared" si="213"/>
        <v>0</v>
      </c>
      <c r="S417" s="162">
        <f t="shared" si="214"/>
        <v>0</v>
      </c>
      <c r="T417" s="251" t="str">
        <f t="shared" si="188"/>
        <v>V</v>
      </c>
      <c r="U417" s="262">
        <v>1</v>
      </c>
      <c r="V417" s="262">
        <v>1</v>
      </c>
      <c r="W417" s="262">
        <v>1</v>
      </c>
      <c r="X417" s="262">
        <v>1</v>
      </c>
      <c r="Y417" s="158"/>
      <c r="Z417" s="164">
        <f t="shared" si="189"/>
        <v>4000</v>
      </c>
      <c r="AA417" s="165">
        <f t="shared" si="190"/>
        <v>36.078431372549019</v>
      </c>
      <c r="AB417" s="166"/>
    </row>
    <row r="418" spans="1:28" ht="18" customHeight="1">
      <c r="B418" s="298" t="s">
        <v>335</v>
      </c>
      <c r="C418" s="656" t="s">
        <v>863</v>
      </c>
      <c r="D418" s="300">
        <v>0</v>
      </c>
      <c r="E418" s="301"/>
      <c r="F418" s="55" t="s">
        <v>412</v>
      </c>
      <c r="G418" s="72" t="s">
        <v>333</v>
      </c>
      <c r="H418" s="55" t="s">
        <v>324</v>
      </c>
      <c r="I418" s="72">
        <v>127</v>
      </c>
      <c r="J418" s="261">
        <v>3200</v>
      </c>
      <c r="K418" s="161">
        <f t="shared" si="243"/>
        <v>200</v>
      </c>
      <c r="L418" s="162">
        <f t="shared" si="184"/>
        <v>42.841333333333331</v>
      </c>
      <c r="M418" s="162">
        <f t="shared" si="185"/>
        <v>0</v>
      </c>
      <c r="N418" s="162">
        <f t="shared" si="186"/>
        <v>0</v>
      </c>
      <c r="O418" s="162">
        <f t="shared" si="187"/>
        <v>0</v>
      </c>
      <c r="P418" s="163">
        <f t="shared" si="211"/>
        <v>0.33733333333333332</v>
      </c>
      <c r="Q418" s="162">
        <f t="shared" si="212"/>
        <v>0</v>
      </c>
      <c r="R418" s="162">
        <f t="shared" si="213"/>
        <v>0</v>
      </c>
      <c r="S418" s="162">
        <f t="shared" si="214"/>
        <v>0</v>
      </c>
      <c r="T418" s="251" t="str">
        <f t="shared" si="188"/>
        <v>V</v>
      </c>
      <c r="U418" s="262">
        <v>1</v>
      </c>
      <c r="V418" s="262">
        <v>1</v>
      </c>
      <c r="W418" s="262">
        <v>1</v>
      </c>
      <c r="X418" s="262">
        <v>1</v>
      </c>
      <c r="Y418" s="158"/>
      <c r="Z418" s="164">
        <f t="shared" si="189"/>
        <v>25400</v>
      </c>
      <c r="AA418" s="165">
        <f t="shared" si="190"/>
        <v>42.841333333333331</v>
      </c>
      <c r="AB418" s="166"/>
    </row>
    <row r="419" spans="1:28" ht="18" customHeight="1">
      <c r="B419" s="298" t="s">
        <v>335</v>
      </c>
      <c r="C419" s="656" t="s">
        <v>863</v>
      </c>
      <c r="D419" s="300">
        <v>0</v>
      </c>
      <c r="E419" s="301"/>
      <c r="F419" s="72" t="s">
        <v>871</v>
      </c>
      <c r="G419" s="72" t="s">
        <v>334</v>
      </c>
      <c r="H419" s="55" t="s">
        <v>323</v>
      </c>
      <c r="I419" s="72">
        <v>49</v>
      </c>
      <c r="J419" s="261">
        <v>7080</v>
      </c>
      <c r="K419" s="161">
        <f t="shared" si="243"/>
        <v>80</v>
      </c>
      <c r="L419" s="162">
        <f t="shared" si="184"/>
        <v>14.213458823529409</v>
      </c>
      <c r="M419" s="162">
        <f t="shared" si="185"/>
        <v>0</v>
      </c>
      <c r="N419" s="162">
        <f t="shared" si="186"/>
        <v>0</v>
      </c>
      <c r="O419" s="162">
        <f t="shared" si="187"/>
        <v>0</v>
      </c>
      <c r="P419" s="163">
        <f t="shared" si="211"/>
        <v>0.29007058823529408</v>
      </c>
      <c r="Q419" s="162">
        <f t="shared" si="212"/>
        <v>0</v>
      </c>
      <c r="R419" s="162">
        <f t="shared" si="213"/>
        <v>0</v>
      </c>
      <c r="S419" s="162">
        <f t="shared" si="214"/>
        <v>0</v>
      </c>
      <c r="T419" s="251" t="str">
        <f t="shared" si="188"/>
        <v>V</v>
      </c>
      <c r="U419" s="262">
        <v>1</v>
      </c>
      <c r="V419" s="262">
        <v>1</v>
      </c>
      <c r="W419" s="262">
        <v>1</v>
      </c>
      <c r="X419" s="262">
        <v>1</v>
      </c>
      <c r="Y419" s="158"/>
      <c r="Z419" s="164">
        <f t="shared" si="189"/>
        <v>3920</v>
      </c>
      <c r="AA419" s="165">
        <f t="shared" si="190"/>
        <v>14.213458823529409</v>
      </c>
      <c r="AB419" s="166"/>
    </row>
    <row r="420" spans="1:28" ht="18" customHeight="1">
      <c r="B420" s="298" t="s">
        <v>335</v>
      </c>
      <c r="C420" s="656" t="s">
        <v>863</v>
      </c>
      <c r="D420" s="300">
        <v>0</v>
      </c>
      <c r="E420" s="301"/>
      <c r="F420" s="72" t="s">
        <v>871</v>
      </c>
      <c r="G420" s="72" t="s">
        <v>334</v>
      </c>
      <c r="H420" s="55" t="s">
        <v>323</v>
      </c>
      <c r="I420" s="72">
        <v>49</v>
      </c>
      <c r="J420" s="261">
        <v>7080</v>
      </c>
      <c r="K420" s="161">
        <f t="shared" si="243"/>
        <v>80</v>
      </c>
      <c r="L420" s="162">
        <f t="shared" si="184"/>
        <v>14.213458823529409</v>
      </c>
      <c r="M420" s="162">
        <f t="shared" si="185"/>
        <v>0</v>
      </c>
      <c r="N420" s="162">
        <f t="shared" si="186"/>
        <v>0</v>
      </c>
      <c r="O420" s="162">
        <f t="shared" si="187"/>
        <v>0</v>
      </c>
      <c r="P420" s="163">
        <f t="shared" si="211"/>
        <v>0.29007058823529408</v>
      </c>
      <c r="Q420" s="162">
        <f t="shared" si="212"/>
        <v>0</v>
      </c>
      <c r="R420" s="162">
        <f t="shared" si="213"/>
        <v>0</v>
      </c>
      <c r="S420" s="162">
        <f t="shared" si="214"/>
        <v>0</v>
      </c>
      <c r="T420" s="251" t="str">
        <f t="shared" si="188"/>
        <v>V</v>
      </c>
      <c r="U420" s="262">
        <v>1</v>
      </c>
      <c r="V420" s="262">
        <v>1</v>
      </c>
      <c r="W420" s="262">
        <v>1</v>
      </c>
      <c r="X420" s="262">
        <v>1</v>
      </c>
      <c r="Y420" s="158"/>
      <c r="Z420" s="164">
        <f t="shared" si="189"/>
        <v>3920</v>
      </c>
      <c r="AA420" s="165">
        <f t="shared" si="190"/>
        <v>14.213458823529409</v>
      </c>
      <c r="AB420" s="166"/>
    </row>
    <row r="421" spans="1:28" ht="18" customHeight="1">
      <c r="B421" s="298" t="s">
        <v>335</v>
      </c>
      <c r="C421" s="656" t="s">
        <v>863</v>
      </c>
      <c r="D421" s="300">
        <v>0</v>
      </c>
      <c r="E421" s="301"/>
      <c r="F421" s="72" t="s">
        <v>871</v>
      </c>
      <c r="G421" s="72" t="s">
        <v>334</v>
      </c>
      <c r="H421" s="55" t="s">
        <v>323</v>
      </c>
      <c r="I421" s="72">
        <v>49</v>
      </c>
      <c r="J421" s="261">
        <v>7080</v>
      </c>
      <c r="K421" s="161">
        <f t="shared" si="243"/>
        <v>80</v>
      </c>
      <c r="L421" s="162">
        <f t="shared" si="184"/>
        <v>14.213458823529409</v>
      </c>
      <c r="M421" s="162">
        <f t="shared" si="185"/>
        <v>0</v>
      </c>
      <c r="N421" s="162">
        <f t="shared" si="186"/>
        <v>0</v>
      </c>
      <c r="O421" s="162">
        <f t="shared" si="187"/>
        <v>0</v>
      </c>
      <c r="P421" s="163">
        <f t="shared" si="211"/>
        <v>0.29007058823529408</v>
      </c>
      <c r="Q421" s="162">
        <f t="shared" si="212"/>
        <v>0</v>
      </c>
      <c r="R421" s="162">
        <f t="shared" si="213"/>
        <v>0</v>
      </c>
      <c r="S421" s="162">
        <f t="shared" si="214"/>
        <v>0</v>
      </c>
      <c r="T421" s="251" t="str">
        <f t="shared" si="188"/>
        <v>V</v>
      </c>
      <c r="U421" s="262">
        <v>1</v>
      </c>
      <c r="V421" s="262">
        <v>1</v>
      </c>
      <c r="W421" s="262">
        <v>1</v>
      </c>
      <c r="X421" s="262">
        <v>1</v>
      </c>
      <c r="Y421" s="158"/>
      <c r="Z421" s="164">
        <f t="shared" si="189"/>
        <v>3920</v>
      </c>
      <c r="AA421" s="165">
        <f t="shared" si="190"/>
        <v>14.213458823529409</v>
      </c>
      <c r="AB421" s="166"/>
    </row>
    <row r="422" spans="1:28" ht="18" customHeight="1">
      <c r="B422" s="298" t="s">
        <v>335</v>
      </c>
      <c r="C422" s="656" t="s">
        <v>863</v>
      </c>
      <c r="D422" s="300">
        <v>0</v>
      </c>
      <c r="E422" s="301"/>
      <c r="F422" s="72" t="s">
        <v>871</v>
      </c>
      <c r="G422" s="72" t="s">
        <v>334</v>
      </c>
      <c r="H422" s="55" t="s">
        <v>323</v>
      </c>
      <c r="I422" s="72">
        <v>49</v>
      </c>
      <c r="J422" s="261">
        <v>7080</v>
      </c>
      <c r="K422" s="161">
        <f t="shared" si="243"/>
        <v>80</v>
      </c>
      <c r="L422" s="162">
        <f t="shared" si="184"/>
        <v>14.213458823529409</v>
      </c>
      <c r="M422" s="162">
        <f t="shared" si="185"/>
        <v>0</v>
      </c>
      <c r="N422" s="162">
        <f t="shared" si="186"/>
        <v>0</v>
      </c>
      <c r="O422" s="162">
        <f t="shared" si="187"/>
        <v>0</v>
      </c>
      <c r="P422" s="163">
        <f t="shared" si="211"/>
        <v>0.29007058823529408</v>
      </c>
      <c r="Q422" s="162">
        <f t="shared" si="212"/>
        <v>0</v>
      </c>
      <c r="R422" s="162">
        <f t="shared" si="213"/>
        <v>0</v>
      </c>
      <c r="S422" s="162">
        <f t="shared" si="214"/>
        <v>0</v>
      </c>
      <c r="T422" s="251" t="str">
        <f t="shared" si="188"/>
        <v>V</v>
      </c>
      <c r="U422" s="262">
        <v>1</v>
      </c>
      <c r="V422" s="262">
        <v>1</v>
      </c>
      <c r="W422" s="262">
        <v>1</v>
      </c>
      <c r="X422" s="262">
        <v>1</v>
      </c>
      <c r="Y422" s="158"/>
      <c r="Z422" s="164">
        <f t="shared" si="189"/>
        <v>3920</v>
      </c>
      <c r="AA422" s="165">
        <f t="shared" si="190"/>
        <v>14.213458823529409</v>
      </c>
      <c r="AB422" s="166"/>
    </row>
    <row r="423" spans="1:28" ht="18" customHeight="1">
      <c r="A423" s="137">
        <v>37</v>
      </c>
      <c r="B423" s="298" t="s">
        <v>335</v>
      </c>
      <c r="C423" s="656" t="s">
        <v>863</v>
      </c>
      <c r="D423" s="300">
        <v>0</v>
      </c>
      <c r="E423" s="301"/>
      <c r="F423" s="72" t="s">
        <v>871</v>
      </c>
      <c r="G423" s="72" t="s">
        <v>334</v>
      </c>
      <c r="H423" s="55" t="s">
        <v>323</v>
      </c>
      <c r="I423" s="72">
        <v>49</v>
      </c>
      <c r="J423" s="261">
        <v>7080</v>
      </c>
      <c r="K423" s="161">
        <f t="shared" ref="K423:K428" si="244">SUM(IF(J423="",0,VLOOKUP(J423,Kengetal,2)))</f>
        <v>80</v>
      </c>
      <c r="L423" s="162">
        <f t="shared" si="184"/>
        <v>14.213458823529409</v>
      </c>
      <c r="M423" s="162">
        <f t="shared" si="185"/>
        <v>0</v>
      </c>
      <c r="N423" s="162">
        <f t="shared" si="186"/>
        <v>0</v>
      </c>
      <c r="O423" s="162">
        <f t="shared" si="187"/>
        <v>0</v>
      </c>
      <c r="P423" s="163">
        <f t="shared" si="211"/>
        <v>0.29007058823529408</v>
      </c>
      <c r="Q423" s="162">
        <f t="shared" si="212"/>
        <v>0</v>
      </c>
      <c r="R423" s="162">
        <f t="shared" si="213"/>
        <v>0</v>
      </c>
      <c r="S423" s="162">
        <f t="shared" si="214"/>
        <v>0</v>
      </c>
      <c r="T423" s="251" t="str">
        <f t="shared" si="188"/>
        <v>V</v>
      </c>
      <c r="U423" s="262">
        <v>1</v>
      </c>
      <c r="V423" s="262">
        <v>1</v>
      </c>
      <c r="W423" s="262">
        <v>1</v>
      </c>
      <c r="X423" s="262">
        <v>1</v>
      </c>
      <c r="Y423" s="158"/>
      <c r="Z423" s="164">
        <f t="shared" si="189"/>
        <v>3920</v>
      </c>
      <c r="AA423" s="165">
        <f t="shared" si="190"/>
        <v>14.213458823529409</v>
      </c>
      <c r="AB423" s="166"/>
    </row>
    <row r="424" spans="1:28" ht="18" customHeight="1">
      <c r="A424" s="137">
        <v>38</v>
      </c>
      <c r="B424" s="298" t="s">
        <v>335</v>
      </c>
      <c r="C424" s="656" t="s">
        <v>863</v>
      </c>
      <c r="D424" s="300">
        <v>0</v>
      </c>
      <c r="E424" s="301"/>
      <c r="F424" s="72" t="s">
        <v>871</v>
      </c>
      <c r="G424" s="72" t="s">
        <v>334</v>
      </c>
      <c r="H424" s="55" t="s">
        <v>323</v>
      </c>
      <c r="I424" s="72">
        <v>49</v>
      </c>
      <c r="J424" s="261">
        <v>7080</v>
      </c>
      <c r="K424" s="161">
        <f t="shared" si="244"/>
        <v>80</v>
      </c>
      <c r="L424" s="162">
        <f t="shared" si="184"/>
        <v>14.213458823529409</v>
      </c>
      <c r="M424" s="162">
        <f t="shared" si="185"/>
        <v>0</v>
      </c>
      <c r="N424" s="162">
        <f t="shared" si="186"/>
        <v>0</v>
      </c>
      <c r="O424" s="162">
        <f t="shared" si="187"/>
        <v>0</v>
      </c>
      <c r="P424" s="163">
        <f t="shared" si="211"/>
        <v>0.29007058823529408</v>
      </c>
      <c r="Q424" s="162">
        <f t="shared" si="212"/>
        <v>0</v>
      </c>
      <c r="R424" s="162">
        <f t="shared" si="213"/>
        <v>0</v>
      </c>
      <c r="S424" s="162">
        <f t="shared" si="214"/>
        <v>0</v>
      </c>
      <c r="T424" s="251" t="str">
        <f t="shared" si="188"/>
        <v>V</v>
      </c>
      <c r="U424" s="262">
        <v>1</v>
      </c>
      <c r="V424" s="262">
        <v>1</v>
      </c>
      <c r="W424" s="262">
        <v>1</v>
      </c>
      <c r="X424" s="262">
        <v>1</v>
      </c>
      <c r="Y424" s="158"/>
      <c r="Z424" s="164">
        <f t="shared" si="189"/>
        <v>3920</v>
      </c>
      <c r="AA424" s="165">
        <f t="shared" si="190"/>
        <v>14.213458823529409</v>
      </c>
      <c r="AB424" s="166"/>
    </row>
    <row r="425" spans="1:28" ht="18" customHeight="1">
      <c r="A425" s="137">
        <v>39</v>
      </c>
      <c r="B425" s="298" t="s">
        <v>335</v>
      </c>
      <c r="C425" s="656" t="s">
        <v>863</v>
      </c>
      <c r="D425" s="300">
        <v>0</v>
      </c>
      <c r="E425" s="301"/>
      <c r="F425" s="72" t="s">
        <v>871</v>
      </c>
      <c r="G425" s="72" t="s">
        <v>334</v>
      </c>
      <c r="H425" s="55" t="s">
        <v>323</v>
      </c>
      <c r="I425" s="72">
        <v>49</v>
      </c>
      <c r="J425" s="261">
        <v>7080</v>
      </c>
      <c r="K425" s="161">
        <f t="shared" si="244"/>
        <v>80</v>
      </c>
      <c r="L425" s="162">
        <f t="shared" si="184"/>
        <v>14.213458823529409</v>
      </c>
      <c r="M425" s="162">
        <f t="shared" si="185"/>
        <v>0</v>
      </c>
      <c r="N425" s="162">
        <f t="shared" si="186"/>
        <v>0</v>
      </c>
      <c r="O425" s="162">
        <f t="shared" si="187"/>
        <v>0</v>
      </c>
      <c r="P425" s="163">
        <f t="shared" si="211"/>
        <v>0.29007058823529408</v>
      </c>
      <c r="Q425" s="162">
        <f t="shared" si="212"/>
        <v>0</v>
      </c>
      <c r="R425" s="162">
        <f t="shared" si="213"/>
        <v>0</v>
      </c>
      <c r="S425" s="162">
        <f t="shared" si="214"/>
        <v>0</v>
      </c>
      <c r="T425" s="251" t="str">
        <f t="shared" si="188"/>
        <v>V</v>
      </c>
      <c r="U425" s="262">
        <v>1</v>
      </c>
      <c r="V425" s="262">
        <v>1</v>
      </c>
      <c r="W425" s="262">
        <v>1</v>
      </c>
      <c r="X425" s="262">
        <v>1</v>
      </c>
      <c r="Y425" s="158"/>
      <c r="Z425" s="164">
        <f t="shared" si="189"/>
        <v>3920</v>
      </c>
      <c r="AA425" s="165">
        <f t="shared" si="190"/>
        <v>14.213458823529409</v>
      </c>
      <c r="AB425" s="166"/>
    </row>
    <row r="426" spans="1:28" ht="18" customHeight="1">
      <c r="A426" s="137">
        <v>40</v>
      </c>
      <c r="B426" s="298" t="s">
        <v>335</v>
      </c>
      <c r="C426" s="656" t="s">
        <v>863</v>
      </c>
      <c r="D426" s="300">
        <v>0</v>
      </c>
      <c r="E426" s="301"/>
      <c r="F426" s="72" t="s">
        <v>871</v>
      </c>
      <c r="G426" s="72" t="s">
        <v>334</v>
      </c>
      <c r="H426" s="55" t="s">
        <v>323</v>
      </c>
      <c r="I426" s="72">
        <v>49</v>
      </c>
      <c r="J426" s="261">
        <v>7080</v>
      </c>
      <c r="K426" s="161">
        <f t="shared" si="244"/>
        <v>80</v>
      </c>
      <c r="L426" s="162">
        <f t="shared" si="184"/>
        <v>14.213458823529409</v>
      </c>
      <c r="M426" s="162">
        <f t="shared" si="185"/>
        <v>0</v>
      </c>
      <c r="N426" s="162">
        <f t="shared" si="186"/>
        <v>0</v>
      </c>
      <c r="O426" s="162">
        <f t="shared" si="187"/>
        <v>0</v>
      </c>
      <c r="P426" s="163">
        <f t="shared" si="211"/>
        <v>0.29007058823529408</v>
      </c>
      <c r="Q426" s="162">
        <f t="shared" si="212"/>
        <v>0</v>
      </c>
      <c r="R426" s="162">
        <f t="shared" si="213"/>
        <v>0</v>
      </c>
      <c r="S426" s="162">
        <f t="shared" si="214"/>
        <v>0</v>
      </c>
      <c r="T426" s="251" t="str">
        <f t="shared" si="188"/>
        <v>V</v>
      </c>
      <c r="U426" s="262">
        <v>1</v>
      </c>
      <c r="V426" s="262">
        <v>1</v>
      </c>
      <c r="W426" s="262">
        <v>1</v>
      </c>
      <c r="X426" s="262">
        <v>1</v>
      </c>
      <c r="Y426" s="158"/>
      <c r="Z426" s="164">
        <f t="shared" si="189"/>
        <v>3920</v>
      </c>
      <c r="AA426" s="165">
        <f t="shared" si="190"/>
        <v>14.213458823529409</v>
      </c>
      <c r="AB426" s="166"/>
    </row>
    <row r="427" spans="1:28" ht="18" customHeight="1">
      <c r="A427" s="137">
        <v>41</v>
      </c>
      <c r="B427" s="298" t="s">
        <v>335</v>
      </c>
      <c r="C427" s="656" t="s">
        <v>863</v>
      </c>
      <c r="D427" s="300">
        <v>0</v>
      </c>
      <c r="E427" s="301"/>
      <c r="F427" s="72" t="s">
        <v>872</v>
      </c>
      <c r="G427" s="72" t="s">
        <v>334</v>
      </c>
      <c r="H427" s="55" t="s">
        <v>324</v>
      </c>
      <c r="I427" s="72">
        <v>49</v>
      </c>
      <c r="J427" s="261">
        <v>7200</v>
      </c>
      <c r="K427" s="161">
        <f t="shared" si="244"/>
        <v>200</v>
      </c>
      <c r="L427" s="162">
        <f t="shared" si="184"/>
        <v>29.611372549019606</v>
      </c>
      <c r="M427" s="162">
        <f t="shared" si="185"/>
        <v>0</v>
      </c>
      <c r="N427" s="162">
        <f t="shared" si="186"/>
        <v>0</v>
      </c>
      <c r="O427" s="162">
        <f t="shared" si="187"/>
        <v>0</v>
      </c>
      <c r="P427" s="163">
        <f t="shared" si="211"/>
        <v>0.60431372549019602</v>
      </c>
      <c r="Q427" s="162">
        <f t="shared" si="212"/>
        <v>0</v>
      </c>
      <c r="R427" s="162">
        <f t="shared" si="213"/>
        <v>0</v>
      </c>
      <c r="S427" s="162">
        <f t="shared" si="214"/>
        <v>0</v>
      </c>
      <c r="T427" s="251" t="str">
        <f t="shared" si="188"/>
        <v>V</v>
      </c>
      <c r="U427" s="262">
        <v>1</v>
      </c>
      <c r="V427" s="262">
        <v>1</v>
      </c>
      <c r="W427" s="262">
        <v>1</v>
      </c>
      <c r="X427" s="262">
        <v>1</v>
      </c>
      <c r="Y427" s="158"/>
      <c r="Z427" s="164">
        <f t="shared" si="189"/>
        <v>9800</v>
      </c>
      <c r="AA427" s="165">
        <f t="shared" si="190"/>
        <v>29.611372549019606</v>
      </c>
      <c r="AB427" s="166"/>
    </row>
    <row r="428" spans="1:28" ht="18" customHeight="1">
      <c r="A428" s="137">
        <v>41</v>
      </c>
      <c r="B428" s="298" t="s">
        <v>335</v>
      </c>
      <c r="C428" s="656" t="s">
        <v>863</v>
      </c>
      <c r="D428" s="300">
        <v>0</v>
      </c>
      <c r="E428" s="301"/>
      <c r="F428" s="72" t="s">
        <v>872</v>
      </c>
      <c r="G428" s="72" t="s">
        <v>334</v>
      </c>
      <c r="H428" s="55" t="s">
        <v>324</v>
      </c>
      <c r="I428" s="72">
        <v>49</v>
      </c>
      <c r="J428" s="261">
        <v>7200</v>
      </c>
      <c r="K428" s="161">
        <f t="shared" si="244"/>
        <v>200</v>
      </c>
      <c r="L428" s="162">
        <f t="shared" si="184"/>
        <v>29.611372549019606</v>
      </c>
      <c r="M428" s="162">
        <f t="shared" si="185"/>
        <v>0</v>
      </c>
      <c r="N428" s="162">
        <f t="shared" si="186"/>
        <v>0</v>
      </c>
      <c r="O428" s="162">
        <f t="shared" si="187"/>
        <v>0</v>
      </c>
      <c r="P428" s="163">
        <f t="shared" si="211"/>
        <v>0.60431372549019602</v>
      </c>
      <c r="Q428" s="162">
        <f t="shared" si="212"/>
        <v>0</v>
      </c>
      <c r="R428" s="162">
        <f t="shared" si="213"/>
        <v>0</v>
      </c>
      <c r="S428" s="162">
        <f t="shared" si="214"/>
        <v>0</v>
      </c>
      <c r="T428" s="251" t="str">
        <f t="shared" si="188"/>
        <v>V</v>
      </c>
      <c r="U428" s="262">
        <v>1</v>
      </c>
      <c r="V428" s="262">
        <v>1</v>
      </c>
      <c r="W428" s="262">
        <v>1</v>
      </c>
      <c r="X428" s="262">
        <v>1</v>
      </c>
      <c r="Y428" s="158"/>
      <c r="Z428" s="164">
        <f t="shared" si="189"/>
        <v>9800</v>
      </c>
      <c r="AA428" s="165">
        <f t="shared" si="190"/>
        <v>29.611372549019606</v>
      </c>
      <c r="AB428" s="166"/>
    </row>
    <row r="429" spans="1:28" ht="18" customHeight="1">
      <c r="B429" s="298" t="s">
        <v>335</v>
      </c>
      <c r="C429" s="656" t="s">
        <v>863</v>
      </c>
      <c r="D429" s="300">
        <v>0</v>
      </c>
      <c r="E429" s="301"/>
      <c r="F429" s="72" t="s">
        <v>871</v>
      </c>
      <c r="G429" s="72" t="s">
        <v>334</v>
      </c>
      <c r="H429" s="55" t="s">
        <v>324</v>
      </c>
      <c r="I429" s="72">
        <v>49</v>
      </c>
      <c r="J429" s="261">
        <v>7080</v>
      </c>
      <c r="K429" s="161">
        <f t="shared" ref="K429:K441" si="245">SUM(IF(J429="",0,VLOOKUP(J429,Kengetal,2)))</f>
        <v>80</v>
      </c>
      <c r="L429" s="162">
        <f t="shared" si="184"/>
        <v>14.213458823529409</v>
      </c>
      <c r="M429" s="162">
        <f t="shared" si="185"/>
        <v>0</v>
      </c>
      <c r="N429" s="162">
        <f t="shared" si="186"/>
        <v>0</v>
      </c>
      <c r="O429" s="162">
        <f t="shared" si="187"/>
        <v>0</v>
      </c>
      <c r="P429" s="163">
        <f t="shared" si="211"/>
        <v>0.29007058823529408</v>
      </c>
      <c r="Q429" s="162">
        <f t="shared" si="212"/>
        <v>0</v>
      </c>
      <c r="R429" s="162">
        <f t="shared" si="213"/>
        <v>0</v>
      </c>
      <c r="S429" s="162">
        <f t="shared" si="214"/>
        <v>0</v>
      </c>
      <c r="T429" s="251" t="str">
        <f t="shared" si="188"/>
        <v>V</v>
      </c>
      <c r="U429" s="262">
        <v>1</v>
      </c>
      <c r="V429" s="262">
        <v>1</v>
      </c>
      <c r="W429" s="262">
        <v>1</v>
      </c>
      <c r="X429" s="262">
        <v>1</v>
      </c>
      <c r="Y429" s="158"/>
      <c r="Z429" s="164">
        <f t="shared" si="189"/>
        <v>3920</v>
      </c>
      <c r="AA429" s="165">
        <f t="shared" si="190"/>
        <v>14.213458823529409</v>
      </c>
      <c r="AB429" s="166"/>
    </row>
    <row r="430" spans="1:28" ht="18" customHeight="1">
      <c r="B430" s="298" t="s">
        <v>335</v>
      </c>
      <c r="C430" s="656" t="s">
        <v>863</v>
      </c>
      <c r="D430" s="300">
        <v>0</v>
      </c>
      <c r="E430" s="301"/>
      <c r="F430" s="72" t="s">
        <v>354</v>
      </c>
      <c r="G430" s="72" t="s">
        <v>333</v>
      </c>
      <c r="H430" s="55" t="s">
        <v>324</v>
      </c>
      <c r="I430" s="72">
        <v>88</v>
      </c>
      <c r="J430" s="261">
        <v>3200</v>
      </c>
      <c r="K430" s="161">
        <f t="shared" si="245"/>
        <v>200</v>
      </c>
      <c r="L430" s="162">
        <f t="shared" si="184"/>
        <v>29.685333333333332</v>
      </c>
      <c r="M430" s="162">
        <f t="shared" si="185"/>
        <v>0</v>
      </c>
      <c r="N430" s="162">
        <f t="shared" si="186"/>
        <v>0</v>
      </c>
      <c r="O430" s="162">
        <f t="shared" si="187"/>
        <v>0</v>
      </c>
      <c r="P430" s="163">
        <f t="shared" si="211"/>
        <v>0.33733333333333332</v>
      </c>
      <c r="Q430" s="162">
        <f t="shared" si="212"/>
        <v>0</v>
      </c>
      <c r="R430" s="162">
        <f t="shared" si="213"/>
        <v>0</v>
      </c>
      <c r="S430" s="162">
        <f t="shared" si="214"/>
        <v>0</v>
      </c>
      <c r="T430" s="251" t="str">
        <f t="shared" si="188"/>
        <v>V</v>
      </c>
      <c r="U430" s="262">
        <v>1</v>
      </c>
      <c r="V430" s="262">
        <v>1</v>
      </c>
      <c r="W430" s="262">
        <v>1</v>
      </c>
      <c r="X430" s="262">
        <v>1</v>
      </c>
      <c r="Y430" s="158"/>
      <c r="Z430" s="164">
        <f t="shared" si="189"/>
        <v>17600</v>
      </c>
      <c r="AA430" s="165">
        <f t="shared" si="190"/>
        <v>29.685333333333332</v>
      </c>
      <c r="AB430" s="166"/>
    </row>
    <row r="431" spans="1:28" ht="18" customHeight="1">
      <c r="B431" s="298" t="s">
        <v>335</v>
      </c>
      <c r="C431" s="656" t="s">
        <v>863</v>
      </c>
      <c r="D431" s="300">
        <v>0</v>
      </c>
      <c r="E431" s="301"/>
      <c r="F431" s="72" t="s">
        <v>331</v>
      </c>
      <c r="G431" s="72" t="s">
        <v>341</v>
      </c>
      <c r="H431" s="55" t="s">
        <v>323</v>
      </c>
      <c r="I431" s="72">
        <v>22</v>
      </c>
      <c r="J431" s="261">
        <v>1040</v>
      </c>
      <c r="K431" s="161">
        <f t="shared" si="245"/>
        <v>40</v>
      </c>
      <c r="L431" s="162">
        <f t="shared" si="184"/>
        <v>2.7859764705882357</v>
      </c>
      <c r="M431" s="162">
        <f t="shared" si="185"/>
        <v>0</v>
      </c>
      <c r="N431" s="162">
        <f t="shared" si="186"/>
        <v>0</v>
      </c>
      <c r="O431" s="162">
        <f t="shared" si="187"/>
        <v>0</v>
      </c>
      <c r="P431" s="163">
        <f t="shared" si="211"/>
        <v>0.12663529411764707</v>
      </c>
      <c r="Q431" s="162">
        <f t="shared" si="212"/>
        <v>0</v>
      </c>
      <c r="R431" s="162">
        <f t="shared" si="213"/>
        <v>0</v>
      </c>
      <c r="S431" s="162">
        <f t="shared" si="214"/>
        <v>0</v>
      </c>
      <c r="T431" s="251" t="str">
        <f t="shared" si="188"/>
        <v>B</v>
      </c>
      <c r="U431" s="262">
        <v>1</v>
      </c>
      <c r="V431" s="262">
        <v>1</v>
      </c>
      <c r="W431" s="262">
        <v>1</v>
      </c>
      <c r="X431" s="262">
        <v>1</v>
      </c>
      <c r="Y431" s="158"/>
      <c r="Z431" s="164">
        <f t="shared" si="189"/>
        <v>880</v>
      </c>
      <c r="AA431" s="165">
        <f t="shared" si="190"/>
        <v>2.7859764705882357</v>
      </c>
      <c r="AB431" s="166"/>
    </row>
    <row r="432" spans="1:28" ht="18" customHeight="1">
      <c r="B432" s="298" t="s">
        <v>335</v>
      </c>
      <c r="C432" s="656" t="s">
        <v>863</v>
      </c>
      <c r="D432" s="300">
        <v>0</v>
      </c>
      <c r="E432" s="301"/>
      <c r="F432" s="72" t="s">
        <v>331</v>
      </c>
      <c r="G432" s="72" t="s">
        <v>341</v>
      </c>
      <c r="H432" s="55" t="s">
        <v>323</v>
      </c>
      <c r="I432" s="72">
        <v>22</v>
      </c>
      <c r="J432" s="261">
        <v>1040</v>
      </c>
      <c r="K432" s="161">
        <f t="shared" si="245"/>
        <v>40</v>
      </c>
      <c r="L432" s="162">
        <f t="shared" si="184"/>
        <v>2.7859764705882357</v>
      </c>
      <c r="M432" s="162">
        <f t="shared" si="185"/>
        <v>0</v>
      </c>
      <c r="N432" s="162">
        <f t="shared" si="186"/>
        <v>0</v>
      </c>
      <c r="O432" s="162">
        <f t="shared" si="187"/>
        <v>0</v>
      </c>
      <c r="P432" s="163">
        <f t="shared" si="211"/>
        <v>0.12663529411764707</v>
      </c>
      <c r="Q432" s="162">
        <f t="shared" si="212"/>
        <v>0</v>
      </c>
      <c r="R432" s="162">
        <f t="shared" si="213"/>
        <v>0</v>
      </c>
      <c r="S432" s="162">
        <f t="shared" si="214"/>
        <v>0</v>
      </c>
      <c r="T432" s="251" t="str">
        <f t="shared" si="188"/>
        <v>B</v>
      </c>
      <c r="U432" s="262">
        <v>1</v>
      </c>
      <c r="V432" s="262">
        <v>1</v>
      </c>
      <c r="W432" s="262">
        <v>1</v>
      </c>
      <c r="X432" s="262">
        <v>1</v>
      </c>
      <c r="Y432" s="158"/>
      <c r="Z432" s="164">
        <f t="shared" si="189"/>
        <v>880</v>
      </c>
      <c r="AA432" s="165">
        <f t="shared" si="190"/>
        <v>2.7859764705882357</v>
      </c>
      <c r="AB432" s="166"/>
    </row>
    <row r="433" spans="2:28" ht="18" customHeight="1">
      <c r="B433" s="298" t="s">
        <v>335</v>
      </c>
      <c r="C433" s="656" t="s">
        <v>863</v>
      </c>
      <c r="D433" s="300">
        <v>0</v>
      </c>
      <c r="E433" s="301"/>
      <c r="F433" s="72" t="s">
        <v>331</v>
      </c>
      <c r="G433" s="72" t="s">
        <v>341</v>
      </c>
      <c r="H433" s="55" t="s">
        <v>323</v>
      </c>
      <c r="I433" s="72">
        <v>25</v>
      </c>
      <c r="J433" s="261">
        <v>1040</v>
      </c>
      <c r="K433" s="161">
        <f t="shared" si="245"/>
        <v>40</v>
      </c>
      <c r="L433" s="162">
        <f t="shared" si="184"/>
        <v>3.1658823529411766</v>
      </c>
      <c r="M433" s="162">
        <f t="shared" si="185"/>
        <v>0</v>
      </c>
      <c r="N433" s="162">
        <f t="shared" si="186"/>
        <v>0</v>
      </c>
      <c r="O433" s="162">
        <f t="shared" si="187"/>
        <v>0</v>
      </c>
      <c r="P433" s="163">
        <f t="shared" si="211"/>
        <v>0.12663529411764707</v>
      </c>
      <c r="Q433" s="162">
        <f t="shared" si="212"/>
        <v>0</v>
      </c>
      <c r="R433" s="162">
        <f t="shared" si="213"/>
        <v>0</v>
      </c>
      <c r="S433" s="162">
        <f t="shared" si="214"/>
        <v>0</v>
      </c>
      <c r="T433" s="251" t="str">
        <f t="shared" si="188"/>
        <v>B</v>
      </c>
      <c r="U433" s="262">
        <v>1</v>
      </c>
      <c r="V433" s="262">
        <v>1</v>
      </c>
      <c r="W433" s="262">
        <v>1</v>
      </c>
      <c r="X433" s="262">
        <v>1</v>
      </c>
      <c r="Y433" s="158"/>
      <c r="Z433" s="164">
        <f t="shared" si="189"/>
        <v>1000</v>
      </c>
      <c r="AA433" s="165">
        <f t="shared" si="190"/>
        <v>3.1658823529411766</v>
      </c>
      <c r="AB433" s="166"/>
    </row>
    <row r="434" spans="2:28" ht="18" customHeight="1">
      <c r="B434" s="298" t="s">
        <v>335</v>
      </c>
      <c r="C434" s="656" t="s">
        <v>863</v>
      </c>
      <c r="D434" s="300">
        <v>0</v>
      </c>
      <c r="E434" s="301"/>
      <c r="F434" s="72" t="s">
        <v>345</v>
      </c>
      <c r="G434" s="72" t="s">
        <v>348</v>
      </c>
      <c r="H434" s="55" t="s">
        <v>326</v>
      </c>
      <c r="I434" s="72">
        <v>27</v>
      </c>
      <c r="J434" s="261">
        <v>2200</v>
      </c>
      <c r="K434" s="161">
        <f t="shared" si="245"/>
        <v>200</v>
      </c>
      <c r="L434" s="162">
        <f t="shared" si="184"/>
        <v>78.124235294117653</v>
      </c>
      <c r="M434" s="162">
        <f t="shared" si="185"/>
        <v>0</v>
      </c>
      <c r="N434" s="162">
        <f t="shared" si="186"/>
        <v>0</v>
      </c>
      <c r="O434" s="162">
        <f t="shared" si="187"/>
        <v>0</v>
      </c>
      <c r="P434" s="163">
        <f t="shared" si="211"/>
        <v>2.8934901960784316</v>
      </c>
      <c r="Q434" s="162">
        <f t="shared" si="212"/>
        <v>0</v>
      </c>
      <c r="R434" s="162">
        <f t="shared" si="213"/>
        <v>0</v>
      </c>
      <c r="S434" s="162">
        <f t="shared" si="214"/>
        <v>0</v>
      </c>
      <c r="T434" s="251" t="str">
        <f t="shared" si="188"/>
        <v>S</v>
      </c>
      <c r="U434" s="262">
        <v>1</v>
      </c>
      <c r="V434" s="262">
        <v>1</v>
      </c>
      <c r="W434" s="262">
        <v>1</v>
      </c>
      <c r="X434" s="262">
        <v>1</v>
      </c>
      <c r="Y434" s="158"/>
      <c r="Z434" s="164">
        <f t="shared" si="189"/>
        <v>5400</v>
      </c>
      <c r="AA434" s="165">
        <f t="shared" si="190"/>
        <v>78.124235294117653</v>
      </c>
      <c r="AB434" s="166"/>
    </row>
    <row r="435" spans="2:28" ht="18" customHeight="1">
      <c r="B435" s="298" t="s">
        <v>335</v>
      </c>
      <c r="C435" s="656" t="s">
        <v>863</v>
      </c>
      <c r="D435" s="300">
        <v>0</v>
      </c>
      <c r="E435" s="301"/>
      <c r="F435" s="72" t="s">
        <v>345</v>
      </c>
      <c r="G435" s="72" t="s">
        <v>348</v>
      </c>
      <c r="H435" s="55" t="s">
        <v>326</v>
      </c>
      <c r="I435" s="72">
        <v>3</v>
      </c>
      <c r="J435" s="261">
        <v>2200</v>
      </c>
      <c r="K435" s="161">
        <f t="shared" si="245"/>
        <v>200</v>
      </c>
      <c r="L435" s="162">
        <f t="shared" si="184"/>
        <v>8.6804705882352948</v>
      </c>
      <c r="M435" s="162">
        <f t="shared" si="185"/>
        <v>0</v>
      </c>
      <c r="N435" s="162">
        <f t="shared" si="186"/>
        <v>0</v>
      </c>
      <c r="O435" s="162">
        <f t="shared" si="187"/>
        <v>0</v>
      </c>
      <c r="P435" s="163">
        <f t="shared" si="211"/>
        <v>2.8934901960784316</v>
      </c>
      <c r="Q435" s="162">
        <f t="shared" si="212"/>
        <v>0</v>
      </c>
      <c r="R435" s="162">
        <f t="shared" si="213"/>
        <v>0</v>
      </c>
      <c r="S435" s="162">
        <f t="shared" si="214"/>
        <v>0</v>
      </c>
      <c r="T435" s="251" t="str">
        <f t="shared" si="188"/>
        <v>S</v>
      </c>
      <c r="U435" s="262">
        <v>1</v>
      </c>
      <c r="V435" s="262">
        <v>1</v>
      </c>
      <c r="W435" s="262">
        <v>1</v>
      </c>
      <c r="X435" s="262">
        <v>1</v>
      </c>
      <c r="Y435" s="158"/>
      <c r="Z435" s="164">
        <f t="shared" si="189"/>
        <v>600</v>
      </c>
      <c r="AA435" s="165">
        <f t="shared" si="190"/>
        <v>8.6804705882352948</v>
      </c>
      <c r="AB435" s="166"/>
    </row>
    <row r="436" spans="2:28" ht="18" customHeight="1">
      <c r="B436" s="298" t="s">
        <v>335</v>
      </c>
      <c r="C436" s="656" t="s">
        <v>863</v>
      </c>
      <c r="D436" s="300">
        <v>0</v>
      </c>
      <c r="E436" s="301"/>
      <c r="F436" s="72" t="s">
        <v>340</v>
      </c>
      <c r="G436" s="72" t="s">
        <v>333</v>
      </c>
      <c r="H436" s="55" t="s">
        <v>324</v>
      </c>
      <c r="I436" s="72">
        <v>7</v>
      </c>
      <c r="J436" s="261">
        <v>4200</v>
      </c>
      <c r="K436" s="161">
        <f t="shared" si="245"/>
        <v>200</v>
      </c>
      <c r="L436" s="162">
        <f t="shared" si="184"/>
        <v>7.0966274509803924</v>
      </c>
      <c r="M436" s="162">
        <f t="shared" si="185"/>
        <v>0</v>
      </c>
      <c r="N436" s="162">
        <f t="shared" si="186"/>
        <v>0</v>
      </c>
      <c r="O436" s="162">
        <f t="shared" si="187"/>
        <v>0</v>
      </c>
      <c r="P436" s="163">
        <f t="shared" si="211"/>
        <v>1.0138039215686274</v>
      </c>
      <c r="Q436" s="162">
        <f t="shared" si="212"/>
        <v>0</v>
      </c>
      <c r="R436" s="162">
        <f t="shared" si="213"/>
        <v>0</v>
      </c>
      <c r="S436" s="162">
        <f t="shared" si="214"/>
        <v>0</v>
      </c>
      <c r="T436" s="251" t="str">
        <f t="shared" si="188"/>
        <v>V</v>
      </c>
      <c r="U436" s="262">
        <v>1</v>
      </c>
      <c r="V436" s="262">
        <v>1</v>
      </c>
      <c r="W436" s="262">
        <v>1</v>
      </c>
      <c r="X436" s="262">
        <v>1</v>
      </c>
      <c r="Y436" s="158"/>
      <c r="Z436" s="164">
        <f t="shared" si="189"/>
        <v>1400</v>
      </c>
      <c r="AA436" s="165">
        <f t="shared" si="190"/>
        <v>7.0966274509803924</v>
      </c>
      <c r="AB436" s="166"/>
    </row>
    <row r="437" spans="2:28" ht="18" customHeight="1">
      <c r="B437" s="298" t="s">
        <v>335</v>
      </c>
      <c r="C437" s="656" t="s">
        <v>863</v>
      </c>
      <c r="D437" s="300">
        <v>0</v>
      </c>
      <c r="E437" s="301"/>
      <c r="F437" s="72" t="s">
        <v>347</v>
      </c>
      <c r="G437" s="72" t="s">
        <v>333</v>
      </c>
      <c r="H437" s="55" t="s">
        <v>323</v>
      </c>
      <c r="I437" s="72">
        <v>30</v>
      </c>
      <c r="J437" s="261">
        <v>3120</v>
      </c>
      <c r="K437" s="161">
        <f t="shared" si="245"/>
        <v>120</v>
      </c>
      <c r="L437" s="162">
        <f t="shared" si="184"/>
        <v>7.2863999999999995</v>
      </c>
      <c r="M437" s="162">
        <f t="shared" si="185"/>
        <v>0</v>
      </c>
      <c r="N437" s="162">
        <f t="shared" si="186"/>
        <v>0</v>
      </c>
      <c r="O437" s="162">
        <f t="shared" si="187"/>
        <v>0</v>
      </c>
      <c r="P437" s="163">
        <f t="shared" si="211"/>
        <v>0.24287999999999998</v>
      </c>
      <c r="Q437" s="162">
        <f t="shared" si="212"/>
        <v>0</v>
      </c>
      <c r="R437" s="162">
        <f t="shared" si="213"/>
        <v>0</v>
      </c>
      <c r="S437" s="162">
        <f t="shared" si="214"/>
        <v>0</v>
      </c>
      <c r="T437" s="251" t="str">
        <f t="shared" si="188"/>
        <v>V</v>
      </c>
      <c r="U437" s="262">
        <v>1</v>
      </c>
      <c r="V437" s="262">
        <v>1</v>
      </c>
      <c r="W437" s="262">
        <v>1</v>
      </c>
      <c r="X437" s="262">
        <v>1</v>
      </c>
      <c r="Y437" s="158"/>
      <c r="Z437" s="164">
        <f t="shared" si="189"/>
        <v>3600</v>
      </c>
      <c r="AA437" s="165">
        <f t="shared" si="190"/>
        <v>7.2863999999999995</v>
      </c>
      <c r="AB437" s="166"/>
    </row>
    <row r="438" spans="2:28" ht="18" customHeight="1">
      <c r="B438" s="298" t="s">
        <v>335</v>
      </c>
      <c r="C438" s="656" t="s">
        <v>863</v>
      </c>
      <c r="D438" s="300">
        <v>0</v>
      </c>
      <c r="E438" s="301"/>
      <c r="F438" s="72" t="s">
        <v>304</v>
      </c>
      <c r="G438" s="72" t="s">
        <v>333</v>
      </c>
      <c r="H438" s="55" t="s">
        <v>324</v>
      </c>
      <c r="I438" s="72">
        <v>49</v>
      </c>
      <c r="J438" s="261">
        <v>5200</v>
      </c>
      <c r="K438" s="161">
        <f t="shared" si="245"/>
        <v>200</v>
      </c>
      <c r="L438" s="162">
        <f t="shared" si="184"/>
        <v>15.336039215686272</v>
      </c>
      <c r="M438" s="162">
        <f t="shared" si="185"/>
        <v>0</v>
      </c>
      <c r="N438" s="162">
        <f t="shared" si="186"/>
        <v>0</v>
      </c>
      <c r="O438" s="162">
        <f t="shared" si="187"/>
        <v>0</v>
      </c>
      <c r="P438" s="163">
        <f t="shared" si="211"/>
        <v>0.31298039215686269</v>
      </c>
      <c r="Q438" s="162">
        <f t="shared" si="212"/>
        <v>0</v>
      </c>
      <c r="R438" s="162">
        <f t="shared" si="213"/>
        <v>0</v>
      </c>
      <c r="S438" s="162">
        <f t="shared" si="214"/>
        <v>0</v>
      </c>
      <c r="T438" s="251" t="str">
        <f t="shared" si="188"/>
        <v>V</v>
      </c>
      <c r="U438" s="262">
        <v>1</v>
      </c>
      <c r="V438" s="262">
        <v>1</v>
      </c>
      <c r="W438" s="262">
        <v>1</v>
      </c>
      <c r="X438" s="262">
        <v>1</v>
      </c>
      <c r="Y438" s="158"/>
      <c r="Z438" s="164">
        <f t="shared" si="189"/>
        <v>9800</v>
      </c>
      <c r="AA438" s="165">
        <f t="shared" si="190"/>
        <v>15.336039215686272</v>
      </c>
      <c r="AB438" s="166"/>
    </row>
    <row r="439" spans="2:28" ht="18" customHeight="1">
      <c r="B439" s="298" t="s">
        <v>335</v>
      </c>
      <c r="C439" s="656" t="s">
        <v>863</v>
      </c>
      <c r="D439" s="300">
        <v>0</v>
      </c>
      <c r="E439" s="301"/>
      <c r="F439" s="72" t="s">
        <v>345</v>
      </c>
      <c r="G439" s="72" t="s">
        <v>348</v>
      </c>
      <c r="H439" s="55" t="s">
        <v>326</v>
      </c>
      <c r="I439" s="72">
        <v>12</v>
      </c>
      <c r="J439" s="261">
        <v>2200</v>
      </c>
      <c r="K439" s="161">
        <f t="shared" si="245"/>
        <v>200</v>
      </c>
      <c r="L439" s="162">
        <f t="shared" si="184"/>
        <v>34.721882352941179</v>
      </c>
      <c r="M439" s="162">
        <f t="shared" si="185"/>
        <v>0</v>
      </c>
      <c r="N439" s="162">
        <f t="shared" si="186"/>
        <v>0</v>
      </c>
      <c r="O439" s="162">
        <f t="shared" si="187"/>
        <v>0</v>
      </c>
      <c r="P439" s="163">
        <f t="shared" si="211"/>
        <v>2.8934901960784316</v>
      </c>
      <c r="Q439" s="162">
        <f t="shared" si="212"/>
        <v>0</v>
      </c>
      <c r="R439" s="162">
        <f t="shared" si="213"/>
        <v>0</v>
      </c>
      <c r="S439" s="162">
        <f t="shared" si="214"/>
        <v>0</v>
      </c>
      <c r="T439" s="251" t="str">
        <f t="shared" si="188"/>
        <v>S</v>
      </c>
      <c r="U439" s="262">
        <v>1</v>
      </c>
      <c r="V439" s="262">
        <v>1</v>
      </c>
      <c r="W439" s="262">
        <v>1</v>
      </c>
      <c r="X439" s="262">
        <v>1</v>
      </c>
      <c r="Y439" s="158"/>
      <c r="Z439" s="164">
        <f t="shared" si="189"/>
        <v>2400</v>
      </c>
      <c r="AA439" s="165">
        <f t="shared" si="190"/>
        <v>34.721882352941179</v>
      </c>
      <c r="AB439" s="166"/>
    </row>
    <row r="440" spans="2:28" ht="18" customHeight="1">
      <c r="B440" s="298" t="s">
        <v>335</v>
      </c>
      <c r="C440" s="656" t="s">
        <v>863</v>
      </c>
      <c r="D440" s="300">
        <v>0</v>
      </c>
      <c r="E440" s="301"/>
      <c r="F440" s="72" t="s">
        <v>354</v>
      </c>
      <c r="G440" s="72" t="s">
        <v>333</v>
      </c>
      <c r="H440" s="55" t="s">
        <v>324</v>
      </c>
      <c r="I440" s="72">
        <v>49</v>
      </c>
      <c r="J440" s="261">
        <v>3200</v>
      </c>
      <c r="K440" s="161">
        <f t="shared" si="245"/>
        <v>200</v>
      </c>
      <c r="L440" s="162">
        <f t="shared" si="184"/>
        <v>16.529333333333334</v>
      </c>
      <c r="M440" s="162">
        <f t="shared" si="185"/>
        <v>0</v>
      </c>
      <c r="N440" s="162">
        <f t="shared" si="186"/>
        <v>0</v>
      </c>
      <c r="O440" s="162">
        <f t="shared" si="187"/>
        <v>0</v>
      </c>
      <c r="P440" s="163">
        <f t="shared" si="211"/>
        <v>0.33733333333333332</v>
      </c>
      <c r="Q440" s="162">
        <f t="shared" si="212"/>
        <v>0</v>
      </c>
      <c r="R440" s="162">
        <f t="shared" si="213"/>
        <v>0</v>
      </c>
      <c r="S440" s="162">
        <f t="shared" si="214"/>
        <v>0</v>
      </c>
      <c r="T440" s="251" t="str">
        <f t="shared" si="188"/>
        <v>V</v>
      </c>
      <c r="U440" s="262">
        <v>1</v>
      </c>
      <c r="V440" s="262">
        <v>1</v>
      </c>
      <c r="W440" s="262">
        <v>1</v>
      </c>
      <c r="X440" s="262">
        <v>1</v>
      </c>
      <c r="Y440" s="158"/>
      <c r="Z440" s="164">
        <f t="shared" si="189"/>
        <v>9800</v>
      </c>
      <c r="AA440" s="165">
        <f t="shared" si="190"/>
        <v>16.529333333333334</v>
      </c>
      <c r="AB440" s="166"/>
    </row>
    <row r="441" spans="2:28" ht="18" customHeight="1">
      <c r="B441" s="298" t="s">
        <v>335</v>
      </c>
      <c r="C441" s="656" t="s">
        <v>863</v>
      </c>
      <c r="D441" s="300">
        <v>0</v>
      </c>
      <c r="E441" s="301"/>
      <c r="F441" s="72" t="s">
        <v>346</v>
      </c>
      <c r="G441" s="72" t="s">
        <v>333</v>
      </c>
      <c r="H441" s="55" t="s">
        <v>504</v>
      </c>
      <c r="I441" s="72">
        <v>12</v>
      </c>
      <c r="J441" s="261">
        <v>12200</v>
      </c>
      <c r="K441" s="161">
        <f t="shared" si="245"/>
        <v>200</v>
      </c>
      <c r="L441" s="162">
        <f t="shared" si="184"/>
        <v>8.4748235294117631</v>
      </c>
      <c r="M441" s="162">
        <f t="shared" si="185"/>
        <v>0</v>
      </c>
      <c r="N441" s="162">
        <f t="shared" si="186"/>
        <v>0</v>
      </c>
      <c r="O441" s="162">
        <f t="shared" si="187"/>
        <v>0</v>
      </c>
      <c r="P441" s="163">
        <f t="shared" si="211"/>
        <v>0.70623529411764696</v>
      </c>
      <c r="Q441" s="162">
        <f t="shared" si="212"/>
        <v>0</v>
      </c>
      <c r="R441" s="162">
        <f t="shared" si="213"/>
        <v>0</v>
      </c>
      <c r="S441" s="162">
        <f t="shared" si="214"/>
        <v>0</v>
      </c>
      <c r="T441" s="251" t="str">
        <f t="shared" si="188"/>
        <v>V</v>
      </c>
      <c r="U441" s="262">
        <v>1</v>
      </c>
      <c r="V441" s="262">
        <v>1</v>
      </c>
      <c r="W441" s="262">
        <v>1</v>
      </c>
      <c r="X441" s="262">
        <v>1</v>
      </c>
      <c r="Y441" s="158"/>
      <c r="Z441" s="164">
        <f t="shared" si="189"/>
        <v>2400</v>
      </c>
      <c r="AA441" s="165">
        <f t="shared" si="190"/>
        <v>8.4748235294117631</v>
      </c>
      <c r="AB441" s="166"/>
    </row>
    <row r="442" spans="2:28" ht="18" customHeight="1">
      <c r="B442" s="298" t="s">
        <v>335</v>
      </c>
      <c r="C442" s="656" t="s">
        <v>863</v>
      </c>
      <c r="D442" s="300">
        <v>0</v>
      </c>
      <c r="E442" s="301"/>
      <c r="F442" s="72" t="s">
        <v>345</v>
      </c>
      <c r="G442" s="72" t="s">
        <v>348</v>
      </c>
      <c r="H442" s="55" t="s">
        <v>326</v>
      </c>
      <c r="I442" s="72">
        <v>7.5</v>
      </c>
      <c r="J442" s="261">
        <v>2200</v>
      </c>
      <c r="K442" s="161">
        <f t="shared" ref="K442:K444" si="246">SUM(IF(J442="",0,VLOOKUP(J442,Kengetal,2)))</f>
        <v>200</v>
      </c>
      <c r="L442" s="162">
        <f t="shared" si="184"/>
        <v>21.701176470588237</v>
      </c>
      <c r="M442" s="162">
        <f t="shared" si="185"/>
        <v>0</v>
      </c>
      <c r="N442" s="162">
        <f t="shared" si="186"/>
        <v>0</v>
      </c>
      <c r="O442" s="162">
        <f t="shared" si="187"/>
        <v>0</v>
      </c>
      <c r="P442" s="163">
        <f t="shared" si="211"/>
        <v>2.8934901960784316</v>
      </c>
      <c r="Q442" s="162">
        <f t="shared" si="212"/>
        <v>0</v>
      </c>
      <c r="R442" s="162">
        <f t="shared" si="213"/>
        <v>0</v>
      </c>
      <c r="S442" s="162">
        <f t="shared" si="214"/>
        <v>0</v>
      </c>
      <c r="T442" s="251" t="str">
        <f t="shared" si="188"/>
        <v>S</v>
      </c>
      <c r="U442" s="262">
        <v>1</v>
      </c>
      <c r="V442" s="262">
        <v>1</v>
      </c>
      <c r="W442" s="262">
        <v>1</v>
      </c>
      <c r="X442" s="262">
        <v>1</v>
      </c>
      <c r="Y442" s="158"/>
      <c r="Z442" s="164">
        <f t="shared" si="189"/>
        <v>1500</v>
      </c>
      <c r="AA442" s="165">
        <f t="shared" si="190"/>
        <v>21.701176470588237</v>
      </c>
      <c r="AB442" s="166"/>
    </row>
    <row r="443" spans="2:28" ht="18" customHeight="1">
      <c r="B443" s="298" t="s">
        <v>335</v>
      </c>
      <c r="C443" s="656" t="s">
        <v>863</v>
      </c>
      <c r="D443" s="300">
        <v>1</v>
      </c>
      <c r="E443" s="301"/>
      <c r="F443" s="72" t="s">
        <v>331</v>
      </c>
      <c r="G443" s="72" t="s">
        <v>341</v>
      </c>
      <c r="H443" s="55" t="s">
        <v>323</v>
      </c>
      <c r="I443" s="72">
        <v>8</v>
      </c>
      <c r="J443" s="261">
        <v>1040</v>
      </c>
      <c r="K443" s="161">
        <f t="shared" si="246"/>
        <v>40</v>
      </c>
      <c r="L443" s="162">
        <f t="shared" si="184"/>
        <v>1.0130823529411765</v>
      </c>
      <c r="M443" s="162">
        <f t="shared" si="185"/>
        <v>0</v>
      </c>
      <c r="N443" s="162">
        <f t="shared" si="186"/>
        <v>0</v>
      </c>
      <c r="O443" s="162">
        <f t="shared" si="187"/>
        <v>0</v>
      </c>
      <c r="P443" s="163">
        <f t="shared" si="211"/>
        <v>0.12663529411764707</v>
      </c>
      <c r="Q443" s="162">
        <f t="shared" si="212"/>
        <v>0</v>
      </c>
      <c r="R443" s="162">
        <f t="shared" si="213"/>
        <v>0</v>
      </c>
      <c r="S443" s="162">
        <f t="shared" si="214"/>
        <v>0</v>
      </c>
      <c r="T443" s="251" t="str">
        <f t="shared" si="188"/>
        <v>B</v>
      </c>
      <c r="U443" s="262">
        <v>1</v>
      </c>
      <c r="V443" s="262">
        <v>1</v>
      </c>
      <c r="W443" s="262">
        <v>1</v>
      </c>
      <c r="X443" s="262">
        <v>1</v>
      </c>
      <c r="Y443" s="158"/>
      <c r="Z443" s="164">
        <f t="shared" si="189"/>
        <v>320</v>
      </c>
      <c r="AA443" s="165">
        <f t="shared" si="190"/>
        <v>1.0130823529411765</v>
      </c>
      <c r="AB443" s="166"/>
    </row>
    <row r="444" spans="2:28" ht="18" customHeight="1">
      <c r="B444" s="298" t="s">
        <v>335</v>
      </c>
      <c r="C444" s="656" t="s">
        <v>863</v>
      </c>
      <c r="D444" s="300">
        <v>2</v>
      </c>
      <c r="E444" s="301"/>
      <c r="F444" s="72" t="s">
        <v>503</v>
      </c>
      <c r="G444" s="72" t="s">
        <v>333</v>
      </c>
      <c r="H444" s="55" t="s">
        <v>323</v>
      </c>
      <c r="I444" s="72">
        <v>7</v>
      </c>
      <c r="J444" s="261">
        <v>3120</v>
      </c>
      <c r="K444" s="161">
        <f t="shared" si="246"/>
        <v>120</v>
      </c>
      <c r="L444" s="162">
        <f t="shared" si="184"/>
        <v>1.7001599999999999</v>
      </c>
      <c r="M444" s="162">
        <f t="shared" si="185"/>
        <v>0</v>
      </c>
      <c r="N444" s="162">
        <f t="shared" si="186"/>
        <v>0</v>
      </c>
      <c r="O444" s="162">
        <f t="shared" si="187"/>
        <v>0</v>
      </c>
      <c r="P444" s="163">
        <f t="shared" si="211"/>
        <v>0.24287999999999998</v>
      </c>
      <c r="Q444" s="162">
        <f t="shared" si="212"/>
        <v>0</v>
      </c>
      <c r="R444" s="162">
        <f t="shared" si="213"/>
        <v>0</v>
      </c>
      <c r="S444" s="162">
        <f t="shared" si="214"/>
        <v>0</v>
      </c>
      <c r="T444" s="251" t="str">
        <f t="shared" si="188"/>
        <v>V</v>
      </c>
      <c r="U444" s="262">
        <v>1</v>
      </c>
      <c r="V444" s="262">
        <v>1</v>
      </c>
      <c r="W444" s="262">
        <v>1</v>
      </c>
      <c r="X444" s="262">
        <v>1</v>
      </c>
      <c r="Y444" s="158"/>
      <c r="Z444" s="164">
        <f t="shared" si="189"/>
        <v>840</v>
      </c>
      <c r="AA444" s="165">
        <f t="shared" si="190"/>
        <v>1.7001599999999999</v>
      </c>
      <c r="AB444" s="166"/>
    </row>
    <row r="445" spans="2:28" ht="18" customHeight="1">
      <c r="B445" s="298" t="s">
        <v>335</v>
      </c>
      <c r="C445" s="656" t="s">
        <v>854</v>
      </c>
      <c r="D445" s="300">
        <v>0</v>
      </c>
      <c r="E445" s="301"/>
      <c r="F445" s="72" t="s">
        <v>481</v>
      </c>
      <c r="G445" s="72" t="s">
        <v>333</v>
      </c>
      <c r="H445" s="55" t="s">
        <v>326</v>
      </c>
      <c r="I445" s="72">
        <v>23</v>
      </c>
      <c r="J445" s="261">
        <v>3200</v>
      </c>
      <c r="K445" s="161">
        <f t="shared" ref="K445:K448" si="247">SUM(IF(J445="",0,VLOOKUP(J445,Kengetal,2)))</f>
        <v>200</v>
      </c>
      <c r="L445" s="162">
        <f t="shared" si="184"/>
        <v>7.7586666666666666</v>
      </c>
      <c r="M445" s="162">
        <f t="shared" si="185"/>
        <v>0</v>
      </c>
      <c r="N445" s="162">
        <f t="shared" si="186"/>
        <v>0</v>
      </c>
      <c r="O445" s="162">
        <f t="shared" si="187"/>
        <v>0</v>
      </c>
      <c r="P445" s="163">
        <f t="shared" si="211"/>
        <v>0.33733333333333332</v>
      </c>
      <c r="Q445" s="162">
        <f t="shared" si="212"/>
        <v>0</v>
      </c>
      <c r="R445" s="162">
        <f t="shared" si="213"/>
        <v>0</v>
      </c>
      <c r="S445" s="162">
        <f t="shared" si="214"/>
        <v>0</v>
      </c>
      <c r="T445" s="251" t="str">
        <f t="shared" si="188"/>
        <v>V</v>
      </c>
      <c r="U445" s="262">
        <v>1</v>
      </c>
      <c r="V445" s="262">
        <v>1</v>
      </c>
      <c r="W445" s="262">
        <v>1</v>
      </c>
      <c r="X445" s="262">
        <v>1</v>
      </c>
      <c r="Y445" s="158"/>
      <c r="Z445" s="164">
        <f t="shared" si="189"/>
        <v>4600</v>
      </c>
      <c r="AA445" s="165">
        <f t="shared" si="190"/>
        <v>7.7586666666666666</v>
      </c>
      <c r="AB445" s="166"/>
    </row>
    <row r="446" spans="2:28" ht="18" customHeight="1">
      <c r="B446" s="298" t="s">
        <v>335</v>
      </c>
      <c r="C446" s="656" t="s">
        <v>854</v>
      </c>
      <c r="D446" s="300">
        <v>0</v>
      </c>
      <c r="E446" s="301"/>
      <c r="F446" s="72" t="s">
        <v>481</v>
      </c>
      <c r="G446" s="72" t="s">
        <v>333</v>
      </c>
      <c r="H446" s="55" t="s">
        <v>326</v>
      </c>
      <c r="I446" s="72">
        <v>23</v>
      </c>
      <c r="J446" s="261">
        <v>3200</v>
      </c>
      <c r="K446" s="161">
        <f t="shared" si="247"/>
        <v>200</v>
      </c>
      <c r="L446" s="162">
        <f t="shared" si="184"/>
        <v>7.7586666666666666</v>
      </c>
      <c r="M446" s="162">
        <f t="shared" si="185"/>
        <v>0</v>
      </c>
      <c r="N446" s="162">
        <f t="shared" si="186"/>
        <v>0</v>
      </c>
      <c r="O446" s="162">
        <f t="shared" si="187"/>
        <v>0</v>
      </c>
      <c r="P446" s="163">
        <f t="shared" si="211"/>
        <v>0.33733333333333332</v>
      </c>
      <c r="Q446" s="162">
        <f t="shared" si="212"/>
        <v>0</v>
      </c>
      <c r="R446" s="162">
        <f t="shared" si="213"/>
        <v>0</v>
      </c>
      <c r="S446" s="162">
        <f t="shared" si="214"/>
        <v>0</v>
      </c>
      <c r="T446" s="251" t="str">
        <f t="shared" si="188"/>
        <v>V</v>
      </c>
      <c r="U446" s="262">
        <v>1</v>
      </c>
      <c r="V446" s="262">
        <v>1</v>
      </c>
      <c r="W446" s="262">
        <v>1</v>
      </c>
      <c r="X446" s="262">
        <v>1</v>
      </c>
      <c r="Y446" s="158"/>
      <c r="Z446" s="164">
        <f t="shared" si="189"/>
        <v>4600</v>
      </c>
      <c r="AA446" s="165">
        <f t="shared" si="190"/>
        <v>7.7586666666666666</v>
      </c>
      <c r="AB446" s="166"/>
    </row>
    <row r="447" spans="2:28" ht="18" customHeight="1">
      <c r="B447" s="298" t="s">
        <v>335</v>
      </c>
      <c r="C447" s="656" t="s">
        <v>854</v>
      </c>
      <c r="D447" s="300">
        <v>0</v>
      </c>
      <c r="E447" s="301"/>
      <c r="F447" s="72" t="s">
        <v>488</v>
      </c>
      <c r="G447" s="72" t="s">
        <v>333</v>
      </c>
      <c r="H447" s="55" t="s">
        <v>355</v>
      </c>
      <c r="I447" s="72">
        <v>200</v>
      </c>
      <c r="J447" s="261">
        <v>5200</v>
      </c>
      <c r="K447" s="161">
        <f t="shared" si="247"/>
        <v>200</v>
      </c>
      <c r="L447" s="162">
        <f t="shared" si="184"/>
        <v>62.59607843137254</v>
      </c>
      <c r="M447" s="162">
        <f t="shared" si="185"/>
        <v>0</v>
      </c>
      <c r="N447" s="162">
        <f t="shared" si="186"/>
        <v>0</v>
      </c>
      <c r="O447" s="162">
        <f t="shared" si="187"/>
        <v>0</v>
      </c>
      <c r="P447" s="163">
        <f t="shared" si="211"/>
        <v>0.31298039215686269</v>
      </c>
      <c r="Q447" s="162">
        <f t="shared" si="212"/>
        <v>0</v>
      </c>
      <c r="R447" s="162">
        <f t="shared" si="213"/>
        <v>0</v>
      </c>
      <c r="S447" s="162">
        <f t="shared" si="214"/>
        <v>0</v>
      </c>
      <c r="T447" s="251" t="str">
        <f t="shared" si="188"/>
        <v>V</v>
      </c>
      <c r="U447" s="262">
        <v>1</v>
      </c>
      <c r="V447" s="262">
        <v>1</v>
      </c>
      <c r="W447" s="262">
        <v>1</v>
      </c>
      <c r="X447" s="262">
        <v>1</v>
      </c>
      <c r="Y447" s="158"/>
      <c r="Z447" s="164">
        <f t="shared" si="189"/>
        <v>40000</v>
      </c>
      <c r="AA447" s="165">
        <f t="shared" si="190"/>
        <v>62.59607843137254</v>
      </c>
      <c r="AB447" s="166"/>
    </row>
    <row r="448" spans="2:28" ht="18" customHeight="1">
      <c r="B448" s="298" t="s">
        <v>335</v>
      </c>
      <c r="C448" s="656" t="s">
        <v>854</v>
      </c>
      <c r="D448" s="300">
        <v>0</v>
      </c>
      <c r="E448" s="301"/>
      <c r="F448" s="72" t="s">
        <v>345</v>
      </c>
      <c r="G448" s="72" t="s">
        <v>348</v>
      </c>
      <c r="H448" s="55" t="s">
        <v>326</v>
      </c>
      <c r="I448" s="72">
        <v>7.5</v>
      </c>
      <c r="J448" s="261">
        <v>2200</v>
      </c>
      <c r="K448" s="161">
        <f t="shared" si="247"/>
        <v>200</v>
      </c>
      <c r="L448" s="162">
        <f t="shared" si="184"/>
        <v>21.701176470588237</v>
      </c>
      <c r="M448" s="162">
        <f t="shared" si="185"/>
        <v>0</v>
      </c>
      <c r="N448" s="162">
        <f t="shared" si="186"/>
        <v>0</v>
      </c>
      <c r="O448" s="162">
        <f t="shared" si="187"/>
        <v>0</v>
      </c>
      <c r="P448" s="163">
        <f t="shared" si="211"/>
        <v>2.8934901960784316</v>
      </c>
      <c r="Q448" s="162">
        <f t="shared" si="212"/>
        <v>0</v>
      </c>
      <c r="R448" s="162">
        <f t="shared" si="213"/>
        <v>0</v>
      </c>
      <c r="S448" s="162">
        <f t="shared" si="214"/>
        <v>0</v>
      </c>
      <c r="T448" s="251" t="str">
        <f t="shared" si="188"/>
        <v>S</v>
      </c>
      <c r="U448" s="262">
        <v>1</v>
      </c>
      <c r="V448" s="262">
        <v>1</v>
      </c>
      <c r="W448" s="262">
        <v>1</v>
      </c>
      <c r="X448" s="262">
        <v>1</v>
      </c>
      <c r="Y448" s="158"/>
      <c r="Z448" s="164">
        <f t="shared" si="189"/>
        <v>1500</v>
      </c>
      <c r="AA448" s="165">
        <f t="shared" si="190"/>
        <v>21.701176470588237</v>
      </c>
      <c r="AB448" s="166"/>
    </row>
    <row r="449" spans="2:28" ht="18" customHeight="1">
      <c r="B449" s="298" t="s">
        <v>335</v>
      </c>
      <c r="C449" s="656" t="s">
        <v>854</v>
      </c>
      <c r="D449" s="300">
        <v>0</v>
      </c>
      <c r="E449" s="301"/>
      <c r="F449" s="72" t="s">
        <v>345</v>
      </c>
      <c r="G449" s="72" t="s">
        <v>348</v>
      </c>
      <c r="H449" s="55" t="s">
        <v>326</v>
      </c>
      <c r="I449" s="72">
        <v>27</v>
      </c>
      <c r="J449" s="261">
        <v>2200</v>
      </c>
      <c r="K449" s="161">
        <f t="shared" ref="K449:K452" si="248">SUM(IF(J449="",0,VLOOKUP(J449,Kengetal,2)))</f>
        <v>200</v>
      </c>
      <c r="L449" s="162">
        <f t="shared" si="184"/>
        <v>78.124235294117653</v>
      </c>
      <c r="M449" s="162">
        <f t="shared" si="185"/>
        <v>0</v>
      </c>
      <c r="N449" s="162">
        <f t="shared" si="186"/>
        <v>0</v>
      </c>
      <c r="O449" s="162">
        <f t="shared" si="187"/>
        <v>0</v>
      </c>
      <c r="P449" s="163">
        <f t="shared" si="211"/>
        <v>2.8934901960784316</v>
      </c>
      <c r="Q449" s="162">
        <f t="shared" si="212"/>
        <v>0</v>
      </c>
      <c r="R449" s="162">
        <f t="shared" si="213"/>
        <v>0</v>
      </c>
      <c r="S449" s="162">
        <f t="shared" si="214"/>
        <v>0</v>
      </c>
      <c r="T449" s="251" t="str">
        <f t="shared" si="188"/>
        <v>S</v>
      </c>
      <c r="U449" s="262">
        <v>1</v>
      </c>
      <c r="V449" s="262">
        <v>1</v>
      </c>
      <c r="W449" s="262">
        <v>1</v>
      </c>
      <c r="X449" s="262">
        <v>1</v>
      </c>
      <c r="Y449" s="158"/>
      <c r="Z449" s="164">
        <f t="shared" si="189"/>
        <v>5400</v>
      </c>
      <c r="AA449" s="165">
        <f t="shared" si="190"/>
        <v>78.124235294117653</v>
      </c>
      <c r="AB449" s="166"/>
    </row>
    <row r="450" spans="2:28" ht="18" customHeight="1">
      <c r="B450" s="298" t="s">
        <v>361</v>
      </c>
      <c r="C450" s="656" t="s">
        <v>505</v>
      </c>
      <c r="D450" s="300">
        <v>0</v>
      </c>
      <c r="E450" s="301" t="s">
        <v>506</v>
      </c>
      <c r="F450" s="72" t="s">
        <v>331</v>
      </c>
      <c r="G450" s="72" t="s">
        <v>341</v>
      </c>
      <c r="H450" s="55" t="s">
        <v>323</v>
      </c>
      <c r="I450" s="72">
        <v>12.8</v>
      </c>
      <c r="J450" s="261">
        <v>1040</v>
      </c>
      <c r="K450" s="161">
        <f t="shared" si="248"/>
        <v>40</v>
      </c>
      <c r="L450" s="162">
        <f t="shared" si="184"/>
        <v>1.6209317647058825</v>
      </c>
      <c r="M450" s="162">
        <f t="shared" si="185"/>
        <v>0</v>
      </c>
      <c r="N450" s="162">
        <f t="shared" si="186"/>
        <v>0</v>
      </c>
      <c r="O450" s="162">
        <f t="shared" si="187"/>
        <v>0</v>
      </c>
      <c r="P450" s="163">
        <f t="shared" si="211"/>
        <v>0.12663529411764707</v>
      </c>
      <c r="Q450" s="162">
        <f t="shared" si="212"/>
        <v>0</v>
      </c>
      <c r="R450" s="162">
        <f t="shared" si="213"/>
        <v>0</v>
      </c>
      <c r="S450" s="162">
        <f t="shared" si="214"/>
        <v>0</v>
      </c>
      <c r="T450" s="251" t="str">
        <f t="shared" si="188"/>
        <v>B</v>
      </c>
      <c r="U450" s="262">
        <v>1</v>
      </c>
      <c r="V450" s="262">
        <v>1</v>
      </c>
      <c r="W450" s="262">
        <v>1</v>
      </c>
      <c r="X450" s="262">
        <v>1</v>
      </c>
      <c r="Y450" s="158"/>
      <c r="Z450" s="164">
        <f t="shared" si="189"/>
        <v>512</v>
      </c>
      <c r="AA450" s="165">
        <f t="shared" si="190"/>
        <v>1.6209317647058825</v>
      </c>
      <c r="AB450" s="166"/>
    </row>
    <row r="451" spans="2:28" ht="18" customHeight="1">
      <c r="B451" s="298" t="s">
        <v>361</v>
      </c>
      <c r="C451" s="656" t="s">
        <v>505</v>
      </c>
      <c r="D451" s="300">
        <v>0</v>
      </c>
      <c r="E451" s="301" t="s">
        <v>507</v>
      </c>
      <c r="F451" s="72" t="s">
        <v>520</v>
      </c>
      <c r="G451" s="72" t="s">
        <v>333</v>
      </c>
      <c r="H451" s="55" t="s">
        <v>324</v>
      </c>
      <c r="I451" s="72">
        <v>8.3000000000000007</v>
      </c>
      <c r="J451" s="261">
        <v>3200</v>
      </c>
      <c r="K451" s="161">
        <f t="shared" si="248"/>
        <v>200</v>
      </c>
      <c r="L451" s="162">
        <f t="shared" si="184"/>
        <v>2.7998666666666669</v>
      </c>
      <c r="M451" s="162">
        <f t="shared" si="185"/>
        <v>0</v>
      </c>
      <c r="N451" s="162">
        <f t="shared" si="186"/>
        <v>0</v>
      </c>
      <c r="O451" s="162">
        <f t="shared" si="187"/>
        <v>0</v>
      </c>
      <c r="P451" s="163">
        <f t="shared" si="211"/>
        <v>0.33733333333333332</v>
      </c>
      <c r="Q451" s="162">
        <f t="shared" si="212"/>
        <v>0</v>
      </c>
      <c r="R451" s="162">
        <f t="shared" si="213"/>
        <v>0</v>
      </c>
      <c r="S451" s="162">
        <f t="shared" si="214"/>
        <v>0</v>
      </c>
      <c r="T451" s="251" t="str">
        <f t="shared" si="188"/>
        <v>V</v>
      </c>
      <c r="U451" s="262">
        <v>1</v>
      </c>
      <c r="V451" s="262">
        <v>1</v>
      </c>
      <c r="W451" s="262">
        <v>1</v>
      </c>
      <c r="X451" s="262">
        <v>1</v>
      </c>
      <c r="Y451" s="158"/>
      <c r="Z451" s="164">
        <f t="shared" si="189"/>
        <v>1660.0000000000002</v>
      </c>
      <c r="AA451" s="165">
        <f t="shared" si="190"/>
        <v>2.7998666666666669</v>
      </c>
      <c r="AB451" s="166"/>
    </row>
    <row r="452" spans="2:28" ht="18" customHeight="1">
      <c r="B452" s="298" t="s">
        <v>361</v>
      </c>
      <c r="C452" s="656" t="s">
        <v>505</v>
      </c>
      <c r="D452" s="300">
        <v>0</v>
      </c>
      <c r="E452" s="301" t="s">
        <v>508</v>
      </c>
      <c r="F452" s="72" t="s">
        <v>870</v>
      </c>
      <c r="G452" s="72" t="s">
        <v>334</v>
      </c>
      <c r="H452" s="55" t="s">
        <v>324</v>
      </c>
      <c r="I452" s="72">
        <v>59.2</v>
      </c>
      <c r="J452" s="261">
        <v>7200</v>
      </c>
      <c r="K452" s="161">
        <f t="shared" si="248"/>
        <v>200</v>
      </c>
      <c r="L452" s="162">
        <f t="shared" si="184"/>
        <v>35.775372549019608</v>
      </c>
      <c r="M452" s="162">
        <f t="shared" si="185"/>
        <v>0</v>
      </c>
      <c r="N452" s="162">
        <f t="shared" si="186"/>
        <v>0</v>
      </c>
      <c r="O452" s="162">
        <f t="shared" si="187"/>
        <v>0</v>
      </c>
      <c r="P452" s="163">
        <f t="shared" si="211"/>
        <v>0.60431372549019602</v>
      </c>
      <c r="Q452" s="162">
        <f t="shared" si="212"/>
        <v>0</v>
      </c>
      <c r="R452" s="162">
        <f t="shared" si="213"/>
        <v>0</v>
      </c>
      <c r="S452" s="162">
        <f t="shared" si="214"/>
        <v>0</v>
      </c>
      <c r="T452" s="251" t="str">
        <f t="shared" si="188"/>
        <v>V</v>
      </c>
      <c r="U452" s="262">
        <v>1</v>
      </c>
      <c r="V452" s="262">
        <v>1</v>
      </c>
      <c r="W452" s="262">
        <v>1</v>
      </c>
      <c r="X452" s="262">
        <v>1</v>
      </c>
      <c r="Y452" s="158"/>
      <c r="Z452" s="164">
        <f t="shared" si="189"/>
        <v>11840</v>
      </c>
      <c r="AA452" s="165">
        <f t="shared" si="190"/>
        <v>35.775372549019608</v>
      </c>
      <c r="AB452" s="166"/>
    </row>
    <row r="453" spans="2:28" ht="18" customHeight="1">
      <c r="B453" s="298" t="s">
        <v>361</v>
      </c>
      <c r="C453" s="656" t="s">
        <v>505</v>
      </c>
      <c r="D453" s="300">
        <v>0</v>
      </c>
      <c r="E453" s="301" t="s">
        <v>509</v>
      </c>
      <c r="F453" s="72" t="s">
        <v>870</v>
      </c>
      <c r="G453" s="72" t="s">
        <v>334</v>
      </c>
      <c r="H453" s="55" t="s">
        <v>324</v>
      </c>
      <c r="I453" s="72">
        <v>59.2</v>
      </c>
      <c r="J453" s="261">
        <v>7200</v>
      </c>
      <c r="K453" s="161">
        <f t="shared" ref="K453:K457" si="249">SUM(IF(J453="",0,VLOOKUP(J453,Kengetal,2)))</f>
        <v>200</v>
      </c>
      <c r="L453" s="162">
        <f t="shared" si="184"/>
        <v>35.775372549019608</v>
      </c>
      <c r="M453" s="162">
        <f t="shared" si="185"/>
        <v>0</v>
      </c>
      <c r="N453" s="162">
        <f t="shared" si="186"/>
        <v>0</v>
      </c>
      <c r="O453" s="162">
        <f t="shared" si="187"/>
        <v>0</v>
      </c>
      <c r="P453" s="163">
        <f t="shared" si="211"/>
        <v>0.60431372549019602</v>
      </c>
      <c r="Q453" s="162">
        <f t="shared" si="212"/>
        <v>0</v>
      </c>
      <c r="R453" s="162">
        <f t="shared" si="213"/>
        <v>0</v>
      </c>
      <c r="S453" s="162">
        <f t="shared" si="214"/>
        <v>0</v>
      </c>
      <c r="T453" s="251" t="str">
        <f t="shared" si="188"/>
        <v>V</v>
      </c>
      <c r="U453" s="262">
        <v>1</v>
      </c>
      <c r="V453" s="262">
        <v>1</v>
      </c>
      <c r="W453" s="262">
        <v>1</v>
      </c>
      <c r="X453" s="262">
        <v>1</v>
      </c>
      <c r="Y453" s="158"/>
      <c r="Z453" s="164">
        <f t="shared" si="189"/>
        <v>11840</v>
      </c>
      <c r="AA453" s="165">
        <f t="shared" si="190"/>
        <v>35.775372549019608</v>
      </c>
      <c r="AB453" s="166"/>
    </row>
    <row r="454" spans="2:28" ht="18" customHeight="1">
      <c r="B454" s="298" t="s">
        <v>361</v>
      </c>
      <c r="C454" s="656" t="s">
        <v>505</v>
      </c>
      <c r="D454" s="300">
        <v>0</v>
      </c>
      <c r="E454" s="301" t="s">
        <v>510</v>
      </c>
      <c r="F454" s="72" t="s">
        <v>521</v>
      </c>
      <c r="G454" s="72" t="s">
        <v>333</v>
      </c>
      <c r="H454" s="55" t="s">
        <v>324</v>
      </c>
      <c r="I454" s="72">
        <v>75.599999999999994</v>
      </c>
      <c r="J454" s="261">
        <v>3200</v>
      </c>
      <c r="K454" s="161">
        <f t="shared" si="249"/>
        <v>200</v>
      </c>
      <c r="L454" s="162">
        <f t="shared" si="184"/>
        <v>25.502399999999998</v>
      </c>
      <c r="M454" s="162">
        <f t="shared" si="185"/>
        <v>0</v>
      </c>
      <c r="N454" s="162">
        <f t="shared" si="186"/>
        <v>0</v>
      </c>
      <c r="O454" s="162">
        <f t="shared" si="187"/>
        <v>0</v>
      </c>
      <c r="P454" s="163">
        <f t="shared" si="211"/>
        <v>0.33733333333333332</v>
      </c>
      <c r="Q454" s="162">
        <f t="shared" si="212"/>
        <v>0</v>
      </c>
      <c r="R454" s="162">
        <f t="shared" si="213"/>
        <v>0</v>
      </c>
      <c r="S454" s="162">
        <f t="shared" si="214"/>
        <v>0</v>
      </c>
      <c r="T454" s="251" t="str">
        <f t="shared" si="188"/>
        <v>V</v>
      </c>
      <c r="U454" s="262">
        <v>1</v>
      </c>
      <c r="V454" s="262">
        <v>1</v>
      </c>
      <c r="W454" s="262">
        <v>1</v>
      </c>
      <c r="X454" s="262">
        <v>1</v>
      </c>
      <c r="Y454" s="158"/>
      <c r="Z454" s="164">
        <f t="shared" si="189"/>
        <v>15119.999999999998</v>
      </c>
      <c r="AA454" s="165">
        <f t="shared" si="190"/>
        <v>25.502399999999998</v>
      </c>
      <c r="AB454" s="166"/>
    </row>
    <row r="455" spans="2:28" ht="18" customHeight="1">
      <c r="B455" s="298" t="s">
        <v>361</v>
      </c>
      <c r="C455" s="656" t="s">
        <v>505</v>
      </c>
      <c r="D455" s="300">
        <v>0</v>
      </c>
      <c r="E455" s="301" t="s">
        <v>511</v>
      </c>
      <c r="F455" s="72" t="s">
        <v>338</v>
      </c>
      <c r="G455" s="72" t="s">
        <v>341</v>
      </c>
      <c r="H455" s="55" t="s">
        <v>324</v>
      </c>
      <c r="I455" s="72">
        <v>21.4</v>
      </c>
      <c r="J455" s="261">
        <v>1040</v>
      </c>
      <c r="K455" s="161">
        <f t="shared" si="249"/>
        <v>40</v>
      </c>
      <c r="L455" s="162">
        <f t="shared" si="184"/>
        <v>2.7099952941176473</v>
      </c>
      <c r="M455" s="162">
        <f t="shared" si="185"/>
        <v>0</v>
      </c>
      <c r="N455" s="162">
        <f t="shared" si="186"/>
        <v>0</v>
      </c>
      <c r="O455" s="162">
        <f t="shared" si="187"/>
        <v>0</v>
      </c>
      <c r="P455" s="163">
        <f t="shared" si="211"/>
        <v>0.12663529411764707</v>
      </c>
      <c r="Q455" s="162">
        <f t="shared" si="212"/>
        <v>0</v>
      </c>
      <c r="R455" s="162">
        <f t="shared" si="213"/>
        <v>0</v>
      </c>
      <c r="S455" s="162">
        <f t="shared" si="214"/>
        <v>0</v>
      </c>
      <c r="T455" s="251" t="str">
        <f t="shared" si="188"/>
        <v>B</v>
      </c>
      <c r="U455" s="262">
        <v>1</v>
      </c>
      <c r="V455" s="262">
        <v>1</v>
      </c>
      <c r="W455" s="262">
        <v>1</v>
      </c>
      <c r="X455" s="262">
        <v>1</v>
      </c>
      <c r="Y455" s="158"/>
      <c r="Z455" s="164">
        <f t="shared" si="189"/>
        <v>856</v>
      </c>
      <c r="AA455" s="165">
        <f t="shared" si="190"/>
        <v>2.7099952941176473</v>
      </c>
      <c r="AB455" s="166"/>
    </row>
    <row r="456" spans="2:28" ht="18" customHeight="1">
      <c r="B456" s="298" t="s">
        <v>361</v>
      </c>
      <c r="C456" s="656" t="s">
        <v>505</v>
      </c>
      <c r="D456" s="300">
        <v>0</v>
      </c>
      <c r="E456" s="301" t="s">
        <v>512</v>
      </c>
      <c r="F456" s="72" t="s">
        <v>871</v>
      </c>
      <c r="G456" s="72" t="s">
        <v>334</v>
      </c>
      <c r="H456" s="55" t="s">
        <v>324</v>
      </c>
      <c r="I456" s="72">
        <v>60.2</v>
      </c>
      <c r="J456" s="261">
        <v>7080</v>
      </c>
      <c r="K456" s="161">
        <f t="shared" si="249"/>
        <v>80</v>
      </c>
      <c r="L456" s="162">
        <f t="shared" si="184"/>
        <v>17.462249411764706</v>
      </c>
      <c r="M456" s="162">
        <f t="shared" si="185"/>
        <v>0</v>
      </c>
      <c r="N456" s="162">
        <f t="shared" si="186"/>
        <v>0</v>
      </c>
      <c r="O456" s="162">
        <f t="shared" si="187"/>
        <v>0</v>
      </c>
      <c r="P456" s="163">
        <f t="shared" si="211"/>
        <v>0.29007058823529408</v>
      </c>
      <c r="Q456" s="162">
        <f t="shared" si="212"/>
        <v>0</v>
      </c>
      <c r="R456" s="162">
        <f t="shared" si="213"/>
        <v>0</v>
      </c>
      <c r="S456" s="162">
        <f t="shared" si="214"/>
        <v>0</v>
      </c>
      <c r="T456" s="251" t="str">
        <f t="shared" si="188"/>
        <v>V</v>
      </c>
      <c r="U456" s="262">
        <v>1</v>
      </c>
      <c r="V456" s="262">
        <v>1</v>
      </c>
      <c r="W456" s="262">
        <v>1</v>
      </c>
      <c r="X456" s="262">
        <v>1</v>
      </c>
      <c r="Y456" s="158"/>
      <c r="Z456" s="164">
        <f t="shared" si="189"/>
        <v>4816</v>
      </c>
      <c r="AA456" s="165">
        <f t="shared" si="190"/>
        <v>17.462249411764706</v>
      </c>
      <c r="AB456" s="166"/>
    </row>
    <row r="457" spans="2:28" ht="18" customHeight="1">
      <c r="B457" s="298" t="s">
        <v>361</v>
      </c>
      <c r="C457" s="656" t="s">
        <v>505</v>
      </c>
      <c r="D457" s="300">
        <v>0</v>
      </c>
      <c r="E457" s="301" t="s">
        <v>513</v>
      </c>
      <c r="F457" s="72" t="s">
        <v>871</v>
      </c>
      <c r="G457" s="72" t="s">
        <v>334</v>
      </c>
      <c r="H457" s="55" t="s">
        <v>324</v>
      </c>
      <c r="I457" s="72">
        <v>60.2</v>
      </c>
      <c r="J457" s="261">
        <v>7080</v>
      </c>
      <c r="K457" s="161">
        <f t="shared" si="249"/>
        <v>80</v>
      </c>
      <c r="L457" s="162">
        <f t="shared" si="184"/>
        <v>17.462249411764706</v>
      </c>
      <c r="M457" s="162">
        <f t="shared" si="185"/>
        <v>0</v>
      </c>
      <c r="N457" s="162">
        <f t="shared" si="186"/>
        <v>0</v>
      </c>
      <c r="O457" s="162">
        <f t="shared" si="187"/>
        <v>0</v>
      </c>
      <c r="P457" s="163">
        <f t="shared" si="211"/>
        <v>0.29007058823529408</v>
      </c>
      <c r="Q457" s="162">
        <f t="shared" si="212"/>
        <v>0</v>
      </c>
      <c r="R457" s="162">
        <f t="shared" si="213"/>
        <v>0</v>
      </c>
      <c r="S457" s="162">
        <f t="shared" si="214"/>
        <v>0</v>
      </c>
      <c r="T457" s="251" t="str">
        <f t="shared" si="188"/>
        <v>V</v>
      </c>
      <c r="U457" s="262">
        <v>1</v>
      </c>
      <c r="V457" s="262">
        <v>1</v>
      </c>
      <c r="W457" s="262">
        <v>1</v>
      </c>
      <c r="X457" s="262">
        <v>1</v>
      </c>
      <c r="Y457" s="158"/>
      <c r="Z457" s="164">
        <f t="shared" si="189"/>
        <v>4816</v>
      </c>
      <c r="AA457" s="165">
        <f t="shared" si="190"/>
        <v>17.462249411764706</v>
      </c>
      <c r="AB457" s="166"/>
    </row>
    <row r="458" spans="2:28" ht="18" customHeight="1">
      <c r="B458" s="298" t="s">
        <v>361</v>
      </c>
      <c r="C458" s="656" t="s">
        <v>505</v>
      </c>
      <c r="D458" s="300">
        <v>0</v>
      </c>
      <c r="E458" s="301" t="s">
        <v>514</v>
      </c>
      <c r="F458" s="72" t="s">
        <v>331</v>
      </c>
      <c r="G458" s="72" t="s">
        <v>341</v>
      </c>
      <c r="H458" s="55" t="s">
        <v>324</v>
      </c>
      <c r="I458" s="72">
        <v>15.6</v>
      </c>
      <c r="J458" s="261">
        <v>1040</v>
      </c>
      <c r="K458" s="161">
        <f t="shared" ref="K458:K459" si="250">SUM(IF(J458="",0,VLOOKUP(J458,Kengetal,2)))</f>
        <v>40</v>
      </c>
      <c r="L458" s="162">
        <f t="shared" si="184"/>
        <v>1.9755105882352941</v>
      </c>
      <c r="M458" s="162">
        <f t="shared" si="185"/>
        <v>0</v>
      </c>
      <c r="N458" s="162">
        <f t="shared" si="186"/>
        <v>0</v>
      </c>
      <c r="O458" s="162">
        <f t="shared" si="187"/>
        <v>0</v>
      </c>
      <c r="P458" s="163">
        <f t="shared" si="211"/>
        <v>0.12663529411764707</v>
      </c>
      <c r="Q458" s="162">
        <f t="shared" si="212"/>
        <v>0</v>
      </c>
      <c r="R458" s="162">
        <f t="shared" si="213"/>
        <v>0</v>
      </c>
      <c r="S458" s="162">
        <f t="shared" si="214"/>
        <v>0</v>
      </c>
      <c r="T458" s="251" t="str">
        <f t="shared" si="188"/>
        <v>B</v>
      </c>
      <c r="U458" s="262">
        <v>1</v>
      </c>
      <c r="V458" s="262">
        <v>1</v>
      </c>
      <c r="W458" s="262">
        <v>1</v>
      </c>
      <c r="X458" s="262">
        <v>1</v>
      </c>
      <c r="Y458" s="158"/>
      <c r="Z458" s="164">
        <f t="shared" si="189"/>
        <v>624</v>
      </c>
      <c r="AA458" s="165">
        <f t="shared" si="190"/>
        <v>1.9755105882352941</v>
      </c>
      <c r="AB458" s="166"/>
    </row>
    <row r="459" spans="2:28" ht="18" customHeight="1">
      <c r="B459" s="298" t="s">
        <v>361</v>
      </c>
      <c r="C459" s="656" t="s">
        <v>505</v>
      </c>
      <c r="D459" s="300">
        <v>0</v>
      </c>
      <c r="E459" s="301" t="s">
        <v>515</v>
      </c>
      <c r="F459" s="72" t="s">
        <v>345</v>
      </c>
      <c r="G459" s="72" t="s">
        <v>348</v>
      </c>
      <c r="H459" s="55" t="s">
        <v>325</v>
      </c>
      <c r="I459" s="72">
        <v>8.4</v>
      </c>
      <c r="J459" s="261">
        <v>2200</v>
      </c>
      <c r="K459" s="161">
        <f t="shared" si="250"/>
        <v>200</v>
      </c>
      <c r="L459" s="162">
        <f t="shared" si="184"/>
        <v>24.305317647058825</v>
      </c>
      <c r="M459" s="162">
        <f t="shared" si="185"/>
        <v>0</v>
      </c>
      <c r="N459" s="162">
        <f t="shared" si="186"/>
        <v>0</v>
      </c>
      <c r="O459" s="162">
        <f t="shared" si="187"/>
        <v>0</v>
      </c>
      <c r="P459" s="163">
        <f t="shared" si="211"/>
        <v>2.8934901960784316</v>
      </c>
      <c r="Q459" s="162">
        <f t="shared" si="212"/>
        <v>0</v>
      </c>
      <c r="R459" s="162">
        <f t="shared" si="213"/>
        <v>0</v>
      </c>
      <c r="S459" s="162">
        <f t="shared" si="214"/>
        <v>0</v>
      </c>
      <c r="T459" s="251" t="str">
        <f t="shared" si="188"/>
        <v>S</v>
      </c>
      <c r="U459" s="262">
        <v>1</v>
      </c>
      <c r="V459" s="262">
        <v>1</v>
      </c>
      <c r="W459" s="262">
        <v>1</v>
      </c>
      <c r="X459" s="262">
        <v>1</v>
      </c>
      <c r="Y459" s="158"/>
      <c r="Z459" s="164">
        <f t="shared" si="189"/>
        <v>1680</v>
      </c>
      <c r="AA459" s="165">
        <f t="shared" si="190"/>
        <v>24.305317647058825</v>
      </c>
      <c r="AB459" s="166"/>
    </row>
    <row r="460" spans="2:28" ht="18" customHeight="1">
      <c r="B460" s="298" t="s">
        <v>361</v>
      </c>
      <c r="C460" s="656" t="s">
        <v>505</v>
      </c>
      <c r="D460" s="300">
        <v>0</v>
      </c>
      <c r="E460" s="301" t="s">
        <v>516</v>
      </c>
      <c r="F460" s="72" t="s">
        <v>345</v>
      </c>
      <c r="G460" s="72" t="s">
        <v>348</v>
      </c>
      <c r="H460" s="55" t="s">
        <v>325</v>
      </c>
      <c r="I460" s="72">
        <v>5.8</v>
      </c>
      <c r="J460" s="261">
        <v>2200</v>
      </c>
      <c r="K460" s="161">
        <f t="shared" ref="K460:K464" si="251">SUM(IF(J460="",0,VLOOKUP(J460,Kengetal,2)))</f>
        <v>200</v>
      </c>
      <c r="L460" s="162">
        <f t="shared" si="184"/>
        <v>16.782243137254902</v>
      </c>
      <c r="M460" s="162">
        <f t="shared" si="185"/>
        <v>0</v>
      </c>
      <c r="N460" s="162">
        <f t="shared" si="186"/>
        <v>0</v>
      </c>
      <c r="O460" s="162">
        <f t="shared" si="187"/>
        <v>0</v>
      </c>
      <c r="P460" s="163">
        <f t="shared" si="211"/>
        <v>2.8934901960784316</v>
      </c>
      <c r="Q460" s="162">
        <f t="shared" si="212"/>
        <v>0</v>
      </c>
      <c r="R460" s="162">
        <f t="shared" si="213"/>
        <v>0</v>
      </c>
      <c r="S460" s="162">
        <f t="shared" si="214"/>
        <v>0</v>
      </c>
      <c r="T460" s="251" t="str">
        <f t="shared" si="188"/>
        <v>S</v>
      </c>
      <c r="U460" s="262">
        <v>1</v>
      </c>
      <c r="V460" s="262">
        <v>1</v>
      </c>
      <c r="W460" s="262">
        <v>1</v>
      </c>
      <c r="X460" s="262">
        <v>1</v>
      </c>
      <c r="Y460" s="158"/>
      <c r="Z460" s="164">
        <f t="shared" si="189"/>
        <v>1160</v>
      </c>
      <c r="AA460" s="165">
        <f t="shared" si="190"/>
        <v>16.782243137254902</v>
      </c>
      <c r="AB460" s="166"/>
    </row>
    <row r="461" spans="2:28" ht="18" customHeight="1">
      <c r="B461" s="298" t="s">
        <v>361</v>
      </c>
      <c r="C461" s="656" t="s">
        <v>505</v>
      </c>
      <c r="D461" s="300">
        <v>0</v>
      </c>
      <c r="E461" s="301" t="s">
        <v>517</v>
      </c>
      <c r="F461" s="72" t="s">
        <v>345</v>
      </c>
      <c r="G461" s="72" t="s">
        <v>348</v>
      </c>
      <c r="H461" s="55" t="s">
        <v>325</v>
      </c>
      <c r="I461" s="72">
        <v>6.7</v>
      </c>
      <c r="J461" s="261">
        <v>2200</v>
      </c>
      <c r="K461" s="161">
        <f t="shared" si="251"/>
        <v>200</v>
      </c>
      <c r="L461" s="162">
        <f t="shared" si="184"/>
        <v>19.386384313725493</v>
      </c>
      <c r="M461" s="162">
        <f t="shared" si="185"/>
        <v>0</v>
      </c>
      <c r="N461" s="162">
        <f t="shared" si="186"/>
        <v>0</v>
      </c>
      <c r="O461" s="162">
        <f t="shared" si="187"/>
        <v>0</v>
      </c>
      <c r="P461" s="163">
        <f t="shared" si="211"/>
        <v>2.8934901960784316</v>
      </c>
      <c r="Q461" s="162">
        <f t="shared" si="212"/>
        <v>0</v>
      </c>
      <c r="R461" s="162">
        <f t="shared" si="213"/>
        <v>0</v>
      </c>
      <c r="S461" s="162">
        <f t="shared" si="214"/>
        <v>0</v>
      </c>
      <c r="T461" s="251" t="str">
        <f t="shared" si="188"/>
        <v>S</v>
      </c>
      <c r="U461" s="262">
        <v>1</v>
      </c>
      <c r="V461" s="262">
        <v>1</v>
      </c>
      <c r="W461" s="262">
        <v>1</v>
      </c>
      <c r="X461" s="262">
        <v>1</v>
      </c>
      <c r="Y461" s="158"/>
      <c r="Z461" s="164">
        <f t="shared" si="189"/>
        <v>1340</v>
      </c>
      <c r="AA461" s="165">
        <f t="shared" si="190"/>
        <v>19.386384313725493</v>
      </c>
      <c r="AB461" s="166"/>
    </row>
    <row r="462" spans="2:28" ht="18" customHeight="1">
      <c r="B462" s="298" t="s">
        <v>361</v>
      </c>
      <c r="C462" s="656" t="s">
        <v>505</v>
      </c>
      <c r="D462" s="300">
        <v>0</v>
      </c>
      <c r="E462" s="301" t="s">
        <v>518</v>
      </c>
      <c r="F462" s="72" t="s">
        <v>302</v>
      </c>
      <c r="G462" s="72" t="s">
        <v>333</v>
      </c>
      <c r="H462" s="55" t="s">
        <v>324</v>
      </c>
      <c r="I462" s="72">
        <v>5.7</v>
      </c>
      <c r="J462" s="261">
        <v>6200</v>
      </c>
      <c r="K462" s="161">
        <f t="shared" si="251"/>
        <v>200</v>
      </c>
      <c r="L462" s="162">
        <f t="shared" si="184"/>
        <v>10.28235294117647</v>
      </c>
      <c r="M462" s="162">
        <f t="shared" si="185"/>
        <v>0</v>
      </c>
      <c r="N462" s="162">
        <f t="shared" si="186"/>
        <v>0</v>
      </c>
      <c r="O462" s="162">
        <f t="shared" si="187"/>
        <v>0</v>
      </c>
      <c r="P462" s="163">
        <f t="shared" si="211"/>
        <v>1.8039215686274508</v>
      </c>
      <c r="Q462" s="162">
        <f t="shared" si="212"/>
        <v>0</v>
      </c>
      <c r="R462" s="162">
        <f t="shared" si="213"/>
        <v>0</v>
      </c>
      <c r="S462" s="162">
        <f t="shared" si="214"/>
        <v>0</v>
      </c>
      <c r="T462" s="251" t="str">
        <f t="shared" si="188"/>
        <v>V</v>
      </c>
      <c r="U462" s="262">
        <v>1</v>
      </c>
      <c r="V462" s="262">
        <v>1</v>
      </c>
      <c r="W462" s="262">
        <v>1</v>
      </c>
      <c r="X462" s="262">
        <v>1</v>
      </c>
      <c r="Y462" s="158"/>
      <c r="Z462" s="164">
        <f t="shared" si="189"/>
        <v>1140</v>
      </c>
      <c r="AA462" s="165">
        <f t="shared" si="190"/>
        <v>10.28235294117647</v>
      </c>
      <c r="AB462" s="166"/>
    </row>
    <row r="463" spans="2:28" ht="18" customHeight="1">
      <c r="B463" s="298" t="s">
        <v>361</v>
      </c>
      <c r="C463" s="656" t="s">
        <v>505</v>
      </c>
      <c r="D463" s="300">
        <v>0</v>
      </c>
      <c r="E463" s="301" t="s">
        <v>519</v>
      </c>
      <c r="F463" s="72" t="s">
        <v>412</v>
      </c>
      <c r="G463" s="72" t="s">
        <v>333</v>
      </c>
      <c r="H463" s="55" t="s">
        <v>324</v>
      </c>
      <c r="I463" s="72">
        <v>12.9</v>
      </c>
      <c r="J463" s="261">
        <v>3200</v>
      </c>
      <c r="K463" s="161">
        <f t="shared" si="251"/>
        <v>200</v>
      </c>
      <c r="L463" s="162">
        <f t="shared" si="184"/>
        <v>4.3516000000000004</v>
      </c>
      <c r="M463" s="162">
        <f t="shared" si="185"/>
        <v>0</v>
      </c>
      <c r="N463" s="162">
        <f t="shared" si="186"/>
        <v>0</v>
      </c>
      <c r="O463" s="162">
        <f t="shared" si="187"/>
        <v>0</v>
      </c>
      <c r="P463" s="163">
        <f t="shared" si="211"/>
        <v>0.33733333333333332</v>
      </c>
      <c r="Q463" s="162">
        <f t="shared" si="212"/>
        <v>0</v>
      </c>
      <c r="R463" s="162">
        <f t="shared" si="213"/>
        <v>0</v>
      </c>
      <c r="S463" s="162">
        <f t="shared" si="214"/>
        <v>0</v>
      </c>
      <c r="T463" s="251" t="str">
        <f t="shared" si="188"/>
        <v>V</v>
      </c>
      <c r="U463" s="262">
        <v>1</v>
      </c>
      <c r="V463" s="262">
        <v>1</v>
      </c>
      <c r="W463" s="262">
        <v>1</v>
      </c>
      <c r="X463" s="262">
        <v>1</v>
      </c>
      <c r="Y463" s="158"/>
      <c r="Z463" s="164">
        <f t="shared" si="189"/>
        <v>2580</v>
      </c>
      <c r="AA463" s="165">
        <f t="shared" si="190"/>
        <v>4.3516000000000004</v>
      </c>
      <c r="AB463" s="166"/>
    </row>
    <row r="464" spans="2:28" ht="18" customHeight="1">
      <c r="B464" s="298" t="s">
        <v>447</v>
      </c>
      <c r="C464" s="656" t="s">
        <v>522</v>
      </c>
      <c r="D464" s="300">
        <v>0</v>
      </c>
      <c r="E464" s="658" t="s">
        <v>458</v>
      </c>
      <c r="F464" s="72" t="s">
        <v>302</v>
      </c>
      <c r="G464" s="72" t="s">
        <v>333</v>
      </c>
      <c r="H464" s="55" t="s">
        <v>323</v>
      </c>
      <c r="I464" s="72">
        <v>6.7</v>
      </c>
      <c r="J464" s="261">
        <v>6200</v>
      </c>
      <c r="K464" s="161">
        <f t="shared" si="251"/>
        <v>200</v>
      </c>
      <c r="L464" s="162">
        <f t="shared" si="184"/>
        <v>12.086274509803921</v>
      </c>
      <c r="M464" s="162">
        <f t="shared" si="185"/>
        <v>0</v>
      </c>
      <c r="N464" s="162">
        <f t="shared" si="186"/>
        <v>0</v>
      </c>
      <c r="O464" s="162">
        <f t="shared" si="187"/>
        <v>0</v>
      </c>
      <c r="P464" s="163">
        <f t="shared" si="211"/>
        <v>1.8039215686274508</v>
      </c>
      <c r="Q464" s="162">
        <f t="shared" si="212"/>
        <v>0</v>
      </c>
      <c r="R464" s="162">
        <f t="shared" si="213"/>
        <v>0</v>
      </c>
      <c r="S464" s="162">
        <f t="shared" si="214"/>
        <v>0</v>
      </c>
      <c r="T464" s="251" t="str">
        <f t="shared" si="188"/>
        <v>V</v>
      </c>
      <c r="U464" s="262">
        <v>1</v>
      </c>
      <c r="V464" s="262">
        <v>1</v>
      </c>
      <c r="W464" s="262">
        <v>1</v>
      </c>
      <c r="X464" s="262">
        <v>1</v>
      </c>
      <c r="Y464" s="158"/>
      <c r="Z464" s="164">
        <f t="shared" si="189"/>
        <v>1340</v>
      </c>
      <c r="AA464" s="165">
        <f t="shared" si="190"/>
        <v>12.086274509803921</v>
      </c>
      <c r="AB464" s="166"/>
    </row>
    <row r="465" spans="1:28" ht="18" customHeight="1">
      <c r="B465" s="298" t="s">
        <v>447</v>
      </c>
      <c r="C465" s="656" t="s">
        <v>522</v>
      </c>
      <c r="D465" s="300">
        <v>0</v>
      </c>
      <c r="E465" s="658" t="s">
        <v>457</v>
      </c>
      <c r="F465" s="72" t="s">
        <v>331</v>
      </c>
      <c r="G465" s="72" t="s">
        <v>341</v>
      </c>
      <c r="H465" s="55" t="s">
        <v>324</v>
      </c>
      <c r="I465" s="72">
        <v>13.4</v>
      </c>
      <c r="J465" s="261">
        <v>1040</v>
      </c>
      <c r="K465" s="161">
        <f t="shared" ref="K465:K468" si="252">SUM(IF(J465="",0,VLOOKUP(J465,Kengetal,2)))</f>
        <v>40</v>
      </c>
      <c r="L465" s="162">
        <f t="shared" si="184"/>
        <v>1.6969129411764707</v>
      </c>
      <c r="M465" s="162">
        <f t="shared" si="185"/>
        <v>0</v>
      </c>
      <c r="N465" s="162">
        <f t="shared" si="186"/>
        <v>0</v>
      </c>
      <c r="O465" s="162">
        <f t="shared" si="187"/>
        <v>0</v>
      </c>
      <c r="P465" s="163">
        <f t="shared" si="211"/>
        <v>0.12663529411764707</v>
      </c>
      <c r="Q465" s="162">
        <f t="shared" si="212"/>
        <v>0</v>
      </c>
      <c r="R465" s="162">
        <f t="shared" si="213"/>
        <v>0</v>
      </c>
      <c r="S465" s="162">
        <f t="shared" si="214"/>
        <v>0</v>
      </c>
      <c r="T465" s="251" t="str">
        <f t="shared" si="188"/>
        <v>B</v>
      </c>
      <c r="U465" s="262">
        <v>1</v>
      </c>
      <c r="V465" s="262">
        <v>1</v>
      </c>
      <c r="W465" s="262">
        <v>1</v>
      </c>
      <c r="X465" s="262">
        <v>1</v>
      </c>
      <c r="Y465" s="158"/>
      <c r="Z465" s="164">
        <f t="shared" si="189"/>
        <v>536</v>
      </c>
      <c r="AA465" s="165">
        <f t="shared" si="190"/>
        <v>1.6969129411764707</v>
      </c>
      <c r="AB465" s="166"/>
    </row>
    <row r="466" spans="1:28" ht="18" customHeight="1">
      <c r="B466" s="298" t="s">
        <v>447</v>
      </c>
      <c r="C466" s="656" t="s">
        <v>522</v>
      </c>
      <c r="D466" s="300">
        <v>0</v>
      </c>
      <c r="E466" s="658" t="s">
        <v>523</v>
      </c>
      <c r="F466" s="55" t="s">
        <v>412</v>
      </c>
      <c r="G466" s="72" t="s">
        <v>333</v>
      </c>
      <c r="H466" s="55" t="s">
        <v>324</v>
      </c>
      <c r="I466" s="72">
        <v>69.5</v>
      </c>
      <c r="J466" s="261">
        <v>3200</v>
      </c>
      <c r="K466" s="161">
        <f t="shared" si="252"/>
        <v>200</v>
      </c>
      <c r="L466" s="162">
        <f t="shared" si="184"/>
        <v>23.444666666666667</v>
      </c>
      <c r="M466" s="162">
        <f t="shared" si="185"/>
        <v>0</v>
      </c>
      <c r="N466" s="162">
        <f t="shared" si="186"/>
        <v>0</v>
      </c>
      <c r="O466" s="162">
        <f t="shared" si="187"/>
        <v>0</v>
      </c>
      <c r="P466" s="163">
        <f t="shared" si="211"/>
        <v>0.33733333333333332</v>
      </c>
      <c r="Q466" s="162">
        <f t="shared" si="212"/>
        <v>0</v>
      </c>
      <c r="R466" s="162">
        <f t="shared" si="213"/>
        <v>0</v>
      </c>
      <c r="S466" s="162">
        <f t="shared" si="214"/>
        <v>0</v>
      </c>
      <c r="T466" s="251" t="str">
        <f t="shared" si="188"/>
        <v>V</v>
      </c>
      <c r="U466" s="262">
        <v>1</v>
      </c>
      <c r="V466" s="262">
        <v>1</v>
      </c>
      <c r="W466" s="262">
        <v>1</v>
      </c>
      <c r="X466" s="262">
        <v>1</v>
      </c>
      <c r="Y466" s="158"/>
      <c r="Z466" s="164">
        <f t="shared" si="189"/>
        <v>13900</v>
      </c>
      <c r="AA466" s="165">
        <f t="shared" si="190"/>
        <v>23.444666666666667</v>
      </c>
      <c r="AB466" s="166"/>
    </row>
    <row r="467" spans="1:28" ht="18" customHeight="1">
      <c r="B467" s="298" t="s">
        <v>447</v>
      </c>
      <c r="C467" s="656" t="s">
        <v>522</v>
      </c>
      <c r="D467" s="300">
        <v>0</v>
      </c>
      <c r="E467" s="658">
        <v>1.04</v>
      </c>
      <c r="F467" s="72" t="s">
        <v>345</v>
      </c>
      <c r="G467" s="72" t="s">
        <v>348</v>
      </c>
      <c r="H467" s="55" t="s">
        <v>325</v>
      </c>
      <c r="I467" s="72">
        <v>8.3000000000000007</v>
      </c>
      <c r="J467" s="261">
        <v>2200</v>
      </c>
      <c r="K467" s="161">
        <f t="shared" si="252"/>
        <v>200</v>
      </c>
      <c r="L467" s="162">
        <f t="shared" si="184"/>
        <v>24.015968627450984</v>
      </c>
      <c r="M467" s="162">
        <f t="shared" si="185"/>
        <v>0</v>
      </c>
      <c r="N467" s="162">
        <f t="shared" si="186"/>
        <v>0</v>
      </c>
      <c r="O467" s="162">
        <f t="shared" si="187"/>
        <v>0</v>
      </c>
      <c r="P467" s="163">
        <f t="shared" si="211"/>
        <v>2.8934901960784316</v>
      </c>
      <c r="Q467" s="162">
        <f t="shared" si="212"/>
        <v>0</v>
      </c>
      <c r="R467" s="162">
        <f t="shared" si="213"/>
        <v>0</v>
      </c>
      <c r="S467" s="162">
        <f t="shared" si="214"/>
        <v>0</v>
      </c>
      <c r="T467" s="251" t="str">
        <f t="shared" si="188"/>
        <v>S</v>
      </c>
      <c r="U467" s="262">
        <v>1</v>
      </c>
      <c r="V467" s="262">
        <v>1</v>
      </c>
      <c r="W467" s="262">
        <v>1</v>
      </c>
      <c r="X467" s="262">
        <v>1</v>
      </c>
      <c r="Y467" s="158"/>
      <c r="Z467" s="164">
        <f t="shared" si="189"/>
        <v>1660.0000000000002</v>
      </c>
      <c r="AA467" s="165">
        <f t="shared" si="190"/>
        <v>24.015968627450984</v>
      </c>
      <c r="AB467" s="166"/>
    </row>
    <row r="468" spans="1:28" ht="18" customHeight="1">
      <c r="B468" s="298" t="s">
        <v>447</v>
      </c>
      <c r="C468" s="656" t="s">
        <v>522</v>
      </c>
      <c r="D468" s="300">
        <v>0</v>
      </c>
      <c r="E468" s="658">
        <v>1.05</v>
      </c>
      <c r="F468" s="55" t="s">
        <v>412</v>
      </c>
      <c r="G468" s="72" t="s">
        <v>333</v>
      </c>
      <c r="H468" s="55" t="s">
        <v>324</v>
      </c>
      <c r="I468" s="72">
        <v>120</v>
      </c>
      <c r="J468" s="261">
        <v>3200</v>
      </c>
      <c r="K468" s="161">
        <f t="shared" si="252"/>
        <v>200</v>
      </c>
      <c r="L468" s="162">
        <f t="shared" si="184"/>
        <v>40.479999999999997</v>
      </c>
      <c r="M468" s="162">
        <f t="shared" si="185"/>
        <v>0</v>
      </c>
      <c r="N468" s="162">
        <f t="shared" si="186"/>
        <v>0</v>
      </c>
      <c r="O468" s="162">
        <f t="shared" si="187"/>
        <v>0</v>
      </c>
      <c r="P468" s="163">
        <f t="shared" si="211"/>
        <v>0.33733333333333332</v>
      </c>
      <c r="Q468" s="162">
        <f t="shared" si="212"/>
        <v>0</v>
      </c>
      <c r="R468" s="162">
        <f t="shared" si="213"/>
        <v>0</v>
      </c>
      <c r="S468" s="162">
        <f t="shared" si="214"/>
        <v>0</v>
      </c>
      <c r="T468" s="251" t="str">
        <f t="shared" si="188"/>
        <v>V</v>
      </c>
      <c r="U468" s="262">
        <v>1</v>
      </c>
      <c r="V468" s="262">
        <v>1</v>
      </c>
      <c r="W468" s="262">
        <v>1</v>
      </c>
      <c r="X468" s="262">
        <v>1</v>
      </c>
      <c r="Y468" s="158"/>
      <c r="Z468" s="164">
        <f t="shared" si="189"/>
        <v>24000</v>
      </c>
      <c r="AA468" s="165">
        <f t="shared" si="190"/>
        <v>40.479999999999997</v>
      </c>
      <c r="AB468" s="166"/>
    </row>
    <row r="469" spans="1:28" ht="18" customHeight="1">
      <c r="B469" s="298" t="s">
        <v>447</v>
      </c>
      <c r="C469" s="656" t="s">
        <v>522</v>
      </c>
      <c r="D469" s="300">
        <v>0</v>
      </c>
      <c r="E469" s="658">
        <v>1.07</v>
      </c>
      <c r="F469" s="72" t="s">
        <v>871</v>
      </c>
      <c r="G469" s="72" t="s">
        <v>334</v>
      </c>
      <c r="H469" s="55" t="s">
        <v>324</v>
      </c>
      <c r="I469" s="72">
        <v>55</v>
      </c>
      <c r="J469" s="261">
        <v>7080</v>
      </c>
      <c r="K469" s="161">
        <f t="shared" ref="K469:K472" si="253">SUM(IF(J469="",0,VLOOKUP(J469,Kengetal,2)))</f>
        <v>80</v>
      </c>
      <c r="L469" s="162">
        <f t="shared" si="184"/>
        <v>15.953882352941175</v>
      </c>
      <c r="M469" s="162">
        <f t="shared" si="185"/>
        <v>0</v>
      </c>
      <c r="N469" s="162">
        <f t="shared" si="186"/>
        <v>0</v>
      </c>
      <c r="O469" s="162">
        <f t="shared" si="187"/>
        <v>0</v>
      </c>
      <c r="P469" s="163">
        <f t="shared" si="211"/>
        <v>0.29007058823529408</v>
      </c>
      <c r="Q469" s="162">
        <f t="shared" si="212"/>
        <v>0</v>
      </c>
      <c r="R469" s="162">
        <f t="shared" si="213"/>
        <v>0</v>
      </c>
      <c r="S469" s="162">
        <f t="shared" si="214"/>
        <v>0</v>
      </c>
      <c r="T469" s="251" t="str">
        <f t="shared" si="188"/>
        <v>V</v>
      </c>
      <c r="U469" s="262">
        <v>1</v>
      </c>
      <c r="V469" s="262">
        <v>1</v>
      </c>
      <c r="W469" s="262">
        <v>1</v>
      </c>
      <c r="X469" s="262">
        <v>1</v>
      </c>
      <c r="Y469" s="158"/>
      <c r="Z469" s="164">
        <f t="shared" si="189"/>
        <v>4400</v>
      </c>
      <c r="AA469" s="165">
        <f t="shared" si="190"/>
        <v>15.953882352941175</v>
      </c>
      <c r="AB469" s="166"/>
    </row>
    <row r="470" spans="1:28" ht="18" customHeight="1">
      <c r="B470" s="298" t="s">
        <v>447</v>
      </c>
      <c r="C470" s="656" t="s">
        <v>522</v>
      </c>
      <c r="D470" s="300">
        <v>0</v>
      </c>
      <c r="E470" s="658" t="s">
        <v>469</v>
      </c>
      <c r="F470" s="72" t="s">
        <v>345</v>
      </c>
      <c r="G470" s="72" t="s">
        <v>348</v>
      </c>
      <c r="H470" s="55" t="s">
        <v>325</v>
      </c>
      <c r="I470" s="72">
        <v>11.3</v>
      </c>
      <c r="J470" s="261">
        <v>2200</v>
      </c>
      <c r="K470" s="161">
        <f t="shared" si="253"/>
        <v>200</v>
      </c>
      <c r="L470" s="162">
        <f t="shared" si="184"/>
        <v>32.696439215686276</v>
      </c>
      <c r="M470" s="162">
        <f t="shared" si="185"/>
        <v>0</v>
      </c>
      <c r="N470" s="162">
        <f t="shared" si="186"/>
        <v>0</v>
      </c>
      <c r="O470" s="162">
        <f t="shared" si="187"/>
        <v>0</v>
      </c>
      <c r="P470" s="163">
        <f t="shared" si="211"/>
        <v>2.8934901960784316</v>
      </c>
      <c r="Q470" s="162">
        <f t="shared" si="212"/>
        <v>0</v>
      </c>
      <c r="R470" s="162">
        <f t="shared" si="213"/>
        <v>0</v>
      </c>
      <c r="S470" s="162">
        <f t="shared" si="214"/>
        <v>0</v>
      </c>
      <c r="T470" s="251" t="str">
        <f t="shared" si="188"/>
        <v>S</v>
      </c>
      <c r="U470" s="262">
        <v>1</v>
      </c>
      <c r="V470" s="262">
        <v>1</v>
      </c>
      <c r="W470" s="262">
        <v>1</v>
      </c>
      <c r="X470" s="262">
        <v>1</v>
      </c>
      <c r="Y470" s="158"/>
      <c r="Z470" s="164">
        <f t="shared" si="189"/>
        <v>2260</v>
      </c>
      <c r="AA470" s="165">
        <f t="shared" si="190"/>
        <v>32.696439215686276</v>
      </c>
      <c r="AB470" s="166"/>
    </row>
    <row r="471" spans="1:28" ht="18" customHeight="1">
      <c r="B471" s="298" t="s">
        <v>447</v>
      </c>
      <c r="C471" s="656" t="s">
        <v>522</v>
      </c>
      <c r="D471" s="300">
        <v>0</v>
      </c>
      <c r="E471" s="658" t="s">
        <v>524</v>
      </c>
      <c r="F471" s="72" t="s">
        <v>528</v>
      </c>
      <c r="G471" s="72" t="s">
        <v>341</v>
      </c>
      <c r="H471" s="55" t="s">
        <v>324</v>
      </c>
      <c r="I471" s="72">
        <v>11.5</v>
      </c>
      <c r="J471" s="261">
        <v>1040</v>
      </c>
      <c r="K471" s="161">
        <f t="shared" si="253"/>
        <v>40</v>
      </c>
      <c r="L471" s="162">
        <f t="shared" si="184"/>
        <v>1.4563058823529413</v>
      </c>
      <c r="M471" s="162">
        <f t="shared" si="185"/>
        <v>0</v>
      </c>
      <c r="N471" s="162">
        <f t="shared" si="186"/>
        <v>0</v>
      </c>
      <c r="O471" s="162">
        <f t="shared" si="187"/>
        <v>0</v>
      </c>
      <c r="P471" s="163">
        <f t="shared" si="211"/>
        <v>0.12663529411764707</v>
      </c>
      <c r="Q471" s="162">
        <f t="shared" si="212"/>
        <v>0</v>
      </c>
      <c r="R471" s="162">
        <f t="shared" si="213"/>
        <v>0</v>
      </c>
      <c r="S471" s="162">
        <f t="shared" si="214"/>
        <v>0</v>
      </c>
      <c r="T471" s="251" t="str">
        <f t="shared" si="188"/>
        <v>B</v>
      </c>
      <c r="U471" s="262">
        <v>1</v>
      </c>
      <c r="V471" s="262">
        <v>1</v>
      </c>
      <c r="W471" s="262">
        <v>1</v>
      </c>
      <c r="X471" s="262">
        <v>1</v>
      </c>
      <c r="Y471" s="158"/>
      <c r="Z471" s="164">
        <f t="shared" si="189"/>
        <v>460</v>
      </c>
      <c r="AA471" s="165">
        <f t="shared" si="190"/>
        <v>1.4563058823529413</v>
      </c>
      <c r="AB471" s="166"/>
    </row>
    <row r="472" spans="1:28" ht="18" customHeight="1">
      <c r="B472" s="298" t="s">
        <v>447</v>
      </c>
      <c r="C472" s="656" t="s">
        <v>522</v>
      </c>
      <c r="D472" s="300">
        <v>0</v>
      </c>
      <c r="E472" s="658">
        <v>1.1100000000000001</v>
      </c>
      <c r="F472" s="72" t="s">
        <v>871</v>
      </c>
      <c r="G472" s="72" t="s">
        <v>334</v>
      </c>
      <c r="H472" s="55" t="s">
        <v>324</v>
      </c>
      <c r="I472" s="72">
        <v>55</v>
      </c>
      <c r="J472" s="261">
        <v>7080</v>
      </c>
      <c r="K472" s="161">
        <f t="shared" si="253"/>
        <v>80</v>
      </c>
      <c r="L472" s="162">
        <f t="shared" si="184"/>
        <v>15.953882352941175</v>
      </c>
      <c r="M472" s="162">
        <f t="shared" si="185"/>
        <v>0</v>
      </c>
      <c r="N472" s="162">
        <f t="shared" si="186"/>
        <v>0</v>
      </c>
      <c r="O472" s="162">
        <f t="shared" si="187"/>
        <v>0</v>
      </c>
      <c r="P472" s="163">
        <f t="shared" si="211"/>
        <v>0.29007058823529408</v>
      </c>
      <c r="Q472" s="162">
        <f t="shared" si="212"/>
        <v>0</v>
      </c>
      <c r="R472" s="162">
        <f t="shared" si="213"/>
        <v>0</v>
      </c>
      <c r="S472" s="162">
        <f t="shared" si="214"/>
        <v>0</v>
      </c>
      <c r="T472" s="251" t="str">
        <f t="shared" si="188"/>
        <v>V</v>
      </c>
      <c r="U472" s="262">
        <v>1</v>
      </c>
      <c r="V472" s="262">
        <v>1</v>
      </c>
      <c r="W472" s="262">
        <v>1</v>
      </c>
      <c r="X472" s="262">
        <v>1</v>
      </c>
      <c r="Y472" s="158"/>
      <c r="Z472" s="164">
        <f t="shared" si="189"/>
        <v>4400</v>
      </c>
      <c r="AA472" s="165">
        <f t="shared" si="190"/>
        <v>15.953882352941175</v>
      </c>
      <c r="AB472" s="166"/>
    </row>
    <row r="473" spans="1:28" ht="18" customHeight="1">
      <c r="B473" s="298" t="s">
        <v>447</v>
      </c>
      <c r="C473" s="656" t="s">
        <v>522</v>
      </c>
      <c r="D473" s="300">
        <v>0</v>
      </c>
      <c r="E473" s="658">
        <v>1.1200000000000001</v>
      </c>
      <c r="F473" s="72" t="s">
        <v>347</v>
      </c>
      <c r="G473" s="72" t="s">
        <v>333</v>
      </c>
      <c r="H473" s="55" t="s">
        <v>324</v>
      </c>
      <c r="I473" s="72">
        <v>32</v>
      </c>
      <c r="J473" s="261">
        <v>3120</v>
      </c>
      <c r="K473" s="161">
        <f t="shared" ref="K473:K478" si="254">SUM(IF(J473="",0,VLOOKUP(J473,Kengetal,2)))</f>
        <v>120</v>
      </c>
      <c r="L473" s="162">
        <f t="shared" si="184"/>
        <v>7.7721599999999995</v>
      </c>
      <c r="M473" s="162">
        <f t="shared" si="185"/>
        <v>0</v>
      </c>
      <c r="N473" s="162">
        <f t="shared" si="186"/>
        <v>0</v>
      </c>
      <c r="O473" s="162">
        <f t="shared" si="187"/>
        <v>0</v>
      </c>
      <c r="P473" s="163">
        <f t="shared" si="211"/>
        <v>0.24287999999999998</v>
      </c>
      <c r="Q473" s="162">
        <f t="shared" si="212"/>
        <v>0</v>
      </c>
      <c r="R473" s="162">
        <f t="shared" si="213"/>
        <v>0</v>
      </c>
      <c r="S473" s="162">
        <f t="shared" si="214"/>
        <v>0</v>
      </c>
      <c r="T473" s="251" t="str">
        <f t="shared" si="188"/>
        <v>V</v>
      </c>
      <c r="U473" s="262">
        <v>1</v>
      </c>
      <c r="V473" s="262">
        <v>1</v>
      </c>
      <c r="W473" s="262">
        <v>1</v>
      </c>
      <c r="X473" s="262">
        <v>1</v>
      </c>
      <c r="Y473" s="158"/>
      <c r="Z473" s="164">
        <f t="shared" si="189"/>
        <v>3840</v>
      </c>
      <c r="AA473" s="165">
        <f t="shared" si="190"/>
        <v>7.7721599999999995</v>
      </c>
      <c r="AB473" s="166"/>
    </row>
    <row r="474" spans="1:28" ht="18" customHeight="1">
      <c r="B474" s="298" t="s">
        <v>447</v>
      </c>
      <c r="C474" s="656" t="s">
        <v>522</v>
      </c>
      <c r="D474" s="300">
        <v>0</v>
      </c>
      <c r="E474" s="658" t="s">
        <v>525</v>
      </c>
      <c r="F474" s="72" t="s">
        <v>302</v>
      </c>
      <c r="G474" s="72" t="s">
        <v>333</v>
      </c>
      <c r="H474" s="55" t="s">
        <v>323</v>
      </c>
      <c r="I474" s="72">
        <v>5.3</v>
      </c>
      <c r="J474" s="261">
        <v>6200</v>
      </c>
      <c r="K474" s="161">
        <f t="shared" si="254"/>
        <v>200</v>
      </c>
      <c r="L474" s="162">
        <f t="shared" si="184"/>
        <v>9.5607843137254882</v>
      </c>
      <c r="M474" s="162">
        <f t="shared" si="185"/>
        <v>0</v>
      </c>
      <c r="N474" s="162">
        <f t="shared" si="186"/>
        <v>0</v>
      </c>
      <c r="O474" s="162">
        <f t="shared" si="187"/>
        <v>0</v>
      </c>
      <c r="P474" s="163">
        <f t="shared" si="211"/>
        <v>1.8039215686274508</v>
      </c>
      <c r="Q474" s="162">
        <f t="shared" si="212"/>
        <v>0</v>
      </c>
      <c r="R474" s="162">
        <f t="shared" si="213"/>
        <v>0</v>
      </c>
      <c r="S474" s="162">
        <f t="shared" si="214"/>
        <v>0</v>
      </c>
      <c r="T474" s="251" t="str">
        <f t="shared" si="188"/>
        <v>V</v>
      </c>
      <c r="U474" s="262">
        <v>1</v>
      </c>
      <c r="V474" s="262">
        <v>1</v>
      </c>
      <c r="W474" s="262">
        <v>1</v>
      </c>
      <c r="X474" s="262">
        <v>1</v>
      </c>
      <c r="Y474" s="158"/>
      <c r="Z474" s="164">
        <f t="shared" si="189"/>
        <v>1060</v>
      </c>
      <c r="AA474" s="165">
        <f t="shared" si="190"/>
        <v>9.5607843137254882</v>
      </c>
      <c r="AB474" s="166"/>
    </row>
    <row r="475" spans="1:28" ht="18" customHeight="1">
      <c r="B475" s="298" t="s">
        <v>447</v>
      </c>
      <c r="C475" s="656" t="s">
        <v>522</v>
      </c>
      <c r="D475" s="300">
        <v>0</v>
      </c>
      <c r="E475" s="658">
        <v>1.1399999999999999</v>
      </c>
      <c r="F475" s="72" t="s">
        <v>870</v>
      </c>
      <c r="G475" s="72" t="s">
        <v>334</v>
      </c>
      <c r="H475" s="55" t="s">
        <v>324</v>
      </c>
      <c r="I475" s="72">
        <v>71</v>
      </c>
      <c r="J475" s="261">
        <v>7200</v>
      </c>
      <c r="K475" s="161">
        <f t="shared" si="254"/>
        <v>200</v>
      </c>
      <c r="L475" s="162">
        <f t="shared" si="184"/>
        <v>42.906274509803914</v>
      </c>
      <c r="M475" s="162">
        <f t="shared" si="185"/>
        <v>0</v>
      </c>
      <c r="N475" s="162">
        <f t="shared" si="186"/>
        <v>0</v>
      </c>
      <c r="O475" s="162">
        <f t="shared" si="187"/>
        <v>0</v>
      </c>
      <c r="P475" s="163">
        <f t="shared" si="211"/>
        <v>0.60431372549019602</v>
      </c>
      <c r="Q475" s="162">
        <f t="shared" si="212"/>
        <v>0</v>
      </c>
      <c r="R475" s="162">
        <f t="shared" si="213"/>
        <v>0</v>
      </c>
      <c r="S475" s="162">
        <f t="shared" si="214"/>
        <v>0</v>
      </c>
      <c r="T475" s="251" t="str">
        <f t="shared" si="188"/>
        <v>V</v>
      </c>
      <c r="U475" s="262">
        <v>1</v>
      </c>
      <c r="V475" s="262">
        <v>1</v>
      </c>
      <c r="W475" s="262">
        <v>1</v>
      </c>
      <c r="X475" s="262">
        <v>1</v>
      </c>
      <c r="Y475" s="158"/>
      <c r="Z475" s="164">
        <f t="shared" si="189"/>
        <v>14200</v>
      </c>
      <c r="AA475" s="165">
        <f t="shared" si="190"/>
        <v>42.906274509803914</v>
      </c>
      <c r="AB475" s="166"/>
    </row>
    <row r="476" spans="1:28" ht="18" customHeight="1">
      <c r="B476" s="298" t="s">
        <v>447</v>
      </c>
      <c r="C476" s="656" t="s">
        <v>522</v>
      </c>
      <c r="D476" s="300">
        <v>0</v>
      </c>
      <c r="E476" s="658" t="s">
        <v>526</v>
      </c>
      <c r="F476" s="72" t="s">
        <v>345</v>
      </c>
      <c r="G476" s="72" t="s">
        <v>348</v>
      </c>
      <c r="H476" s="55" t="s">
        <v>325</v>
      </c>
      <c r="I476" s="72">
        <v>11.5</v>
      </c>
      <c r="J476" s="261">
        <v>2200</v>
      </c>
      <c r="K476" s="161">
        <f t="shared" si="254"/>
        <v>200</v>
      </c>
      <c r="L476" s="162">
        <f t="shared" si="184"/>
        <v>33.275137254901964</v>
      </c>
      <c r="M476" s="162">
        <f t="shared" si="185"/>
        <v>0</v>
      </c>
      <c r="N476" s="162">
        <f t="shared" si="186"/>
        <v>0</v>
      </c>
      <c r="O476" s="162">
        <f t="shared" si="187"/>
        <v>0</v>
      </c>
      <c r="P476" s="163">
        <f t="shared" si="211"/>
        <v>2.8934901960784316</v>
      </c>
      <c r="Q476" s="162">
        <f t="shared" si="212"/>
        <v>0</v>
      </c>
      <c r="R476" s="162">
        <f t="shared" si="213"/>
        <v>0</v>
      </c>
      <c r="S476" s="162">
        <f t="shared" si="214"/>
        <v>0</v>
      </c>
      <c r="T476" s="251" t="str">
        <f t="shared" si="188"/>
        <v>S</v>
      </c>
      <c r="U476" s="262">
        <v>1</v>
      </c>
      <c r="V476" s="262">
        <v>1</v>
      </c>
      <c r="W476" s="262">
        <v>1</v>
      </c>
      <c r="X476" s="262">
        <v>1</v>
      </c>
      <c r="Y476" s="158"/>
      <c r="Z476" s="164">
        <f t="shared" si="189"/>
        <v>2300</v>
      </c>
      <c r="AA476" s="165">
        <f t="shared" si="190"/>
        <v>33.275137254901964</v>
      </c>
      <c r="AB476" s="166"/>
    </row>
    <row r="477" spans="1:28" ht="18" customHeight="1">
      <c r="B477" s="298" t="s">
        <v>447</v>
      </c>
      <c r="C477" s="656" t="s">
        <v>522</v>
      </c>
      <c r="D477" s="300">
        <v>0</v>
      </c>
      <c r="E477" s="658">
        <v>1.17</v>
      </c>
      <c r="F477" s="72" t="s">
        <v>870</v>
      </c>
      <c r="G477" s="72" t="s">
        <v>334</v>
      </c>
      <c r="H477" s="55" t="s">
        <v>324</v>
      </c>
      <c r="I477" s="72">
        <v>71</v>
      </c>
      <c r="J477" s="261">
        <v>7200</v>
      </c>
      <c r="K477" s="161">
        <f t="shared" si="254"/>
        <v>200</v>
      </c>
      <c r="L477" s="162">
        <f t="shared" si="184"/>
        <v>42.906274509803914</v>
      </c>
      <c r="M477" s="162">
        <f t="shared" si="185"/>
        <v>0</v>
      </c>
      <c r="N477" s="162">
        <f t="shared" si="186"/>
        <v>0</v>
      </c>
      <c r="O477" s="162">
        <f t="shared" si="187"/>
        <v>0</v>
      </c>
      <c r="P477" s="163">
        <f t="shared" si="211"/>
        <v>0.60431372549019602</v>
      </c>
      <c r="Q477" s="162">
        <f t="shared" si="212"/>
        <v>0</v>
      </c>
      <c r="R477" s="162">
        <f t="shared" si="213"/>
        <v>0</v>
      </c>
      <c r="S477" s="162">
        <f t="shared" si="214"/>
        <v>0</v>
      </c>
      <c r="T477" s="251" t="str">
        <f t="shared" si="188"/>
        <v>V</v>
      </c>
      <c r="U477" s="262">
        <v>1</v>
      </c>
      <c r="V477" s="262">
        <v>1</v>
      </c>
      <c r="W477" s="262">
        <v>1</v>
      </c>
      <c r="X477" s="262">
        <v>1</v>
      </c>
      <c r="Y477" s="158"/>
      <c r="Z477" s="164">
        <f t="shared" si="189"/>
        <v>14200</v>
      </c>
      <c r="AA477" s="165">
        <f t="shared" si="190"/>
        <v>42.906274509803914</v>
      </c>
      <c r="AB477" s="166"/>
    </row>
    <row r="478" spans="1:28" ht="18" customHeight="1">
      <c r="B478" s="298" t="s">
        <v>447</v>
      </c>
      <c r="C478" s="656" t="s">
        <v>522</v>
      </c>
      <c r="D478" s="300">
        <v>0</v>
      </c>
      <c r="E478" s="658">
        <v>1.19</v>
      </c>
      <c r="F478" s="72" t="s">
        <v>345</v>
      </c>
      <c r="G478" s="72" t="s">
        <v>348</v>
      </c>
      <c r="H478" s="55" t="s">
        <v>325</v>
      </c>
      <c r="I478" s="72">
        <v>10.4</v>
      </c>
      <c r="J478" s="261">
        <v>2200</v>
      </c>
      <c r="K478" s="161">
        <f t="shared" si="254"/>
        <v>200</v>
      </c>
      <c r="L478" s="162">
        <f t="shared" si="184"/>
        <v>30.092298039215688</v>
      </c>
      <c r="M478" s="162">
        <f t="shared" si="185"/>
        <v>0</v>
      </c>
      <c r="N478" s="162">
        <f t="shared" si="186"/>
        <v>0</v>
      </c>
      <c r="O478" s="162">
        <f t="shared" si="187"/>
        <v>0</v>
      </c>
      <c r="P478" s="163">
        <f t="shared" si="211"/>
        <v>2.8934901960784316</v>
      </c>
      <c r="Q478" s="162">
        <f t="shared" si="212"/>
        <v>0</v>
      </c>
      <c r="R478" s="162">
        <f t="shared" si="213"/>
        <v>0</v>
      </c>
      <c r="S478" s="162">
        <f t="shared" si="214"/>
        <v>0</v>
      </c>
      <c r="T478" s="251" t="str">
        <f t="shared" si="188"/>
        <v>S</v>
      </c>
      <c r="U478" s="262">
        <v>1</v>
      </c>
      <c r="V478" s="262">
        <v>1</v>
      </c>
      <c r="W478" s="262">
        <v>1</v>
      </c>
      <c r="X478" s="262">
        <v>1</v>
      </c>
      <c r="Y478" s="158"/>
      <c r="Z478" s="164">
        <f t="shared" si="189"/>
        <v>2080</v>
      </c>
      <c r="AA478" s="165">
        <f t="shared" si="190"/>
        <v>30.092298039215688</v>
      </c>
      <c r="AB478" s="166"/>
    </row>
    <row r="479" spans="1:28" ht="18" customHeight="1">
      <c r="A479" s="137">
        <v>37</v>
      </c>
      <c r="B479" s="298" t="s">
        <v>447</v>
      </c>
      <c r="C479" s="656" t="s">
        <v>522</v>
      </c>
      <c r="D479" s="300">
        <v>0</v>
      </c>
      <c r="E479" s="658">
        <v>1.21</v>
      </c>
      <c r="F479" s="72" t="s">
        <v>871</v>
      </c>
      <c r="G479" s="72" t="s">
        <v>334</v>
      </c>
      <c r="H479" s="55" t="s">
        <v>324</v>
      </c>
      <c r="I479" s="72">
        <v>55</v>
      </c>
      <c r="J479" s="261">
        <v>7080</v>
      </c>
      <c r="K479" s="161">
        <f t="shared" ref="K479:K483" si="255">SUM(IF(J479="",0,VLOOKUP(J479,Kengetal,2)))</f>
        <v>80</v>
      </c>
      <c r="L479" s="162">
        <f t="shared" si="184"/>
        <v>15.953882352941175</v>
      </c>
      <c r="M479" s="162">
        <f t="shared" si="185"/>
        <v>0</v>
      </c>
      <c r="N479" s="162">
        <f t="shared" si="186"/>
        <v>0</v>
      </c>
      <c r="O479" s="162">
        <f t="shared" si="187"/>
        <v>0</v>
      </c>
      <c r="P479" s="163">
        <f t="shared" si="211"/>
        <v>0.29007058823529408</v>
      </c>
      <c r="Q479" s="162">
        <f t="shared" si="212"/>
        <v>0</v>
      </c>
      <c r="R479" s="162">
        <f t="shared" si="213"/>
        <v>0</v>
      </c>
      <c r="S479" s="162">
        <f t="shared" si="214"/>
        <v>0</v>
      </c>
      <c r="T479" s="251" t="str">
        <f t="shared" si="188"/>
        <v>V</v>
      </c>
      <c r="U479" s="262">
        <v>1</v>
      </c>
      <c r="V479" s="262">
        <v>1</v>
      </c>
      <c r="W479" s="262">
        <v>1</v>
      </c>
      <c r="X479" s="262">
        <v>1</v>
      </c>
      <c r="Y479" s="158"/>
      <c r="Z479" s="164">
        <f t="shared" si="189"/>
        <v>4400</v>
      </c>
      <c r="AA479" s="165">
        <f t="shared" si="190"/>
        <v>15.953882352941175</v>
      </c>
      <c r="AB479" s="166"/>
    </row>
    <row r="480" spans="1:28" ht="18" customHeight="1">
      <c r="A480" s="137">
        <v>38</v>
      </c>
      <c r="B480" s="298" t="s">
        <v>447</v>
      </c>
      <c r="C480" s="656" t="s">
        <v>522</v>
      </c>
      <c r="D480" s="300">
        <v>0</v>
      </c>
      <c r="E480" s="658">
        <v>1.22</v>
      </c>
      <c r="F480" s="72" t="s">
        <v>871</v>
      </c>
      <c r="G480" s="72" t="s">
        <v>334</v>
      </c>
      <c r="H480" s="55" t="s">
        <v>324</v>
      </c>
      <c r="I480" s="72">
        <v>55</v>
      </c>
      <c r="J480" s="261">
        <v>7080</v>
      </c>
      <c r="K480" s="161">
        <f t="shared" si="255"/>
        <v>80</v>
      </c>
      <c r="L480" s="162">
        <f t="shared" si="184"/>
        <v>15.953882352941175</v>
      </c>
      <c r="M480" s="162">
        <f t="shared" si="185"/>
        <v>0</v>
      </c>
      <c r="N480" s="162">
        <f t="shared" si="186"/>
        <v>0</v>
      </c>
      <c r="O480" s="162">
        <f t="shared" si="187"/>
        <v>0</v>
      </c>
      <c r="P480" s="163">
        <f t="shared" si="211"/>
        <v>0.29007058823529408</v>
      </c>
      <c r="Q480" s="162">
        <f t="shared" si="212"/>
        <v>0</v>
      </c>
      <c r="R480" s="162">
        <f t="shared" si="213"/>
        <v>0</v>
      </c>
      <c r="S480" s="162">
        <f t="shared" si="214"/>
        <v>0</v>
      </c>
      <c r="T480" s="251" t="str">
        <f t="shared" si="188"/>
        <v>V</v>
      </c>
      <c r="U480" s="262">
        <v>1</v>
      </c>
      <c r="V480" s="262">
        <v>1</v>
      </c>
      <c r="W480" s="262">
        <v>1</v>
      </c>
      <c r="X480" s="262">
        <v>1</v>
      </c>
      <c r="Y480" s="158"/>
      <c r="Z480" s="164">
        <f t="shared" si="189"/>
        <v>4400</v>
      </c>
      <c r="AA480" s="165">
        <f t="shared" si="190"/>
        <v>15.953882352941175</v>
      </c>
      <c r="AB480" s="166"/>
    </row>
    <row r="481" spans="1:28" ht="18" customHeight="1">
      <c r="A481" s="137">
        <v>39</v>
      </c>
      <c r="B481" s="298" t="s">
        <v>447</v>
      </c>
      <c r="C481" s="656" t="s">
        <v>522</v>
      </c>
      <c r="D481" s="300">
        <v>0</v>
      </c>
      <c r="E481" s="658">
        <v>1.23</v>
      </c>
      <c r="F481" s="72" t="s">
        <v>873</v>
      </c>
      <c r="G481" s="72" t="s">
        <v>334</v>
      </c>
      <c r="H481" s="55" t="s">
        <v>324</v>
      </c>
      <c r="I481" s="72">
        <v>38</v>
      </c>
      <c r="J481" s="261">
        <v>7080</v>
      </c>
      <c r="K481" s="161">
        <f t="shared" si="255"/>
        <v>80</v>
      </c>
      <c r="L481" s="162">
        <f t="shared" si="184"/>
        <v>11.022682352941175</v>
      </c>
      <c r="M481" s="162">
        <f t="shared" si="185"/>
        <v>0</v>
      </c>
      <c r="N481" s="162">
        <f t="shared" si="186"/>
        <v>0</v>
      </c>
      <c r="O481" s="162">
        <f t="shared" si="187"/>
        <v>0</v>
      </c>
      <c r="P481" s="163">
        <f t="shared" si="211"/>
        <v>0.29007058823529408</v>
      </c>
      <c r="Q481" s="162">
        <f t="shared" si="212"/>
        <v>0</v>
      </c>
      <c r="R481" s="162">
        <f t="shared" si="213"/>
        <v>0</v>
      </c>
      <c r="S481" s="162">
        <f t="shared" si="214"/>
        <v>0</v>
      </c>
      <c r="T481" s="251" t="str">
        <f t="shared" si="188"/>
        <v>V</v>
      </c>
      <c r="U481" s="262">
        <v>1</v>
      </c>
      <c r="V481" s="262">
        <v>1</v>
      </c>
      <c r="W481" s="262">
        <v>1</v>
      </c>
      <c r="X481" s="262">
        <v>1</v>
      </c>
      <c r="Y481" s="158"/>
      <c r="Z481" s="164">
        <f t="shared" si="189"/>
        <v>3040</v>
      </c>
      <c r="AA481" s="165">
        <f t="shared" si="190"/>
        <v>11.022682352941175</v>
      </c>
      <c r="AB481" s="166"/>
    </row>
    <row r="482" spans="1:28" ht="18" customHeight="1">
      <c r="A482" s="137">
        <v>40</v>
      </c>
      <c r="B482" s="298" t="s">
        <v>447</v>
      </c>
      <c r="C482" s="656" t="s">
        <v>522</v>
      </c>
      <c r="D482" s="300">
        <v>0</v>
      </c>
      <c r="E482" s="658">
        <v>1.24</v>
      </c>
      <c r="F482" s="72" t="s">
        <v>871</v>
      </c>
      <c r="G482" s="72" t="s">
        <v>334</v>
      </c>
      <c r="H482" s="55" t="s">
        <v>324</v>
      </c>
      <c r="I482" s="72">
        <v>55</v>
      </c>
      <c r="J482" s="261">
        <v>7080</v>
      </c>
      <c r="K482" s="161">
        <f t="shared" si="255"/>
        <v>80</v>
      </c>
      <c r="L482" s="162">
        <f t="shared" si="184"/>
        <v>15.953882352941175</v>
      </c>
      <c r="M482" s="162">
        <f t="shared" si="185"/>
        <v>0</v>
      </c>
      <c r="N482" s="162">
        <f t="shared" si="186"/>
        <v>0</v>
      </c>
      <c r="O482" s="162">
        <f t="shared" si="187"/>
        <v>0</v>
      </c>
      <c r="P482" s="163">
        <f t="shared" si="211"/>
        <v>0.29007058823529408</v>
      </c>
      <c r="Q482" s="162">
        <f t="shared" si="212"/>
        <v>0</v>
      </c>
      <c r="R482" s="162">
        <f t="shared" si="213"/>
        <v>0</v>
      </c>
      <c r="S482" s="162">
        <f t="shared" si="214"/>
        <v>0</v>
      </c>
      <c r="T482" s="251" t="str">
        <f t="shared" si="188"/>
        <v>V</v>
      </c>
      <c r="U482" s="262">
        <v>1</v>
      </c>
      <c r="V482" s="262">
        <v>1</v>
      </c>
      <c r="W482" s="262">
        <v>1</v>
      </c>
      <c r="X482" s="262">
        <v>1</v>
      </c>
      <c r="Y482" s="158"/>
      <c r="Z482" s="164">
        <f t="shared" si="189"/>
        <v>4400</v>
      </c>
      <c r="AA482" s="165">
        <f t="shared" si="190"/>
        <v>15.953882352941175</v>
      </c>
      <c r="AB482" s="166"/>
    </row>
    <row r="483" spans="1:28" ht="18" customHeight="1">
      <c r="A483" s="137">
        <v>41</v>
      </c>
      <c r="B483" s="298" t="s">
        <v>447</v>
      </c>
      <c r="C483" s="656" t="s">
        <v>522</v>
      </c>
      <c r="D483" s="300">
        <v>0</v>
      </c>
      <c r="E483" s="658">
        <v>1.25</v>
      </c>
      <c r="F483" s="72" t="s">
        <v>871</v>
      </c>
      <c r="G483" s="72" t="s">
        <v>334</v>
      </c>
      <c r="H483" s="55" t="s">
        <v>324</v>
      </c>
      <c r="I483" s="72">
        <v>55</v>
      </c>
      <c r="J483" s="261">
        <v>7080</v>
      </c>
      <c r="K483" s="161">
        <f t="shared" si="255"/>
        <v>80</v>
      </c>
      <c r="L483" s="162">
        <f t="shared" si="184"/>
        <v>15.953882352941175</v>
      </c>
      <c r="M483" s="162">
        <f t="shared" si="185"/>
        <v>0</v>
      </c>
      <c r="N483" s="162">
        <f t="shared" si="186"/>
        <v>0</v>
      </c>
      <c r="O483" s="162">
        <f t="shared" si="187"/>
        <v>0</v>
      </c>
      <c r="P483" s="163">
        <f t="shared" si="211"/>
        <v>0.29007058823529408</v>
      </c>
      <c r="Q483" s="162">
        <f t="shared" si="212"/>
        <v>0</v>
      </c>
      <c r="R483" s="162">
        <f t="shared" si="213"/>
        <v>0</v>
      </c>
      <c r="S483" s="162">
        <f t="shared" si="214"/>
        <v>0</v>
      </c>
      <c r="T483" s="251" t="str">
        <f t="shared" si="188"/>
        <v>V</v>
      </c>
      <c r="U483" s="262">
        <v>1</v>
      </c>
      <c r="V483" s="262">
        <v>1</v>
      </c>
      <c r="W483" s="262">
        <v>1</v>
      </c>
      <c r="X483" s="262">
        <v>1</v>
      </c>
      <c r="Y483" s="158"/>
      <c r="Z483" s="164">
        <f t="shared" si="189"/>
        <v>4400</v>
      </c>
      <c r="AA483" s="165">
        <f t="shared" si="190"/>
        <v>15.953882352941175</v>
      </c>
      <c r="AB483" s="166"/>
    </row>
    <row r="484" spans="1:28" ht="18" customHeight="1">
      <c r="A484" s="137">
        <v>41</v>
      </c>
      <c r="B484" s="298" t="s">
        <v>447</v>
      </c>
      <c r="C484" s="656" t="s">
        <v>522</v>
      </c>
      <c r="D484" s="300">
        <v>0</v>
      </c>
      <c r="E484" s="658" t="s">
        <v>527</v>
      </c>
      <c r="F484" s="72" t="s">
        <v>303</v>
      </c>
      <c r="G484" s="72" t="s">
        <v>334</v>
      </c>
      <c r="H484" s="55" t="s">
        <v>324</v>
      </c>
      <c r="I484" s="72">
        <v>36</v>
      </c>
      <c r="J484" s="261">
        <v>7200</v>
      </c>
      <c r="K484" s="161">
        <f t="shared" ref="K484" si="256">SUM(IF(J484="",0,VLOOKUP(J484,Kengetal,2)))</f>
        <v>200</v>
      </c>
      <c r="L484" s="162">
        <f t="shared" si="184"/>
        <v>21.755294117647058</v>
      </c>
      <c r="M484" s="162">
        <f t="shared" si="185"/>
        <v>0</v>
      </c>
      <c r="N484" s="162">
        <f t="shared" si="186"/>
        <v>0</v>
      </c>
      <c r="O484" s="162">
        <f t="shared" si="187"/>
        <v>0</v>
      </c>
      <c r="P484" s="163">
        <f t="shared" si="211"/>
        <v>0.60431372549019602</v>
      </c>
      <c r="Q484" s="162">
        <f t="shared" si="212"/>
        <v>0</v>
      </c>
      <c r="R484" s="162">
        <f t="shared" si="213"/>
        <v>0</v>
      </c>
      <c r="S484" s="162">
        <f t="shared" si="214"/>
        <v>0</v>
      </c>
      <c r="T484" s="251" t="str">
        <f t="shared" si="188"/>
        <v>V</v>
      </c>
      <c r="U484" s="262">
        <v>1</v>
      </c>
      <c r="V484" s="262">
        <v>1</v>
      </c>
      <c r="W484" s="262">
        <v>1</v>
      </c>
      <c r="X484" s="262">
        <v>1</v>
      </c>
      <c r="Y484" s="158"/>
      <c r="Z484" s="164">
        <f t="shared" si="189"/>
        <v>7200</v>
      </c>
      <c r="AA484" s="165">
        <f t="shared" si="190"/>
        <v>21.755294117647058</v>
      </c>
      <c r="AB484" s="166"/>
    </row>
    <row r="485" spans="1:28" ht="18" customHeight="1">
      <c r="B485" s="298" t="s">
        <v>447</v>
      </c>
      <c r="C485" s="656" t="s">
        <v>522</v>
      </c>
      <c r="D485" s="300">
        <v>0</v>
      </c>
      <c r="E485" s="658">
        <v>1.27</v>
      </c>
      <c r="F485" s="72" t="s">
        <v>528</v>
      </c>
      <c r="G485" s="72" t="s">
        <v>341</v>
      </c>
      <c r="H485" s="55" t="s">
        <v>324</v>
      </c>
      <c r="I485" s="72">
        <v>18.399999999999999</v>
      </c>
      <c r="J485" s="261">
        <v>1040</v>
      </c>
      <c r="K485" s="161">
        <f t="shared" ref="K485:K496" si="257">SUM(IF(J485="",0,VLOOKUP(J485,Kengetal,2)))</f>
        <v>40</v>
      </c>
      <c r="L485" s="162">
        <f t="shared" si="184"/>
        <v>2.330089411764706</v>
      </c>
      <c r="M485" s="162">
        <f t="shared" si="185"/>
        <v>0</v>
      </c>
      <c r="N485" s="162">
        <f t="shared" si="186"/>
        <v>0</v>
      </c>
      <c r="O485" s="162">
        <f t="shared" si="187"/>
        <v>0</v>
      </c>
      <c r="P485" s="163">
        <f t="shared" si="211"/>
        <v>0.12663529411764707</v>
      </c>
      <c r="Q485" s="162">
        <f t="shared" si="212"/>
        <v>0</v>
      </c>
      <c r="R485" s="162">
        <f t="shared" si="213"/>
        <v>0</v>
      </c>
      <c r="S485" s="162">
        <f t="shared" si="214"/>
        <v>0</v>
      </c>
      <c r="T485" s="251" t="str">
        <f t="shared" si="188"/>
        <v>B</v>
      </c>
      <c r="U485" s="262">
        <v>1</v>
      </c>
      <c r="V485" s="262">
        <v>1</v>
      </c>
      <c r="W485" s="262">
        <v>1</v>
      </c>
      <c r="X485" s="262">
        <v>1</v>
      </c>
      <c r="Y485" s="158"/>
      <c r="Z485" s="164">
        <f t="shared" si="189"/>
        <v>736</v>
      </c>
      <c r="AA485" s="165">
        <f t="shared" si="190"/>
        <v>2.330089411764706</v>
      </c>
      <c r="AB485" s="166"/>
    </row>
    <row r="486" spans="1:28" ht="18" customHeight="1">
      <c r="B486" s="298" t="s">
        <v>447</v>
      </c>
      <c r="C486" s="656" t="s">
        <v>522</v>
      </c>
      <c r="D486" s="300">
        <v>0</v>
      </c>
      <c r="E486" s="658">
        <v>1.28</v>
      </c>
      <c r="F486" s="72" t="s">
        <v>304</v>
      </c>
      <c r="G486" s="72" t="s">
        <v>333</v>
      </c>
      <c r="H486" s="55" t="s">
        <v>324</v>
      </c>
      <c r="I486" s="72">
        <v>96</v>
      </c>
      <c r="J486" s="261">
        <v>5200</v>
      </c>
      <c r="K486" s="161">
        <f t="shared" si="257"/>
        <v>200</v>
      </c>
      <c r="L486" s="162">
        <f t="shared" si="184"/>
        <v>30.046117647058818</v>
      </c>
      <c r="M486" s="162">
        <f t="shared" si="185"/>
        <v>0</v>
      </c>
      <c r="N486" s="162">
        <f t="shared" si="186"/>
        <v>0</v>
      </c>
      <c r="O486" s="162">
        <f t="shared" si="187"/>
        <v>0</v>
      </c>
      <c r="P486" s="163">
        <f t="shared" si="211"/>
        <v>0.31298039215686269</v>
      </c>
      <c r="Q486" s="162">
        <f t="shared" si="212"/>
        <v>0</v>
      </c>
      <c r="R486" s="162">
        <f t="shared" si="213"/>
        <v>0</v>
      </c>
      <c r="S486" s="162">
        <f t="shared" si="214"/>
        <v>0</v>
      </c>
      <c r="T486" s="251" t="str">
        <f t="shared" si="188"/>
        <v>V</v>
      </c>
      <c r="U486" s="262">
        <v>1</v>
      </c>
      <c r="V486" s="262">
        <v>1</v>
      </c>
      <c r="W486" s="262">
        <v>1</v>
      </c>
      <c r="X486" s="262">
        <v>1</v>
      </c>
      <c r="Y486" s="158"/>
      <c r="Z486" s="164">
        <f t="shared" si="189"/>
        <v>19200</v>
      </c>
      <c r="AA486" s="165">
        <f t="shared" si="190"/>
        <v>30.046117647058818</v>
      </c>
      <c r="AB486" s="166"/>
    </row>
    <row r="487" spans="1:28" ht="18" customHeight="1">
      <c r="B487" s="298" t="s">
        <v>447</v>
      </c>
      <c r="C487" s="656" t="s">
        <v>522</v>
      </c>
      <c r="D487" s="300">
        <v>0</v>
      </c>
      <c r="E487" s="658">
        <v>1.3</v>
      </c>
      <c r="F487" s="72" t="s">
        <v>445</v>
      </c>
      <c r="G487" s="72" t="s">
        <v>348</v>
      </c>
      <c r="H487" s="55" t="s">
        <v>325</v>
      </c>
      <c r="I487" s="72">
        <v>4.8</v>
      </c>
      <c r="J487" s="261">
        <v>2200</v>
      </c>
      <c r="K487" s="161">
        <f t="shared" si="257"/>
        <v>200</v>
      </c>
      <c r="L487" s="162">
        <f t="shared" si="184"/>
        <v>13.888752941176472</v>
      </c>
      <c r="M487" s="162">
        <f t="shared" si="185"/>
        <v>0</v>
      </c>
      <c r="N487" s="162">
        <f t="shared" si="186"/>
        <v>0</v>
      </c>
      <c r="O487" s="162">
        <f t="shared" si="187"/>
        <v>0</v>
      </c>
      <c r="P487" s="163">
        <f t="shared" si="211"/>
        <v>2.8934901960784316</v>
      </c>
      <c r="Q487" s="162">
        <f t="shared" si="212"/>
        <v>0</v>
      </c>
      <c r="R487" s="162">
        <f t="shared" si="213"/>
        <v>0</v>
      </c>
      <c r="S487" s="162">
        <f t="shared" si="214"/>
        <v>0</v>
      </c>
      <c r="T487" s="251" t="str">
        <f t="shared" si="188"/>
        <v>S</v>
      </c>
      <c r="U487" s="262">
        <v>1</v>
      </c>
      <c r="V487" s="262">
        <v>1</v>
      </c>
      <c r="W487" s="262">
        <v>1</v>
      </c>
      <c r="X487" s="262">
        <v>1</v>
      </c>
      <c r="Y487" s="158"/>
      <c r="Z487" s="164">
        <f t="shared" si="189"/>
        <v>960</v>
      </c>
      <c r="AA487" s="165">
        <f t="shared" si="190"/>
        <v>13.888752941176472</v>
      </c>
      <c r="AB487" s="166"/>
    </row>
    <row r="488" spans="1:28" ht="18" customHeight="1">
      <c r="B488" s="298" t="s">
        <v>447</v>
      </c>
      <c r="C488" s="656" t="s">
        <v>522</v>
      </c>
      <c r="D488" s="300">
        <v>0</v>
      </c>
      <c r="E488" s="658">
        <v>1.31</v>
      </c>
      <c r="F488" s="72" t="s">
        <v>345</v>
      </c>
      <c r="G488" s="72" t="s">
        <v>348</v>
      </c>
      <c r="H488" s="55" t="s">
        <v>326</v>
      </c>
      <c r="I488" s="72">
        <v>1.3</v>
      </c>
      <c r="J488" s="261">
        <v>2200</v>
      </c>
      <c r="K488" s="161">
        <f t="shared" si="257"/>
        <v>200</v>
      </c>
      <c r="L488" s="162">
        <f t="shared" si="184"/>
        <v>3.761537254901961</v>
      </c>
      <c r="M488" s="162">
        <f t="shared" si="185"/>
        <v>0</v>
      </c>
      <c r="N488" s="162">
        <f t="shared" si="186"/>
        <v>0</v>
      </c>
      <c r="O488" s="162">
        <f t="shared" si="187"/>
        <v>0</v>
      </c>
      <c r="P488" s="163">
        <f t="shared" si="211"/>
        <v>2.8934901960784316</v>
      </c>
      <c r="Q488" s="162">
        <f t="shared" si="212"/>
        <v>0</v>
      </c>
      <c r="R488" s="162">
        <f t="shared" si="213"/>
        <v>0</v>
      </c>
      <c r="S488" s="162">
        <f t="shared" si="214"/>
        <v>0</v>
      </c>
      <c r="T488" s="251" t="str">
        <f t="shared" si="188"/>
        <v>S</v>
      </c>
      <c r="U488" s="262">
        <v>1</v>
      </c>
      <c r="V488" s="262">
        <v>1</v>
      </c>
      <c r="W488" s="262">
        <v>1</v>
      </c>
      <c r="X488" s="262">
        <v>1</v>
      </c>
      <c r="Y488" s="158"/>
      <c r="Z488" s="164">
        <f t="shared" si="189"/>
        <v>260</v>
      </c>
      <c r="AA488" s="165">
        <f t="shared" si="190"/>
        <v>3.761537254901961</v>
      </c>
      <c r="AB488" s="166"/>
    </row>
    <row r="489" spans="1:28" ht="18" customHeight="1">
      <c r="B489" s="298" t="s">
        <v>361</v>
      </c>
      <c r="C489" s="656" t="s">
        <v>529</v>
      </c>
      <c r="D489" s="300">
        <v>0</v>
      </c>
      <c r="E489" s="301"/>
      <c r="F489" s="72" t="s">
        <v>302</v>
      </c>
      <c r="G489" s="72" t="s">
        <v>333</v>
      </c>
      <c r="H489" s="55" t="s">
        <v>323</v>
      </c>
      <c r="I489" s="72">
        <v>12</v>
      </c>
      <c r="J489" s="261">
        <v>6200</v>
      </c>
      <c r="K489" s="161">
        <f t="shared" si="257"/>
        <v>200</v>
      </c>
      <c r="L489" s="162">
        <f t="shared" si="184"/>
        <v>21.647058823529409</v>
      </c>
      <c r="M489" s="162">
        <f t="shared" si="185"/>
        <v>0</v>
      </c>
      <c r="N489" s="162">
        <f t="shared" si="186"/>
        <v>0</v>
      </c>
      <c r="O489" s="162">
        <f t="shared" si="187"/>
        <v>0</v>
      </c>
      <c r="P489" s="163">
        <f t="shared" si="211"/>
        <v>1.8039215686274508</v>
      </c>
      <c r="Q489" s="162">
        <f t="shared" si="212"/>
        <v>0</v>
      </c>
      <c r="R489" s="162">
        <f t="shared" si="213"/>
        <v>0</v>
      </c>
      <c r="S489" s="162">
        <f t="shared" si="214"/>
        <v>0</v>
      </c>
      <c r="T489" s="251" t="str">
        <f t="shared" si="188"/>
        <v>V</v>
      </c>
      <c r="U489" s="262">
        <v>1</v>
      </c>
      <c r="V489" s="262">
        <v>1</v>
      </c>
      <c r="W489" s="262">
        <v>1</v>
      </c>
      <c r="X489" s="262">
        <v>1</v>
      </c>
      <c r="Y489" s="158"/>
      <c r="Z489" s="164">
        <f t="shared" si="189"/>
        <v>2400</v>
      </c>
      <c r="AA489" s="165">
        <f t="shared" si="190"/>
        <v>21.647058823529409</v>
      </c>
      <c r="AB489" s="166"/>
    </row>
    <row r="490" spans="1:28" ht="18" customHeight="1">
      <c r="B490" s="298" t="s">
        <v>361</v>
      </c>
      <c r="C490" s="656" t="s">
        <v>529</v>
      </c>
      <c r="D490" s="300">
        <v>0</v>
      </c>
      <c r="E490" s="301"/>
      <c r="F490" s="72" t="s">
        <v>608</v>
      </c>
      <c r="G490" s="72" t="s">
        <v>348</v>
      </c>
      <c r="H490" s="55" t="s">
        <v>325</v>
      </c>
      <c r="I490" s="72">
        <v>2.8</v>
      </c>
      <c r="J490" s="261">
        <v>2200</v>
      </c>
      <c r="K490" s="161">
        <f t="shared" si="257"/>
        <v>200</v>
      </c>
      <c r="L490" s="162">
        <f t="shared" si="184"/>
        <v>8.1017725490196089</v>
      </c>
      <c r="M490" s="162">
        <f t="shared" si="185"/>
        <v>0</v>
      </c>
      <c r="N490" s="162">
        <f t="shared" si="186"/>
        <v>0</v>
      </c>
      <c r="O490" s="162">
        <f t="shared" si="187"/>
        <v>0</v>
      </c>
      <c r="P490" s="163">
        <f t="shared" si="211"/>
        <v>2.8934901960784316</v>
      </c>
      <c r="Q490" s="162">
        <f t="shared" si="212"/>
        <v>0</v>
      </c>
      <c r="R490" s="162">
        <f t="shared" si="213"/>
        <v>0</v>
      </c>
      <c r="S490" s="162">
        <f t="shared" si="214"/>
        <v>0</v>
      </c>
      <c r="T490" s="251" t="str">
        <f t="shared" si="188"/>
        <v>S</v>
      </c>
      <c r="U490" s="262">
        <v>1</v>
      </c>
      <c r="V490" s="262">
        <v>1</v>
      </c>
      <c r="W490" s="262">
        <v>1</v>
      </c>
      <c r="X490" s="262">
        <v>1</v>
      </c>
      <c r="Y490" s="158"/>
      <c r="Z490" s="164">
        <f t="shared" si="189"/>
        <v>560</v>
      </c>
      <c r="AA490" s="165">
        <f t="shared" si="190"/>
        <v>8.1017725490196089</v>
      </c>
      <c r="AB490" s="166"/>
    </row>
    <row r="491" spans="1:28" ht="18" customHeight="1">
      <c r="B491" s="298" t="s">
        <v>361</v>
      </c>
      <c r="C491" s="656" t="s">
        <v>529</v>
      </c>
      <c r="D491" s="300">
        <v>0</v>
      </c>
      <c r="E491" s="301"/>
      <c r="F491" s="72" t="s">
        <v>345</v>
      </c>
      <c r="G491" s="72" t="s">
        <v>348</v>
      </c>
      <c r="H491" s="55" t="s">
        <v>325</v>
      </c>
      <c r="I491" s="72">
        <v>6</v>
      </c>
      <c r="J491" s="261">
        <v>2200</v>
      </c>
      <c r="K491" s="161">
        <f t="shared" si="257"/>
        <v>200</v>
      </c>
      <c r="L491" s="162">
        <f t="shared" si="184"/>
        <v>17.36094117647059</v>
      </c>
      <c r="M491" s="162">
        <f t="shared" si="185"/>
        <v>0</v>
      </c>
      <c r="N491" s="162">
        <f t="shared" si="186"/>
        <v>0</v>
      </c>
      <c r="O491" s="162">
        <f t="shared" si="187"/>
        <v>0</v>
      </c>
      <c r="P491" s="163">
        <f t="shared" si="211"/>
        <v>2.8934901960784316</v>
      </c>
      <c r="Q491" s="162">
        <f t="shared" si="212"/>
        <v>0</v>
      </c>
      <c r="R491" s="162">
        <f t="shared" si="213"/>
        <v>0</v>
      </c>
      <c r="S491" s="162">
        <f t="shared" si="214"/>
        <v>0</v>
      </c>
      <c r="T491" s="251" t="str">
        <f t="shared" si="188"/>
        <v>S</v>
      </c>
      <c r="U491" s="262">
        <v>1</v>
      </c>
      <c r="V491" s="262">
        <v>1</v>
      </c>
      <c r="W491" s="262">
        <v>1</v>
      </c>
      <c r="X491" s="262">
        <v>1</v>
      </c>
      <c r="Y491" s="158"/>
      <c r="Z491" s="164">
        <f t="shared" si="189"/>
        <v>1200</v>
      </c>
      <c r="AA491" s="165">
        <f t="shared" si="190"/>
        <v>17.36094117647059</v>
      </c>
      <c r="AB491" s="166"/>
    </row>
    <row r="492" spans="1:28" ht="18" customHeight="1">
      <c r="B492" s="298" t="s">
        <v>361</v>
      </c>
      <c r="C492" s="656" t="s">
        <v>529</v>
      </c>
      <c r="D492" s="300">
        <v>0</v>
      </c>
      <c r="E492" s="301"/>
      <c r="F492" s="72" t="s">
        <v>531</v>
      </c>
      <c r="G492" s="72" t="s">
        <v>333</v>
      </c>
      <c r="H492" s="55" t="s">
        <v>327</v>
      </c>
      <c r="I492" s="72">
        <v>22</v>
      </c>
      <c r="J492" s="261">
        <v>3200</v>
      </c>
      <c r="K492" s="161">
        <f t="shared" si="257"/>
        <v>200</v>
      </c>
      <c r="L492" s="162">
        <f t="shared" si="184"/>
        <v>7.4213333333333331</v>
      </c>
      <c r="M492" s="162">
        <f t="shared" si="185"/>
        <v>0</v>
      </c>
      <c r="N492" s="162">
        <f t="shared" si="186"/>
        <v>0</v>
      </c>
      <c r="O492" s="162">
        <f t="shared" si="187"/>
        <v>0</v>
      </c>
      <c r="P492" s="163">
        <f t="shared" si="211"/>
        <v>0.33733333333333332</v>
      </c>
      <c r="Q492" s="162">
        <f t="shared" si="212"/>
        <v>0</v>
      </c>
      <c r="R492" s="162">
        <f t="shared" si="213"/>
        <v>0</v>
      </c>
      <c r="S492" s="162">
        <f t="shared" si="214"/>
        <v>0</v>
      </c>
      <c r="T492" s="251" t="str">
        <f t="shared" si="188"/>
        <v>V</v>
      </c>
      <c r="U492" s="262">
        <v>1</v>
      </c>
      <c r="V492" s="262">
        <v>1</v>
      </c>
      <c r="W492" s="262">
        <v>1</v>
      </c>
      <c r="X492" s="262">
        <v>1</v>
      </c>
      <c r="Y492" s="158"/>
      <c r="Z492" s="164">
        <f t="shared" si="189"/>
        <v>4400</v>
      </c>
      <c r="AA492" s="165">
        <f t="shared" si="190"/>
        <v>7.4213333333333331</v>
      </c>
      <c r="AB492" s="166"/>
    </row>
    <row r="493" spans="1:28" ht="18" customHeight="1">
      <c r="B493" s="298" t="s">
        <v>361</v>
      </c>
      <c r="C493" s="656" t="s">
        <v>529</v>
      </c>
      <c r="D493" s="300">
        <v>0</v>
      </c>
      <c r="E493" s="301"/>
      <c r="F493" s="72" t="s">
        <v>870</v>
      </c>
      <c r="G493" s="72" t="s">
        <v>334</v>
      </c>
      <c r="H493" s="55" t="s">
        <v>324</v>
      </c>
      <c r="I493" s="72">
        <v>60</v>
      </c>
      <c r="J493" s="261">
        <v>7200</v>
      </c>
      <c r="K493" s="161">
        <f t="shared" si="257"/>
        <v>200</v>
      </c>
      <c r="L493" s="162">
        <f t="shared" ref="L493:L617" si="258">P493*I493*U493</f>
        <v>36.258823529411764</v>
      </c>
      <c r="M493" s="162">
        <f t="shared" ref="M493:M617" si="259">Q493*I493*V493</f>
        <v>0</v>
      </c>
      <c r="N493" s="162">
        <f t="shared" ref="N493:N617" si="260">R493*I493*W493</f>
        <v>0</v>
      </c>
      <c r="O493" s="162">
        <f t="shared" ref="O493:O617" si="261">S493*I493*X493</f>
        <v>0</v>
      </c>
      <c r="P493" s="163">
        <f t="shared" si="211"/>
        <v>0.60431372549019602</v>
      </c>
      <c r="Q493" s="162">
        <f t="shared" si="212"/>
        <v>0</v>
      </c>
      <c r="R493" s="162">
        <f t="shared" si="213"/>
        <v>0</v>
      </c>
      <c r="S493" s="162">
        <f t="shared" si="214"/>
        <v>0</v>
      </c>
      <c r="T493" s="251" t="str">
        <f t="shared" ref="T493:T617" si="262">IF(J493="","",VLOOKUP(J493,Kengetal,13,FALSE))</f>
        <v>V</v>
      </c>
      <c r="U493" s="262">
        <v>1</v>
      </c>
      <c r="V493" s="262">
        <v>1</v>
      </c>
      <c r="W493" s="262">
        <v>1</v>
      </c>
      <c r="X493" s="262">
        <v>1</v>
      </c>
      <c r="Y493" s="158"/>
      <c r="Z493" s="164">
        <f t="shared" ref="Z493:Z617" si="263">I493*K493</f>
        <v>12000</v>
      </c>
      <c r="AA493" s="165">
        <f t="shared" ref="AA493:AA617" si="264">L493+M493+N493+O493</f>
        <v>36.258823529411764</v>
      </c>
      <c r="AB493" s="166"/>
    </row>
    <row r="494" spans="1:28" ht="18" customHeight="1">
      <c r="B494" s="298" t="s">
        <v>361</v>
      </c>
      <c r="C494" s="656" t="s">
        <v>529</v>
      </c>
      <c r="D494" s="300">
        <v>0</v>
      </c>
      <c r="E494" s="301"/>
      <c r="F494" s="72" t="s">
        <v>870</v>
      </c>
      <c r="G494" s="72" t="s">
        <v>334</v>
      </c>
      <c r="H494" s="55" t="s">
        <v>324</v>
      </c>
      <c r="I494" s="72">
        <v>60</v>
      </c>
      <c r="J494" s="261">
        <v>7200</v>
      </c>
      <c r="K494" s="161">
        <f t="shared" si="257"/>
        <v>200</v>
      </c>
      <c r="L494" s="162">
        <f t="shared" si="258"/>
        <v>36.258823529411764</v>
      </c>
      <c r="M494" s="162">
        <f t="shared" si="259"/>
        <v>0</v>
      </c>
      <c r="N494" s="162">
        <f t="shared" si="260"/>
        <v>0</v>
      </c>
      <c r="O494" s="162">
        <f t="shared" si="261"/>
        <v>0</v>
      </c>
      <c r="P494" s="163">
        <f t="shared" si="211"/>
        <v>0.60431372549019602</v>
      </c>
      <c r="Q494" s="162">
        <f t="shared" si="212"/>
        <v>0</v>
      </c>
      <c r="R494" s="162">
        <f t="shared" si="213"/>
        <v>0</v>
      </c>
      <c r="S494" s="162">
        <f t="shared" si="214"/>
        <v>0</v>
      </c>
      <c r="T494" s="251" t="str">
        <f t="shared" si="262"/>
        <v>V</v>
      </c>
      <c r="U494" s="262">
        <v>1</v>
      </c>
      <c r="V494" s="262">
        <v>1</v>
      </c>
      <c r="W494" s="262">
        <v>1</v>
      </c>
      <c r="X494" s="262">
        <v>1</v>
      </c>
      <c r="Y494" s="158"/>
      <c r="Z494" s="164">
        <f t="shared" si="263"/>
        <v>12000</v>
      </c>
      <c r="AA494" s="165">
        <f t="shared" si="264"/>
        <v>36.258823529411764</v>
      </c>
      <c r="AB494" s="166"/>
    </row>
    <row r="495" spans="1:28" ht="18" customHeight="1">
      <c r="B495" s="298" t="s">
        <v>361</v>
      </c>
      <c r="C495" s="656" t="s">
        <v>529</v>
      </c>
      <c r="D495" s="300">
        <v>0</v>
      </c>
      <c r="E495" s="301"/>
      <c r="F495" s="72" t="s">
        <v>531</v>
      </c>
      <c r="G495" s="72" t="s">
        <v>333</v>
      </c>
      <c r="H495" s="55" t="s">
        <v>327</v>
      </c>
      <c r="I495" s="72">
        <v>22</v>
      </c>
      <c r="J495" s="261">
        <v>3200</v>
      </c>
      <c r="K495" s="161">
        <f t="shared" si="257"/>
        <v>200</v>
      </c>
      <c r="L495" s="162">
        <f t="shared" si="258"/>
        <v>7.4213333333333331</v>
      </c>
      <c r="M495" s="162">
        <f t="shared" si="259"/>
        <v>0</v>
      </c>
      <c r="N495" s="162">
        <f t="shared" si="260"/>
        <v>0</v>
      </c>
      <c r="O495" s="162">
        <f t="shared" si="261"/>
        <v>0</v>
      </c>
      <c r="P495" s="163">
        <f t="shared" si="211"/>
        <v>0.33733333333333332</v>
      </c>
      <c r="Q495" s="162">
        <f t="shared" si="212"/>
        <v>0</v>
      </c>
      <c r="R495" s="162">
        <f t="shared" si="213"/>
        <v>0</v>
      </c>
      <c r="S495" s="162">
        <f t="shared" si="214"/>
        <v>0</v>
      </c>
      <c r="T495" s="251" t="str">
        <f t="shared" si="262"/>
        <v>V</v>
      </c>
      <c r="U495" s="262">
        <v>1</v>
      </c>
      <c r="V495" s="262">
        <v>1</v>
      </c>
      <c r="W495" s="262">
        <v>1</v>
      </c>
      <c r="X495" s="262">
        <v>1</v>
      </c>
      <c r="Y495" s="158"/>
      <c r="Z495" s="164">
        <f t="shared" si="263"/>
        <v>4400</v>
      </c>
      <c r="AA495" s="165">
        <f t="shared" si="264"/>
        <v>7.4213333333333331</v>
      </c>
      <c r="AB495" s="166"/>
    </row>
    <row r="496" spans="1:28" ht="18" customHeight="1">
      <c r="B496" s="298" t="s">
        <v>361</v>
      </c>
      <c r="C496" s="656" t="s">
        <v>529</v>
      </c>
      <c r="D496" s="300">
        <v>0</v>
      </c>
      <c r="E496" s="301"/>
      <c r="F496" s="72" t="s">
        <v>345</v>
      </c>
      <c r="G496" s="72" t="s">
        <v>348</v>
      </c>
      <c r="H496" s="55" t="s">
        <v>325</v>
      </c>
      <c r="I496" s="72">
        <v>6</v>
      </c>
      <c r="J496" s="261">
        <v>2200</v>
      </c>
      <c r="K496" s="161">
        <f t="shared" si="257"/>
        <v>200</v>
      </c>
      <c r="L496" s="162">
        <f t="shared" si="258"/>
        <v>17.36094117647059</v>
      </c>
      <c r="M496" s="162">
        <f t="shared" si="259"/>
        <v>0</v>
      </c>
      <c r="N496" s="162">
        <f t="shared" si="260"/>
        <v>0</v>
      </c>
      <c r="O496" s="162">
        <f t="shared" si="261"/>
        <v>0</v>
      </c>
      <c r="P496" s="163">
        <f t="shared" si="211"/>
        <v>2.8934901960784316</v>
      </c>
      <c r="Q496" s="162">
        <f t="shared" si="212"/>
        <v>0</v>
      </c>
      <c r="R496" s="162">
        <f t="shared" si="213"/>
        <v>0</v>
      </c>
      <c r="S496" s="162">
        <f t="shared" si="214"/>
        <v>0</v>
      </c>
      <c r="T496" s="251" t="str">
        <f t="shared" si="262"/>
        <v>S</v>
      </c>
      <c r="U496" s="262">
        <v>1</v>
      </c>
      <c r="V496" s="262">
        <v>1</v>
      </c>
      <c r="W496" s="262">
        <v>1</v>
      </c>
      <c r="X496" s="262">
        <v>1</v>
      </c>
      <c r="Y496" s="158"/>
      <c r="Z496" s="164">
        <f t="shared" si="263"/>
        <v>1200</v>
      </c>
      <c r="AA496" s="165">
        <f t="shared" si="264"/>
        <v>17.36094117647059</v>
      </c>
      <c r="AB496" s="166"/>
    </row>
    <row r="497" spans="1:28" ht="18" customHeight="1">
      <c r="B497" s="298" t="s">
        <v>361</v>
      </c>
      <c r="C497" s="656" t="s">
        <v>529</v>
      </c>
      <c r="D497" s="300">
        <v>0</v>
      </c>
      <c r="E497" s="301"/>
      <c r="F497" s="72" t="s">
        <v>302</v>
      </c>
      <c r="G497" s="72" t="s">
        <v>333</v>
      </c>
      <c r="H497" s="55" t="s">
        <v>323</v>
      </c>
      <c r="I497" s="72">
        <v>15</v>
      </c>
      <c r="J497" s="261">
        <v>6200</v>
      </c>
      <c r="K497" s="161">
        <f t="shared" ref="K497:K500" si="265">SUM(IF(J497="",0,VLOOKUP(J497,Kengetal,2)))</f>
        <v>200</v>
      </c>
      <c r="L497" s="162">
        <f t="shared" si="258"/>
        <v>27.058823529411761</v>
      </c>
      <c r="M497" s="162">
        <f t="shared" si="259"/>
        <v>0</v>
      </c>
      <c r="N497" s="162">
        <f t="shared" si="260"/>
        <v>0</v>
      </c>
      <c r="O497" s="162">
        <f t="shared" si="261"/>
        <v>0</v>
      </c>
      <c r="P497" s="163">
        <f t="shared" si="211"/>
        <v>1.8039215686274508</v>
      </c>
      <c r="Q497" s="162">
        <f t="shared" si="212"/>
        <v>0</v>
      </c>
      <c r="R497" s="162">
        <f t="shared" si="213"/>
        <v>0</v>
      </c>
      <c r="S497" s="162">
        <f t="shared" si="214"/>
        <v>0</v>
      </c>
      <c r="T497" s="251" t="str">
        <f t="shared" si="262"/>
        <v>V</v>
      </c>
      <c r="U497" s="262">
        <v>1</v>
      </c>
      <c r="V497" s="262">
        <v>1</v>
      </c>
      <c r="W497" s="262">
        <v>1</v>
      </c>
      <c r="X497" s="262">
        <v>1</v>
      </c>
      <c r="Y497" s="158"/>
      <c r="Z497" s="164">
        <f t="shared" si="263"/>
        <v>3000</v>
      </c>
      <c r="AA497" s="165">
        <f t="shared" si="264"/>
        <v>27.058823529411761</v>
      </c>
      <c r="AB497" s="166"/>
    </row>
    <row r="498" spans="1:28" ht="18" customHeight="1">
      <c r="B498" s="298" t="s">
        <v>361</v>
      </c>
      <c r="C498" s="656" t="s">
        <v>529</v>
      </c>
      <c r="D498" s="300">
        <v>0</v>
      </c>
      <c r="E498" s="301"/>
      <c r="F498" s="72" t="s">
        <v>528</v>
      </c>
      <c r="G498" s="72" t="s">
        <v>341</v>
      </c>
      <c r="H498" s="55" t="s">
        <v>323</v>
      </c>
      <c r="I498" s="72">
        <v>20</v>
      </c>
      <c r="J498" s="261">
        <v>1040</v>
      </c>
      <c r="K498" s="161">
        <f t="shared" si="265"/>
        <v>40</v>
      </c>
      <c r="L498" s="162">
        <f t="shared" si="258"/>
        <v>2.5327058823529414</v>
      </c>
      <c r="M498" s="162">
        <f t="shared" si="259"/>
        <v>0</v>
      </c>
      <c r="N498" s="162">
        <f t="shared" si="260"/>
        <v>0</v>
      </c>
      <c r="O498" s="162">
        <f t="shared" si="261"/>
        <v>0</v>
      </c>
      <c r="P498" s="163">
        <f t="shared" si="211"/>
        <v>0.12663529411764707</v>
      </c>
      <c r="Q498" s="162">
        <f t="shared" si="212"/>
        <v>0</v>
      </c>
      <c r="R498" s="162">
        <f t="shared" si="213"/>
        <v>0</v>
      </c>
      <c r="S498" s="162">
        <f t="shared" si="214"/>
        <v>0</v>
      </c>
      <c r="T498" s="251" t="str">
        <f t="shared" si="262"/>
        <v>B</v>
      </c>
      <c r="U498" s="262">
        <v>1</v>
      </c>
      <c r="V498" s="262">
        <v>1</v>
      </c>
      <c r="W498" s="262">
        <v>1</v>
      </c>
      <c r="X498" s="262">
        <v>1</v>
      </c>
      <c r="Y498" s="158"/>
      <c r="Z498" s="164">
        <f t="shared" si="263"/>
        <v>800</v>
      </c>
      <c r="AA498" s="165">
        <f t="shared" si="264"/>
        <v>2.5327058823529414</v>
      </c>
      <c r="AB498" s="166"/>
    </row>
    <row r="499" spans="1:28" ht="18" customHeight="1">
      <c r="B499" s="298" t="s">
        <v>361</v>
      </c>
      <c r="C499" s="656" t="s">
        <v>529</v>
      </c>
      <c r="D499" s="300">
        <v>0</v>
      </c>
      <c r="E499" s="301"/>
      <c r="F499" s="72" t="s">
        <v>347</v>
      </c>
      <c r="G499" s="72" t="s">
        <v>333</v>
      </c>
      <c r="H499" s="55" t="s">
        <v>323</v>
      </c>
      <c r="I499" s="72">
        <v>57</v>
      </c>
      <c r="J499" s="261">
        <v>3120</v>
      </c>
      <c r="K499" s="161">
        <f t="shared" si="265"/>
        <v>120</v>
      </c>
      <c r="L499" s="162">
        <f t="shared" si="258"/>
        <v>13.844159999999999</v>
      </c>
      <c r="M499" s="162">
        <f t="shared" si="259"/>
        <v>0</v>
      </c>
      <c r="N499" s="162">
        <f t="shared" si="260"/>
        <v>0</v>
      </c>
      <c r="O499" s="162">
        <f t="shared" si="261"/>
        <v>0</v>
      </c>
      <c r="P499" s="163">
        <f t="shared" si="211"/>
        <v>0.24287999999999998</v>
      </c>
      <c r="Q499" s="162">
        <f t="shared" si="212"/>
        <v>0</v>
      </c>
      <c r="R499" s="162">
        <f t="shared" si="213"/>
        <v>0</v>
      </c>
      <c r="S499" s="162">
        <f t="shared" si="214"/>
        <v>0</v>
      </c>
      <c r="T499" s="251" t="str">
        <f t="shared" si="262"/>
        <v>V</v>
      </c>
      <c r="U499" s="262">
        <v>1</v>
      </c>
      <c r="V499" s="262">
        <v>1</v>
      </c>
      <c r="W499" s="262">
        <v>1</v>
      </c>
      <c r="X499" s="262">
        <v>1</v>
      </c>
      <c r="Y499" s="158"/>
      <c r="Z499" s="164">
        <f t="shared" si="263"/>
        <v>6840</v>
      </c>
      <c r="AA499" s="165">
        <f t="shared" si="264"/>
        <v>13.844159999999999</v>
      </c>
      <c r="AB499" s="166"/>
    </row>
    <row r="500" spans="1:28" ht="18" customHeight="1">
      <c r="B500" s="298" t="s">
        <v>361</v>
      </c>
      <c r="C500" s="656" t="s">
        <v>529</v>
      </c>
      <c r="D500" s="300">
        <v>0</v>
      </c>
      <c r="E500" s="301"/>
      <c r="F500" s="72" t="s">
        <v>528</v>
      </c>
      <c r="G500" s="72" t="s">
        <v>341</v>
      </c>
      <c r="H500" s="55" t="s">
        <v>323</v>
      </c>
      <c r="I500" s="72">
        <v>14</v>
      </c>
      <c r="J500" s="261">
        <v>1040</v>
      </c>
      <c r="K500" s="161">
        <f t="shared" si="265"/>
        <v>40</v>
      </c>
      <c r="L500" s="162">
        <f t="shared" si="258"/>
        <v>1.772894117647059</v>
      </c>
      <c r="M500" s="162">
        <f t="shared" si="259"/>
        <v>0</v>
      </c>
      <c r="N500" s="162">
        <f t="shared" si="260"/>
        <v>0</v>
      </c>
      <c r="O500" s="162">
        <f t="shared" si="261"/>
        <v>0</v>
      </c>
      <c r="P500" s="163">
        <f t="shared" ref="P500:P568" si="266">IF($J500="",0,VLOOKUP($J500,Kengetal,5,FALSE))</f>
        <v>0.12663529411764707</v>
      </c>
      <c r="Q500" s="162">
        <f t="shared" ref="Q500:Q568" si="267">IF($J500="",0,VLOOKUP($J500,Kengetal,6,FALSE))</f>
        <v>0</v>
      </c>
      <c r="R500" s="162">
        <f t="shared" ref="R500:R568" si="268">IF($J500="",0,VLOOKUP($J500,Kengetal,7,FALSE))</f>
        <v>0</v>
      </c>
      <c r="S500" s="162">
        <f t="shared" ref="S500:S568" si="269">IF($J500="",0,VLOOKUP($J500,Kengetal,8,FALSE))</f>
        <v>0</v>
      </c>
      <c r="T500" s="251" t="str">
        <f t="shared" si="262"/>
        <v>B</v>
      </c>
      <c r="U500" s="262">
        <v>1</v>
      </c>
      <c r="V500" s="262">
        <v>1</v>
      </c>
      <c r="W500" s="262">
        <v>1</v>
      </c>
      <c r="X500" s="262">
        <v>1</v>
      </c>
      <c r="Y500" s="158"/>
      <c r="Z500" s="164">
        <f t="shared" si="263"/>
        <v>560</v>
      </c>
      <c r="AA500" s="165">
        <f t="shared" si="264"/>
        <v>1.772894117647059</v>
      </c>
      <c r="AB500" s="166"/>
    </row>
    <row r="501" spans="1:28" ht="18" customHeight="1">
      <c r="B501" s="298" t="s">
        <v>361</v>
      </c>
      <c r="C501" s="656" t="s">
        <v>529</v>
      </c>
      <c r="D501" s="300">
        <v>0</v>
      </c>
      <c r="E501" s="301"/>
      <c r="F501" s="72" t="s">
        <v>445</v>
      </c>
      <c r="G501" s="72" t="s">
        <v>348</v>
      </c>
      <c r="H501" s="55" t="s">
        <v>325</v>
      </c>
      <c r="I501" s="72">
        <v>3</v>
      </c>
      <c r="J501" s="261">
        <v>2200</v>
      </c>
      <c r="K501" s="161">
        <f t="shared" ref="K501:K504" si="270">SUM(IF(J501="",0,VLOOKUP(J501,Kengetal,2)))</f>
        <v>200</v>
      </c>
      <c r="L501" s="162">
        <f t="shared" si="258"/>
        <v>8.6804705882352948</v>
      </c>
      <c r="M501" s="162">
        <f t="shared" si="259"/>
        <v>0</v>
      </c>
      <c r="N501" s="162">
        <f t="shared" si="260"/>
        <v>0</v>
      </c>
      <c r="O501" s="162">
        <f t="shared" si="261"/>
        <v>0</v>
      </c>
      <c r="P501" s="163">
        <f t="shared" si="266"/>
        <v>2.8934901960784316</v>
      </c>
      <c r="Q501" s="162">
        <f t="shared" si="267"/>
        <v>0</v>
      </c>
      <c r="R501" s="162">
        <f t="shared" si="268"/>
        <v>0</v>
      </c>
      <c r="S501" s="162">
        <f t="shared" si="269"/>
        <v>0</v>
      </c>
      <c r="T501" s="251" t="str">
        <f t="shared" si="262"/>
        <v>S</v>
      </c>
      <c r="U501" s="262">
        <v>1</v>
      </c>
      <c r="V501" s="262">
        <v>1</v>
      </c>
      <c r="W501" s="262">
        <v>1</v>
      </c>
      <c r="X501" s="262">
        <v>1</v>
      </c>
      <c r="Y501" s="158"/>
      <c r="Z501" s="164">
        <f t="shared" si="263"/>
        <v>600</v>
      </c>
      <c r="AA501" s="165">
        <f t="shared" si="264"/>
        <v>8.6804705882352948</v>
      </c>
      <c r="AB501" s="166"/>
    </row>
    <row r="502" spans="1:28" ht="18" customHeight="1">
      <c r="B502" s="298" t="s">
        <v>361</v>
      </c>
      <c r="C502" s="656" t="s">
        <v>529</v>
      </c>
      <c r="D502" s="300">
        <v>0</v>
      </c>
      <c r="E502" s="301"/>
      <c r="F502" s="72" t="s">
        <v>532</v>
      </c>
      <c r="G502" s="72" t="s">
        <v>333</v>
      </c>
      <c r="H502" s="55" t="s">
        <v>323</v>
      </c>
      <c r="I502" s="72">
        <v>2.5499999999999998</v>
      </c>
      <c r="J502" s="261">
        <v>6200</v>
      </c>
      <c r="K502" s="161">
        <f t="shared" si="270"/>
        <v>200</v>
      </c>
      <c r="L502" s="162">
        <f t="shared" si="258"/>
        <v>4.5999999999999988</v>
      </c>
      <c r="M502" s="162">
        <f t="shared" si="259"/>
        <v>0</v>
      </c>
      <c r="N502" s="162">
        <f t="shared" si="260"/>
        <v>0</v>
      </c>
      <c r="O502" s="162">
        <f t="shared" si="261"/>
        <v>0</v>
      </c>
      <c r="P502" s="163">
        <f t="shared" si="266"/>
        <v>1.8039215686274508</v>
      </c>
      <c r="Q502" s="162">
        <f t="shared" si="267"/>
        <v>0</v>
      </c>
      <c r="R502" s="162">
        <f t="shared" si="268"/>
        <v>0</v>
      </c>
      <c r="S502" s="162">
        <f t="shared" si="269"/>
        <v>0</v>
      </c>
      <c r="T502" s="251" t="str">
        <f t="shared" si="262"/>
        <v>V</v>
      </c>
      <c r="U502" s="262">
        <v>1</v>
      </c>
      <c r="V502" s="262">
        <v>1</v>
      </c>
      <c r="W502" s="262">
        <v>1</v>
      </c>
      <c r="X502" s="262">
        <v>1</v>
      </c>
      <c r="Y502" s="158"/>
      <c r="Z502" s="164">
        <f t="shared" si="263"/>
        <v>509.99999999999994</v>
      </c>
      <c r="AA502" s="165">
        <f t="shared" si="264"/>
        <v>4.5999999999999988</v>
      </c>
      <c r="AB502" s="166"/>
    </row>
    <row r="503" spans="1:28" ht="18" customHeight="1">
      <c r="B503" s="298" t="s">
        <v>361</v>
      </c>
      <c r="C503" s="656" t="s">
        <v>529</v>
      </c>
      <c r="D503" s="300">
        <v>0</v>
      </c>
      <c r="E503" s="301"/>
      <c r="F503" s="72" t="s">
        <v>870</v>
      </c>
      <c r="G503" s="72" t="s">
        <v>334</v>
      </c>
      <c r="H503" s="55" t="s">
        <v>324</v>
      </c>
      <c r="I503" s="72">
        <v>64</v>
      </c>
      <c r="J503" s="261">
        <v>7200</v>
      </c>
      <c r="K503" s="161">
        <f t="shared" si="270"/>
        <v>200</v>
      </c>
      <c r="L503" s="162">
        <f t="shared" si="258"/>
        <v>38.676078431372545</v>
      </c>
      <c r="M503" s="162">
        <f t="shared" si="259"/>
        <v>0</v>
      </c>
      <c r="N503" s="162">
        <f t="shared" si="260"/>
        <v>0</v>
      </c>
      <c r="O503" s="162">
        <f t="shared" si="261"/>
        <v>0</v>
      </c>
      <c r="P503" s="163">
        <f t="shared" si="266"/>
        <v>0.60431372549019602</v>
      </c>
      <c r="Q503" s="162">
        <f t="shared" si="267"/>
        <v>0</v>
      </c>
      <c r="R503" s="162">
        <f t="shared" si="268"/>
        <v>0</v>
      </c>
      <c r="S503" s="162">
        <f t="shared" si="269"/>
        <v>0</v>
      </c>
      <c r="T503" s="251" t="str">
        <f t="shared" si="262"/>
        <v>V</v>
      </c>
      <c r="U503" s="262">
        <v>1</v>
      </c>
      <c r="V503" s="262">
        <v>1</v>
      </c>
      <c r="W503" s="262">
        <v>1</v>
      </c>
      <c r="X503" s="262">
        <v>1</v>
      </c>
      <c r="Y503" s="158"/>
      <c r="Z503" s="164">
        <f t="shared" si="263"/>
        <v>12800</v>
      </c>
      <c r="AA503" s="165">
        <f t="shared" si="264"/>
        <v>38.676078431372545</v>
      </c>
      <c r="AB503" s="166"/>
    </row>
    <row r="504" spans="1:28" ht="18" customHeight="1">
      <c r="B504" s="298" t="s">
        <v>361</v>
      </c>
      <c r="C504" s="656" t="s">
        <v>529</v>
      </c>
      <c r="D504" s="300">
        <v>0</v>
      </c>
      <c r="E504" s="301"/>
      <c r="F504" s="72" t="s">
        <v>302</v>
      </c>
      <c r="G504" s="72" t="s">
        <v>333</v>
      </c>
      <c r="H504" s="55" t="s">
        <v>323</v>
      </c>
      <c r="I504" s="72">
        <v>14</v>
      </c>
      <c r="J504" s="261">
        <v>6200</v>
      </c>
      <c r="K504" s="161">
        <f t="shared" si="270"/>
        <v>200</v>
      </c>
      <c r="L504" s="162">
        <f t="shared" si="258"/>
        <v>25.254901960784309</v>
      </c>
      <c r="M504" s="162">
        <f t="shared" si="259"/>
        <v>0</v>
      </c>
      <c r="N504" s="162">
        <f t="shared" si="260"/>
        <v>0</v>
      </c>
      <c r="O504" s="162">
        <f t="shared" si="261"/>
        <v>0</v>
      </c>
      <c r="P504" s="163">
        <f t="shared" si="266"/>
        <v>1.8039215686274508</v>
      </c>
      <c r="Q504" s="162">
        <f t="shared" si="267"/>
        <v>0</v>
      </c>
      <c r="R504" s="162">
        <f t="shared" si="268"/>
        <v>0</v>
      </c>
      <c r="S504" s="162">
        <f t="shared" si="269"/>
        <v>0</v>
      </c>
      <c r="T504" s="251" t="str">
        <f t="shared" si="262"/>
        <v>V</v>
      </c>
      <c r="U504" s="262">
        <v>1</v>
      </c>
      <c r="V504" s="262">
        <v>1</v>
      </c>
      <c r="W504" s="262">
        <v>1</v>
      </c>
      <c r="X504" s="262">
        <v>1</v>
      </c>
      <c r="Y504" s="158"/>
      <c r="Z504" s="164">
        <f t="shared" si="263"/>
        <v>2800</v>
      </c>
      <c r="AA504" s="165">
        <f t="shared" si="264"/>
        <v>25.254901960784309</v>
      </c>
      <c r="AB504" s="166"/>
    </row>
    <row r="505" spans="1:28" ht="18" customHeight="1">
      <c r="B505" s="298" t="s">
        <v>361</v>
      </c>
      <c r="C505" s="656" t="s">
        <v>529</v>
      </c>
      <c r="D505" s="300">
        <v>0</v>
      </c>
      <c r="E505" s="301"/>
      <c r="F505" s="72" t="s">
        <v>345</v>
      </c>
      <c r="G505" s="72" t="s">
        <v>348</v>
      </c>
      <c r="H505" s="55" t="s">
        <v>325</v>
      </c>
      <c r="I505" s="72">
        <v>3</v>
      </c>
      <c r="J505" s="261">
        <v>2200</v>
      </c>
      <c r="K505" s="161">
        <f t="shared" ref="K505:K510" si="271">SUM(IF(J505="",0,VLOOKUP(J505,Kengetal,2)))</f>
        <v>200</v>
      </c>
      <c r="L505" s="162">
        <f t="shared" si="258"/>
        <v>8.6804705882352948</v>
      </c>
      <c r="M505" s="162">
        <f t="shared" si="259"/>
        <v>0</v>
      </c>
      <c r="N505" s="162">
        <f t="shared" si="260"/>
        <v>0</v>
      </c>
      <c r="O505" s="162">
        <f t="shared" si="261"/>
        <v>0</v>
      </c>
      <c r="P505" s="163">
        <f t="shared" si="266"/>
        <v>2.8934901960784316</v>
      </c>
      <c r="Q505" s="162">
        <f t="shared" si="267"/>
        <v>0</v>
      </c>
      <c r="R505" s="162">
        <f t="shared" si="268"/>
        <v>0</v>
      </c>
      <c r="S505" s="162">
        <f t="shared" si="269"/>
        <v>0</v>
      </c>
      <c r="T505" s="251" t="str">
        <f t="shared" si="262"/>
        <v>S</v>
      </c>
      <c r="U505" s="262">
        <v>1</v>
      </c>
      <c r="V505" s="262">
        <v>1</v>
      </c>
      <c r="W505" s="262">
        <v>1</v>
      </c>
      <c r="X505" s="262">
        <v>1</v>
      </c>
      <c r="Y505" s="158"/>
      <c r="Z505" s="164">
        <f t="shared" si="263"/>
        <v>600</v>
      </c>
      <c r="AA505" s="165">
        <f t="shared" si="264"/>
        <v>8.6804705882352948</v>
      </c>
      <c r="AB505" s="166"/>
    </row>
    <row r="506" spans="1:28" ht="18" customHeight="1">
      <c r="B506" s="298" t="s">
        <v>361</v>
      </c>
      <c r="C506" s="656" t="s">
        <v>529</v>
      </c>
      <c r="D506" s="300">
        <v>0</v>
      </c>
      <c r="E506" s="301"/>
      <c r="F506" s="72" t="s">
        <v>303</v>
      </c>
      <c r="G506" s="72" t="s">
        <v>334</v>
      </c>
      <c r="H506" s="55" t="s">
        <v>323</v>
      </c>
      <c r="I506" s="72">
        <v>36</v>
      </c>
      <c r="J506" s="261">
        <v>7200</v>
      </c>
      <c r="K506" s="161">
        <f t="shared" si="271"/>
        <v>200</v>
      </c>
      <c r="L506" s="162">
        <f t="shared" si="258"/>
        <v>21.755294117647058</v>
      </c>
      <c r="M506" s="162">
        <f t="shared" si="259"/>
        <v>0</v>
      </c>
      <c r="N506" s="162">
        <f t="shared" si="260"/>
        <v>0</v>
      </c>
      <c r="O506" s="162">
        <f t="shared" si="261"/>
        <v>0</v>
      </c>
      <c r="P506" s="163">
        <f t="shared" si="266"/>
        <v>0.60431372549019602</v>
      </c>
      <c r="Q506" s="162">
        <f t="shared" si="267"/>
        <v>0</v>
      </c>
      <c r="R506" s="162">
        <f t="shared" si="268"/>
        <v>0</v>
      </c>
      <c r="S506" s="162">
        <f t="shared" si="269"/>
        <v>0</v>
      </c>
      <c r="T506" s="251" t="str">
        <f t="shared" si="262"/>
        <v>V</v>
      </c>
      <c r="U506" s="262">
        <v>1</v>
      </c>
      <c r="V506" s="262">
        <v>1</v>
      </c>
      <c r="W506" s="262">
        <v>1</v>
      </c>
      <c r="X506" s="262">
        <v>1</v>
      </c>
      <c r="Y506" s="158"/>
      <c r="Z506" s="164">
        <f t="shared" si="263"/>
        <v>7200</v>
      </c>
      <c r="AA506" s="165">
        <f t="shared" si="264"/>
        <v>21.755294117647058</v>
      </c>
      <c r="AB506" s="166"/>
    </row>
    <row r="507" spans="1:28" ht="18" customHeight="1">
      <c r="B507" s="298" t="s">
        <v>361</v>
      </c>
      <c r="C507" s="656" t="s">
        <v>529</v>
      </c>
      <c r="D507" s="300">
        <v>0</v>
      </c>
      <c r="E507" s="301"/>
      <c r="F507" s="72" t="s">
        <v>871</v>
      </c>
      <c r="G507" s="72" t="s">
        <v>334</v>
      </c>
      <c r="H507" s="55" t="s">
        <v>324</v>
      </c>
      <c r="I507" s="72">
        <v>64</v>
      </c>
      <c r="J507" s="261">
        <v>7080</v>
      </c>
      <c r="K507" s="161">
        <f t="shared" si="271"/>
        <v>80</v>
      </c>
      <c r="L507" s="162">
        <f t="shared" si="258"/>
        <v>18.564517647058821</v>
      </c>
      <c r="M507" s="162">
        <f t="shared" si="259"/>
        <v>0</v>
      </c>
      <c r="N507" s="162">
        <f t="shared" si="260"/>
        <v>0</v>
      </c>
      <c r="O507" s="162">
        <f t="shared" si="261"/>
        <v>0</v>
      </c>
      <c r="P507" s="163">
        <f t="shared" si="266"/>
        <v>0.29007058823529408</v>
      </c>
      <c r="Q507" s="162">
        <f t="shared" si="267"/>
        <v>0</v>
      </c>
      <c r="R507" s="162">
        <f t="shared" si="268"/>
        <v>0</v>
      </c>
      <c r="S507" s="162">
        <f t="shared" si="269"/>
        <v>0</v>
      </c>
      <c r="T507" s="251" t="str">
        <f t="shared" si="262"/>
        <v>V</v>
      </c>
      <c r="U507" s="262">
        <v>1</v>
      </c>
      <c r="V507" s="262">
        <v>1</v>
      </c>
      <c r="W507" s="262">
        <v>1</v>
      </c>
      <c r="X507" s="262">
        <v>1</v>
      </c>
      <c r="Y507" s="158"/>
      <c r="Z507" s="164">
        <f t="shared" si="263"/>
        <v>5120</v>
      </c>
      <c r="AA507" s="165">
        <f t="shared" si="264"/>
        <v>18.564517647058821</v>
      </c>
      <c r="AB507" s="166"/>
    </row>
    <row r="508" spans="1:28" ht="18" customHeight="1">
      <c r="B508" s="298" t="s">
        <v>361</v>
      </c>
      <c r="C508" s="656" t="s">
        <v>529</v>
      </c>
      <c r="D508" s="300">
        <v>0</v>
      </c>
      <c r="E508" s="301"/>
      <c r="F508" s="72" t="s">
        <v>302</v>
      </c>
      <c r="G508" s="72" t="s">
        <v>333</v>
      </c>
      <c r="H508" s="55" t="s">
        <v>323</v>
      </c>
      <c r="I508" s="72">
        <v>16.5</v>
      </c>
      <c r="J508" s="261">
        <v>6200</v>
      </c>
      <c r="K508" s="161">
        <f t="shared" si="271"/>
        <v>200</v>
      </c>
      <c r="L508" s="162">
        <f t="shared" si="258"/>
        <v>29.764705882352938</v>
      </c>
      <c r="M508" s="162">
        <f t="shared" si="259"/>
        <v>0</v>
      </c>
      <c r="N508" s="162">
        <f t="shared" si="260"/>
        <v>0</v>
      </c>
      <c r="O508" s="162">
        <f t="shared" si="261"/>
        <v>0</v>
      </c>
      <c r="P508" s="163">
        <f t="shared" si="266"/>
        <v>1.8039215686274508</v>
      </c>
      <c r="Q508" s="162">
        <f t="shared" si="267"/>
        <v>0</v>
      </c>
      <c r="R508" s="162">
        <f t="shared" si="268"/>
        <v>0</v>
      </c>
      <c r="S508" s="162">
        <f t="shared" si="269"/>
        <v>0</v>
      </c>
      <c r="T508" s="251" t="str">
        <f t="shared" si="262"/>
        <v>V</v>
      </c>
      <c r="U508" s="262">
        <v>1</v>
      </c>
      <c r="V508" s="262">
        <v>1</v>
      </c>
      <c r="W508" s="262">
        <v>1</v>
      </c>
      <c r="X508" s="262">
        <v>1</v>
      </c>
      <c r="Y508" s="158"/>
      <c r="Z508" s="164">
        <f t="shared" si="263"/>
        <v>3300</v>
      </c>
      <c r="AA508" s="165">
        <f t="shared" si="264"/>
        <v>29.764705882352938</v>
      </c>
      <c r="AB508" s="166"/>
    </row>
    <row r="509" spans="1:28" ht="18" customHeight="1">
      <c r="B509" s="298" t="s">
        <v>361</v>
      </c>
      <c r="C509" s="656" t="s">
        <v>529</v>
      </c>
      <c r="D509" s="300">
        <v>0</v>
      </c>
      <c r="E509" s="301"/>
      <c r="F509" s="72" t="s">
        <v>345</v>
      </c>
      <c r="G509" s="72" t="s">
        <v>348</v>
      </c>
      <c r="H509" s="55" t="s">
        <v>325</v>
      </c>
      <c r="I509" s="72">
        <v>2</v>
      </c>
      <c r="J509" s="261">
        <v>2200</v>
      </c>
      <c r="K509" s="161">
        <f t="shared" si="271"/>
        <v>200</v>
      </c>
      <c r="L509" s="162">
        <f t="shared" si="258"/>
        <v>5.7869803921568632</v>
      </c>
      <c r="M509" s="162">
        <f t="shared" si="259"/>
        <v>0</v>
      </c>
      <c r="N509" s="162">
        <f t="shared" si="260"/>
        <v>0</v>
      </c>
      <c r="O509" s="162">
        <f t="shared" si="261"/>
        <v>0</v>
      </c>
      <c r="P509" s="163">
        <f t="shared" si="266"/>
        <v>2.8934901960784316</v>
      </c>
      <c r="Q509" s="162">
        <f t="shared" si="267"/>
        <v>0</v>
      </c>
      <c r="R509" s="162">
        <f t="shared" si="268"/>
        <v>0</v>
      </c>
      <c r="S509" s="162">
        <f t="shared" si="269"/>
        <v>0</v>
      </c>
      <c r="T509" s="251" t="str">
        <f t="shared" si="262"/>
        <v>S</v>
      </c>
      <c r="U509" s="262">
        <v>1</v>
      </c>
      <c r="V509" s="262">
        <v>1</v>
      </c>
      <c r="W509" s="262">
        <v>1</v>
      </c>
      <c r="X509" s="262">
        <v>1</v>
      </c>
      <c r="Y509" s="158"/>
      <c r="Z509" s="164">
        <f t="shared" si="263"/>
        <v>400</v>
      </c>
      <c r="AA509" s="165">
        <f t="shared" si="264"/>
        <v>5.7869803921568632</v>
      </c>
      <c r="AB509" s="166"/>
    </row>
    <row r="510" spans="1:28" ht="18" customHeight="1">
      <c r="B510" s="298" t="s">
        <v>361</v>
      </c>
      <c r="C510" s="656" t="s">
        <v>529</v>
      </c>
      <c r="D510" s="300">
        <v>0</v>
      </c>
      <c r="E510" s="301"/>
      <c r="F510" s="72" t="s">
        <v>528</v>
      </c>
      <c r="G510" s="72" t="s">
        <v>341</v>
      </c>
      <c r="H510" s="55" t="s">
        <v>324</v>
      </c>
      <c r="I510" s="72">
        <v>45</v>
      </c>
      <c r="J510" s="261">
        <v>1040</v>
      </c>
      <c r="K510" s="161">
        <f t="shared" si="271"/>
        <v>40</v>
      </c>
      <c r="L510" s="162">
        <f t="shared" si="258"/>
        <v>5.6985882352941184</v>
      </c>
      <c r="M510" s="162">
        <f t="shared" si="259"/>
        <v>0</v>
      </c>
      <c r="N510" s="162">
        <f t="shared" si="260"/>
        <v>0</v>
      </c>
      <c r="O510" s="162">
        <f t="shared" si="261"/>
        <v>0</v>
      </c>
      <c r="P510" s="163">
        <f t="shared" si="266"/>
        <v>0.12663529411764707</v>
      </c>
      <c r="Q510" s="162">
        <f t="shared" si="267"/>
        <v>0</v>
      </c>
      <c r="R510" s="162">
        <f t="shared" si="268"/>
        <v>0</v>
      </c>
      <c r="S510" s="162">
        <f t="shared" si="269"/>
        <v>0</v>
      </c>
      <c r="T510" s="251" t="str">
        <f t="shared" si="262"/>
        <v>B</v>
      </c>
      <c r="U510" s="262">
        <v>1</v>
      </c>
      <c r="V510" s="262">
        <v>1</v>
      </c>
      <c r="W510" s="262">
        <v>1</v>
      </c>
      <c r="X510" s="262">
        <v>1</v>
      </c>
      <c r="Y510" s="158"/>
      <c r="Z510" s="164">
        <f t="shared" si="263"/>
        <v>1800</v>
      </c>
      <c r="AA510" s="165">
        <f t="shared" si="264"/>
        <v>5.6985882352941184</v>
      </c>
      <c r="AB510" s="166"/>
    </row>
    <row r="511" spans="1:28" ht="18" customHeight="1">
      <c r="A511" s="137">
        <v>37</v>
      </c>
      <c r="B511" s="298" t="s">
        <v>361</v>
      </c>
      <c r="C511" s="656" t="s">
        <v>529</v>
      </c>
      <c r="D511" s="300">
        <v>0</v>
      </c>
      <c r="E511" s="301"/>
      <c r="F511" s="72" t="s">
        <v>304</v>
      </c>
      <c r="G511" s="72" t="s">
        <v>333</v>
      </c>
      <c r="H511" s="55" t="s">
        <v>324</v>
      </c>
      <c r="I511" s="72">
        <v>84</v>
      </c>
      <c r="J511" s="261">
        <v>5200</v>
      </c>
      <c r="K511" s="161">
        <f t="shared" ref="K511:K516" si="272">SUM(IF(J511="",0,VLOOKUP(J511,Kengetal,2)))</f>
        <v>200</v>
      </c>
      <c r="L511" s="162">
        <f t="shared" si="258"/>
        <v>26.290352941176465</v>
      </c>
      <c r="M511" s="162">
        <f t="shared" si="259"/>
        <v>0</v>
      </c>
      <c r="N511" s="162">
        <f t="shared" si="260"/>
        <v>0</v>
      </c>
      <c r="O511" s="162">
        <f t="shared" si="261"/>
        <v>0</v>
      </c>
      <c r="P511" s="163">
        <f t="shared" si="266"/>
        <v>0.31298039215686269</v>
      </c>
      <c r="Q511" s="162">
        <f t="shared" si="267"/>
        <v>0</v>
      </c>
      <c r="R511" s="162">
        <f t="shared" si="268"/>
        <v>0</v>
      </c>
      <c r="S511" s="162">
        <f t="shared" si="269"/>
        <v>0</v>
      </c>
      <c r="T511" s="251" t="str">
        <f t="shared" si="262"/>
        <v>V</v>
      </c>
      <c r="U511" s="262">
        <v>1</v>
      </c>
      <c r="V511" s="262">
        <v>1</v>
      </c>
      <c r="W511" s="262">
        <v>1</v>
      </c>
      <c r="X511" s="262">
        <v>1</v>
      </c>
      <c r="Y511" s="158"/>
      <c r="Z511" s="164">
        <f t="shared" si="263"/>
        <v>16800</v>
      </c>
      <c r="AA511" s="165">
        <f t="shared" si="264"/>
        <v>26.290352941176465</v>
      </c>
      <c r="AB511" s="166"/>
    </row>
    <row r="512" spans="1:28" ht="18" customHeight="1">
      <c r="A512" s="137">
        <v>38</v>
      </c>
      <c r="B512" s="298" t="s">
        <v>361</v>
      </c>
      <c r="C512" s="656" t="s">
        <v>529</v>
      </c>
      <c r="D512" s="300">
        <v>0</v>
      </c>
      <c r="E512" s="301"/>
      <c r="F512" s="72" t="s">
        <v>871</v>
      </c>
      <c r="G512" s="72" t="s">
        <v>334</v>
      </c>
      <c r="H512" s="55" t="s">
        <v>324</v>
      </c>
      <c r="I512" s="72">
        <v>59.5</v>
      </c>
      <c r="J512" s="261">
        <v>7080</v>
      </c>
      <c r="K512" s="161">
        <f t="shared" si="272"/>
        <v>80</v>
      </c>
      <c r="L512" s="162">
        <f t="shared" si="258"/>
        <v>17.259199999999996</v>
      </c>
      <c r="M512" s="162">
        <f t="shared" si="259"/>
        <v>0</v>
      </c>
      <c r="N512" s="162">
        <f t="shared" si="260"/>
        <v>0</v>
      </c>
      <c r="O512" s="162">
        <f t="shared" si="261"/>
        <v>0</v>
      </c>
      <c r="P512" s="163">
        <f t="shared" si="266"/>
        <v>0.29007058823529408</v>
      </c>
      <c r="Q512" s="162">
        <f t="shared" si="267"/>
        <v>0</v>
      </c>
      <c r="R512" s="162">
        <f t="shared" si="268"/>
        <v>0</v>
      </c>
      <c r="S512" s="162">
        <f t="shared" si="269"/>
        <v>0</v>
      </c>
      <c r="T512" s="251" t="str">
        <f t="shared" si="262"/>
        <v>V</v>
      </c>
      <c r="U512" s="262">
        <v>1</v>
      </c>
      <c r="V512" s="262">
        <v>1</v>
      </c>
      <c r="W512" s="262">
        <v>1</v>
      </c>
      <c r="X512" s="262">
        <v>1</v>
      </c>
      <c r="Y512" s="158"/>
      <c r="Z512" s="164">
        <f t="shared" si="263"/>
        <v>4760</v>
      </c>
      <c r="AA512" s="165">
        <f t="shared" si="264"/>
        <v>17.259199999999996</v>
      </c>
      <c r="AB512" s="166"/>
    </row>
    <row r="513" spans="1:28" ht="18" customHeight="1">
      <c r="A513" s="137">
        <v>39</v>
      </c>
      <c r="B513" s="298" t="s">
        <v>361</v>
      </c>
      <c r="C513" s="656" t="s">
        <v>529</v>
      </c>
      <c r="D513" s="300">
        <v>0</v>
      </c>
      <c r="E513" s="301"/>
      <c r="F513" s="72" t="s">
        <v>302</v>
      </c>
      <c r="G513" s="72" t="s">
        <v>333</v>
      </c>
      <c r="H513" s="55" t="s">
        <v>323</v>
      </c>
      <c r="I513" s="72">
        <v>16.5</v>
      </c>
      <c r="J513" s="261">
        <v>6200</v>
      </c>
      <c r="K513" s="161">
        <f t="shared" si="272"/>
        <v>200</v>
      </c>
      <c r="L513" s="162">
        <f t="shared" si="258"/>
        <v>29.764705882352938</v>
      </c>
      <c r="M513" s="162">
        <f t="shared" si="259"/>
        <v>0</v>
      </c>
      <c r="N513" s="162">
        <f t="shared" si="260"/>
        <v>0</v>
      </c>
      <c r="O513" s="162">
        <f t="shared" si="261"/>
        <v>0</v>
      </c>
      <c r="P513" s="163">
        <f t="shared" si="266"/>
        <v>1.8039215686274508</v>
      </c>
      <c r="Q513" s="162">
        <f t="shared" si="267"/>
        <v>0</v>
      </c>
      <c r="R513" s="162">
        <f t="shared" si="268"/>
        <v>0</v>
      </c>
      <c r="S513" s="162">
        <f t="shared" si="269"/>
        <v>0</v>
      </c>
      <c r="T513" s="251" t="str">
        <f t="shared" si="262"/>
        <v>V</v>
      </c>
      <c r="U513" s="262">
        <v>1</v>
      </c>
      <c r="V513" s="262">
        <v>1</v>
      </c>
      <c r="W513" s="262">
        <v>1</v>
      </c>
      <c r="X513" s="262">
        <v>1</v>
      </c>
      <c r="Y513" s="158"/>
      <c r="Z513" s="164">
        <f t="shared" si="263"/>
        <v>3300</v>
      </c>
      <c r="AA513" s="165">
        <f t="shared" si="264"/>
        <v>29.764705882352938</v>
      </c>
      <c r="AB513" s="166"/>
    </row>
    <row r="514" spans="1:28" ht="18" customHeight="1">
      <c r="A514" s="137">
        <v>40</v>
      </c>
      <c r="B514" s="298" t="s">
        <v>361</v>
      </c>
      <c r="C514" s="656" t="s">
        <v>529</v>
      </c>
      <c r="D514" s="300">
        <v>0</v>
      </c>
      <c r="E514" s="301"/>
      <c r="F514" s="72" t="s">
        <v>478</v>
      </c>
      <c r="G514" s="72" t="s">
        <v>348</v>
      </c>
      <c r="H514" s="55" t="s">
        <v>325</v>
      </c>
      <c r="I514" s="72">
        <v>2</v>
      </c>
      <c r="J514" s="261">
        <v>2200</v>
      </c>
      <c r="K514" s="161">
        <f t="shared" si="272"/>
        <v>200</v>
      </c>
      <c r="L514" s="162">
        <f t="shared" si="258"/>
        <v>5.7869803921568632</v>
      </c>
      <c r="M514" s="162">
        <f t="shared" si="259"/>
        <v>0</v>
      </c>
      <c r="N514" s="162">
        <f t="shared" si="260"/>
        <v>0</v>
      </c>
      <c r="O514" s="162">
        <f t="shared" si="261"/>
        <v>0</v>
      </c>
      <c r="P514" s="163">
        <f t="shared" si="266"/>
        <v>2.8934901960784316</v>
      </c>
      <c r="Q514" s="162">
        <f t="shared" si="267"/>
        <v>0</v>
      </c>
      <c r="R514" s="162">
        <f t="shared" si="268"/>
        <v>0</v>
      </c>
      <c r="S514" s="162">
        <f t="shared" si="269"/>
        <v>0</v>
      </c>
      <c r="T514" s="251" t="str">
        <f t="shared" si="262"/>
        <v>S</v>
      </c>
      <c r="U514" s="262">
        <v>1</v>
      </c>
      <c r="V514" s="262">
        <v>1</v>
      </c>
      <c r="W514" s="262">
        <v>1</v>
      </c>
      <c r="X514" s="262">
        <v>1</v>
      </c>
      <c r="Y514" s="158"/>
      <c r="Z514" s="164">
        <f t="shared" si="263"/>
        <v>400</v>
      </c>
      <c r="AA514" s="165">
        <f t="shared" si="264"/>
        <v>5.7869803921568632</v>
      </c>
      <c r="AB514" s="166"/>
    </row>
    <row r="515" spans="1:28" ht="18" customHeight="1">
      <c r="A515" s="137">
        <v>41</v>
      </c>
      <c r="B515" s="298" t="s">
        <v>361</v>
      </c>
      <c r="C515" s="656" t="s">
        <v>529</v>
      </c>
      <c r="D515" s="300">
        <v>0</v>
      </c>
      <c r="E515" s="301"/>
      <c r="F515" s="72" t="s">
        <v>303</v>
      </c>
      <c r="G515" s="72" t="s">
        <v>334</v>
      </c>
      <c r="H515" s="55" t="s">
        <v>323</v>
      </c>
      <c r="I515" s="72">
        <v>36</v>
      </c>
      <c r="J515" s="261">
        <v>7200</v>
      </c>
      <c r="K515" s="161">
        <f t="shared" si="272"/>
        <v>200</v>
      </c>
      <c r="L515" s="162">
        <f t="shared" si="258"/>
        <v>21.755294117647058</v>
      </c>
      <c r="M515" s="162">
        <f t="shared" si="259"/>
        <v>0</v>
      </c>
      <c r="N515" s="162">
        <f t="shared" si="260"/>
        <v>0</v>
      </c>
      <c r="O515" s="162">
        <f t="shared" si="261"/>
        <v>0</v>
      </c>
      <c r="P515" s="163">
        <f t="shared" si="266"/>
        <v>0.60431372549019602</v>
      </c>
      <c r="Q515" s="162">
        <f t="shared" si="267"/>
        <v>0</v>
      </c>
      <c r="R515" s="162">
        <f t="shared" si="268"/>
        <v>0</v>
      </c>
      <c r="S515" s="162">
        <f t="shared" si="269"/>
        <v>0</v>
      </c>
      <c r="T515" s="251" t="str">
        <f t="shared" si="262"/>
        <v>V</v>
      </c>
      <c r="U515" s="262">
        <v>1</v>
      </c>
      <c r="V515" s="262">
        <v>1</v>
      </c>
      <c r="W515" s="262">
        <v>1</v>
      </c>
      <c r="X515" s="262">
        <v>1</v>
      </c>
      <c r="Y515" s="158"/>
      <c r="Z515" s="164">
        <f t="shared" si="263"/>
        <v>7200</v>
      </c>
      <c r="AA515" s="165">
        <f t="shared" si="264"/>
        <v>21.755294117647058</v>
      </c>
      <c r="AB515" s="166"/>
    </row>
    <row r="516" spans="1:28" ht="18" customHeight="1">
      <c r="A516" s="137">
        <v>41</v>
      </c>
      <c r="B516" s="298" t="s">
        <v>361</v>
      </c>
      <c r="C516" s="656" t="s">
        <v>529</v>
      </c>
      <c r="D516" s="300">
        <v>0</v>
      </c>
      <c r="E516" s="301"/>
      <c r="F516" s="72" t="s">
        <v>871</v>
      </c>
      <c r="G516" s="72" t="s">
        <v>334</v>
      </c>
      <c r="H516" s="55" t="s">
        <v>324</v>
      </c>
      <c r="I516" s="72">
        <v>59</v>
      </c>
      <c r="J516" s="261">
        <v>7080</v>
      </c>
      <c r="K516" s="161">
        <f t="shared" si="272"/>
        <v>80</v>
      </c>
      <c r="L516" s="162">
        <f t="shared" si="258"/>
        <v>17.114164705882352</v>
      </c>
      <c r="M516" s="162">
        <f t="shared" si="259"/>
        <v>0</v>
      </c>
      <c r="N516" s="162">
        <f t="shared" si="260"/>
        <v>0</v>
      </c>
      <c r="O516" s="162">
        <f t="shared" si="261"/>
        <v>0</v>
      </c>
      <c r="P516" s="163">
        <f t="shared" si="266"/>
        <v>0.29007058823529408</v>
      </c>
      <c r="Q516" s="162">
        <f t="shared" si="267"/>
        <v>0</v>
      </c>
      <c r="R516" s="162">
        <f t="shared" si="268"/>
        <v>0</v>
      </c>
      <c r="S516" s="162">
        <f t="shared" si="269"/>
        <v>0</v>
      </c>
      <c r="T516" s="251" t="str">
        <f t="shared" si="262"/>
        <v>V</v>
      </c>
      <c r="U516" s="262">
        <v>1</v>
      </c>
      <c r="V516" s="262">
        <v>1</v>
      </c>
      <c r="W516" s="262">
        <v>1</v>
      </c>
      <c r="X516" s="262">
        <v>1</v>
      </c>
      <c r="Y516" s="158"/>
      <c r="Z516" s="164">
        <f t="shared" si="263"/>
        <v>4720</v>
      </c>
      <c r="AA516" s="165">
        <f t="shared" si="264"/>
        <v>17.114164705882352</v>
      </c>
      <c r="AB516" s="166"/>
    </row>
    <row r="517" spans="1:28" ht="18" customHeight="1">
      <c r="B517" s="298" t="s">
        <v>361</v>
      </c>
      <c r="C517" s="656" t="s">
        <v>529</v>
      </c>
      <c r="D517" s="300">
        <v>0</v>
      </c>
      <c r="E517" s="301"/>
      <c r="F517" s="72" t="s">
        <v>302</v>
      </c>
      <c r="G517" s="72" t="s">
        <v>333</v>
      </c>
      <c r="H517" s="55" t="s">
        <v>323</v>
      </c>
      <c r="I517" s="72">
        <v>16</v>
      </c>
      <c r="J517" s="261">
        <v>6200</v>
      </c>
      <c r="K517" s="161">
        <f t="shared" ref="K517:K530" si="273">SUM(IF(J517="",0,VLOOKUP(J517,Kengetal,2)))</f>
        <v>200</v>
      </c>
      <c r="L517" s="162">
        <f t="shared" si="258"/>
        <v>28.862745098039213</v>
      </c>
      <c r="M517" s="162">
        <f t="shared" si="259"/>
        <v>0</v>
      </c>
      <c r="N517" s="162">
        <f t="shared" si="260"/>
        <v>0</v>
      </c>
      <c r="O517" s="162">
        <f t="shared" si="261"/>
        <v>0</v>
      </c>
      <c r="P517" s="163">
        <f t="shared" si="266"/>
        <v>1.8039215686274508</v>
      </c>
      <c r="Q517" s="162">
        <f t="shared" si="267"/>
        <v>0</v>
      </c>
      <c r="R517" s="162">
        <f t="shared" si="268"/>
        <v>0</v>
      </c>
      <c r="S517" s="162">
        <f t="shared" si="269"/>
        <v>0</v>
      </c>
      <c r="T517" s="251" t="str">
        <f t="shared" si="262"/>
        <v>V</v>
      </c>
      <c r="U517" s="262">
        <v>1</v>
      </c>
      <c r="V517" s="262">
        <v>1</v>
      </c>
      <c r="W517" s="262">
        <v>1</v>
      </c>
      <c r="X517" s="262">
        <v>1</v>
      </c>
      <c r="Y517" s="158"/>
      <c r="Z517" s="164">
        <f t="shared" si="263"/>
        <v>3200</v>
      </c>
      <c r="AA517" s="165">
        <f t="shared" si="264"/>
        <v>28.862745098039213</v>
      </c>
      <c r="AB517" s="166"/>
    </row>
    <row r="518" spans="1:28" ht="18" customHeight="1">
      <c r="B518" s="298" t="s">
        <v>361</v>
      </c>
      <c r="C518" s="656" t="s">
        <v>529</v>
      </c>
      <c r="D518" s="300">
        <v>0</v>
      </c>
      <c r="E518" s="301"/>
      <c r="F518" s="72" t="s">
        <v>345</v>
      </c>
      <c r="G518" s="72" t="s">
        <v>348</v>
      </c>
      <c r="H518" s="55" t="s">
        <v>325</v>
      </c>
      <c r="I518" s="72">
        <v>3</v>
      </c>
      <c r="J518" s="261">
        <v>2200</v>
      </c>
      <c r="K518" s="161">
        <f t="shared" si="273"/>
        <v>200</v>
      </c>
      <c r="L518" s="162">
        <f t="shared" si="258"/>
        <v>8.6804705882352948</v>
      </c>
      <c r="M518" s="162">
        <f t="shared" si="259"/>
        <v>0</v>
      </c>
      <c r="N518" s="162">
        <f t="shared" si="260"/>
        <v>0</v>
      </c>
      <c r="O518" s="162">
        <f t="shared" si="261"/>
        <v>0</v>
      </c>
      <c r="P518" s="163">
        <f t="shared" si="266"/>
        <v>2.8934901960784316</v>
      </c>
      <c r="Q518" s="162">
        <f t="shared" si="267"/>
        <v>0</v>
      </c>
      <c r="R518" s="162">
        <f t="shared" si="268"/>
        <v>0</v>
      </c>
      <c r="S518" s="162">
        <f t="shared" si="269"/>
        <v>0</v>
      </c>
      <c r="T518" s="251" t="str">
        <f t="shared" si="262"/>
        <v>S</v>
      </c>
      <c r="U518" s="262">
        <v>1</v>
      </c>
      <c r="V518" s="262">
        <v>1</v>
      </c>
      <c r="W518" s="262">
        <v>1</v>
      </c>
      <c r="X518" s="262">
        <v>1</v>
      </c>
      <c r="Y518" s="158"/>
      <c r="Z518" s="164">
        <f t="shared" si="263"/>
        <v>600</v>
      </c>
      <c r="AA518" s="165">
        <f t="shared" si="264"/>
        <v>8.6804705882352948</v>
      </c>
      <c r="AB518" s="166"/>
    </row>
    <row r="519" spans="1:28" ht="18" customHeight="1">
      <c r="B519" s="298" t="s">
        <v>361</v>
      </c>
      <c r="C519" s="656" t="s">
        <v>529</v>
      </c>
      <c r="D519" s="300">
        <v>0</v>
      </c>
      <c r="E519" s="301"/>
      <c r="F519" s="72" t="s">
        <v>871</v>
      </c>
      <c r="G519" s="72" t="s">
        <v>334</v>
      </c>
      <c r="H519" s="55" t="s">
        <v>324</v>
      </c>
      <c r="I519" s="72">
        <v>59</v>
      </c>
      <c r="J519" s="261">
        <v>7080</v>
      </c>
      <c r="K519" s="161">
        <f t="shared" si="273"/>
        <v>80</v>
      </c>
      <c r="L519" s="162">
        <f t="shared" si="258"/>
        <v>17.114164705882352</v>
      </c>
      <c r="M519" s="162">
        <f t="shared" si="259"/>
        <v>0</v>
      </c>
      <c r="N519" s="162">
        <f t="shared" si="260"/>
        <v>0</v>
      </c>
      <c r="O519" s="162">
        <f t="shared" si="261"/>
        <v>0</v>
      </c>
      <c r="P519" s="163">
        <f t="shared" si="266"/>
        <v>0.29007058823529408</v>
      </c>
      <c r="Q519" s="162">
        <f t="shared" si="267"/>
        <v>0</v>
      </c>
      <c r="R519" s="162">
        <f t="shared" si="268"/>
        <v>0</v>
      </c>
      <c r="S519" s="162">
        <f t="shared" si="269"/>
        <v>0</v>
      </c>
      <c r="T519" s="251" t="str">
        <f t="shared" si="262"/>
        <v>V</v>
      </c>
      <c r="U519" s="262">
        <v>1</v>
      </c>
      <c r="V519" s="262">
        <v>1</v>
      </c>
      <c r="W519" s="262">
        <v>1</v>
      </c>
      <c r="X519" s="262">
        <v>1</v>
      </c>
      <c r="Y519" s="158"/>
      <c r="Z519" s="164">
        <f t="shared" si="263"/>
        <v>4720</v>
      </c>
      <c r="AA519" s="165">
        <f t="shared" si="264"/>
        <v>17.114164705882352</v>
      </c>
      <c r="AB519" s="166"/>
    </row>
    <row r="520" spans="1:28" ht="18" customHeight="1">
      <c r="B520" s="298" t="s">
        <v>361</v>
      </c>
      <c r="C520" s="656" t="s">
        <v>529</v>
      </c>
      <c r="D520" s="300">
        <v>0</v>
      </c>
      <c r="E520" s="301"/>
      <c r="F520" s="72" t="s">
        <v>533</v>
      </c>
      <c r="G520" s="72" t="s">
        <v>333</v>
      </c>
      <c r="H520" s="55" t="s">
        <v>323</v>
      </c>
      <c r="I520" s="72">
        <v>40</v>
      </c>
      <c r="J520" s="261">
        <v>3200</v>
      </c>
      <c r="K520" s="161">
        <f t="shared" si="273"/>
        <v>200</v>
      </c>
      <c r="L520" s="162">
        <f t="shared" si="258"/>
        <v>13.493333333333332</v>
      </c>
      <c r="M520" s="162">
        <f t="shared" si="259"/>
        <v>0</v>
      </c>
      <c r="N520" s="162">
        <f t="shared" si="260"/>
        <v>0</v>
      </c>
      <c r="O520" s="162">
        <f t="shared" si="261"/>
        <v>0</v>
      </c>
      <c r="P520" s="163">
        <f t="shared" si="266"/>
        <v>0.33733333333333332</v>
      </c>
      <c r="Q520" s="162">
        <f t="shared" si="267"/>
        <v>0</v>
      </c>
      <c r="R520" s="162">
        <f t="shared" si="268"/>
        <v>0</v>
      </c>
      <c r="S520" s="162">
        <f t="shared" si="269"/>
        <v>0</v>
      </c>
      <c r="T520" s="251" t="str">
        <f t="shared" si="262"/>
        <v>V</v>
      </c>
      <c r="U520" s="262">
        <v>1</v>
      </c>
      <c r="V520" s="262">
        <v>1</v>
      </c>
      <c r="W520" s="262">
        <v>1</v>
      </c>
      <c r="X520" s="262">
        <v>1</v>
      </c>
      <c r="Y520" s="158"/>
      <c r="Z520" s="164">
        <f t="shared" si="263"/>
        <v>8000</v>
      </c>
      <c r="AA520" s="165">
        <f t="shared" si="264"/>
        <v>13.493333333333332</v>
      </c>
      <c r="AB520" s="166"/>
    </row>
    <row r="521" spans="1:28" ht="18" customHeight="1">
      <c r="B521" s="298" t="s">
        <v>361</v>
      </c>
      <c r="C521" s="656" t="s">
        <v>529</v>
      </c>
      <c r="D521" s="300">
        <v>0</v>
      </c>
      <c r="E521" s="301"/>
      <c r="F521" s="72" t="s">
        <v>478</v>
      </c>
      <c r="G521" s="72" t="s">
        <v>348</v>
      </c>
      <c r="H521" s="55" t="s">
        <v>325</v>
      </c>
      <c r="I521" s="72">
        <v>2</v>
      </c>
      <c r="J521" s="261">
        <v>2200</v>
      </c>
      <c r="K521" s="161">
        <f t="shared" si="273"/>
        <v>200</v>
      </c>
      <c r="L521" s="162">
        <f t="shared" si="258"/>
        <v>5.7869803921568632</v>
      </c>
      <c r="M521" s="162">
        <f t="shared" si="259"/>
        <v>0</v>
      </c>
      <c r="N521" s="162">
        <f t="shared" si="260"/>
        <v>0</v>
      </c>
      <c r="O521" s="162">
        <f t="shared" si="261"/>
        <v>0</v>
      </c>
      <c r="P521" s="163">
        <f t="shared" si="266"/>
        <v>2.8934901960784316</v>
      </c>
      <c r="Q521" s="162">
        <f t="shared" si="267"/>
        <v>0</v>
      </c>
      <c r="R521" s="162">
        <f t="shared" si="268"/>
        <v>0</v>
      </c>
      <c r="S521" s="162">
        <f t="shared" si="269"/>
        <v>0</v>
      </c>
      <c r="T521" s="251" t="str">
        <f t="shared" si="262"/>
        <v>S</v>
      </c>
      <c r="U521" s="262">
        <v>1</v>
      </c>
      <c r="V521" s="262">
        <v>1</v>
      </c>
      <c r="W521" s="262">
        <v>1</v>
      </c>
      <c r="X521" s="262">
        <v>1</v>
      </c>
      <c r="Y521" s="158"/>
      <c r="Z521" s="164">
        <f t="shared" si="263"/>
        <v>400</v>
      </c>
      <c r="AA521" s="165">
        <f t="shared" si="264"/>
        <v>5.7869803921568632</v>
      </c>
      <c r="AB521" s="166"/>
    </row>
    <row r="522" spans="1:28" ht="18" customHeight="1">
      <c r="B522" s="298" t="s">
        <v>361</v>
      </c>
      <c r="C522" s="656" t="s">
        <v>529</v>
      </c>
      <c r="D522" s="300">
        <v>0</v>
      </c>
      <c r="E522" s="301"/>
      <c r="F522" s="72" t="s">
        <v>302</v>
      </c>
      <c r="G522" s="72" t="s">
        <v>333</v>
      </c>
      <c r="H522" s="55" t="s">
        <v>323</v>
      </c>
      <c r="I522" s="72">
        <v>16</v>
      </c>
      <c r="J522" s="261">
        <v>6200</v>
      </c>
      <c r="K522" s="161">
        <f t="shared" si="273"/>
        <v>200</v>
      </c>
      <c r="L522" s="162">
        <f t="shared" si="258"/>
        <v>28.862745098039213</v>
      </c>
      <c r="M522" s="162">
        <f t="shared" si="259"/>
        <v>0</v>
      </c>
      <c r="N522" s="162">
        <f t="shared" si="260"/>
        <v>0</v>
      </c>
      <c r="O522" s="162">
        <f t="shared" si="261"/>
        <v>0</v>
      </c>
      <c r="P522" s="163">
        <f t="shared" si="266"/>
        <v>1.8039215686274508</v>
      </c>
      <c r="Q522" s="162">
        <f t="shared" si="267"/>
        <v>0</v>
      </c>
      <c r="R522" s="162">
        <f t="shared" si="268"/>
        <v>0</v>
      </c>
      <c r="S522" s="162">
        <f t="shared" si="269"/>
        <v>0</v>
      </c>
      <c r="T522" s="251" t="str">
        <f t="shared" si="262"/>
        <v>V</v>
      </c>
      <c r="U522" s="262">
        <v>1</v>
      </c>
      <c r="V522" s="262">
        <v>1</v>
      </c>
      <c r="W522" s="262">
        <v>1</v>
      </c>
      <c r="X522" s="262">
        <v>1</v>
      </c>
      <c r="Y522" s="158"/>
      <c r="Z522" s="164">
        <f t="shared" si="263"/>
        <v>3200</v>
      </c>
      <c r="AA522" s="165">
        <f t="shared" si="264"/>
        <v>28.862745098039213</v>
      </c>
      <c r="AB522" s="166"/>
    </row>
    <row r="523" spans="1:28" ht="18" customHeight="1">
      <c r="B523" s="298" t="s">
        <v>361</v>
      </c>
      <c r="C523" s="656" t="s">
        <v>529</v>
      </c>
      <c r="D523" s="300">
        <v>0</v>
      </c>
      <c r="E523" s="301"/>
      <c r="F523" s="72" t="s">
        <v>303</v>
      </c>
      <c r="G523" s="72" t="s">
        <v>334</v>
      </c>
      <c r="H523" s="55" t="s">
        <v>323</v>
      </c>
      <c r="I523" s="72">
        <v>36</v>
      </c>
      <c r="J523" s="261">
        <v>7200</v>
      </c>
      <c r="K523" s="161">
        <f t="shared" si="273"/>
        <v>200</v>
      </c>
      <c r="L523" s="162">
        <f t="shared" si="258"/>
        <v>21.755294117647058</v>
      </c>
      <c r="M523" s="162">
        <f t="shared" si="259"/>
        <v>0</v>
      </c>
      <c r="N523" s="162">
        <f t="shared" si="260"/>
        <v>0</v>
      </c>
      <c r="O523" s="162">
        <f t="shared" si="261"/>
        <v>0</v>
      </c>
      <c r="P523" s="163">
        <f t="shared" si="266"/>
        <v>0.60431372549019602</v>
      </c>
      <c r="Q523" s="162">
        <f t="shared" si="267"/>
        <v>0</v>
      </c>
      <c r="R523" s="162">
        <f t="shared" si="268"/>
        <v>0</v>
      </c>
      <c r="S523" s="162">
        <f t="shared" si="269"/>
        <v>0</v>
      </c>
      <c r="T523" s="251" t="str">
        <f t="shared" si="262"/>
        <v>V</v>
      </c>
      <c r="U523" s="262">
        <v>1</v>
      </c>
      <c r="V523" s="262">
        <v>1</v>
      </c>
      <c r="W523" s="262">
        <v>1</v>
      </c>
      <c r="X523" s="262">
        <v>1</v>
      </c>
      <c r="Y523" s="158"/>
      <c r="Z523" s="164">
        <f t="shared" si="263"/>
        <v>7200</v>
      </c>
      <c r="AA523" s="165">
        <f t="shared" si="264"/>
        <v>21.755294117647058</v>
      </c>
      <c r="AB523" s="166"/>
    </row>
    <row r="524" spans="1:28" ht="18" customHeight="1">
      <c r="B524" s="298" t="s">
        <v>361</v>
      </c>
      <c r="C524" s="656" t="s">
        <v>529</v>
      </c>
      <c r="D524" s="300">
        <v>0</v>
      </c>
      <c r="E524" s="301"/>
      <c r="F524" s="72" t="s">
        <v>871</v>
      </c>
      <c r="G524" s="72" t="s">
        <v>334</v>
      </c>
      <c r="H524" s="55" t="s">
        <v>324</v>
      </c>
      <c r="I524" s="72">
        <v>59</v>
      </c>
      <c r="J524" s="261">
        <v>7080</v>
      </c>
      <c r="K524" s="161">
        <f t="shared" si="273"/>
        <v>80</v>
      </c>
      <c r="L524" s="162">
        <f t="shared" si="258"/>
        <v>17.114164705882352</v>
      </c>
      <c r="M524" s="162">
        <f t="shared" si="259"/>
        <v>0</v>
      </c>
      <c r="N524" s="162">
        <f t="shared" si="260"/>
        <v>0</v>
      </c>
      <c r="O524" s="162">
        <f t="shared" si="261"/>
        <v>0</v>
      </c>
      <c r="P524" s="163">
        <f t="shared" si="266"/>
        <v>0.29007058823529408</v>
      </c>
      <c r="Q524" s="162">
        <f t="shared" si="267"/>
        <v>0</v>
      </c>
      <c r="R524" s="162">
        <f t="shared" si="268"/>
        <v>0</v>
      </c>
      <c r="S524" s="162">
        <f t="shared" si="269"/>
        <v>0</v>
      </c>
      <c r="T524" s="251" t="str">
        <f t="shared" si="262"/>
        <v>V</v>
      </c>
      <c r="U524" s="262">
        <v>1</v>
      </c>
      <c r="V524" s="262">
        <v>1</v>
      </c>
      <c r="W524" s="262">
        <v>1</v>
      </c>
      <c r="X524" s="262">
        <v>1</v>
      </c>
      <c r="Y524" s="158"/>
      <c r="Z524" s="164">
        <f t="shared" si="263"/>
        <v>4720</v>
      </c>
      <c r="AA524" s="165">
        <f t="shared" si="264"/>
        <v>17.114164705882352</v>
      </c>
      <c r="AB524" s="166"/>
    </row>
    <row r="525" spans="1:28" ht="18" customHeight="1">
      <c r="B525" s="298" t="s">
        <v>361</v>
      </c>
      <c r="C525" s="656" t="s">
        <v>529</v>
      </c>
      <c r="D525" s="300">
        <v>0</v>
      </c>
      <c r="E525" s="301"/>
      <c r="F525" s="72" t="s">
        <v>534</v>
      </c>
      <c r="G525" s="72" t="s">
        <v>333</v>
      </c>
      <c r="H525" s="55" t="s">
        <v>323</v>
      </c>
      <c r="I525" s="72">
        <v>12</v>
      </c>
      <c r="J525" s="261">
        <v>3200</v>
      </c>
      <c r="K525" s="161">
        <f t="shared" si="273"/>
        <v>200</v>
      </c>
      <c r="L525" s="162">
        <f t="shared" si="258"/>
        <v>4.048</v>
      </c>
      <c r="M525" s="162">
        <f t="shared" si="259"/>
        <v>0</v>
      </c>
      <c r="N525" s="162">
        <f t="shared" si="260"/>
        <v>0</v>
      </c>
      <c r="O525" s="162">
        <f t="shared" si="261"/>
        <v>0</v>
      </c>
      <c r="P525" s="163">
        <f t="shared" si="266"/>
        <v>0.33733333333333332</v>
      </c>
      <c r="Q525" s="162">
        <f t="shared" si="267"/>
        <v>0</v>
      </c>
      <c r="R525" s="162">
        <f t="shared" si="268"/>
        <v>0</v>
      </c>
      <c r="S525" s="162">
        <f t="shared" si="269"/>
        <v>0</v>
      </c>
      <c r="T525" s="251" t="str">
        <f t="shared" si="262"/>
        <v>V</v>
      </c>
      <c r="U525" s="262">
        <v>1</v>
      </c>
      <c r="V525" s="262">
        <v>1</v>
      </c>
      <c r="W525" s="262">
        <v>1</v>
      </c>
      <c r="X525" s="262">
        <v>1</v>
      </c>
      <c r="Y525" s="158"/>
      <c r="Z525" s="164">
        <f t="shared" si="263"/>
        <v>2400</v>
      </c>
      <c r="AA525" s="165">
        <f t="shared" si="264"/>
        <v>4.048</v>
      </c>
      <c r="AB525" s="166"/>
    </row>
    <row r="526" spans="1:28" ht="18" customHeight="1">
      <c r="B526" s="298" t="s">
        <v>361</v>
      </c>
      <c r="C526" s="656" t="s">
        <v>529</v>
      </c>
      <c r="D526" s="300">
        <v>0</v>
      </c>
      <c r="E526" s="301"/>
      <c r="F526" s="72" t="s">
        <v>345</v>
      </c>
      <c r="G526" s="72" t="s">
        <v>348</v>
      </c>
      <c r="H526" s="55" t="s">
        <v>325</v>
      </c>
      <c r="I526" s="72">
        <v>3</v>
      </c>
      <c r="J526" s="261">
        <v>2200</v>
      </c>
      <c r="K526" s="161">
        <f t="shared" si="273"/>
        <v>200</v>
      </c>
      <c r="L526" s="162">
        <f t="shared" si="258"/>
        <v>8.6804705882352948</v>
      </c>
      <c r="M526" s="162">
        <f t="shared" si="259"/>
        <v>0</v>
      </c>
      <c r="N526" s="162">
        <f t="shared" si="260"/>
        <v>0</v>
      </c>
      <c r="O526" s="162">
        <f t="shared" si="261"/>
        <v>0</v>
      </c>
      <c r="P526" s="163">
        <f t="shared" si="266"/>
        <v>2.8934901960784316</v>
      </c>
      <c r="Q526" s="162">
        <f t="shared" si="267"/>
        <v>0</v>
      </c>
      <c r="R526" s="162">
        <f t="shared" si="268"/>
        <v>0</v>
      </c>
      <c r="S526" s="162">
        <f t="shared" si="269"/>
        <v>0</v>
      </c>
      <c r="T526" s="251" t="str">
        <f t="shared" si="262"/>
        <v>S</v>
      </c>
      <c r="U526" s="262">
        <v>1</v>
      </c>
      <c r="V526" s="262">
        <v>1</v>
      </c>
      <c r="W526" s="262">
        <v>1</v>
      </c>
      <c r="X526" s="262">
        <v>1</v>
      </c>
      <c r="Y526" s="158"/>
      <c r="Z526" s="164">
        <f t="shared" si="263"/>
        <v>600</v>
      </c>
      <c r="AA526" s="165">
        <f t="shared" si="264"/>
        <v>8.6804705882352948</v>
      </c>
      <c r="AB526" s="166"/>
    </row>
    <row r="527" spans="1:28" ht="18" customHeight="1">
      <c r="B527" s="298" t="s">
        <v>361</v>
      </c>
      <c r="C527" s="656" t="s">
        <v>529</v>
      </c>
      <c r="D527" s="300">
        <v>0</v>
      </c>
      <c r="E527" s="301"/>
      <c r="F527" s="72" t="s">
        <v>528</v>
      </c>
      <c r="G527" s="72" t="s">
        <v>341</v>
      </c>
      <c r="H527" s="55" t="s">
        <v>323</v>
      </c>
      <c r="I527" s="72">
        <v>18.5</v>
      </c>
      <c r="J527" s="261">
        <v>1040</v>
      </c>
      <c r="K527" s="161">
        <f t="shared" si="273"/>
        <v>40</v>
      </c>
      <c r="L527" s="162">
        <f t="shared" si="258"/>
        <v>2.3427529411764709</v>
      </c>
      <c r="M527" s="162">
        <f t="shared" si="259"/>
        <v>0</v>
      </c>
      <c r="N527" s="162">
        <f t="shared" si="260"/>
        <v>0</v>
      </c>
      <c r="O527" s="162">
        <f t="shared" si="261"/>
        <v>0</v>
      </c>
      <c r="P527" s="163">
        <f t="shared" si="266"/>
        <v>0.12663529411764707</v>
      </c>
      <c r="Q527" s="162">
        <f t="shared" si="267"/>
        <v>0</v>
      </c>
      <c r="R527" s="162">
        <f t="shared" si="268"/>
        <v>0</v>
      </c>
      <c r="S527" s="162">
        <f t="shared" si="269"/>
        <v>0</v>
      </c>
      <c r="T527" s="251" t="str">
        <f t="shared" si="262"/>
        <v>B</v>
      </c>
      <c r="U527" s="262">
        <v>1</v>
      </c>
      <c r="V527" s="262">
        <v>1</v>
      </c>
      <c r="W527" s="262">
        <v>1</v>
      </c>
      <c r="X527" s="262">
        <v>1</v>
      </c>
      <c r="Y527" s="158"/>
      <c r="Z527" s="164">
        <f t="shared" si="263"/>
        <v>740</v>
      </c>
      <c r="AA527" s="165">
        <f t="shared" si="264"/>
        <v>2.3427529411764709</v>
      </c>
      <c r="AB527" s="166"/>
    </row>
    <row r="528" spans="1:28" ht="18" customHeight="1">
      <c r="B528" s="298" t="s">
        <v>361</v>
      </c>
      <c r="C528" s="656" t="s">
        <v>855</v>
      </c>
      <c r="D528" s="300">
        <v>0</v>
      </c>
      <c r="E528" s="301"/>
      <c r="F528" s="72" t="s">
        <v>871</v>
      </c>
      <c r="G528" s="72" t="s">
        <v>334</v>
      </c>
      <c r="H528" s="55" t="s">
        <v>324</v>
      </c>
      <c r="I528" s="72">
        <v>52.2</v>
      </c>
      <c r="J528" s="261">
        <v>7080</v>
      </c>
      <c r="K528" s="161">
        <f t="shared" ref="K528" si="274">SUM(IF(J528="",0,VLOOKUP(J528,Kengetal,2)))</f>
        <v>80</v>
      </c>
      <c r="L528" s="162">
        <f t="shared" ref="L528" si="275">P528*I528*U528</f>
        <v>15.141684705882351</v>
      </c>
      <c r="M528" s="162">
        <f t="shared" ref="M528" si="276">Q528*I528*V528</f>
        <v>0</v>
      </c>
      <c r="N528" s="162">
        <f t="shared" ref="N528" si="277">R528*I528*W528</f>
        <v>0</v>
      </c>
      <c r="O528" s="162">
        <f t="shared" ref="O528" si="278">S528*I528*X528</f>
        <v>0</v>
      </c>
      <c r="P528" s="163">
        <f t="shared" si="266"/>
        <v>0.29007058823529408</v>
      </c>
      <c r="Q528" s="162">
        <f t="shared" si="267"/>
        <v>0</v>
      </c>
      <c r="R528" s="162">
        <f t="shared" si="268"/>
        <v>0</v>
      </c>
      <c r="S528" s="162">
        <f t="shared" si="269"/>
        <v>0</v>
      </c>
      <c r="T528" s="251" t="str">
        <f t="shared" ref="T528" si="279">IF(J528="","",VLOOKUP(J528,Kengetal,13,FALSE))</f>
        <v>V</v>
      </c>
      <c r="U528" s="262">
        <v>1</v>
      </c>
      <c r="V528" s="262">
        <v>1</v>
      </c>
      <c r="W528" s="262">
        <v>1</v>
      </c>
      <c r="X528" s="262">
        <v>1</v>
      </c>
      <c r="Y528" s="158"/>
      <c r="Z528" s="164">
        <f t="shared" ref="Z528" si="280">I528*K528</f>
        <v>4176</v>
      </c>
      <c r="AA528" s="165">
        <f t="shared" ref="AA528" si="281">L528+M528+N528+O528</f>
        <v>15.141684705882351</v>
      </c>
      <c r="AB528" s="166"/>
    </row>
    <row r="529" spans="2:28" ht="18" customHeight="1">
      <c r="B529" s="298" t="s">
        <v>361</v>
      </c>
      <c r="C529" s="656" t="s">
        <v>855</v>
      </c>
      <c r="D529" s="300">
        <v>0</v>
      </c>
      <c r="E529" s="301"/>
      <c r="F529" s="72" t="s">
        <v>871</v>
      </c>
      <c r="G529" s="72" t="s">
        <v>334</v>
      </c>
      <c r="H529" s="55" t="s">
        <v>324</v>
      </c>
      <c r="I529" s="72">
        <v>52.2</v>
      </c>
      <c r="J529" s="261">
        <v>7080</v>
      </c>
      <c r="K529" s="161">
        <f t="shared" ref="K529" si="282">SUM(IF(J529="",0,VLOOKUP(J529,Kengetal,2)))</f>
        <v>80</v>
      </c>
      <c r="L529" s="162">
        <f t="shared" ref="L529" si="283">P529*I529*U529</f>
        <v>15.141684705882351</v>
      </c>
      <c r="M529" s="162">
        <f t="shared" ref="M529" si="284">Q529*I529*V529</f>
        <v>0</v>
      </c>
      <c r="N529" s="162">
        <f t="shared" ref="N529" si="285">R529*I529*W529</f>
        <v>0</v>
      </c>
      <c r="O529" s="162">
        <f t="shared" ref="O529" si="286">S529*I529*X529</f>
        <v>0</v>
      </c>
      <c r="P529" s="163">
        <f t="shared" si="266"/>
        <v>0.29007058823529408</v>
      </c>
      <c r="Q529" s="162">
        <f t="shared" si="267"/>
        <v>0</v>
      </c>
      <c r="R529" s="162">
        <f t="shared" si="268"/>
        <v>0</v>
      </c>
      <c r="S529" s="162">
        <f t="shared" si="269"/>
        <v>0</v>
      </c>
      <c r="T529" s="251" t="str">
        <f t="shared" ref="T529" si="287">IF(J529="","",VLOOKUP(J529,Kengetal,13,FALSE))</f>
        <v>V</v>
      </c>
      <c r="U529" s="262">
        <v>1</v>
      </c>
      <c r="V529" s="262">
        <v>1</v>
      </c>
      <c r="W529" s="262">
        <v>1</v>
      </c>
      <c r="X529" s="262">
        <v>1</v>
      </c>
      <c r="Y529" s="158"/>
      <c r="Z529" s="164">
        <f t="shared" ref="Z529" si="288">I529*K529</f>
        <v>4176</v>
      </c>
      <c r="AA529" s="165">
        <f t="shared" ref="AA529" si="289">L529+M529+N529+O529</f>
        <v>15.141684705882351</v>
      </c>
      <c r="AB529" s="166"/>
    </row>
    <row r="530" spans="2:28" ht="18" customHeight="1">
      <c r="B530" s="298" t="s">
        <v>361</v>
      </c>
      <c r="C530" s="656" t="s">
        <v>855</v>
      </c>
      <c r="D530" s="300">
        <v>0</v>
      </c>
      <c r="E530" s="301"/>
      <c r="F530" s="72" t="s">
        <v>871</v>
      </c>
      <c r="G530" s="72" t="s">
        <v>334</v>
      </c>
      <c r="H530" s="55" t="s">
        <v>324</v>
      </c>
      <c r="I530" s="72">
        <v>52.2</v>
      </c>
      <c r="J530" s="261">
        <v>7080</v>
      </c>
      <c r="K530" s="161">
        <f t="shared" si="273"/>
        <v>80</v>
      </c>
      <c r="L530" s="162">
        <f t="shared" si="258"/>
        <v>15.141684705882351</v>
      </c>
      <c r="M530" s="162">
        <f t="shared" si="259"/>
        <v>0</v>
      </c>
      <c r="N530" s="162">
        <f t="shared" si="260"/>
        <v>0</v>
      </c>
      <c r="O530" s="162">
        <f t="shared" si="261"/>
        <v>0</v>
      </c>
      <c r="P530" s="163">
        <f t="shared" si="266"/>
        <v>0.29007058823529408</v>
      </c>
      <c r="Q530" s="162">
        <f t="shared" si="267"/>
        <v>0</v>
      </c>
      <c r="R530" s="162">
        <f t="shared" si="268"/>
        <v>0</v>
      </c>
      <c r="S530" s="162">
        <f t="shared" si="269"/>
        <v>0</v>
      </c>
      <c r="T530" s="251" t="str">
        <f t="shared" si="262"/>
        <v>V</v>
      </c>
      <c r="U530" s="262">
        <v>1</v>
      </c>
      <c r="V530" s="262">
        <v>1</v>
      </c>
      <c r="W530" s="262">
        <v>1</v>
      </c>
      <c r="X530" s="262">
        <v>1</v>
      </c>
      <c r="Y530" s="158"/>
      <c r="Z530" s="164">
        <f t="shared" si="263"/>
        <v>4176</v>
      </c>
      <c r="AA530" s="165">
        <f t="shared" si="264"/>
        <v>15.141684705882351</v>
      </c>
      <c r="AB530" s="166"/>
    </row>
    <row r="531" spans="2:28" ht="18" customHeight="1">
      <c r="B531" s="298" t="s">
        <v>361</v>
      </c>
      <c r="C531" s="656" t="s">
        <v>855</v>
      </c>
      <c r="D531" s="300">
        <v>0</v>
      </c>
      <c r="E531" s="301"/>
      <c r="F531" s="72" t="s">
        <v>871</v>
      </c>
      <c r="G531" s="72" t="s">
        <v>334</v>
      </c>
      <c r="H531" s="55" t="s">
        <v>324</v>
      </c>
      <c r="I531" s="72">
        <v>50.4</v>
      </c>
      <c r="J531" s="261">
        <v>7080</v>
      </c>
      <c r="K531" s="161">
        <f t="shared" ref="K531:K536" si="290">SUM(IF(J531="",0,VLOOKUP(J531,Kengetal,2)))</f>
        <v>80</v>
      </c>
      <c r="L531" s="162">
        <f t="shared" si="258"/>
        <v>14.619557647058821</v>
      </c>
      <c r="M531" s="162">
        <f t="shared" si="259"/>
        <v>0</v>
      </c>
      <c r="N531" s="162">
        <f t="shared" si="260"/>
        <v>0</v>
      </c>
      <c r="O531" s="162">
        <f t="shared" si="261"/>
        <v>0</v>
      </c>
      <c r="P531" s="163">
        <f t="shared" si="266"/>
        <v>0.29007058823529408</v>
      </c>
      <c r="Q531" s="162">
        <f t="shared" si="267"/>
        <v>0</v>
      </c>
      <c r="R531" s="162">
        <f t="shared" si="268"/>
        <v>0</v>
      </c>
      <c r="S531" s="162">
        <f t="shared" si="269"/>
        <v>0</v>
      </c>
      <c r="T531" s="251" t="str">
        <f t="shared" si="262"/>
        <v>V</v>
      </c>
      <c r="U531" s="262">
        <v>1</v>
      </c>
      <c r="V531" s="262">
        <v>1</v>
      </c>
      <c r="W531" s="262">
        <v>1</v>
      </c>
      <c r="X531" s="262">
        <v>1</v>
      </c>
      <c r="Y531" s="158"/>
      <c r="Z531" s="164">
        <f t="shared" si="263"/>
        <v>4032</v>
      </c>
      <c r="AA531" s="165">
        <f t="shared" si="264"/>
        <v>14.619557647058821</v>
      </c>
      <c r="AB531" s="166"/>
    </row>
    <row r="532" spans="2:28" ht="18" customHeight="1">
      <c r="B532" s="298" t="s">
        <v>361</v>
      </c>
      <c r="C532" s="656" t="s">
        <v>855</v>
      </c>
      <c r="D532" s="300">
        <v>0</v>
      </c>
      <c r="E532" s="301"/>
      <c r="F532" s="72" t="s">
        <v>412</v>
      </c>
      <c r="G532" s="72" t="s">
        <v>333</v>
      </c>
      <c r="H532" s="55" t="s">
        <v>324</v>
      </c>
      <c r="I532" s="72">
        <v>89.6</v>
      </c>
      <c r="J532" s="261">
        <v>3200</v>
      </c>
      <c r="K532" s="161">
        <f t="shared" ref="K532:K533" si="291">SUM(IF(J532="",0,VLOOKUP(J532,Kengetal,2)))</f>
        <v>200</v>
      </c>
      <c r="L532" s="162">
        <f t="shared" ref="L532:L533" si="292">P532*I532*U532</f>
        <v>30.225066666666663</v>
      </c>
      <c r="M532" s="162">
        <f t="shared" ref="M532:M533" si="293">Q532*I532*V532</f>
        <v>0</v>
      </c>
      <c r="N532" s="162">
        <f t="shared" ref="N532:N533" si="294">R532*I532*W532</f>
        <v>0</v>
      </c>
      <c r="O532" s="162">
        <f t="shared" ref="O532:O533" si="295">S532*I532*X532</f>
        <v>0</v>
      </c>
      <c r="P532" s="163">
        <f t="shared" si="266"/>
        <v>0.33733333333333332</v>
      </c>
      <c r="Q532" s="162">
        <f t="shared" si="267"/>
        <v>0</v>
      </c>
      <c r="R532" s="162">
        <f t="shared" si="268"/>
        <v>0</v>
      </c>
      <c r="S532" s="162">
        <f t="shared" si="269"/>
        <v>0</v>
      </c>
      <c r="T532" s="251" t="str">
        <f t="shared" ref="T532:T533" si="296">IF(J532="","",VLOOKUP(J532,Kengetal,13,FALSE))</f>
        <v>V</v>
      </c>
      <c r="U532" s="262">
        <v>1</v>
      </c>
      <c r="V532" s="262">
        <v>1</v>
      </c>
      <c r="W532" s="262">
        <v>1</v>
      </c>
      <c r="X532" s="262">
        <v>1</v>
      </c>
      <c r="Y532" s="158"/>
      <c r="Z532" s="164">
        <f t="shared" ref="Z532:Z533" si="297">I532*K532</f>
        <v>17920</v>
      </c>
      <c r="AA532" s="165">
        <f t="shared" ref="AA532:AA533" si="298">L532+M532+N532+O532</f>
        <v>30.225066666666663</v>
      </c>
      <c r="AB532" s="166"/>
    </row>
    <row r="533" spans="2:28" ht="18" customHeight="1">
      <c r="B533" s="298" t="s">
        <v>361</v>
      </c>
      <c r="C533" s="656" t="s">
        <v>855</v>
      </c>
      <c r="D533" s="300">
        <v>0</v>
      </c>
      <c r="E533" s="301"/>
      <c r="F533" s="72" t="s">
        <v>345</v>
      </c>
      <c r="G533" s="72" t="s">
        <v>348</v>
      </c>
      <c r="H533" s="55" t="s">
        <v>325</v>
      </c>
      <c r="I533" s="72">
        <v>11.8</v>
      </c>
      <c r="J533" s="261">
        <v>2200</v>
      </c>
      <c r="K533" s="161">
        <f t="shared" si="291"/>
        <v>200</v>
      </c>
      <c r="L533" s="162">
        <f t="shared" si="292"/>
        <v>34.143184313725492</v>
      </c>
      <c r="M533" s="162">
        <f t="shared" si="293"/>
        <v>0</v>
      </c>
      <c r="N533" s="162">
        <f t="shared" si="294"/>
        <v>0</v>
      </c>
      <c r="O533" s="162">
        <f t="shared" si="295"/>
        <v>0</v>
      </c>
      <c r="P533" s="163">
        <f t="shared" si="266"/>
        <v>2.8934901960784316</v>
      </c>
      <c r="Q533" s="162">
        <f t="shared" si="267"/>
        <v>0</v>
      </c>
      <c r="R533" s="162">
        <f t="shared" si="268"/>
        <v>0</v>
      </c>
      <c r="S533" s="162">
        <f t="shared" si="269"/>
        <v>0</v>
      </c>
      <c r="T533" s="251" t="str">
        <f t="shared" si="296"/>
        <v>S</v>
      </c>
      <c r="U533" s="262">
        <v>1</v>
      </c>
      <c r="V533" s="262">
        <v>1</v>
      </c>
      <c r="W533" s="262">
        <v>1</v>
      </c>
      <c r="X533" s="262">
        <v>1</v>
      </c>
      <c r="Y533" s="158"/>
      <c r="Z533" s="164">
        <f t="shared" si="297"/>
        <v>2360</v>
      </c>
      <c r="AA533" s="165">
        <f t="shared" si="298"/>
        <v>34.143184313725492</v>
      </c>
      <c r="AB533" s="166"/>
    </row>
    <row r="534" spans="2:28" ht="18" customHeight="1">
      <c r="B534" s="298" t="s">
        <v>335</v>
      </c>
      <c r="C534" s="656" t="s">
        <v>535</v>
      </c>
      <c r="D534" s="300">
        <v>0</v>
      </c>
      <c r="E534" s="301"/>
      <c r="F534" s="72" t="s">
        <v>302</v>
      </c>
      <c r="G534" s="72" t="s">
        <v>333</v>
      </c>
      <c r="H534" s="55" t="s">
        <v>323</v>
      </c>
      <c r="I534" s="72">
        <v>8.8000000000000007</v>
      </c>
      <c r="J534" s="261">
        <v>6200</v>
      </c>
      <c r="K534" s="161">
        <f t="shared" si="290"/>
        <v>200</v>
      </c>
      <c r="L534" s="162">
        <f t="shared" si="258"/>
        <v>15.874509803921569</v>
      </c>
      <c r="M534" s="162">
        <f t="shared" si="259"/>
        <v>0</v>
      </c>
      <c r="N534" s="162">
        <f t="shared" si="260"/>
        <v>0</v>
      </c>
      <c r="O534" s="162">
        <f t="shared" si="261"/>
        <v>0</v>
      </c>
      <c r="P534" s="163">
        <f t="shared" si="266"/>
        <v>1.8039215686274508</v>
      </c>
      <c r="Q534" s="162">
        <f t="shared" si="267"/>
        <v>0</v>
      </c>
      <c r="R534" s="162">
        <f t="shared" si="268"/>
        <v>0</v>
      </c>
      <c r="S534" s="162">
        <f t="shared" si="269"/>
        <v>0</v>
      </c>
      <c r="T534" s="251" t="str">
        <f t="shared" si="262"/>
        <v>V</v>
      </c>
      <c r="U534" s="262">
        <v>1</v>
      </c>
      <c r="V534" s="262">
        <v>1</v>
      </c>
      <c r="W534" s="262">
        <v>1</v>
      </c>
      <c r="X534" s="262">
        <v>1</v>
      </c>
      <c r="Y534" s="158"/>
      <c r="Z534" s="164">
        <f t="shared" si="263"/>
        <v>1760.0000000000002</v>
      </c>
      <c r="AA534" s="165">
        <f t="shared" si="264"/>
        <v>15.874509803921569</v>
      </c>
      <c r="AB534" s="166"/>
    </row>
    <row r="535" spans="2:28" ht="18" customHeight="1">
      <c r="B535" s="298" t="s">
        <v>335</v>
      </c>
      <c r="C535" s="656" t="s">
        <v>535</v>
      </c>
      <c r="D535" s="300">
        <v>0</v>
      </c>
      <c r="E535" s="301"/>
      <c r="F535" s="72" t="s">
        <v>345</v>
      </c>
      <c r="G535" s="72" t="s">
        <v>348</v>
      </c>
      <c r="H535" s="55" t="s">
        <v>325</v>
      </c>
      <c r="I535" s="72">
        <v>36.5</v>
      </c>
      <c r="J535" s="261">
        <v>2200</v>
      </c>
      <c r="K535" s="161">
        <f t="shared" si="290"/>
        <v>200</v>
      </c>
      <c r="L535" s="162">
        <f t="shared" si="258"/>
        <v>105.61239215686275</v>
      </c>
      <c r="M535" s="162">
        <f t="shared" si="259"/>
        <v>0</v>
      </c>
      <c r="N535" s="162">
        <f t="shared" si="260"/>
        <v>0</v>
      </c>
      <c r="O535" s="162">
        <f t="shared" si="261"/>
        <v>0</v>
      </c>
      <c r="P535" s="163">
        <f t="shared" si="266"/>
        <v>2.8934901960784316</v>
      </c>
      <c r="Q535" s="162">
        <f t="shared" si="267"/>
        <v>0</v>
      </c>
      <c r="R535" s="162">
        <f t="shared" si="268"/>
        <v>0</v>
      </c>
      <c r="S535" s="162">
        <f t="shared" si="269"/>
        <v>0</v>
      </c>
      <c r="T535" s="251" t="str">
        <f t="shared" si="262"/>
        <v>S</v>
      </c>
      <c r="U535" s="262">
        <v>1</v>
      </c>
      <c r="V535" s="262">
        <v>1</v>
      </c>
      <c r="W535" s="262">
        <v>1</v>
      </c>
      <c r="X535" s="262">
        <v>1</v>
      </c>
      <c r="Y535" s="158"/>
      <c r="Z535" s="164">
        <f t="shared" si="263"/>
        <v>7300</v>
      </c>
      <c r="AA535" s="165">
        <f t="shared" si="264"/>
        <v>105.61239215686275</v>
      </c>
      <c r="AB535" s="166"/>
    </row>
    <row r="536" spans="2:28" ht="18" customHeight="1">
      <c r="B536" s="298" t="s">
        <v>335</v>
      </c>
      <c r="C536" s="656" t="s">
        <v>535</v>
      </c>
      <c r="D536" s="300">
        <v>0</v>
      </c>
      <c r="E536" s="301"/>
      <c r="F536" s="72" t="s">
        <v>481</v>
      </c>
      <c r="G536" s="72" t="s">
        <v>333</v>
      </c>
      <c r="H536" s="55" t="s">
        <v>324</v>
      </c>
      <c r="I536" s="72">
        <v>55.1</v>
      </c>
      <c r="J536" s="261">
        <v>3200</v>
      </c>
      <c r="K536" s="161">
        <f t="shared" si="290"/>
        <v>200</v>
      </c>
      <c r="L536" s="162">
        <f t="shared" si="258"/>
        <v>18.587066666666665</v>
      </c>
      <c r="M536" s="162">
        <f t="shared" si="259"/>
        <v>0</v>
      </c>
      <c r="N536" s="162">
        <f t="shared" si="260"/>
        <v>0</v>
      </c>
      <c r="O536" s="162">
        <f t="shared" si="261"/>
        <v>0</v>
      </c>
      <c r="P536" s="163">
        <f t="shared" si="266"/>
        <v>0.33733333333333332</v>
      </c>
      <c r="Q536" s="162">
        <f t="shared" si="267"/>
        <v>0</v>
      </c>
      <c r="R536" s="162">
        <f t="shared" si="268"/>
        <v>0</v>
      </c>
      <c r="S536" s="162">
        <f t="shared" si="269"/>
        <v>0</v>
      </c>
      <c r="T536" s="251" t="str">
        <f t="shared" si="262"/>
        <v>V</v>
      </c>
      <c r="U536" s="262">
        <v>1</v>
      </c>
      <c r="V536" s="262">
        <v>1</v>
      </c>
      <c r="W536" s="262">
        <v>1</v>
      </c>
      <c r="X536" s="262">
        <v>1</v>
      </c>
      <c r="Y536" s="158"/>
      <c r="Z536" s="164">
        <f t="shared" si="263"/>
        <v>11020</v>
      </c>
      <c r="AA536" s="165">
        <f t="shared" si="264"/>
        <v>18.587066666666665</v>
      </c>
      <c r="AB536" s="166"/>
    </row>
    <row r="537" spans="2:28" ht="18" customHeight="1">
      <c r="B537" s="298" t="s">
        <v>335</v>
      </c>
      <c r="C537" s="656" t="s">
        <v>535</v>
      </c>
      <c r="D537" s="300">
        <v>0</v>
      </c>
      <c r="E537" s="301"/>
      <c r="F537" s="72" t="s">
        <v>488</v>
      </c>
      <c r="G537" s="72" t="s">
        <v>333</v>
      </c>
      <c r="H537" s="55" t="s">
        <v>324</v>
      </c>
      <c r="I537" s="72">
        <v>200</v>
      </c>
      <c r="J537" s="261">
        <v>5200</v>
      </c>
      <c r="K537" s="161">
        <f t="shared" ref="K537:K541" si="299">SUM(IF(J537="",0,VLOOKUP(J537,Kengetal,2)))</f>
        <v>200</v>
      </c>
      <c r="L537" s="162">
        <f t="shared" si="258"/>
        <v>62.59607843137254</v>
      </c>
      <c r="M537" s="162">
        <f t="shared" si="259"/>
        <v>0</v>
      </c>
      <c r="N537" s="162">
        <f t="shared" si="260"/>
        <v>0</v>
      </c>
      <c r="O537" s="162">
        <f t="shared" si="261"/>
        <v>0</v>
      </c>
      <c r="P537" s="163">
        <f t="shared" si="266"/>
        <v>0.31298039215686269</v>
      </c>
      <c r="Q537" s="162">
        <f t="shared" si="267"/>
        <v>0</v>
      </c>
      <c r="R537" s="162">
        <f t="shared" si="268"/>
        <v>0</v>
      </c>
      <c r="S537" s="162">
        <f t="shared" si="269"/>
        <v>0</v>
      </c>
      <c r="T537" s="251" t="str">
        <f t="shared" si="262"/>
        <v>V</v>
      </c>
      <c r="U537" s="262">
        <v>1</v>
      </c>
      <c r="V537" s="262">
        <v>1</v>
      </c>
      <c r="W537" s="262">
        <v>1</v>
      </c>
      <c r="X537" s="262">
        <v>1</v>
      </c>
      <c r="Y537" s="158"/>
      <c r="Z537" s="164">
        <f t="shared" si="263"/>
        <v>40000</v>
      </c>
      <c r="AA537" s="165">
        <f t="shared" si="264"/>
        <v>62.59607843137254</v>
      </c>
      <c r="AB537" s="166"/>
    </row>
    <row r="538" spans="2:28" ht="18" customHeight="1">
      <c r="B538" s="298" t="s">
        <v>335</v>
      </c>
      <c r="C538" s="656" t="s">
        <v>535</v>
      </c>
      <c r="D538" s="300">
        <v>0</v>
      </c>
      <c r="E538" s="301"/>
      <c r="F538" s="72" t="s">
        <v>916</v>
      </c>
      <c r="G538" s="72" t="s">
        <v>334</v>
      </c>
      <c r="H538" s="55" t="s">
        <v>324</v>
      </c>
      <c r="I538" s="72">
        <v>126.5</v>
      </c>
      <c r="J538" s="261">
        <v>7040</v>
      </c>
      <c r="K538" s="161">
        <f t="shared" ref="K538" si="300">SUM(IF(J538="",0,VLOOKUP(J538,Kengetal,2)))</f>
        <v>40</v>
      </c>
      <c r="L538" s="162">
        <f t="shared" ref="L538" si="301">P538*I538*U538</f>
        <v>19.875878431372549</v>
      </c>
      <c r="M538" s="162">
        <f t="shared" ref="M538" si="302">Q538*I538*V538</f>
        <v>0</v>
      </c>
      <c r="N538" s="162">
        <f t="shared" ref="N538" si="303">R538*I538*W538</f>
        <v>0</v>
      </c>
      <c r="O538" s="162">
        <f t="shared" ref="O538" si="304">S538*I538*X538</f>
        <v>0</v>
      </c>
      <c r="P538" s="163">
        <f t="shared" si="266"/>
        <v>0.15712156862745097</v>
      </c>
      <c r="Q538" s="162">
        <f t="shared" si="267"/>
        <v>0</v>
      </c>
      <c r="R538" s="162">
        <f t="shared" si="268"/>
        <v>0</v>
      </c>
      <c r="S538" s="162">
        <f t="shared" si="269"/>
        <v>0</v>
      </c>
      <c r="T538" s="251" t="str">
        <f t="shared" ref="T538" si="305">IF(J538="","",VLOOKUP(J538,Kengetal,13,FALSE))</f>
        <v>V</v>
      </c>
      <c r="U538" s="262">
        <v>1</v>
      </c>
      <c r="V538" s="262">
        <v>1</v>
      </c>
      <c r="W538" s="262">
        <v>1</v>
      </c>
      <c r="X538" s="262">
        <v>1</v>
      </c>
      <c r="Y538" s="158"/>
      <c r="Z538" s="164">
        <f t="shared" ref="Z538" si="306">I538*K538</f>
        <v>5060</v>
      </c>
      <c r="AA538" s="165">
        <f t="shared" ref="AA538" si="307">L538+M538+N538+O538</f>
        <v>19.875878431372549</v>
      </c>
      <c r="AB538" s="166"/>
    </row>
    <row r="539" spans="2:28" ht="18" customHeight="1">
      <c r="B539" s="298" t="s">
        <v>329</v>
      </c>
      <c r="C539" s="656" t="s">
        <v>883</v>
      </c>
      <c r="D539" s="300">
        <v>0</v>
      </c>
      <c r="E539" s="301"/>
      <c r="F539" s="72" t="s">
        <v>621</v>
      </c>
      <c r="G539" s="72" t="s">
        <v>333</v>
      </c>
      <c r="H539" s="55" t="s">
        <v>324</v>
      </c>
      <c r="I539" s="72">
        <v>53</v>
      </c>
      <c r="J539" s="261">
        <v>3200</v>
      </c>
      <c r="K539" s="161">
        <f t="shared" si="299"/>
        <v>200</v>
      </c>
      <c r="L539" s="162">
        <f t="shared" si="258"/>
        <v>17.878666666666668</v>
      </c>
      <c r="M539" s="162">
        <f t="shared" si="259"/>
        <v>0</v>
      </c>
      <c r="N539" s="162">
        <f t="shared" si="260"/>
        <v>0</v>
      </c>
      <c r="O539" s="162">
        <f t="shared" si="261"/>
        <v>0</v>
      </c>
      <c r="P539" s="163">
        <f t="shared" si="266"/>
        <v>0.33733333333333332</v>
      </c>
      <c r="Q539" s="162">
        <f t="shared" si="267"/>
        <v>0</v>
      </c>
      <c r="R539" s="162">
        <f t="shared" si="268"/>
        <v>0</v>
      </c>
      <c r="S539" s="162">
        <f t="shared" si="269"/>
        <v>0</v>
      </c>
      <c r="T539" s="251" t="str">
        <f t="shared" si="262"/>
        <v>V</v>
      </c>
      <c r="U539" s="262">
        <v>1</v>
      </c>
      <c r="V539" s="262">
        <v>1</v>
      </c>
      <c r="W539" s="262">
        <v>1</v>
      </c>
      <c r="X539" s="262">
        <v>1</v>
      </c>
      <c r="Y539" s="158"/>
      <c r="Z539" s="164">
        <f t="shared" si="263"/>
        <v>10600</v>
      </c>
      <c r="AA539" s="165">
        <f t="shared" si="264"/>
        <v>17.878666666666668</v>
      </c>
      <c r="AB539" s="166"/>
    </row>
    <row r="540" spans="2:28" ht="18" customHeight="1">
      <c r="B540" s="298" t="s">
        <v>329</v>
      </c>
      <c r="C540" s="656" t="s">
        <v>883</v>
      </c>
      <c r="D540" s="300">
        <v>0</v>
      </c>
      <c r="E540" s="301"/>
      <c r="F540" s="72" t="s">
        <v>330</v>
      </c>
      <c r="G540" s="72" t="s">
        <v>333</v>
      </c>
      <c r="H540" s="55" t="s">
        <v>324</v>
      </c>
      <c r="I540" s="72">
        <v>76</v>
      </c>
      <c r="J540" s="261">
        <v>3200</v>
      </c>
      <c r="K540" s="161">
        <f t="shared" si="299"/>
        <v>200</v>
      </c>
      <c r="L540" s="162">
        <f t="shared" si="258"/>
        <v>25.637333333333331</v>
      </c>
      <c r="M540" s="162">
        <f t="shared" si="259"/>
        <v>0</v>
      </c>
      <c r="N540" s="162">
        <f t="shared" si="260"/>
        <v>0</v>
      </c>
      <c r="O540" s="162">
        <f t="shared" si="261"/>
        <v>0</v>
      </c>
      <c r="P540" s="163">
        <f t="shared" si="266"/>
        <v>0.33733333333333332</v>
      </c>
      <c r="Q540" s="162">
        <f t="shared" si="267"/>
        <v>0</v>
      </c>
      <c r="R540" s="162">
        <f t="shared" si="268"/>
        <v>0</v>
      </c>
      <c r="S540" s="162">
        <f t="shared" si="269"/>
        <v>0</v>
      </c>
      <c r="T540" s="251" t="str">
        <f t="shared" si="262"/>
        <v>V</v>
      </c>
      <c r="U540" s="262">
        <v>1</v>
      </c>
      <c r="V540" s="262">
        <v>1</v>
      </c>
      <c r="W540" s="262">
        <v>1</v>
      </c>
      <c r="X540" s="262">
        <v>1</v>
      </c>
      <c r="Y540" s="158"/>
      <c r="Z540" s="164">
        <f t="shared" si="263"/>
        <v>15200</v>
      </c>
      <c r="AA540" s="165">
        <f t="shared" si="264"/>
        <v>25.637333333333331</v>
      </c>
      <c r="AB540" s="166"/>
    </row>
    <row r="541" spans="2:28" ht="18" customHeight="1">
      <c r="B541" s="298" t="s">
        <v>329</v>
      </c>
      <c r="C541" s="656" t="s">
        <v>883</v>
      </c>
      <c r="D541" s="300">
        <v>0</v>
      </c>
      <c r="E541" s="301"/>
      <c r="F541" s="72" t="s">
        <v>304</v>
      </c>
      <c r="G541" s="72" t="s">
        <v>333</v>
      </c>
      <c r="H541" s="55" t="s">
        <v>324</v>
      </c>
      <c r="I541" s="72">
        <v>85</v>
      </c>
      <c r="J541" s="261">
        <v>5200</v>
      </c>
      <c r="K541" s="161">
        <f t="shared" si="299"/>
        <v>200</v>
      </c>
      <c r="L541" s="162">
        <f t="shared" si="258"/>
        <v>26.603333333333328</v>
      </c>
      <c r="M541" s="162">
        <f t="shared" si="259"/>
        <v>0</v>
      </c>
      <c r="N541" s="162">
        <f t="shared" si="260"/>
        <v>0</v>
      </c>
      <c r="O541" s="162">
        <f t="shared" si="261"/>
        <v>0</v>
      </c>
      <c r="P541" s="163">
        <f t="shared" si="266"/>
        <v>0.31298039215686269</v>
      </c>
      <c r="Q541" s="162">
        <f t="shared" si="267"/>
        <v>0</v>
      </c>
      <c r="R541" s="162">
        <f t="shared" si="268"/>
        <v>0</v>
      </c>
      <c r="S541" s="162">
        <f t="shared" si="269"/>
        <v>0</v>
      </c>
      <c r="T541" s="251" t="str">
        <f t="shared" si="262"/>
        <v>V</v>
      </c>
      <c r="U541" s="262">
        <v>1</v>
      </c>
      <c r="V541" s="262">
        <v>1</v>
      </c>
      <c r="W541" s="262">
        <v>1</v>
      </c>
      <c r="X541" s="262">
        <v>1</v>
      </c>
      <c r="Y541" s="158"/>
      <c r="Z541" s="164">
        <f t="shared" si="263"/>
        <v>17000</v>
      </c>
      <c r="AA541" s="165">
        <f t="shared" si="264"/>
        <v>26.603333333333328</v>
      </c>
      <c r="AB541" s="166"/>
    </row>
    <row r="542" spans="2:28" ht="18" customHeight="1">
      <c r="B542" s="298" t="s">
        <v>329</v>
      </c>
      <c r="C542" s="656" t="s">
        <v>884</v>
      </c>
      <c r="D542" s="300">
        <v>0</v>
      </c>
      <c r="E542" s="301"/>
      <c r="F542" s="72" t="s">
        <v>302</v>
      </c>
      <c r="G542" s="72" t="s">
        <v>333</v>
      </c>
      <c r="H542" s="55" t="s">
        <v>332</v>
      </c>
      <c r="I542" s="72">
        <v>6</v>
      </c>
      <c r="J542" s="261">
        <v>6200</v>
      </c>
      <c r="K542" s="161">
        <f t="shared" ref="K542:K547" si="308">SUM(IF(J542="",0,VLOOKUP(J542,Kengetal,2)))</f>
        <v>200</v>
      </c>
      <c r="L542" s="162">
        <f t="shared" si="258"/>
        <v>10.823529411764705</v>
      </c>
      <c r="M542" s="162">
        <f t="shared" si="259"/>
        <v>0</v>
      </c>
      <c r="N542" s="162">
        <f t="shared" si="260"/>
        <v>0</v>
      </c>
      <c r="O542" s="162">
        <f t="shared" si="261"/>
        <v>0</v>
      </c>
      <c r="P542" s="163">
        <f t="shared" si="266"/>
        <v>1.8039215686274508</v>
      </c>
      <c r="Q542" s="162">
        <f t="shared" si="267"/>
        <v>0</v>
      </c>
      <c r="R542" s="162">
        <f t="shared" si="268"/>
        <v>0</v>
      </c>
      <c r="S542" s="162">
        <f t="shared" si="269"/>
        <v>0</v>
      </c>
      <c r="T542" s="251" t="str">
        <f t="shared" si="262"/>
        <v>V</v>
      </c>
      <c r="U542" s="262">
        <v>1</v>
      </c>
      <c r="V542" s="262">
        <v>1</v>
      </c>
      <c r="W542" s="262">
        <v>1</v>
      </c>
      <c r="X542" s="262">
        <v>1</v>
      </c>
      <c r="Y542" s="158"/>
      <c r="Z542" s="164">
        <f t="shared" si="263"/>
        <v>1200</v>
      </c>
      <c r="AA542" s="165">
        <f t="shared" si="264"/>
        <v>10.823529411764705</v>
      </c>
      <c r="AB542" s="166"/>
    </row>
    <row r="543" spans="2:28" ht="18" customHeight="1">
      <c r="B543" s="298" t="s">
        <v>329</v>
      </c>
      <c r="C543" s="656" t="s">
        <v>884</v>
      </c>
      <c r="D543" s="300">
        <v>0</v>
      </c>
      <c r="E543" s="301"/>
      <c r="F543" s="72" t="s">
        <v>347</v>
      </c>
      <c r="G543" s="72" t="s">
        <v>333</v>
      </c>
      <c r="H543" s="55" t="s">
        <v>323</v>
      </c>
      <c r="I543" s="72">
        <v>25</v>
      </c>
      <c r="J543" s="261">
        <v>3120</v>
      </c>
      <c r="K543" s="161">
        <f t="shared" si="308"/>
        <v>120</v>
      </c>
      <c r="L543" s="162">
        <f t="shared" si="258"/>
        <v>6.0719999999999992</v>
      </c>
      <c r="M543" s="162">
        <f t="shared" si="259"/>
        <v>0</v>
      </c>
      <c r="N543" s="162">
        <f t="shared" si="260"/>
        <v>0</v>
      </c>
      <c r="O543" s="162">
        <f t="shared" si="261"/>
        <v>0</v>
      </c>
      <c r="P543" s="163">
        <f t="shared" si="266"/>
        <v>0.24287999999999998</v>
      </c>
      <c r="Q543" s="162">
        <f t="shared" si="267"/>
        <v>0</v>
      </c>
      <c r="R543" s="162">
        <f t="shared" si="268"/>
        <v>0</v>
      </c>
      <c r="S543" s="162">
        <f t="shared" si="269"/>
        <v>0</v>
      </c>
      <c r="T543" s="251" t="str">
        <f t="shared" si="262"/>
        <v>V</v>
      </c>
      <c r="U543" s="262">
        <v>1</v>
      </c>
      <c r="V543" s="262">
        <v>1</v>
      </c>
      <c r="W543" s="262">
        <v>1</v>
      </c>
      <c r="X543" s="262">
        <v>1</v>
      </c>
      <c r="Y543" s="158"/>
      <c r="Z543" s="164">
        <f t="shared" si="263"/>
        <v>3000</v>
      </c>
      <c r="AA543" s="165">
        <f t="shared" si="264"/>
        <v>6.0719999999999992</v>
      </c>
      <c r="AB543" s="166"/>
    </row>
    <row r="544" spans="2:28" ht="18" customHeight="1">
      <c r="B544" s="298" t="s">
        <v>329</v>
      </c>
      <c r="C544" s="656" t="s">
        <v>884</v>
      </c>
      <c r="D544" s="300">
        <v>0</v>
      </c>
      <c r="E544" s="301"/>
      <c r="F544" s="72" t="s">
        <v>528</v>
      </c>
      <c r="G544" s="72" t="s">
        <v>341</v>
      </c>
      <c r="H544" s="55" t="s">
        <v>323</v>
      </c>
      <c r="I544" s="72">
        <v>22</v>
      </c>
      <c r="J544" s="261">
        <v>1040</v>
      </c>
      <c r="K544" s="161">
        <f t="shared" si="308"/>
        <v>40</v>
      </c>
      <c r="L544" s="162">
        <f t="shared" si="258"/>
        <v>2.7859764705882357</v>
      </c>
      <c r="M544" s="162">
        <f t="shared" si="259"/>
        <v>0</v>
      </c>
      <c r="N544" s="162">
        <f t="shared" si="260"/>
        <v>0</v>
      </c>
      <c r="O544" s="162">
        <f t="shared" si="261"/>
        <v>0</v>
      </c>
      <c r="P544" s="163">
        <f t="shared" si="266"/>
        <v>0.12663529411764707</v>
      </c>
      <c r="Q544" s="162">
        <f t="shared" si="267"/>
        <v>0</v>
      </c>
      <c r="R544" s="162">
        <f t="shared" si="268"/>
        <v>0</v>
      </c>
      <c r="S544" s="162">
        <f t="shared" si="269"/>
        <v>0</v>
      </c>
      <c r="T544" s="251" t="str">
        <f t="shared" si="262"/>
        <v>B</v>
      </c>
      <c r="U544" s="262">
        <v>1</v>
      </c>
      <c r="V544" s="262">
        <v>1</v>
      </c>
      <c r="W544" s="262">
        <v>1</v>
      </c>
      <c r="X544" s="262">
        <v>1</v>
      </c>
      <c r="Y544" s="158"/>
      <c r="Z544" s="164">
        <f t="shared" si="263"/>
        <v>880</v>
      </c>
      <c r="AA544" s="165">
        <f t="shared" si="264"/>
        <v>2.7859764705882357</v>
      </c>
      <c r="AB544" s="166"/>
    </row>
    <row r="545" spans="2:28" ht="18" customHeight="1">
      <c r="B545" s="298" t="s">
        <v>329</v>
      </c>
      <c r="C545" s="656" t="s">
        <v>884</v>
      </c>
      <c r="D545" s="300">
        <v>0</v>
      </c>
      <c r="E545" s="301"/>
      <c r="F545" s="72" t="s">
        <v>528</v>
      </c>
      <c r="G545" s="72" t="s">
        <v>341</v>
      </c>
      <c r="H545" s="55" t="s">
        <v>323</v>
      </c>
      <c r="I545" s="72">
        <v>6</v>
      </c>
      <c r="J545" s="261">
        <v>1040</v>
      </c>
      <c r="K545" s="161">
        <f t="shared" si="308"/>
        <v>40</v>
      </c>
      <c r="L545" s="162">
        <f t="shared" si="258"/>
        <v>0.75981176470588241</v>
      </c>
      <c r="M545" s="162">
        <f t="shared" si="259"/>
        <v>0</v>
      </c>
      <c r="N545" s="162">
        <f t="shared" si="260"/>
        <v>0</v>
      </c>
      <c r="O545" s="162">
        <f t="shared" si="261"/>
        <v>0</v>
      </c>
      <c r="P545" s="163">
        <f t="shared" si="266"/>
        <v>0.12663529411764707</v>
      </c>
      <c r="Q545" s="162">
        <f t="shared" si="267"/>
        <v>0</v>
      </c>
      <c r="R545" s="162">
        <f t="shared" si="268"/>
        <v>0</v>
      </c>
      <c r="S545" s="162">
        <f t="shared" si="269"/>
        <v>0</v>
      </c>
      <c r="T545" s="251" t="str">
        <f t="shared" si="262"/>
        <v>B</v>
      </c>
      <c r="U545" s="262">
        <v>1</v>
      </c>
      <c r="V545" s="262">
        <v>1</v>
      </c>
      <c r="W545" s="262">
        <v>1</v>
      </c>
      <c r="X545" s="262">
        <v>1</v>
      </c>
      <c r="Y545" s="158"/>
      <c r="Z545" s="164">
        <f t="shared" si="263"/>
        <v>240</v>
      </c>
      <c r="AA545" s="165">
        <f t="shared" si="264"/>
        <v>0.75981176470588241</v>
      </c>
      <c r="AB545" s="166"/>
    </row>
    <row r="546" spans="2:28" ht="18" customHeight="1">
      <c r="B546" s="298" t="s">
        <v>329</v>
      </c>
      <c r="C546" s="656" t="s">
        <v>884</v>
      </c>
      <c r="D546" s="300">
        <v>0</v>
      </c>
      <c r="E546" s="301"/>
      <c r="F546" s="72" t="s">
        <v>528</v>
      </c>
      <c r="G546" s="72" t="s">
        <v>341</v>
      </c>
      <c r="H546" s="55" t="s">
        <v>323</v>
      </c>
      <c r="I546" s="72">
        <v>6</v>
      </c>
      <c r="J546" s="261">
        <v>1040</v>
      </c>
      <c r="K546" s="161">
        <f t="shared" si="308"/>
        <v>40</v>
      </c>
      <c r="L546" s="162">
        <f t="shared" si="258"/>
        <v>0.75981176470588241</v>
      </c>
      <c r="M546" s="162">
        <f t="shared" si="259"/>
        <v>0</v>
      </c>
      <c r="N546" s="162">
        <f t="shared" si="260"/>
        <v>0</v>
      </c>
      <c r="O546" s="162">
        <f t="shared" si="261"/>
        <v>0</v>
      </c>
      <c r="P546" s="163">
        <f t="shared" si="266"/>
        <v>0.12663529411764707</v>
      </c>
      <c r="Q546" s="162">
        <f t="shared" si="267"/>
        <v>0</v>
      </c>
      <c r="R546" s="162">
        <f t="shared" si="268"/>
        <v>0</v>
      </c>
      <c r="S546" s="162">
        <f t="shared" si="269"/>
        <v>0</v>
      </c>
      <c r="T546" s="251" t="str">
        <f t="shared" si="262"/>
        <v>B</v>
      </c>
      <c r="U546" s="262">
        <v>1</v>
      </c>
      <c r="V546" s="262">
        <v>1</v>
      </c>
      <c r="W546" s="262">
        <v>1</v>
      </c>
      <c r="X546" s="262">
        <v>1</v>
      </c>
      <c r="Y546" s="158"/>
      <c r="Z546" s="164">
        <f t="shared" si="263"/>
        <v>240</v>
      </c>
      <c r="AA546" s="165">
        <f t="shared" si="264"/>
        <v>0.75981176470588241</v>
      </c>
      <c r="AB546" s="166"/>
    </row>
    <row r="547" spans="2:28" ht="18" customHeight="1">
      <c r="B547" s="298" t="s">
        <v>329</v>
      </c>
      <c r="C547" s="656" t="s">
        <v>884</v>
      </c>
      <c r="D547" s="300">
        <v>0</v>
      </c>
      <c r="E547" s="301"/>
      <c r="F547" s="72" t="s">
        <v>345</v>
      </c>
      <c r="G547" s="72" t="s">
        <v>348</v>
      </c>
      <c r="H547" s="55" t="s">
        <v>325</v>
      </c>
      <c r="I547" s="72">
        <v>1</v>
      </c>
      <c r="J547" s="261">
        <v>2200</v>
      </c>
      <c r="K547" s="161">
        <f t="shared" si="308"/>
        <v>200</v>
      </c>
      <c r="L547" s="162">
        <f t="shared" si="258"/>
        <v>2.8934901960784316</v>
      </c>
      <c r="M547" s="162">
        <f t="shared" si="259"/>
        <v>0</v>
      </c>
      <c r="N547" s="162">
        <f t="shared" si="260"/>
        <v>0</v>
      </c>
      <c r="O547" s="162">
        <f t="shared" si="261"/>
        <v>0</v>
      </c>
      <c r="P547" s="163">
        <f t="shared" si="266"/>
        <v>2.8934901960784316</v>
      </c>
      <c r="Q547" s="162">
        <f t="shared" si="267"/>
        <v>0</v>
      </c>
      <c r="R547" s="162">
        <f t="shared" si="268"/>
        <v>0</v>
      </c>
      <c r="S547" s="162">
        <f t="shared" si="269"/>
        <v>0</v>
      </c>
      <c r="T547" s="251" t="str">
        <f t="shared" si="262"/>
        <v>S</v>
      </c>
      <c r="U547" s="262">
        <v>1</v>
      </c>
      <c r="V547" s="262">
        <v>1</v>
      </c>
      <c r="W547" s="262">
        <v>1</v>
      </c>
      <c r="X547" s="262">
        <v>1</v>
      </c>
      <c r="Y547" s="158"/>
      <c r="Z547" s="164">
        <f t="shared" si="263"/>
        <v>200</v>
      </c>
      <c r="AA547" s="165">
        <f t="shared" si="264"/>
        <v>2.8934901960784316</v>
      </c>
      <c r="AB547" s="166"/>
    </row>
    <row r="548" spans="2:28" ht="18" customHeight="1">
      <c r="B548" s="298" t="s">
        <v>329</v>
      </c>
      <c r="C548" s="656" t="s">
        <v>884</v>
      </c>
      <c r="D548" s="300">
        <v>0</v>
      </c>
      <c r="E548" s="301"/>
      <c r="F548" s="72" t="s">
        <v>345</v>
      </c>
      <c r="G548" s="72" t="s">
        <v>348</v>
      </c>
      <c r="H548" s="55" t="s">
        <v>325</v>
      </c>
      <c r="I548" s="72">
        <v>1</v>
      </c>
      <c r="J548" s="261">
        <v>2200</v>
      </c>
      <c r="K548" s="161">
        <f t="shared" ref="K548:K552" si="309">SUM(IF(J548="",0,VLOOKUP(J548,Kengetal,2)))</f>
        <v>200</v>
      </c>
      <c r="L548" s="162">
        <f t="shared" si="258"/>
        <v>2.8934901960784316</v>
      </c>
      <c r="M548" s="162">
        <f t="shared" si="259"/>
        <v>0</v>
      </c>
      <c r="N548" s="162">
        <f t="shared" si="260"/>
        <v>0</v>
      </c>
      <c r="O548" s="162">
        <f t="shared" si="261"/>
        <v>0</v>
      </c>
      <c r="P548" s="163">
        <f t="shared" si="266"/>
        <v>2.8934901960784316</v>
      </c>
      <c r="Q548" s="162">
        <f t="shared" si="267"/>
        <v>0</v>
      </c>
      <c r="R548" s="162">
        <f t="shared" si="268"/>
        <v>0</v>
      </c>
      <c r="S548" s="162">
        <f t="shared" si="269"/>
        <v>0</v>
      </c>
      <c r="T548" s="251" t="str">
        <f t="shared" si="262"/>
        <v>S</v>
      </c>
      <c r="U548" s="262">
        <v>1</v>
      </c>
      <c r="V548" s="262">
        <v>1</v>
      </c>
      <c r="W548" s="262">
        <v>1</v>
      </c>
      <c r="X548" s="262">
        <v>1</v>
      </c>
      <c r="Y548" s="158"/>
      <c r="Z548" s="164">
        <f t="shared" si="263"/>
        <v>200</v>
      </c>
      <c r="AA548" s="165">
        <f t="shared" si="264"/>
        <v>2.8934901960784316</v>
      </c>
      <c r="AB548" s="166"/>
    </row>
    <row r="549" spans="2:28" ht="18" customHeight="1">
      <c r="B549" s="298" t="s">
        <v>329</v>
      </c>
      <c r="C549" s="656" t="s">
        <v>884</v>
      </c>
      <c r="D549" s="300">
        <v>0</v>
      </c>
      <c r="E549" s="301"/>
      <c r="F549" s="72" t="s">
        <v>871</v>
      </c>
      <c r="G549" s="72" t="s">
        <v>334</v>
      </c>
      <c r="H549" s="55" t="s">
        <v>324</v>
      </c>
      <c r="I549" s="72">
        <v>56</v>
      </c>
      <c r="J549" s="261">
        <v>7080</v>
      </c>
      <c r="K549" s="161">
        <f t="shared" si="309"/>
        <v>80</v>
      </c>
      <c r="L549" s="162">
        <f t="shared" si="258"/>
        <v>16.243952941176467</v>
      </c>
      <c r="M549" s="162">
        <f t="shared" si="259"/>
        <v>0</v>
      </c>
      <c r="N549" s="162">
        <f t="shared" si="260"/>
        <v>0</v>
      </c>
      <c r="O549" s="162">
        <f t="shared" si="261"/>
        <v>0</v>
      </c>
      <c r="P549" s="163">
        <f t="shared" si="266"/>
        <v>0.29007058823529408</v>
      </c>
      <c r="Q549" s="162">
        <f t="shared" si="267"/>
        <v>0</v>
      </c>
      <c r="R549" s="162">
        <f t="shared" si="268"/>
        <v>0</v>
      </c>
      <c r="S549" s="162">
        <f t="shared" si="269"/>
        <v>0</v>
      </c>
      <c r="T549" s="251" t="str">
        <f t="shared" si="262"/>
        <v>V</v>
      </c>
      <c r="U549" s="262">
        <v>1</v>
      </c>
      <c r="V549" s="262">
        <v>1</v>
      </c>
      <c r="W549" s="262">
        <v>1</v>
      </c>
      <c r="X549" s="262">
        <v>1</v>
      </c>
      <c r="Y549" s="158"/>
      <c r="Z549" s="164">
        <f t="shared" si="263"/>
        <v>4480</v>
      </c>
      <c r="AA549" s="165">
        <f t="shared" si="264"/>
        <v>16.243952941176467</v>
      </c>
      <c r="AB549" s="166"/>
    </row>
    <row r="550" spans="2:28" ht="18" customHeight="1">
      <c r="B550" s="298" t="s">
        <v>329</v>
      </c>
      <c r="C550" s="656" t="s">
        <v>884</v>
      </c>
      <c r="D550" s="300">
        <v>0</v>
      </c>
      <c r="E550" s="301"/>
      <c r="F550" s="72" t="s">
        <v>871</v>
      </c>
      <c r="G550" s="72" t="s">
        <v>334</v>
      </c>
      <c r="H550" s="55" t="s">
        <v>324</v>
      </c>
      <c r="I550" s="72">
        <v>56</v>
      </c>
      <c r="J550" s="261">
        <v>7080</v>
      </c>
      <c r="K550" s="161">
        <f t="shared" si="309"/>
        <v>80</v>
      </c>
      <c r="L550" s="162">
        <f t="shared" si="258"/>
        <v>16.243952941176467</v>
      </c>
      <c r="M550" s="162">
        <f t="shared" si="259"/>
        <v>0</v>
      </c>
      <c r="N550" s="162">
        <f t="shared" si="260"/>
        <v>0</v>
      </c>
      <c r="O550" s="162">
        <f t="shared" si="261"/>
        <v>0</v>
      </c>
      <c r="P550" s="163">
        <f t="shared" si="266"/>
        <v>0.29007058823529408</v>
      </c>
      <c r="Q550" s="162">
        <f t="shared" si="267"/>
        <v>0</v>
      </c>
      <c r="R550" s="162">
        <f t="shared" si="268"/>
        <v>0</v>
      </c>
      <c r="S550" s="162">
        <f t="shared" si="269"/>
        <v>0</v>
      </c>
      <c r="T550" s="251" t="str">
        <f t="shared" si="262"/>
        <v>V</v>
      </c>
      <c r="U550" s="262">
        <v>1</v>
      </c>
      <c r="V550" s="262">
        <v>1</v>
      </c>
      <c r="W550" s="262">
        <v>1</v>
      </c>
      <c r="X550" s="262">
        <v>1</v>
      </c>
      <c r="Y550" s="158"/>
      <c r="Z550" s="164">
        <f t="shared" si="263"/>
        <v>4480</v>
      </c>
      <c r="AA550" s="165">
        <f t="shared" si="264"/>
        <v>16.243952941176467</v>
      </c>
      <c r="AB550" s="166"/>
    </row>
    <row r="551" spans="2:28" ht="18" customHeight="1">
      <c r="B551" s="298" t="s">
        <v>329</v>
      </c>
      <c r="C551" s="656" t="s">
        <v>884</v>
      </c>
      <c r="D551" s="300">
        <v>0</v>
      </c>
      <c r="E551" s="301"/>
      <c r="F551" s="72" t="s">
        <v>871</v>
      </c>
      <c r="G551" s="72" t="s">
        <v>334</v>
      </c>
      <c r="H551" s="55" t="s">
        <v>324</v>
      </c>
      <c r="I551" s="72">
        <v>56</v>
      </c>
      <c r="J551" s="261">
        <v>7080</v>
      </c>
      <c r="K551" s="161">
        <f t="shared" si="309"/>
        <v>80</v>
      </c>
      <c r="L551" s="162">
        <f t="shared" si="258"/>
        <v>16.243952941176467</v>
      </c>
      <c r="M551" s="162">
        <f t="shared" si="259"/>
        <v>0</v>
      </c>
      <c r="N551" s="162">
        <f t="shared" si="260"/>
        <v>0</v>
      </c>
      <c r="O551" s="162">
        <f t="shared" si="261"/>
        <v>0</v>
      </c>
      <c r="P551" s="163">
        <f t="shared" si="266"/>
        <v>0.29007058823529408</v>
      </c>
      <c r="Q551" s="162">
        <f t="shared" si="267"/>
        <v>0</v>
      </c>
      <c r="R551" s="162">
        <f t="shared" si="268"/>
        <v>0</v>
      </c>
      <c r="S551" s="162">
        <f t="shared" si="269"/>
        <v>0</v>
      </c>
      <c r="T551" s="251" t="str">
        <f t="shared" si="262"/>
        <v>V</v>
      </c>
      <c r="U551" s="262">
        <v>1</v>
      </c>
      <c r="V551" s="262">
        <v>1</v>
      </c>
      <c r="W551" s="262">
        <v>1</v>
      </c>
      <c r="X551" s="262">
        <v>1</v>
      </c>
      <c r="Y551" s="158"/>
      <c r="Z551" s="164">
        <f t="shared" si="263"/>
        <v>4480</v>
      </c>
      <c r="AA551" s="165">
        <f t="shared" si="264"/>
        <v>16.243952941176467</v>
      </c>
      <c r="AB551" s="166"/>
    </row>
    <row r="552" spans="2:28" ht="18" customHeight="1">
      <c r="B552" s="298" t="s">
        <v>329</v>
      </c>
      <c r="C552" s="656" t="s">
        <v>884</v>
      </c>
      <c r="D552" s="300">
        <v>0</v>
      </c>
      <c r="E552" s="301"/>
      <c r="F552" s="72" t="s">
        <v>345</v>
      </c>
      <c r="G552" s="72" t="s">
        <v>348</v>
      </c>
      <c r="H552" s="55" t="s">
        <v>325</v>
      </c>
      <c r="I552" s="72">
        <v>8</v>
      </c>
      <c r="J552" s="261">
        <v>2200</v>
      </c>
      <c r="K552" s="161">
        <f t="shared" si="309"/>
        <v>200</v>
      </c>
      <c r="L552" s="162">
        <f t="shared" si="258"/>
        <v>23.147921568627453</v>
      </c>
      <c r="M552" s="162">
        <f t="shared" si="259"/>
        <v>0</v>
      </c>
      <c r="N552" s="162">
        <f t="shared" si="260"/>
        <v>0</v>
      </c>
      <c r="O552" s="162">
        <f t="shared" si="261"/>
        <v>0</v>
      </c>
      <c r="P552" s="163">
        <f t="shared" si="266"/>
        <v>2.8934901960784316</v>
      </c>
      <c r="Q552" s="162">
        <f t="shared" si="267"/>
        <v>0</v>
      </c>
      <c r="R552" s="162">
        <f t="shared" si="268"/>
        <v>0</v>
      </c>
      <c r="S552" s="162">
        <f t="shared" si="269"/>
        <v>0</v>
      </c>
      <c r="T552" s="251" t="str">
        <f t="shared" si="262"/>
        <v>S</v>
      </c>
      <c r="U552" s="262">
        <v>1</v>
      </c>
      <c r="V552" s="262">
        <v>1</v>
      </c>
      <c r="W552" s="262">
        <v>1</v>
      </c>
      <c r="X552" s="262">
        <v>1</v>
      </c>
      <c r="Y552" s="158"/>
      <c r="Z552" s="164">
        <f t="shared" si="263"/>
        <v>1600</v>
      </c>
      <c r="AA552" s="165">
        <f t="shared" si="264"/>
        <v>23.147921568627453</v>
      </c>
      <c r="AB552" s="166"/>
    </row>
    <row r="553" spans="2:28" ht="18" customHeight="1">
      <c r="B553" s="298" t="s">
        <v>329</v>
      </c>
      <c r="C553" s="656" t="s">
        <v>884</v>
      </c>
      <c r="D553" s="300">
        <v>0</v>
      </c>
      <c r="E553" s="301"/>
      <c r="F553" s="55" t="s">
        <v>707</v>
      </c>
      <c r="G553" s="72" t="s">
        <v>341</v>
      </c>
      <c r="H553" s="55" t="s">
        <v>323</v>
      </c>
      <c r="I553" s="72">
        <v>15</v>
      </c>
      <c r="J553" s="261">
        <v>1040</v>
      </c>
      <c r="K553" s="161">
        <f t="shared" ref="K553:K556" si="310">SUM(IF(J553="",0,VLOOKUP(J553,Kengetal,2)))</f>
        <v>40</v>
      </c>
      <c r="L553" s="162">
        <f t="shared" si="258"/>
        <v>1.8995294117647061</v>
      </c>
      <c r="M553" s="162">
        <f t="shared" si="259"/>
        <v>0</v>
      </c>
      <c r="N553" s="162">
        <f t="shared" si="260"/>
        <v>0</v>
      </c>
      <c r="O553" s="162">
        <f t="shared" si="261"/>
        <v>0</v>
      </c>
      <c r="P553" s="163">
        <f t="shared" si="266"/>
        <v>0.12663529411764707</v>
      </c>
      <c r="Q553" s="162">
        <f t="shared" si="267"/>
        <v>0</v>
      </c>
      <c r="R553" s="162">
        <f t="shared" si="268"/>
        <v>0</v>
      </c>
      <c r="S553" s="162">
        <f t="shared" si="269"/>
        <v>0</v>
      </c>
      <c r="T553" s="251" t="str">
        <f t="shared" si="262"/>
        <v>B</v>
      </c>
      <c r="U553" s="262">
        <v>1</v>
      </c>
      <c r="V553" s="262">
        <v>1</v>
      </c>
      <c r="W553" s="262">
        <v>1</v>
      </c>
      <c r="X553" s="262">
        <v>1</v>
      </c>
      <c r="Y553" s="158"/>
      <c r="Z553" s="164">
        <f t="shared" si="263"/>
        <v>600</v>
      </c>
      <c r="AA553" s="165">
        <f t="shared" si="264"/>
        <v>1.8995294117647061</v>
      </c>
      <c r="AB553" s="166"/>
    </row>
    <row r="554" spans="2:28" ht="18" customHeight="1">
      <c r="B554" s="298" t="s">
        <v>329</v>
      </c>
      <c r="C554" s="656" t="s">
        <v>884</v>
      </c>
      <c r="D554" s="300">
        <v>0</v>
      </c>
      <c r="E554" s="301"/>
      <c r="F554" s="72" t="s">
        <v>345</v>
      </c>
      <c r="G554" s="72" t="s">
        <v>348</v>
      </c>
      <c r="H554" s="55" t="s">
        <v>325</v>
      </c>
      <c r="I554" s="72">
        <v>30</v>
      </c>
      <c r="J554" s="261">
        <v>2200</v>
      </c>
      <c r="K554" s="161">
        <f t="shared" si="310"/>
        <v>200</v>
      </c>
      <c r="L554" s="162">
        <f t="shared" si="258"/>
        <v>86.804705882352948</v>
      </c>
      <c r="M554" s="162">
        <f t="shared" si="259"/>
        <v>0</v>
      </c>
      <c r="N554" s="162">
        <f t="shared" si="260"/>
        <v>0</v>
      </c>
      <c r="O554" s="162">
        <f t="shared" si="261"/>
        <v>0</v>
      </c>
      <c r="P554" s="163">
        <f t="shared" si="266"/>
        <v>2.8934901960784316</v>
      </c>
      <c r="Q554" s="162">
        <f t="shared" si="267"/>
        <v>0</v>
      </c>
      <c r="R554" s="162">
        <f t="shared" si="268"/>
        <v>0</v>
      </c>
      <c r="S554" s="162">
        <f t="shared" si="269"/>
        <v>0</v>
      </c>
      <c r="T554" s="251" t="str">
        <f t="shared" si="262"/>
        <v>S</v>
      </c>
      <c r="U554" s="262">
        <v>1</v>
      </c>
      <c r="V554" s="262">
        <v>1</v>
      </c>
      <c r="W554" s="262">
        <v>1</v>
      </c>
      <c r="X554" s="262">
        <v>1</v>
      </c>
      <c r="Y554" s="158"/>
      <c r="Z554" s="164">
        <f t="shared" si="263"/>
        <v>6000</v>
      </c>
      <c r="AA554" s="165">
        <f t="shared" si="264"/>
        <v>86.804705882352948</v>
      </c>
      <c r="AB554" s="166"/>
    </row>
    <row r="555" spans="2:28" ht="18" customHeight="1">
      <c r="B555" s="298" t="s">
        <v>329</v>
      </c>
      <c r="C555" s="656" t="s">
        <v>884</v>
      </c>
      <c r="D555" s="300">
        <v>0</v>
      </c>
      <c r="E555" s="301"/>
      <c r="F555" s="72" t="s">
        <v>871</v>
      </c>
      <c r="G555" s="72" t="s">
        <v>334</v>
      </c>
      <c r="H555" s="55" t="s">
        <v>324</v>
      </c>
      <c r="I555" s="72">
        <v>56</v>
      </c>
      <c r="J555" s="261">
        <v>7080</v>
      </c>
      <c r="K555" s="161">
        <f t="shared" si="310"/>
        <v>80</v>
      </c>
      <c r="L555" s="162">
        <f t="shared" si="258"/>
        <v>16.243952941176467</v>
      </c>
      <c r="M555" s="162">
        <f t="shared" si="259"/>
        <v>0</v>
      </c>
      <c r="N555" s="162">
        <f t="shared" si="260"/>
        <v>0</v>
      </c>
      <c r="O555" s="162">
        <f t="shared" si="261"/>
        <v>0</v>
      </c>
      <c r="P555" s="163">
        <f t="shared" si="266"/>
        <v>0.29007058823529408</v>
      </c>
      <c r="Q555" s="162">
        <f t="shared" si="267"/>
        <v>0</v>
      </c>
      <c r="R555" s="162">
        <f t="shared" si="268"/>
        <v>0</v>
      </c>
      <c r="S555" s="162">
        <f t="shared" si="269"/>
        <v>0</v>
      </c>
      <c r="T555" s="251" t="str">
        <f t="shared" si="262"/>
        <v>V</v>
      </c>
      <c r="U555" s="262">
        <v>1</v>
      </c>
      <c r="V555" s="262">
        <v>1</v>
      </c>
      <c r="W555" s="262">
        <v>1</v>
      </c>
      <c r="X555" s="262">
        <v>1</v>
      </c>
      <c r="Y555" s="158"/>
      <c r="Z555" s="164">
        <f t="shared" si="263"/>
        <v>4480</v>
      </c>
      <c r="AA555" s="165">
        <f t="shared" si="264"/>
        <v>16.243952941176467</v>
      </c>
      <c r="AB555" s="166"/>
    </row>
    <row r="556" spans="2:28" ht="18" customHeight="1">
      <c r="B556" s="298" t="s">
        <v>329</v>
      </c>
      <c r="C556" s="656" t="s">
        <v>884</v>
      </c>
      <c r="D556" s="300">
        <v>0</v>
      </c>
      <c r="E556" s="301"/>
      <c r="F556" s="72" t="s">
        <v>871</v>
      </c>
      <c r="G556" s="72" t="s">
        <v>334</v>
      </c>
      <c r="H556" s="55" t="s">
        <v>324</v>
      </c>
      <c r="I556" s="72">
        <v>56</v>
      </c>
      <c r="J556" s="261">
        <v>7080</v>
      </c>
      <c r="K556" s="161">
        <f t="shared" si="310"/>
        <v>80</v>
      </c>
      <c r="L556" s="162">
        <f t="shared" si="258"/>
        <v>16.243952941176467</v>
      </c>
      <c r="M556" s="162">
        <f t="shared" si="259"/>
        <v>0</v>
      </c>
      <c r="N556" s="162">
        <f t="shared" si="260"/>
        <v>0</v>
      </c>
      <c r="O556" s="162">
        <f t="shared" si="261"/>
        <v>0</v>
      </c>
      <c r="P556" s="163">
        <f t="shared" si="266"/>
        <v>0.29007058823529408</v>
      </c>
      <c r="Q556" s="162">
        <f t="shared" si="267"/>
        <v>0</v>
      </c>
      <c r="R556" s="162">
        <f t="shared" si="268"/>
        <v>0</v>
      </c>
      <c r="S556" s="162">
        <f t="shared" si="269"/>
        <v>0</v>
      </c>
      <c r="T556" s="251" t="str">
        <f t="shared" si="262"/>
        <v>V</v>
      </c>
      <c r="U556" s="262">
        <v>1</v>
      </c>
      <c r="V556" s="262">
        <v>1</v>
      </c>
      <c r="W556" s="262">
        <v>1</v>
      </c>
      <c r="X556" s="262">
        <v>1</v>
      </c>
      <c r="Y556" s="158"/>
      <c r="Z556" s="164">
        <f t="shared" si="263"/>
        <v>4480</v>
      </c>
      <c r="AA556" s="165">
        <f t="shared" si="264"/>
        <v>16.243952941176467</v>
      </c>
      <c r="AB556" s="166"/>
    </row>
    <row r="557" spans="2:28" ht="18" customHeight="1">
      <c r="B557" s="298" t="s">
        <v>329</v>
      </c>
      <c r="C557" s="656" t="s">
        <v>884</v>
      </c>
      <c r="D557" s="300">
        <v>0</v>
      </c>
      <c r="E557" s="301"/>
      <c r="F557" s="72" t="s">
        <v>870</v>
      </c>
      <c r="G557" s="72" t="s">
        <v>334</v>
      </c>
      <c r="H557" s="55" t="s">
        <v>324</v>
      </c>
      <c r="I557" s="72">
        <v>66</v>
      </c>
      <c r="J557" s="261">
        <v>7200</v>
      </c>
      <c r="K557" s="161">
        <f t="shared" ref="K557:K560" si="311">SUM(IF(J557="",0,VLOOKUP(J557,Kengetal,2)))</f>
        <v>200</v>
      </c>
      <c r="L557" s="162">
        <f t="shared" si="258"/>
        <v>39.884705882352939</v>
      </c>
      <c r="M557" s="162">
        <f t="shared" si="259"/>
        <v>0</v>
      </c>
      <c r="N557" s="162">
        <f t="shared" si="260"/>
        <v>0</v>
      </c>
      <c r="O557" s="162">
        <f t="shared" si="261"/>
        <v>0</v>
      </c>
      <c r="P557" s="163">
        <f t="shared" si="266"/>
        <v>0.60431372549019602</v>
      </c>
      <c r="Q557" s="162">
        <f t="shared" si="267"/>
        <v>0</v>
      </c>
      <c r="R557" s="162">
        <f t="shared" si="268"/>
        <v>0</v>
      </c>
      <c r="S557" s="162">
        <f t="shared" si="269"/>
        <v>0</v>
      </c>
      <c r="T557" s="251" t="str">
        <f t="shared" si="262"/>
        <v>V</v>
      </c>
      <c r="U557" s="262">
        <v>1</v>
      </c>
      <c r="V557" s="262">
        <v>1</v>
      </c>
      <c r="W557" s="262">
        <v>1</v>
      </c>
      <c r="X557" s="262">
        <v>1</v>
      </c>
      <c r="Y557" s="158"/>
      <c r="Z557" s="164">
        <f t="shared" si="263"/>
        <v>13200</v>
      </c>
      <c r="AA557" s="165">
        <f t="shared" si="264"/>
        <v>39.884705882352939</v>
      </c>
      <c r="AB557" s="166"/>
    </row>
    <row r="558" spans="2:28" ht="18" customHeight="1">
      <c r="B558" s="298" t="s">
        <v>329</v>
      </c>
      <c r="C558" s="656" t="s">
        <v>884</v>
      </c>
      <c r="D558" s="300">
        <v>0</v>
      </c>
      <c r="E558" s="301"/>
      <c r="F558" s="72" t="s">
        <v>870</v>
      </c>
      <c r="G558" s="72" t="s">
        <v>334</v>
      </c>
      <c r="H558" s="55" t="s">
        <v>324</v>
      </c>
      <c r="I558" s="72">
        <v>67</v>
      </c>
      <c r="J558" s="261">
        <v>7200</v>
      </c>
      <c r="K558" s="161">
        <f t="shared" si="311"/>
        <v>200</v>
      </c>
      <c r="L558" s="162">
        <f t="shared" si="258"/>
        <v>40.489019607843133</v>
      </c>
      <c r="M558" s="162">
        <f t="shared" si="259"/>
        <v>0</v>
      </c>
      <c r="N558" s="162">
        <f t="shared" si="260"/>
        <v>0</v>
      </c>
      <c r="O558" s="162">
        <f t="shared" si="261"/>
        <v>0</v>
      </c>
      <c r="P558" s="163">
        <f t="shared" si="266"/>
        <v>0.60431372549019602</v>
      </c>
      <c r="Q558" s="162">
        <f t="shared" si="267"/>
        <v>0</v>
      </c>
      <c r="R558" s="162">
        <f t="shared" si="268"/>
        <v>0</v>
      </c>
      <c r="S558" s="162">
        <f t="shared" si="269"/>
        <v>0</v>
      </c>
      <c r="T558" s="251" t="str">
        <f t="shared" si="262"/>
        <v>V</v>
      </c>
      <c r="U558" s="262">
        <v>1</v>
      </c>
      <c r="V558" s="262">
        <v>1</v>
      </c>
      <c r="W558" s="262">
        <v>1</v>
      </c>
      <c r="X558" s="262">
        <v>1</v>
      </c>
      <c r="Y558" s="158"/>
      <c r="Z558" s="164">
        <f t="shared" si="263"/>
        <v>13400</v>
      </c>
      <c r="AA558" s="165">
        <f t="shared" si="264"/>
        <v>40.489019607843133</v>
      </c>
      <c r="AB558" s="166"/>
    </row>
    <row r="559" spans="2:28" ht="18" customHeight="1">
      <c r="B559" s="298" t="s">
        <v>329</v>
      </c>
      <c r="C559" s="656" t="s">
        <v>884</v>
      </c>
      <c r="D559" s="300">
        <v>0</v>
      </c>
      <c r="E559" s="301"/>
      <c r="F559" s="72" t="s">
        <v>345</v>
      </c>
      <c r="G559" s="72" t="s">
        <v>348</v>
      </c>
      <c r="H559" s="55" t="s">
        <v>325</v>
      </c>
      <c r="I559" s="72">
        <v>12</v>
      </c>
      <c r="J559" s="261">
        <v>2200</v>
      </c>
      <c r="K559" s="161">
        <f t="shared" si="311"/>
        <v>200</v>
      </c>
      <c r="L559" s="162">
        <f t="shared" si="258"/>
        <v>34.721882352941179</v>
      </c>
      <c r="M559" s="162">
        <f t="shared" si="259"/>
        <v>0</v>
      </c>
      <c r="N559" s="162">
        <f t="shared" si="260"/>
        <v>0</v>
      </c>
      <c r="O559" s="162">
        <f t="shared" si="261"/>
        <v>0</v>
      </c>
      <c r="P559" s="163">
        <f t="shared" si="266"/>
        <v>2.8934901960784316</v>
      </c>
      <c r="Q559" s="162">
        <f t="shared" si="267"/>
        <v>0</v>
      </c>
      <c r="R559" s="162">
        <f t="shared" si="268"/>
        <v>0</v>
      </c>
      <c r="S559" s="162">
        <f t="shared" si="269"/>
        <v>0</v>
      </c>
      <c r="T559" s="251" t="str">
        <f t="shared" si="262"/>
        <v>S</v>
      </c>
      <c r="U559" s="262">
        <v>1</v>
      </c>
      <c r="V559" s="262">
        <v>1</v>
      </c>
      <c r="W559" s="262">
        <v>1</v>
      </c>
      <c r="X559" s="262">
        <v>1</v>
      </c>
      <c r="Y559" s="158"/>
      <c r="Z559" s="164">
        <f t="shared" si="263"/>
        <v>2400</v>
      </c>
      <c r="AA559" s="165">
        <f t="shared" si="264"/>
        <v>34.721882352941179</v>
      </c>
      <c r="AB559" s="166"/>
    </row>
    <row r="560" spans="2:28" ht="18" customHeight="1">
      <c r="B560" s="298" t="s">
        <v>329</v>
      </c>
      <c r="C560" s="656" t="s">
        <v>884</v>
      </c>
      <c r="D560" s="300">
        <v>0</v>
      </c>
      <c r="E560" s="301"/>
      <c r="F560" s="72" t="s">
        <v>302</v>
      </c>
      <c r="G560" s="72" t="s">
        <v>333</v>
      </c>
      <c r="H560" s="55" t="s">
        <v>332</v>
      </c>
      <c r="I560" s="72">
        <v>8</v>
      </c>
      <c r="J560" s="261">
        <v>6200</v>
      </c>
      <c r="K560" s="161">
        <f t="shared" si="311"/>
        <v>200</v>
      </c>
      <c r="L560" s="162">
        <f t="shared" si="258"/>
        <v>14.431372549019606</v>
      </c>
      <c r="M560" s="162">
        <f t="shared" si="259"/>
        <v>0</v>
      </c>
      <c r="N560" s="162">
        <f t="shared" si="260"/>
        <v>0</v>
      </c>
      <c r="O560" s="162">
        <f t="shared" si="261"/>
        <v>0</v>
      </c>
      <c r="P560" s="163">
        <f t="shared" si="266"/>
        <v>1.8039215686274508</v>
      </c>
      <c r="Q560" s="162">
        <f t="shared" si="267"/>
        <v>0</v>
      </c>
      <c r="R560" s="162">
        <f t="shared" si="268"/>
        <v>0</v>
      </c>
      <c r="S560" s="162">
        <f t="shared" si="269"/>
        <v>0</v>
      </c>
      <c r="T560" s="251" t="str">
        <f t="shared" si="262"/>
        <v>V</v>
      </c>
      <c r="U560" s="262">
        <v>1</v>
      </c>
      <c r="V560" s="262">
        <v>1</v>
      </c>
      <c r="W560" s="262">
        <v>1</v>
      </c>
      <c r="X560" s="262">
        <v>1</v>
      </c>
      <c r="Y560" s="158"/>
      <c r="Z560" s="164">
        <f t="shared" si="263"/>
        <v>1600</v>
      </c>
      <c r="AA560" s="165">
        <f t="shared" si="264"/>
        <v>14.431372549019606</v>
      </c>
      <c r="AB560" s="166"/>
    </row>
    <row r="561" spans="1:28" ht="18" customHeight="1">
      <c r="B561" s="298" t="s">
        <v>329</v>
      </c>
      <c r="C561" s="656" t="s">
        <v>884</v>
      </c>
      <c r="D561" s="300">
        <v>0</v>
      </c>
      <c r="E561" s="301"/>
      <c r="F561" s="72" t="s">
        <v>303</v>
      </c>
      <c r="G561" s="72" t="s">
        <v>334</v>
      </c>
      <c r="H561" s="55" t="s">
        <v>324</v>
      </c>
      <c r="I561" s="72">
        <v>154</v>
      </c>
      <c r="J561" s="261">
        <v>7200</v>
      </c>
      <c r="K561" s="161">
        <f t="shared" ref="K561:K565" si="312">SUM(IF(J561="",0,VLOOKUP(J561,Kengetal,2)))</f>
        <v>200</v>
      </c>
      <c r="L561" s="162">
        <f t="shared" si="258"/>
        <v>93.06431372549018</v>
      </c>
      <c r="M561" s="162">
        <f t="shared" si="259"/>
        <v>0</v>
      </c>
      <c r="N561" s="162">
        <f t="shared" si="260"/>
        <v>0</v>
      </c>
      <c r="O561" s="162">
        <f t="shared" si="261"/>
        <v>0</v>
      </c>
      <c r="P561" s="163">
        <f t="shared" si="266"/>
        <v>0.60431372549019602</v>
      </c>
      <c r="Q561" s="162">
        <f t="shared" si="267"/>
        <v>0</v>
      </c>
      <c r="R561" s="162">
        <f t="shared" si="268"/>
        <v>0</v>
      </c>
      <c r="S561" s="162">
        <f t="shared" si="269"/>
        <v>0</v>
      </c>
      <c r="T561" s="251" t="str">
        <f t="shared" si="262"/>
        <v>V</v>
      </c>
      <c r="U561" s="262">
        <v>1</v>
      </c>
      <c r="V561" s="262">
        <v>1</v>
      </c>
      <c r="W561" s="262">
        <v>1</v>
      </c>
      <c r="X561" s="262">
        <v>1</v>
      </c>
      <c r="Y561" s="158"/>
      <c r="Z561" s="164">
        <f t="shared" si="263"/>
        <v>30800</v>
      </c>
      <c r="AA561" s="165">
        <f t="shared" si="264"/>
        <v>93.06431372549018</v>
      </c>
      <c r="AB561" s="166"/>
    </row>
    <row r="562" spans="1:28" ht="18" customHeight="1">
      <c r="B562" s="298" t="s">
        <v>329</v>
      </c>
      <c r="C562" s="656" t="s">
        <v>884</v>
      </c>
      <c r="D562" s="300">
        <v>0</v>
      </c>
      <c r="E562" s="301"/>
      <c r="F562" s="55" t="s">
        <v>412</v>
      </c>
      <c r="G562" s="72" t="s">
        <v>333</v>
      </c>
      <c r="H562" s="55" t="s">
        <v>324</v>
      </c>
      <c r="I562" s="72">
        <v>44</v>
      </c>
      <c r="J562" s="261">
        <v>3200</v>
      </c>
      <c r="K562" s="161">
        <f t="shared" si="312"/>
        <v>200</v>
      </c>
      <c r="L562" s="162">
        <f t="shared" si="258"/>
        <v>14.842666666666666</v>
      </c>
      <c r="M562" s="162">
        <f t="shared" si="259"/>
        <v>0</v>
      </c>
      <c r="N562" s="162">
        <f t="shared" si="260"/>
        <v>0</v>
      </c>
      <c r="O562" s="162">
        <f t="shared" si="261"/>
        <v>0</v>
      </c>
      <c r="P562" s="163">
        <f t="shared" si="266"/>
        <v>0.33733333333333332</v>
      </c>
      <c r="Q562" s="162">
        <f t="shared" si="267"/>
        <v>0</v>
      </c>
      <c r="R562" s="162">
        <f t="shared" si="268"/>
        <v>0</v>
      </c>
      <c r="S562" s="162">
        <f t="shared" si="269"/>
        <v>0</v>
      </c>
      <c r="T562" s="251" t="str">
        <f t="shared" si="262"/>
        <v>V</v>
      </c>
      <c r="U562" s="262">
        <v>1</v>
      </c>
      <c r="V562" s="262">
        <v>1</v>
      </c>
      <c r="W562" s="262">
        <v>1</v>
      </c>
      <c r="X562" s="262">
        <v>1</v>
      </c>
      <c r="Y562" s="158"/>
      <c r="Z562" s="164">
        <f t="shared" si="263"/>
        <v>8800</v>
      </c>
      <c r="AA562" s="165">
        <f t="shared" si="264"/>
        <v>14.842666666666666</v>
      </c>
      <c r="AB562" s="166"/>
    </row>
    <row r="563" spans="1:28" ht="18" customHeight="1">
      <c r="B563" s="298" t="s">
        <v>329</v>
      </c>
      <c r="C563" s="656" t="s">
        <v>884</v>
      </c>
      <c r="D563" s="300">
        <v>0</v>
      </c>
      <c r="E563" s="301"/>
      <c r="F563" s="72" t="s">
        <v>303</v>
      </c>
      <c r="G563" s="72" t="s">
        <v>334</v>
      </c>
      <c r="H563" s="55" t="s">
        <v>324</v>
      </c>
      <c r="I563" s="72">
        <v>32</v>
      </c>
      <c r="J563" s="261">
        <v>7200</v>
      </c>
      <c r="K563" s="161">
        <f t="shared" si="312"/>
        <v>200</v>
      </c>
      <c r="L563" s="162">
        <f t="shared" si="258"/>
        <v>19.338039215686273</v>
      </c>
      <c r="M563" s="162">
        <f t="shared" si="259"/>
        <v>0</v>
      </c>
      <c r="N563" s="162">
        <f t="shared" si="260"/>
        <v>0</v>
      </c>
      <c r="O563" s="162">
        <f t="shared" si="261"/>
        <v>0</v>
      </c>
      <c r="P563" s="163">
        <f t="shared" si="266"/>
        <v>0.60431372549019602</v>
      </c>
      <c r="Q563" s="162">
        <f t="shared" si="267"/>
        <v>0</v>
      </c>
      <c r="R563" s="162">
        <f t="shared" si="268"/>
        <v>0</v>
      </c>
      <c r="S563" s="162">
        <f t="shared" si="269"/>
        <v>0</v>
      </c>
      <c r="T563" s="251" t="str">
        <f t="shared" si="262"/>
        <v>V</v>
      </c>
      <c r="U563" s="262">
        <v>1</v>
      </c>
      <c r="V563" s="262">
        <v>1</v>
      </c>
      <c r="W563" s="262">
        <v>1</v>
      </c>
      <c r="X563" s="262">
        <v>1</v>
      </c>
      <c r="Y563" s="158"/>
      <c r="Z563" s="164">
        <f t="shared" si="263"/>
        <v>6400</v>
      </c>
      <c r="AA563" s="165">
        <f t="shared" si="264"/>
        <v>19.338039215686273</v>
      </c>
      <c r="AB563" s="166"/>
    </row>
    <row r="564" spans="1:28" ht="18" customHeight="1">
      <c r="B564" s="298" t="s">
        <v>361</v>
      </c>
      <c r="C564" s="656" t="s">
        <v>857</v>
      </c>
      <c r="D564" s="659" t="s">
        <v>362</v>
      </c>
      <c r="E564" s="301" t="s">
        <v>536</v>
      </c>
      <c r="F564" s="72" t="s">
        <v>302</v>
      </c>
      <c r="G564" s="72" t="s">
        <v>333</v>
      </c>
      <c r="H564" s="55" t="s">
        <v>323</v>
      </c>
      <c r="I564" s="72">
        <v>16.399999999999999</v>
      </c>
      <c r="J564" s="261">
        <v>6200</v>
      </c>
      <c r="K564" s="161">
        <f t="shared" si="312"/>
        <v>200</v>
      </c>
      <c r="L564" s="162">
        <f t="shared" si="258"/>
        <v>29.58431372549019</v>
      </c>
      <c r="M564" s="162">
        <f t="shared" si="259"/>
        <v>0</v>
      </c>
      <c r="N564" s="162">
        <f t="shared" si="260"/>
        <v>0</v>
      </c>
      <c r="O564" s="162">
        <f t="shared" si="261"/>
        <v>0</v>
      </c>
      <c r="P564" s="163">
        <f t="shared" si="266"/>
        <v>1.8039215686274508</v>
      </c>
      <c r="Q564" s="162">
        <f t="shared" si="267"/>
        <v>0</v>
      </c>
      <c r="R564" s="162">
        <f t="shared" si="268"/>
        <v>0</v>
      </c>
      <c r="S564" s="162">
        <f t="shared" si="269"/>
        <v>0</v>
      </c>
      <c r="T564" s="251" t="str">
        <f t="shared" si="262"/>
        <v>V</v>
      </c>
      <c r="U564" s="262">
        <v>1</v>
      </c>
      <c r="V564" s="262">
        <v>1</v>
      </c>
      <c r="W564" s="262">
        <v>1</v>
      </c>
      <c r="X564" s="262">
        <v>1</v>
      </c>
      <c r="Y564" s="158"/>
      <c r="Z564" s="164">
        <f t="shared" si="263"/>
        <v>3279.9999999999995</v>
      </c>
      <c r="AA564" s="165">
        <f t="shared" si="264"/>
        <v>29.58431372549019</v>
      </c>
      <c r="AB564" s="166"/>
    </row>
    <row r="565" spans="1:28" ht="18" customHeight="1">
      <c r="B565" s="298" t="s">
        <v>361</v>
      </c>
      <c r="C565" s="656" t="s">
        <v>857</v>
      </c>
      <c r="D565" s="659" t="s">
        <v>362</v>
      </c>
      <c r="E565" s="301" t="s">
        <v>537</v>
      </c>
      <c r="F565" s="72" t="s">
        <v>345</v>
      </c>
      <c r="G565" s="72" t="s">
        <v>348</v>
      </c>
      <c r="H565" s="55" t="s">
        <v>325</v>
      </c>
      <c r="I565" s="72">
        <v>4.3</v>
      </c>
      <c r="J565" s="261">
        <v>2200</v>
      </c>
      <c r="K565" s="161">
        <f t="shared" si="312"/>
        <v>200</v>
      </c>
      <c r="L565" s="162">
        <f t="shared" si="258"/>
        <v>12.442007843137256</v>
      </c>
      <c r="M565" s="162">
        <f t="shared" si="259"/>
        <v>0</v>
      </c>
      <c r="N565" s="162">
        <f t="shared" si="260"/>
        <v>0</v>
      </c>
      <c r="O565" s="162">
        <f t="shared" si="261"/>
        <v>0</v>
      </c>
      <c r="P565" s="163">
        <f t="shared" si="266"/>
        <v>2.8934901960784316</v>
      </c>
      <c r="Q565" s="162">
        <f t="shared" si="267"/>
        <v>0</v>
      </c>
      <c r="R565" s="162">
        <f t="shared" si="268"/>
        <v>0</v>
      </c>
      <c r="S565" s="162">
        <f t="shared" si="269"/>
        <v>0</v>
      </c>
      <c r="T565" s="251" t="str">
        <f t="shared" si="262"/>
        <v>S</v>
      </c>
      <c r="U565" s="262">
        <v>1</v>
      </c>
      <c r="V565" s="262">
        <v>1</v>
      </c>
      <c r="W565" s="262">
        <v>1</v>
      </c>
      <c r="X565" s="262">
        <v>1</v>
      </c>
      <c r="Y565" s="158"/>
      <c r="Z565" s="164">
        <f t="shared" si="263"/>
        <v>860</v>
      </c>
      <c r="AA565" s="165">
        <f t="shared" si="264"/>
        <v>12.442007843137256</v>
      </c>
      <c r="AB565" s="166"/>
    </row>
    <row r="566" spans="1:28" ht="18" customHeight="1">
      <c r="B566" s="298" t="s">
        <v>361</v>
      </c>
      <c r="C566" s="656" t="s">
        <v>857</v>
      </c>
      <c r="D566" s="659" t="s">
        <v>362</v>
      </c>
      <c r="E566" s="301" t="s">
        <v>538</v>
      </c>
      <c r="F566" s="72" t="s">
        <v>345</v>
      </c>
      <c r="G566" s="72" t="s">
        <v>348</v>
      </c>
      <c r="H566" s="55" t="s">
        <v>325</v>
      </c>
      <c r="I566" s="72">
        <v>4.3</v>
      </c>
      <c r="J566" s="261">
        <v>2200</v>
      </c>
      <c r="K566" s="161">
        <f t="shared" ref="K566" si="313">SUM(IF(J566="",0,VLOOKUP(J566,Kengetal,2)))</f>
        <v>200</v>
      </c>
      <c r="L566" s="162">
        <f t="shared" si="258"/>
        <v>12.442007843137256</v>
      </c>
      <c r="M566" s="162">
        <f t="shared" si="259"/>
        <v>0</v>
      </c>
      <c r="N566" s="162">
        <f t="shared" si="260"/>
        <v>0</v>
      </c>
      <c r="O566" s="162">
        <f t="shared" si="261"/>
        <v>0</v>
      </c>
      <c r="P566" s="163">
        <f t="shared" si="266"/>
        <v>2.8934901960784316</v>
      </c>
      <c r="Q566" s="162">
        <f t="shared" si="267"/>
        <v>0</v>
      </c>
      <c r="R566" s="162">
        <f t="shared" si="268"/>
        <v>0</v>
      </c>
      <c r="S566" s="162">
        <f t="shared" si="269"/>
        <v>0</v>
      </c>
      <c r="T566" s="251" t="str">
        <f t="shared" si="262"/>
        <v>S</v>
      </c>
      <c r="U566" s="262">
        <v>1</v>
      </c>
      <c r="V566" s="262">
        <v>1</v>
      </c>
      <c r="W566" s="262">
        <v>1</v>
      </c>
      <c r="X566" s="262">
        <v>1</v>
      </c>
      <c r="Y566" s="158"/>
      <c r="Z566" s="164">
        <f t="shared" si="263"/>
        <v>860</v>
      </c>
      <c r="AA566" s="165">
        <f t="shared" si="264"/>
        <v>12.442007843137256</v>
      </c>
      <c r="AB566" s="166"/>
    </row>
    <row r="567" spans="1:28" ht="18" customHeight="1">
      <c r="A567" s="137">
        <v>37</v>
      </c>
      <c r="B567" s="298" t="s">
        <v>361</v>
      </c>
      <c r="C567" s="656" t="s">
        <v>857</v>
      </c>
      <c r="D567" s="659" t="s">
        <v>362</v>
      </c>
      <c r="E567" s="301" t="s">
        <v>539</v>
      </c>
      <c r="F567" s="72" t="s">
        <v>302</v>
      </c>
      <c r="G567" s="72" t="s">
        <v>333</v>
      </c>
      <c r="H567" s="55" t="s">
        <v>323</v>
      </c>
      <c r="I567" s="72">
        <v>23.6</v>
      </c>
      <c r="J567" s="261">
        <v>6200</v>
      </c>
      <c r="K567" s="161">
        <f t="shared" ref="K567:K571" si="314">SUM(IF(J567="",0,VLOOKUP(J567,Kengetal,2)))</f>
        <v>200</v>
      </c>
      <c r="L567" s="162">
        <f t="shared" si="258"/>
        <v>42.572549019607841</v>
      </c>
      <c r="M567" s="162">
        <f t="shared" si="259"/>
        <v>0</v>
      </c>
      <c r="N567" s="162">
        <f t="shared" si="260"/>
        <v>0</v>
      </c>
      <c r="O567" s="162">
        <f t="shared" si="261"/>
        <v>0</v>
      </c>
      <c r="P567" s="163">
        <f t="shared" si="266"/>
        <v>1.8039215686274508</v>
      </c>
      <c r="Q567" s="162">
        <f t="shared" si="267"/>
        <v>0</v>
      </c>
      <c r="R567" s="162">
        <f t="shared" si="268"/>
        <v>0</v>
      </c>
      <c r="S567" s="162">
        <f t="shared" si="269"/>
        <v>0</v>
      </c>
      <c r="T567" s="251" t="str">
        <f t="shared" si="262"/>
        <v>V</v>
      </c>
      <c r="U567" s="262">
        <v>1</v>
      </c>
      <c r="V567" s="262">
        <v>1</v>
      </c>
      <c r="W567" s="262">
        <v>1</v>
      </c>
      <c r="X567" s="262">
        <v>1</v>
      </c>
      <c r="Y567" s="158"/>
      <c r="Z567" s="164">
        <f t="shared" si="263"/>
        <v>4720</v>
      </c>
      <c r="AA567" s="165">
        <f t="shared" si="264"/>
        <v>42.572549019607841</v>
      </c>
      <c r="AB567" s="166"/>
    </row>
    <row r="568" spans="1:28" ht="18" customHeight="1">
      <c r="A568" s="137">
        <v>38</v>
      </c>
      <c r="B568" s="298" t="s">
        <v>361</v>
      </c>
      <c r="C568" s="656" t="s">
        <v>857</v>
      </c>
      <c r="D568" s="659" t="s">
        <v>362</v>
      </c>
      <c r="E568" s="301" t="s">
        <v>540</v>
      </c>
      <c r="F568" s="72" t="s">
        <v>345</v>
      </c>
      <c r="G568" s="72" t="s">
        <v>348</v>
      </c>
      <c r="H568" s="55" t="s">
        <v>325</v>
      </c>
      <c r="I568" s="72">
        <v>1.5</v>
      </c>
      <c r="J568" s="261">
        <v>2200</v>
      </c>
      <c r="K568" s="161">
        <f t="shared" si="314"/>
        <v>200</v>
      </c>
      <c r="L568" s="162">
        <f t="shared" si="258"/>
        <v>4.3402352941176474</v>
      </c>
      <c r="M568" s="162">
        <f t="shared" si="259"/>
        <v>0</v>
      </c>
      <c r="N568" s="162">
        <f t="shared" si="260"/>
        <v>0</v>
      </c>
      <c r="O568" s="162">
        <f t="shared" si="261"/>
        <v>0</v>
      </c>
      <c r="P568" s="163">
        <f t="shared" si="266"/>
        <v>2.8934901960784316</v>
      </c>
      <c r="Q568" s="162">
        <f t="shared" si="267"/>
        <v>0</v>
      </c>
      <c r="R568" s="162">
        <f t="shared" si="268"/>
        <v>0</v>
      </c>
      <c r="S568" s="162">
        <f t="shared" si="269"/>
        <v>0</v>
      </c>
      <c r="T568" s="251" t="str">
        <f t="shared" si="262"/>
        <v>S</v>
      </c>
      <c r="U568" s="262">
        <v>1</v>
      </c>
      <c r="V568" s="262">
        <v>1</v>
      </c>
      <c r="W568" s="262">
        <v>1</v>
      </c>
      <c r="X568" s="262">
        <v>1</v>
      </c>
      <c r="Y568" s="158"/>
      <c r="Z568" s="164">
        <f t="shared" si="263"/>
        <v>300</v>
      </c>
      <c r="AA568" s="165">
        <f t="shared" si="264"/>
        <v>4.3402352941176474</v>
      </c>
      <c r="AB568" s="166"/>
    </row>
    <row r="569" spans="1:28" ht="18" customHeight="1">
      <c r="A569" s="137">
        <v>39</v>
      </c>
      <c r="B569" s="298" t="s">
        <v>361</v>
      </c>
      <c r="C569" s="656" t="s">
        <v>857</v>
      </c>
      <c r="D569" s="659" t="s">
        <v>362</v>
      </c>
      <c r="E569" s="301" t="s">
        <v>541</v>
      </c>
      <c r="F569" s="72" t="s">
        <v>345</v>
      </c>
      <c r="G569" s="72" t="s">
        <v>348</v>
      </c>
      <c r="H569" s="55" t="s">
        <v>325</v>
      </c>
      <c r="I569" s="72">
        <v>7.4</v>
      </c>
      <c r="J569" s="261">
        <v>2200</v>
      </c>
      <c r="K569" s="161">
        <f t="shared" si="314"/>
        <v>200</v>
      </c>
      <c r="L569" s="162">
        <f t="shared" si="258"/>
        <v>21.411827450980393</v>
      </c>
      <c r="M569" s="162">
        <f t="shared" si="259"/>
        <v>0</v>
      </c>
      <c r="N569" s="162">
        <f t="shared" si="260"/>
        <v>0</v>
      </c>
      <c r="O569" s="162">
        <f t="shared" si="261"/>
        <v>0</v>
      </c>
      <c r="P569" s="163">
        <f t="shared" ref="P569:P617" si="315">IF($J569="",0,VLOOKUP($J569,Kengetal,5,FALSE))</f>
        <v>2.8934901960784316</v>
      </c>
      <c r="Q569" s="162">
        <f t="shared" ref="Q569:Q617" si="316">IF($J569="",0,VLOOKUP($J569,Kengetal,6,FALSE))</f>
        <v>0</v>
      </c>
      <c r="R569" s="162">
        <f t="shared" ref="R569:R617" si="317">IF($J569="",0,VLOOKUP($J569,Kengetal,7,FALSE))</f>
        <v>0</v>
      </c>
      <c r="S569" s="162">
        <f t="shared" ref="S569:S617" si="318">IF($J569="",0,VLOOKUP($J569,Kengetal,8,FALSE))</f>
        <v>0</v>
      </c>
      <c r="T569" s="251" t="str">
        <f t="shared" si="262"/>
        <v>S</v>
      </c>
      <c r="U569" s="262">
        <v>1</v>
      </c>
      <c r="V569" s="262">
        <v>1</v>
      </c>
      <c r="W569" s="262">
        <v>1</v>
      </c>
      <c r="X569" s="262">
        <v>1</v>
      </c>
      <c r="Y569" s="158"/>
      <c r="Z569" s="164">
        <f t="shared" si="263"/>
        <v>1480</v>
      </c>
      <c r="AA569" s="165">
        <f t="shared" si="264"/>
        <v>21.411827450980393</v>
      </c>
      <c r="AB569" s="166"/>
    </row>
    <row r="570" spans="1:28" ht="18" customHeight="1">
      <c r="A570" s="137">
        <v>40</v>
      </c>
      <c r="B570" s="298" t="s">
        <v>361</v>
      </c>
      <c r="C570" s="656" t="s">
        <v>857</v>
      </c>
      <c r="D570" s="659" t="s">
        <v>362</v>
      </c>
      <c r="E570" s="301" t="s">
        <v>542</v>
      </c>
      <c r="F570" s="72" t="s">
        <v>345</v>
      </c>
      <c r="G570" s="72" t="s">
        <v>348</v>
      </c>
      <c r="H570" s="55" t="s">
        <v>325</v>
      </c>
      <c r="I570" s="72">
        <v>7.8</v>
      </c>
      <c r="J570" s="261">
        <v>2200</v>
      </c>
      <c r="K570" s="161">
        <f t="shared" si="314"/>
        <v>200</v>
      </c>
      <c r="L570" s="162">
        <f t="shared" si="258"/>
        <v>22.569223529411765</v>
      </c>
      <c r="M570" s="162">
        <f t="shared" si="259"/>
        <v>0</v>
      </c>
      <c r="N570" s="162">
        <f t="shared" si="260"/>
        <v>0</v>
      </c>
      <c r="O570" s="162">
        <f t="shared" si="261"/>
        <v>0</v>
      </c>
      <c r="P570" s="163">
        <f t="shared" si="315"/>
        <v>2.8934901960784316</v>
      </c>
      <c r="Q570" s="162">
        <f t="shared" si="316"/>
        <v>0</v>
      </c>
      <c r="R570" s="162">
        <f t="shared" si="317"/>
        <v>0</v>
      </c>
      <c r="S570" s="162">
        <f t="shared" si="318"/>
        <v>0</v>
      </c>
      <c r="T570" s="251" t="str">
        <f t="shared" si="262"/>
        <v>S</v>
      </c>
      <c r="U570" s="262">
        <v>1</v>
      </c>
      <c r="V570" s="262">
        <v>1</v>
      </c>
      <c r="W570" s="262">
        <v>1</v>
      </c>
      <c r="X570" s="262">
        <v>1</v>
      </c>
      <c r="Y570" s="158"/>
      <c r="Z570" s="164">
        <f t="shared" si="263"/>
        <v>1560</v>
      </c>
      <c r="AA570" s="165">
        <f t="shared" si="264"/>
        <v>22.569223529411765</v>
      </c>
      <c r="AB570" s="166"/>
    </row>
    <row r="571" spans="1:28" ht="18" customHeight="1">
      <c r="A571" s="137">
        <v>41</v>
      </c>
      <c r="B571" s="298" t="s">
        <v>361</v>
      </c>
      <c r="C571" s="656" t="s">
        <v>857</v>
      </c>
      <c r="D571" s="659" t="s">
        <v>362</v>
      </c>
      <c r="E571" s="301" t="s">
        <v>543</v>
      </c>
      <c r="F571" s="72" t="s">
        <v>304</v>
      </c>
      <c r="G571" s="72" t="s">
        <v>333</v>
      </c>
      <c r="H571" s="55" t="s">
        <v>324</v>
      </c>
      <c r="I571" s="72">
        <v>125</v>
      </c>
      <c r="J571" s="261">
        <v>5200</v>
      </c>
      <c r="K571" s="161">
        <f t="shared" si="314"/>
        <v>200</v>
      </c>
      <c r="L571" s="162">
        <f t="shared" si="258"/>
        <v>39.122549019607838</v>
      </c>
      <c r="M571" s="162">
        <f t="shared" si="259"/>
        <v>0</v>
      </c>
      <c r="N571" s="162">
        <f t="shared" si="260"/>
        <v>0</v>
      </c>
      <c r="O571" s="162">
        <f t="shared" si="261"/>
        <v>0</v>
      </c>
      <c r="P571" s="163">
        <f t="shared" si="315"/>
        <v>0.31298039215686269</v>
      </c>
      <c r="Q571" s="162">
        <f t="shared" si="316"/>
        <v>0</v>
      </c>
      <c r="R571" s="162">
        <f t="shared" si="317"/>
        <v>0</v>
      </c>
      <c r="S571" s="162">
        <f t="shared" si="318"/>
        <v>0</v>
      </c>
      <c r="T571" s="251" t="str">
        <f t="shared" si="262"/>
        <v>V</v>
      </c>
      <c r="U571" s="262">
        <v>1</v>
      </c>
      <c r="V571" s="262">
        <v>1</v>
      </c>
      <c r="W571" s="262">
        <v>1</v>
      </c>
      <c r="X571" s="262">
        <v>1</v>
      </c>
      <c r="Y571" s="158"/>
      <c r="Z571" s="164">
        <f t="shared" si="263"/>
        <v>25000</v>
      </c>
      <c r="AA571" s="165">
        <f t="shared" si="264"/>
        <v>39.122549019607838</v>
      </c>
      <c r="AB571" s="166"/>
    </row>
    <row r="572" spans="1:28" ht="18" customHeight="1">
      <c r="A572" s="137">
        <v>41</v>
      </c>
      <c r="B572" s="298" t="s">
        <v>361</v>
      </c>
      <c r="C572" s="656" t="s">
        <v>857</v>
      </c>
      <c r="D572" s="659" t="s">
        <v>362</v>
      </c>
      <c r="E572" s="301" t="s">
        <v>544</v>
      </c>
      <c r="F572" s="55" t="s">
        <v>412</v>
      </c>
      <c r="G572" s="72" t="s">
        <v>333</v>
      </c>
      <c r="H572" s="55" t="s">
        <v>324</v>
      </c>
      <c r="I572" s="72">
        <v>230.1</v>
      </c>
      <c r="J572" s="261">
        <v>3200</v>
      </c>
      <c r="K572" s="161">
        <f t="shared" ref="K572" si="319">SUM(IF(J572="",0,VLOOKUP(J572,Kengetal,2)))</f>
        <v>200</v>
      </c>
      <c r="L572" s="162">
        <f t="shared" si="258"/>
        <v>77.620399999999989</v>
      </c>
      <c r="M572" s="162">
        <f t="shared" si="259"/>
        <v>0</v>
      </c>
      <c r="N572" s="162">
        <f t="shared" si="260"/>
        <v>0</v>
      </c>
      <c r="O572" s="162">
        <f t="shared" si="261"/>
        <v>0</v>
      </c>
      <c r="P572" s="163">
        <f t="shared" si="315"/>
        <v>0.33733333333333332</v>
      </c>
      <c r="Q572" s="162">
        <f t="shared" si="316"/>
        <v>0</v>
      </c>
      <c r="R572" s="162">
        <f t="shared" si="317"/>
        <v>0</v>
      </c>
      <c r="S572" s="162">
        <f t="shared" si="318"/>
        <v>0</v>
      </c>
      <c r="T572" s="251" t="str">
        <f t="shared" si="262"/>
        <v>V</v>
      </c>
      <c r="U572" s="262">
        <v>1</v>
      </c>
      <c r="V572" s="262">
        <v>1</v>
      </c>
      <c r="W572" s="262">
        <v>1</v>
      </c>
      <c r="X572" s="262">
        <v>1</v>
      </c>
      <c r="Y572" s="158"/>
      <c r="Z572" s="164">
        <f t="shared" si="263"/>
        <v>46020</v>
      </c>
      <c r="AA572" s="165">
        <f t="shared" si="264"/>
        <v>77.620399999999989</v>
      </c>
      <c r="AB572" s="166"/>
    </row>
    <row r="573" spans="1:28" ht="18" customHeight="1">
      <c r="B573" s="298" t="s">
        <v>361</v>
      </c>
      <c r="C573" s="656" t="s">
        <v>857</v>
      </c>
      <c r="D573" s="659" t="s">
        <v>362</v>
      </c>
      <c r="E573" s="301" t="s">
        <v>545</v>
      </c>
      <c r="F573" s="72" t="s">
        <v>354</v>
      </c>
      <c r="G573" s="72" t="s">
        <v>333</v>
      </c>
      <c r="H573" s="55" t="s">
        <v>324</v>
      </c>
      <c r="I573" s="72">
        <v>63.6</v>
      </c>
      <c r="J573" s="261">
        <v>3200</v>
      </c>
      <c r="K573" s="161">
        <f t="shared" ref="K573:K585" si="320">SUM(IF(J573="",0,VLOOKUP(J573,Kengetal,2)))</f>
        <v>200</v>
      </c>
      <c r="L573" s="162">
        <f t="shared" si="258"/>
        <v>21.4544</v>
      </c>
      <c r="M573" s="162">
        <f t="shared" si="259"/>
        <v>0</v>
      </c>
      <c r="N573" s="162">
        <f t="shared" si="260"/>
        <v>0</v>
      </c>
      <c r="O573" s="162">
        <f t="shared" si="261"/>
        <v>0</v>
      </c>
      <c r="P573" s="163">
        <f t="shared" si="315"/>
        <v>0.33733333333333332</v>
      </c>
      <c r="Q573" s="162">
        <f t="shared" si="316"/>
        <v>0</v>
      </c>
      <c r="R573" s="162">
        <f t="shared" si="317"/>
        <v>0</v>
      </c>
      <c r="S573" s="162">
        <f t="shared" si="318"/>
        <v>0</v>
      </c>
      <c r="T573" s="251" t="str">
        <f t="shared" si="262"/>
        <v>V</v>
      </c>
      <c r="U573" s="262">
        <v>1</v>
      </c>
      <c r="V573" s="262">
        <v>1</v>
      </c>
      <c r="W573" s="262">
        <v>1</v>
      </c>
      <c r="X573" s="262">
        <v>1</v>
      </c>
      <c r="Y573" s="158"/>
      <c r="Z573" s="164">
        <f t="shared" si="263"/>
        <v>12720</v>
      </c>
      <c r="AA573" s="165">
        <f t="shared" si="264"/>
        <v>21.4544</v>
      </c>
      <c r="AB573" s="166"/>
    </row>
    <row r="574" spans="1:28" ht="18" customHeight="1">
      <c r="B574" s="298" t="s">
        <v>361</v>
      </c>
      <c r="C574" s="656" t="s">
        <v>857</v>
      </c>
      <c r="D574" s="659" t="s">
        <v>362</v>
      </c>
      <c r="E574" s="301" t="s">
        <v>546</v>
      </c>
      <c r="F574" s="72" t="s">
        <v>340</v>
      </c>
      <c r="G574" s="72" t="s">
        <v>333</v>
      </c>
      <c r="H574" s="55" t="s">
        <v>324</v>
      </c>
      <c r="I574" s="72">
        <v>9.3000000000000007</v>
      </c>
      <c r="J574" s="261">
        <v>4200</v>
      </c>
      <c r="K574" s="161">
        <f t="shared" si="320"/>
        <v>200</v>
      </c>
      <c r="L574" s="162">
        <f t="shared" si="258"/>
        <v>9.4283764705882351</v>
      </c>
      <c r="M574" s="162">
        <f t="shared" si="259"/>
        <v>0</v>
      </c>
      <c r="N574" s="162">
        <f t="shared" si="260"/>
        <v>0</v>
      </c>
      <c r="O574" s="162">
        <f t="shared" si="261"/>
        <v>0</v>
      </c>
      <c r="P574" s="163">
        <f t="shared" si="315"/>
        <v>1.0138039215686274</v>
      </c>
      <c r="Q574" s="162">
        <f t="shared" si="316"/>
        <v>0</v>
      </c>
      <c r="R574" s="162">
        <f t="shared" si="317"/>
        <v>0</v>
      </c>
      <c r="S574" s="162">
        <f t="shared" si="318"/>
        <v>0</v>
      </c>
      <c r="T574" s="251" t="str">
        <f t="shared" si="262"/>
        <v>V</v>
      </c>
      <c r="U574" s="262">
        <v>1</v>
      </c>
      <c r="V574" s="262">
        <v>1</v>
      </c>
      <c r="W574" s="262">
        <v>1</v>
      </c>
      <c r="X574" s="262">
        <v>1</v>
      </c>
      <c r="Y574" s="158"/>
      <c r="Z574" s="164">
        <f t="shared" si="263"/>
        <v>1860.0000000000002</v>
      </c>
      <c r="AA574" s="165">
        <f t="shared" si="264"/>
        <v>9.4283764705882351</v>
      </c>
      <c r="AB574" s="166"/>
    </row>
    <row r="575" spans="1:28" ht="18" customHeight="1">
      <c r="B575" s="298" t="s">
        <v>361</v>
      </c>
      <c r="C575" s="656" t="s">
        <v>856</v>
      </c>
      <c r="D575" s="659" t="s">
        <v>362</v>
      </c>
      <c r="E575" s="301" t="s">
        <v>547</v>
      </c>
      <c r="F575" s="72" t="s">
        <v>870</v>
      </c>
      <c r="G575" s="72" t="s">
        <v>334</v>
      </c>
      <c r="H575" s="55" t="s">
        <v>324</v>
      </c>
      <c r="I575" s="72">
        <v>57.8</v>
      </c>
      <c r="J575" s="261">
        <v>7200</v>
      </c>
      <c r="K575" s="161">
        <f t="shared" si="320"/>
        <v>200</v>
      </c>
      <c r="L575" s="162">
        <f t="shared" si="258"/>
        <v>34.929333333333325</v>
      </c>
      <c r="M575" s="162">
        <f t="shared" si="259"/>
        <v>0</v>
      </c>
      <c r="N575" s="162">
        <f t="shared" si="260"/>
        <v>0</v>
      </c>
      <c r="O575" s="162">
        <f t="shared" si="261"/>
        <v>0</v>
      </c>
      <c r="P575" s="163">
        <f t="shared" si="315"/>
        <v>0.60431372549019602</v>
      </c>
      <c r="Q575" s="162">
        <f t="shared" si="316"/>
        <v>0</v>
      </c>
      <c r="R575" s="162">
        <f t="shared" si="317"/>
        <v>0</v>
      </c>
      <c r="S575" s="162">
        <f t="shared" si="318"/>
        <v>0</v>
      </c>
      <c r="T575" s="251" t="str">
        <f t="shared" si="262"/>
        <v>V</v>
      </c>
      <c r="U575" s="262">
        <v>1</v>
      </c>
      <c r="V575" s="262">
        <v>1</v>
      </c>
      <c r="W575" s="262">
        <v>1</v>
      </c>
      <c r="X575" s="262">
        <v>1</v>
      </c>
      <c r="Y575" s="158"/>
      <c r="Z575" s="164">
        <f t="shared" si="263"/>
        <v>11560</v>
      </c>
      <c r="AA575" s="165">
        <f t="shared" si="264"/>
        <v>34.929333333333325</v>
      </c>
      <c r="AB575" s="166"/>
    </row>
    <row r="576" spans="1:28" ht="18" customHeight="1">
      <c r="B576" s="298" t="s">
        <v>361</v>
      </c>
      <c r="C576" s="656" t="s">
        <v>856</v>
      </c>
      <c r="D576" s="659" t="s">
        <v>362</v>
      </c>
      <c r="E576" s="301" t="s">
        <v>548</v>
      </c>
      <c r="F576" s="72" t="s">
        <v>871</v>
      </c>
      <c r="G576" s="72" t="s">
        <v>334</v>
      </c>
      <c r="H576" s="55" t="s">
        <v>324</v>
      </c>
      <c r="I576" s="72">
        <v>55.6</v>
      </c>
      <c r="J576" s="261">
        <v>7080</v>
      </c>
      <c r="K576" s="161">
        <f t="shared" si="320"/>
        <v>80</v>
      </c>
      <c r="L576" s="162">
        <f t="shared" si="258"/>
        <v>16.12792470588235</v>
      </c>
      <c r="M576" s="162">
        <f t="shared" si="259"/>
        <v>0</v>
      </c>
      <c r="N576" s="162">
        <f t="shared" si="260"/>
        <v>0</v>
      </c>
      <c r="O576" s="162">
        <f t="shared" si="261"/>
        <v>0</v>
      </c>
      <c r="P576" s="163">
        <f t="shared" si="315"/>
        <v>0.29007058823529408</v>
      </c>
      <c r="Q576" s="162">
        <f t="shared" si="316"/>
        <v>0</v>
      </c>
      <c r="R576" s="162">
        <f t="shared" si="317"/>
        <v>0</v>
      </c>
      <c r="S576" s="162">
        <f t="shared" si="318"/>
        <v>0</v>
      </c>
      <c r="T576" s="251" t="str">
        <f t="shared" si="262"/>
        <v>V</v>
      </c>
      <c r="U576" s="262">
        <v>1</v>
      </c>
      <c r="V576" s="262">
        <v>1</v>
      </c>
      <c r="W576" s="262">
        <v>1</v>
      </c>
      <c r="X576" s="262">
        <v>1</v>
      </c>
      <c r="Y576" s="158"/>
      <c r="Z576" s="164">
        <f t="shared" si="263"/>
        <v>4448</v>
      </c>
      <c r="AA576" s="165">
        <f t="shared" si="264"/>
        <v>16.12792470588235</v>
      </c>
      <c r="AB576" s="166"/>
    </row>
    <row r="577" spans="2:28" ht="18" customHeight="1">
      <c r="B577" s="298" t="s">
        <v>361</v>
      </c>
      <c r="C577" s="656" t="s">
        <v>856</v>
      </c>
      <c r="D577" s="659" t="s">
        <v>362</v>
      </c>
      <c r="E577" s="301" t="s">
        <v>549</v>
      </c>
      <c r="F577" s="72" t="s">
        <v>871</v>
      </c>
      <c r="G577" s="72" t="s">
        <v>334</v>
      </c>
      <c r="H577" s="55" t="s">
        <v>324</v>
      </c>
      <c r="I577" s="72">
        <v>55.7</v>
      </c>
      <c r="J577" s="261">
        <v>7080</v>
      </c>
      <c r="K577" s="161">
        <f t="shared" si="320"/>
        <v>80</v>
      </c>
      <c r="L577" s="162">
        <f t="shared" si="258"/>
        <v>16.156931764705881</v>
      </c>
      <c r="M577" s="162">
        <f t="shared" si="259"/>
        <v>0</v>
      </c>
      <c r="N577" s="162">
        <f t="shared" si="260"/>
        <v>0</v>
      </c>
      <c r="O577" s="162">
        <f t="shared" si="261"/>
        <v>0</v>
      </c>
      <c r="P577" s="163">
        <f t="shared" si="315"/>
        <v>0.29007058823529408</v>
      </c>
      <c r="Q577" s="162">
        <f t="shared" si="316"/>
        <v>0</v>
      </c>
      <c r="R577" s="162">
        <f t="shared" si="317"/>
        <v>0</v>
      </c>
      <c r="S577" s="162">
        <f t="shared" si="318"/>
        <v>0</v>
      </c>
      <c r="T577" s="251" t="str">
        <f t="shared" si="262"/>
        <v>V</v>
      </c>
      <c r="U577" s="262">
        <v>1</v>
      </c>
      <c r="V577" s="262">
        <v>1</v>
      </c>
      <c r="W577" s="262">
        <v>1</v>
      </c>
      <c r="X577" s="262">
        <v>1</v>
      </c>
      <c r="Y577" s="158"/>
      <c r="Z577" s="164">
        <f t="shared" si="263"/>
        <v>4456</v>
      </c>
      <c r="AA577" s="165">
        <f t="shared" si="264"/>
        <v>16.156931764705881</v>
      </c>
      <c r="AB577" s="166"/>
    </row>
    <row r="578" spans="2:28" ht="18" customHeight="1">
      <c r="B578" s="298" t="s">
        <v>361</v>
      </c>
      <c r="C578" s="656" t="s">
        <v>856</v>
      </c>
      <c r="D578" s="659" t="s">
        <v>362</v>
      </c>
      <c r="E578" s="301" t="s">
        <v>550</v>
      </c>
      <c r="F578" s="72" t="s">
        <v>871</v>
      </c>
      <c r="G578" s="72" t="s">
        <v>334</v>
      </c>
      <c r="H578" s="55" t="s">
        <v>324</v>
      </c>
      <c r="I578" s="72">
        <v>55.7</v>
      </c>
      <c r="J578" s="261">
        <v>7080</v>
      </c>
      <c r="K578" s="161">
        <f t="shared" si="320"/>
        <v>80</v>
      </c>
      <c r="L578" s="162">
        <f t="shared" si="258"/>
        <v>16.156931764705881</v>
      </c>
      <c r="M578" s="162">
        <f t="shared" si="259"/>
        <v>0</v>
      </c>
      <c r="N578" s="162">
        <f t="shared" si="260"/>
        <v>0</v>
      </c>
      <c r="O578" s="162">
        <f t="shared" si="261"/>
        <v>0</v>
      </c>
      <c r="P578" s="163">
        <f t="shared" si="315"/>
        <v>0.29007058823529408</v>
      </c>
      <c r="Q578" s="162">
        <f t="shared" si="316"/>
        <v>0</v>
      </c>
      <c r="R578" s="162">
        <f t="shared" si="317"/>
        <v>0</v>
      </c>
      <c r="S578" s="162">
        <f t="shared" si="318"/>
        <v>0</v>
      </c>
      <c r="T578" s="251" t="str">
        <f t="shared" si="262"/>
        <v>V</v>
      </c>
      <c r="U578" s="262">
        <v>1</v>
      </c>
      <c r="V578" s="262">
        <v>1</v>
      </c>
      <c r="W578" s="262">
        <v>1</v>
      </c>
      <c r="X578" s="262">
        <v>1</v>
      </c>
      <c r="Y578" s="158"/>
      <c r="Z578" s="164">
        <f t="shared" si="263"/>
        <v>4456</v>
      </c>
      <c r="AA578" s="165">
        <f t="shared" si="264"/>
        <v>16.156931764705881</v>
      </c>
      <c r="AB578" s="166"/>
    </row>
    <row r="579" spans="2:28" ht="18" customHeight="1">
      <c r="B579" s="298" t="s">
        <v>361</v>
      </c>
      <c r="C579" s="656" t="s">
        <v>856</v>
      </c>
      <c r="D579" s="659" t="s">
        <v>362</v>
      </c>
      <c r="E579" s="301" t="s">
        <v>923</v>
      </c>
      <c r="F579" s="72" t="s">
        <v>528</v>
      </c>
      <c r="G579" s="72" t="s">
        <v>341</v>
      </c>
      <c r="H579" s="55" t="s">
        <v>324</v>
      </c>
      <c r="I579" s="72">
        <v>17.100000000000001</v>
      </c>
      <c r="J579" s="261">
        <v>1040</v>
      </c>
      <c r="K579" s="161">
        <f t="shared" ref="K579" si="321">SUM(IF(J579="",0,VLOOKUP(J579,Kengetal,2)))</f>
        <v>40</v>
      </c>
      <c r="L579" s="162">
        <f t="shared" ref="L579" si="322">P579*I579*U579</f>
        <v>2.165463529411765</v>
      </c>
      <c r="M579" s="162">
        <f t="shared" ref="M579" si="323">Q579*I579*V579</f>
        <v>0</v>
      </c>
      <c r="N579" s="162">
        <f t="shared" ref="N579" si="324">R579*I579*W579</f>
        <v>0</v>
      </c>
      <c r="O579" s="162">
        <f t="shared" ref="O579" si="325">S579*I579*X579</f>
        <v>0</v>
      </c>
      <c r="P579" s="163">
        <f t="shared" si="315"/>
        <v>0.12663529411764707</v>
      </c>
      <c r="Q579" s="162">
        <f t="shared" si="316"/>
        <v>0</v>
      </c>
      <c r="R579" s="162">
        <f t="shared" si="317"/>
        <v>0</v>
      </c>
      <c r="S579" s="162">
        <f t="shared" si="318"/>
        <v>0</v>
      </c>
      <c r="T579" s="251" t="str">
        <f t="shared" ref="T579" si="326">IF(J579="","",VLOOKUP(J579,Kengetal,13,FALSE))</f>
        <v>B</v>
      </c>
      <c r="U579" s="262">
        <v>1</v>
      </c>
      <c r="V579" s="262">
        <v>1</v>
      </c>
      <c r="W579" s="262">
        <v>1</v>
      </c>
      <c r="X579" s="262">
        <v>1</v>
      </c>
      <c r="Y579" s="158"/>
      <c r="Z579" s="164">
        <f t="shared" ref="Z579" si="327">I579*K579</f>
        <v>684</v>
      </c>
      <c r="AA579" s="165">
        <f t="shared" ref="AA579" si="328">L579+M579+N579+O579</f>
        <v>2.165463529411765</v>
      </c>
      <c r="AB579" s="166"/>
    </row>
    <row r="580" spans="2:28" ht="18" customHeight="1">
      <c r="B580" s="298" t="s">
        <v>361</v>
      </c>
      <c r="C580" s="656" t="s">
        <v>856</v>
      </c>
      <c r="D580" s="659" t="s">
        <v>362</v>
      </c>
      <c r="E580" s="301" t="s">
        <v>924</v>
      </c>
      <c r="F580" s="72" t="s">
        <v>528</v>
      </c>
      <c r="G580" s="72" t="s">
        <v>341</v>
      </c>
      <c r="H580" s="55" t="s">
        <v>324</v>
      </c>
      <c r="I580" s="72">
        <v>17.100000000000001</v>
      </c>
      <c r="J580" s="261">
        <v>1040</v>
      </c>
      <c r="K580" s="161">
        <f t="shared" si="320"/>
        <v>40</v>
      </c>
      <c r="L580" s="162">
        <f t="shared" si="258"/>
        <v>2.165463529411765</v>
      </c>
      <c r="M580" s="162">
        <f t="shared" si="259"/>
        <v>0</v>
      </c>
      <c r="N580" s="162">
        <f t="shared" si="260"/>
        <v>0</v>
      </c>
      <c r="O580" s="162">
        <f t="shared" si="261"/>
        <v>0</v>
      </c>
      <c r="P580" s="163">
        <f t="shared" si="315"/>
        <v>0.12663529411764707</v>
      </c>
      <c r="Q580" s="162">
        <f t="shared" si="316"/>
        <v>0</v>
      </c>
      <c r="R580" s="162">
        <f t="shared" si="317"/>
        <v>0</v>
      </c>
      <c r="S580" s="162">
        <f t="shared" si="318"/>
        <v>0</v>
      </c>
      <c r="T580" s="251" t="str">
        <f t="shared" si="262"/>
        <v>B</v>
      </c>
      <c r="U580" s="262">
        <v>1</v>
      </c>
      <c r="V580" s="262">
        <v>1</v>
      </c>
      <c r="W580" s="262">
        <v>1</v>
      </c>
      <c r="X580" s="262">
        <v>1</v>
      </c>
      <c r="Y580" s="158"/>
      <c r="Z580" s="164">
        <f t="shared" si="263"/>
        <v>684</v>
      </c>
      <c r="AA580" s="165">
        <f t="shared" si="264"/>
        <v>2.165463529411765</v>
      </c>
      <c r="AB580" s="166"/>
    </row>
    <row r="581" spans="2:28" ht="18" customHeight="1">
      <c r="B581" s="298" t="s">
        <v>361</v>
      </c>
      <c r="C581" s="656" t="s">
        <v>856</v>
      </c>
      <c r="D581" s="659" t="s">
        <v>362</v>
      </c>
      <c r="E581" s="301" t="s">
        <v>551</v>
      </c>
      <c r="F581" s="72" t="s">
        <v>871</v>
      </c>
      <c r="G581" s="72" t="s">
        <v>334</v>
      </c>
      <c r="H581" s="55" t="s">
        <v>324</v>
      </c>
      <c r="I581" s="72">
        <v>55.7</v>
      </c>
      <c r="J581" s="261">
        <v>7080</v>
      </c>
      <c r="K581" s="161">
        <f t="shared" si="320"/>
        <v>80</v>
      </c>
      <c r="L581" s="162">
        <f t="shared" si="258"/>
        <v>16.156931764705881</v>
      </c>
      <c r="M581" s="162">
        <f t="shared" si="259"/>
        <v>0</v>
      </c>
      <c r="N581" s="162">
        <f t="shared" si="260"/>
        <v>0</v>
      </c>
      <c r="O581" s="162">
        <f t="shared" si="261"/>
        <v>0</v>
      </c>
      <c r="P581" s="163">
        <f t="shared" si="315"/>
        <v>0.29007058823529408</v>
      </c>
      <c r="Q581" s="162">
        <f t="shared" si="316"/>
        <v>0</v>
      </c>
      <c r="R581" s="162">
        <f t="shared" si="317"/>
        <v>0</v>
      </c>
      <c r="S581" s="162">
        <f t="shared" si="318"/>
        <v>0</v>
      </c>
      <c r="T581" s="251" t="str">
        <f t="shared" si="262"/>
        <v>V</v>
      </c>
      <c r="U581" s="262">
        <v>1</v>
      </c>
      <c r="V581" s="262">
        <v>1</v>
      </c>
      <c r="W581" s="262">
        <v>1</v>
      </c>
      <c r="X581" s="262">
        <v>1</v>
      </c>
      <c r="Y581" s="158"/>
      <c r="Z581" s="164">
        <f t="shared" si="263"/>
        <v>4456</v>
      </c>
      <c r="AA581" s="165">
        <f t="shared" si="264"/>
        <v>16.156931764705881</v>
      </c>
      <c r="AB581" s="166"/>
    </row>
    <row r="582" spans="2:28" ht="18" customHeight="1">
      <c r="B582" s="298" t="s">
        <v>361</v>
      </c>
      <c r="C582" s="656" t="s">
        <v>856</v>
      </c>
      <c r="D582" s="659" t="s">
        <v>362</v>
      </c>
      <c r="E582" s="301" t="s">
        <v>552</v>
      </c>
      <c r="F582" s="72" t="s">
        <v>347</v>
      </c>
      <c r="G582" s="72" t="s">
        <v>333</v>
      </c>
      <c r="H582" s="55" t="s">
        <v>324</v>
      </c>
      <c r="I582" s="72">
        <v>21.9</v>
      </c>
      <c r="J582" s="261">
        <v>3040</v>
      </c>
      <c r="K582" s="161">
        <f t="shared" si="320"/>
        <v>40</v>
      </c>
      <c r="L582" s="162">
        <f t="shared" si="258"/>
        <v>1.9207759999999998</v>
      </c>
      <c r="M582" s="162">
        <f t="shared" si="259"/>
        <v>0</v>
      </c>
      <c r="N582" s="162">
        <f t="shared" si="260"/>
        <v>0</v>
      </c>
      <c r="O582" s="162">
        <f t="shared" si="261"/>
        <v>0</v>
      </c>
      <c r="P582" s="163">
        <f t="shared" si="315"/>
        <v>8.7706666666666669E-2</v>
      </c>
      <c r="Q582" s="162">
        <f t="shared" si="316"/>
        <v>0</v>
      </c>
      <c r="R582" s="162">
        <f t="shared" si="317"/>
        <v>0</v>
      </c>
      <c r="S582" s="162">
        <f t="shared" si="318"/>
        <v>0</v>
      </c>
      <c r="T582" s="251" t="str">
        <f t="shared" si="262"/>
        <v>V</v>
      </c>
      <c r="U582" s="262">
        <v>1</v>
      </c>
      <c r="V582" s="262">
        <v>1</v>
      </c>
      <c r="W582" s="262">
        <v>1</v>
      </c>
      <c r="X582" s="262">
        <v>1</v>
      </c>
      <c r="Y582" s="158"/>
      <c r="Z582" s="164">
        <f t="shared" si="263"/>
        <v>876</v>
      </c>
      <c r="AA582" s="165">
        <f t="shared" si="264"/>
        <v>1.9207759999999998</v>
      </c>
      <c r="AB582" s="166"/>
    </row>
    <row r="583" spans="2:28" ht="18" customHeight="1">
      <c r="B583" s="298" t="s">
        <v>361</v>
      </c>
      <c r="C583" s="656" t="s">
        <v>856</v>
      </c>
      <c r="D583" s="659" t="s">
        <v>362</v>
      </c>
      <c r="E583" s="301" t="s">
        <v>553</v>
      </c>
      <c r="F583" s="72" t="s">
        <v>871</v>
      </c>
      <c r="G583" s="72" t="s">
        <v>334</v>
      </c>
      <c r="H583" s="55" t="s">
        <v>324</v>
      </c>
      <c r="I583" s="72">
        <v>55.7</v>
      </c>
      <c r="J583" s="261">
        <v>7080</v>
      </c>
      <c r="K583" s="161">
        <f t="shared" si="320"/>
        <v>80</v>
      </c>
      <c r="L583" s="162">
        <f t="shared" si="258"/>
        <v>16.156931764705881</v>
      </c>
      <c r="M583" s="162">
        <f t="shared" si="259"/>
        <v>0</v>
      </c>
      <c r="N583" s="162">
        <f t="shared" si="260"/>
        <v>0</v>
      </c>
      <c r="O583" s="162">
        <f t="shared" si="261"/>
        <v>0</v>
      </c>
      <c r="P583" s="163">
        <f t="shared" si="315"/>
        <v>0.29007058823529408</v>
      </c>
      <c r="Q583" s="162">
        <f t="shared" si="316"/>
        <v>0</v>
      </c>
      <c r="R583" s="162">
        <f t="shared" si="317"/>
        <v>0</v>
      </c>
      <c r="S583" s="162">
        <f t="shared" si="318"/>
        <v>0</v>
      </c>
      <c r="T583" s="251" t="str">
        <f t="shared" si="262"/>
        <v>V</v>
      </c>
      <c r="U583" s="262">
        <v>1</v>
      </c>
      <c r="V583" s="262">
        <v>1</v>
      </c>
      <c r="W583" s="262">
        <v>1</v>
      </c>
      <c r="X583" s="262">
        <v>1</v>
      </c>
      <c r="Y583" s="158"/>
      <c r="Z583" s="164">
        <f t="shared" si="263"/>
        <v>4456</v>
      </c>
      <c r="AA583" s="165">
        <f t="shared" si="264"/>
        <v>16.156931764705881</v>
      </c>
      <c r="AB583" s="166"/>
    </row>
    <row r="584" spans="2:28" ht="18" customHeight="1">
      <c r="B584" s="298" t="s">
        <v>361</v>
      </c>
      <c r="C584" s="656" t="s">
        <v>856</v>
      </c>
      <c r="D584" s="659" t="s">
        <v>362</v>
      </c>
      <c r="E584" s="301" t="s">
        <v>554</v>
      </c>
      <c r="F584" s="72" t="s">
        <v>871</v>
      </c>
      <c r="G584" s="72" t="s">
        <v>334</v>
      </c>
      <c r="H584" s="55" t="s">
        <v>324</v>
      </c>
      <c r="I584" s="72">
        <v>55.7</v>
      </c>
      <c r="J584" s="261">
        <v>7080</v>
      </c>
      <c r="K584" s="161">
        <f t="shared" si="320"/>
        <v>80</v>
      </c>
      <c r="L584" s="162">
        <f t="shared" si="258"/>
        <v>16.156931764705881</v>
      </c>
      <c r="M584" s="162">
        <f t="shared" si="259"/>
        <v>0</v>
      </c>
      <c r="N584" s="162">
        <f t="shared" si="260"/>
        <v>0</v>
      </c>
      <c r="O584" s="162">
        <f t="shared" si="261"/>
        <v>0</v>
      </c>
      <c r="P584" s="163">
        <f t="shared" si="315"/>
        <v>0.29007058823529408</v>
      </c>
      <c r="Q584" s="162">
        <f t="shared" si="316"/>
        <v>0</v>
      </c>
      <c r="R584" s="162">
        <f t="shared" si="317"/>
        <v>0</v>
      </c>
      <c r="S584" s="162">
        <f t="shared" si="318"/>
        <v>0</v>
      </c>
      <c r="T584" s="251" t="str">
        <f t="shared" si="262"/>
        <v>V</v>
      </c>
      <c r="U584" s="262">
        <v>1</v>
      </c>
      <c r="V584" s="262">
        <v>1</v>
      </c>
      <c r="W584" s="262">
        <v>1</v>
      </c>
      <c r="X584" s="262">
        <v>1</v>
      </c>
      <c r="Y584" s="158"/>
      <c r="Z584" s="164">
        <f t="shared" si="263"/>
        <v>4456</v>
      </c>
      <c r="AA584" s="165">
        <f t="shared" si="264"/>
        <v>16.156931764705881</v>
      </c>
      <c r="AB584" s="166"/>
    </row>
    <row r="585" spans="2:28" ht="18" customHeight="1">
      <c r="B585" s="298" t="s">
        <v>361</v>
      </c>
      <c r="C585" s="656" t="s">
        <v>856</v>
      </c>
      <c r="D585" s="659" t="s">
        <v>362</v>
      </c>
      <c r="E585" s="301" t="s">
        <v>555</v>
      </c>
      <c r="F585" s="72" t="s">
        <v>870</v>
      </c>
      <c r="G585" s="72" t="s">
        <v>334</v>
      </c>
      <c r="H585" s="55" t="s">
        <v>324</v>
      </c>
      <c r="I585" s="72">
        <v>57.8</v>
      </c>
      <c r="J585" s="261">
        <v>7200</v>
      </c>
      <c r="K585" s="161">
        <f t="shared" si="320"/>
        <v>200</v>
      </c>
      <c r="L585" s="162">
        <f t="shared" si="258"/>
        <v>34.929333333333325</v>
      </c>
      <c r="M585" s="162">
        <f t="shared" si="259"/>
        <v>0</v>
      </c>
      <c r="N585" s="162">
        <f t="shared" si="260"/>
        <v>0</v>
      </c>
      <c r="O585" s="162">
        <f t="shared" si="261"/>
        <v>0</v>
      </c>
      <c r="P585" s="163">
        <f t="shared" si="315"/>
        <v>0.60431372549019602</v>
      </c>
      <c r="Q585" s="162">
        <f t="shared" si="316"/>
        <v>0</v>
      </c>
      <c r="R585" s="162">
        <f t="shared" si="317"/>
        <v>0</v>
      </c>
      <c r="S585" s="162">
        <f t="shared" si="318"/>
        <v>0</v>
      </c>
      <c r="T585" s="251" t="str">
        <f t="shared" si="262"/>
        <v>V</v>
      </c>
      <c r="U585" s="262">
        <v>1</v>
      </c>
      <c r="V585" s="262">
        <v>1</v>
      </c>
      <c r="W585" s="262">
        <v>1</v>
      </c>
      <c r="X585" s="262">
        <v>1</v>
      </c>
      <c r="Y585" s="158"/>
      <c r="Z585" s="164">
        <f t="shared" si="263"/>
        <v>11560</v>
      </c>
      <c r="AA585" s="165">
        <f t="shared" si="264"/>
        <v>34.929333333333325</v>
      </c>
      <c r="AB585" s="166"/>
    </row>
    <row r="586" spans="2:28" ht="18" customHeight="1">
      <c r="B586" s="298" t="s">
        <v>361</v>
      </c>
      <c r="C586" s="656" t="s">
        <v>856</v>
      </c>
      <c r="D586" s="659" t="s">
        <v>362</v>
      </c>
      <c r="E586" s="301" t="s">
        <v>556</v>
      </c>
      <c r="F586" s="72" t="s">
        <v>345</v>
      </c>
      <c r="G586" s="72" t="s">
        <v>348</v>
      </c>
      <c r="H586" s="55" t="s">
        <v>325</v>
      </c>
      <c r="I586" s="72">
        <v>4.9000000000000004</v>
      </c>
      <c r="J586" s="261">
        <v>2200</v>
      </c>
      <c r="K586" s="161">
        <f t="shared" ref="K586:K589" si="329">SUM(IF(J586="",0,VLOOKUP(J586,Kengetal,2)))</f>
        <v>200</v>
      </c>
      <c r="L586" s="162">
        <f t="shared" si="258"/>
        <v>14.178101960784316</v>
      </c>
      <c r="M586" s="162">
        <f t="shared" si="259"/>
        <v>0</v>
      </c>
      <c r="N586" s="162">
        <f t="shared" si="260"/>
        <v>0</v>
      </c>
      <c r="O586" s="162">
        <f t="shared" si="261"/>
        <v>0</v>
      </c>
      <c r="P586" s="163">
        <f t="shared" si="315"/>
        <v>2.8934901960784316</v>
      </c>
      <c r="Q586" s="162">
        <f t="shared" si="316"/>
        <v>0</v>
      </c>
      <c r="R586" s="162">
        <f t="shared" si="317"/>
        <v>0</v>
      </c>
      <c r="S586" s="162">
        <f t="shared" si="318"/>
        <v>0</v>
      </c>
      <c r="T586" s="251" t="str">
        <f t="shared" si="262"/>
        <v>S</v>
      </c>
      <c r="U586" s="262">
        <v>1</v>
      </c>
      <c r="V586" s="262">
        <v>1</v>
      </c>
      <c r="W586" s="262">
        <v>1</v>
      </c>
      <c r="X586" s="262">
        <v>1</v>
      </c>
      <c r="Y586" s="158"/>
      <c r="Z586" s="164">
        <f t="shared" si="263"/>
        <v>980.00000000000011</v>
      </c>
      <c r="AA586" s="165">
        <f t="shared" si="264"/>
        <v>14.178101960784316</v>
      </c>
      <c r="AB586" s="166"/>
    </row>
    <row r="587" spans="2:28" ht="18" customHeight="1">
      <c r="B587" s="298" t="s">
        <v>361</v>
      </c>
      <c r="C587" s="656" t="s">
        <v>856</v>
      </c>
      <c r="D587" s="659" t="s">
        <v>362</v>
      </c>
      <c r="E587" s="301" t="s">
        <v>557</v>
      </c>
      <c r="F587" s="72" t="s">
        <v>345</v>
      </c>
      <c r="G587" s="72" t="s">
        <v>348</v>
      </c>
      <c r="H587" s="55" t="s">
        <v>325</v>
      </c>
      <c r="I587" s="72">
        <v>4.9000000000000004</v>
      </c>
      <c r="J587" s="261">
        <v>2200</v>
      </c>
      <c r="K587" s="161">
        <f t="shared" si="329"/>
        <v>200</v>
      </c>
      <c r="L587" s="162">
        <f t="shared" si="258"/>
        <v>14.178101960784316</v>
      </c>
      <c r="M587" s="162">
        <f t="shared" si="259"/>
        <v>0</v>
      </c>
      <c r="N587" s="162">
        <f t="shared" si="260"/>
        <v>0</v>
      </c>
      <c r="O587" s="162">
        <f t="shared" si="261"/>
        <v>0</v>
      </c>
      <c r="P587" s="163">
        <f t="shared" si="315"/>
        <v>2.8934901960784316</v>
      </c>
      <c r="Q587" s="162">
        <f t="shared" si="316"/>
        <v>0</v>
      </c>
      <c r="R587" s="162">
        <f t="shared" si="317"/>
        <v>0</v>
      </c>
      <c r="S587" s="162">
        <f t="shared" si="318"/>
        <v>0</v>
      </c>
      <c r="T587" s="251" t="str">
        <f t="shared" si="262"/>
        <v>S</v>
      </c>
      <c r="U587" s="262">
        <v>1</v>
      </c>
      <c r="V587" s="262">
        <v>1</v>
      </c>
      <c r="W587" s="262">
        <v>1</v>
      </c>
      <c r="X587" s="262">
        <v>1</v>
      </c>
      <c r="Y587" s="158"/>
      <c r="Z587" s="164">
        <f t="shared" si="263"/>
        <v>980.00000000000011</v>
      </c>
      <c r="AA587" s="165">
        <f t="shared" si="264"/>
        <v>14.178101960784316</v>
      </c>
      <c r="AB587" s="166"/>
    </row>
    <row r="588" spans="2:28" ht="18" customHeight="1">
      <c r="B588" s="298" t="s">
        <v>361</v>
      </c>
      <c r="C588" s="656" t="s">
        <v>856</v>
      </c>
      <c r="D588" s="659" t="s">
        <v>362</v>
      </c>
      <c r="E588" s="301" t="s">
        <v>558</v>
      </c>
      <c r="F588" s="72" t="s">
        <v>445</v>
      </c>
      <c r="G588" s="72" t="s">
        <v>348</v>
      </c>
      <c r="H588" s="55" t="s">
        <v>325</v>
      </c>
      <c r="I588" s="72">
        <v>6</v>
      </c>
      <c r="J588" s="261">
        <v>2200</v>
      </c>
      <c r="K588" s="161">
        <f t="shared" si="329"/>
        <v>200</v>
      </c>
      <c r="L588" s="162">
        <f t="shared" si="258"/>
        <v>17.36094117647059</v>
      </c>
      <c r="M588" s="162">
        <f t="shared" si="259"/>
        <v>0</v>
      </c>
      <c r="N588" s="162">
        <f t="shared" si="260"/>
        <v>0</v>
      </c>
      <c r="O588" s="162">
        <f t="shared" si="261"/>
        <v>0</v>
      </c>
      <c r="P588" s="163">
        <f t="shared" si="315"/>
        <v>2.8934901960784316</v>
      </c>
      <c r="Q588" s="162">
        <f t="shared" si="316"/>
        <v>0</v>
      </c>
      <c r="R588" s="162">
        <f t="shared" si="317"/>
        <v>0</v>
      </c>
      <c r="S588" s="162">
        <f t="shared" si="318"/>
        <v>0</v>
      </c>
      <c r="T588" s="251" t="str">
        <f t="shared" si="262"/>
        <v>S</v>
      </c>
      <c r="U588" s="262">
        <v>1</v>
      </c>
      <c r="V588" s="262">
        <v>1</v>
      </c>
      <c r="W588" s="262">
        <v>1</v>
      </c>
      <c r="X588" s="262">
        <v>1</v>
      </c>
      <c r="Y588" s="158"/>
      <c r="Z588" s="164">
        <f t="shared" si="263"/>
        <v>1200</v>
      </c>
      <c r="AA588" s="165">
        <f t="shared" si="264"/>
        <v>17.36094117647059</v>
      </c>
      <c r="AB588" s="166"/>
    </row>
    <row r="589" spans="2:28" ht="18" customHeight="1">
      <c r="B589" s="298" t="s">
        <v>477</v>
      </c>
      <c r="C589" s="656" t="s">
        <v>836</v>
      </c>
      <c r="D589" s="659">
        <v>0</v>
      </c>
      <c r="E589" s="658">
        <v>0.06</v>
      </c>
      <c r="F589" s="72" t="s">
        <v>340</v>
      </c>
      <c r="G589" s="72" t="s">
        <v>333</v>
      </c>
      <c r="H589" s="55" t="s">
        <v>324</v>
      </c>
      <c r="I589" s="72">
        <v>7.04</v>
      </c>
      <c r="J589" s="261">
        <v>4200</v>
      </c>
      <c r="K589" s="161">
        <f t="shared" si="329"/>
        <v>200</v>
      </c>
      <c r="L589" s="162">
        <f t="shared" si="258"/>
        <v>7.1371796078431373</v>
      </c>
      <c r="M589" s="162">
        <f t="shared" si="259"/>
        <v>0</v>
      </c>
      <c r="N589" s="162">
        <f t="shared" si="260"/>
        <v>0</v>
      </c>
      <c r="O589" s="162">
        <f t="shared" si="261"/>
        <v>0</v>
      </c>
      <c r="P589" s="163">
        <f t="shared" si="315"/>
        <v>1.0138039215686274</v>
      </c>
      <c r="Q589" s="162">
        <f t="shared" si="316"/>
        <v>0</v>
      </c>
      <c r="R589" s="162">
        <f t="shared" si="317"/>
        <v>0</v>
      </c>
      <c r="S589" s="162">
        <f t="shared" si="318"/>
        <v>0</v>
      </c>
      <c r="T589" s="251" t="str">
        <f t="shared" si="262"/>
        <v>V</v>
      </c>
      <c r="U589" s="262">
        <v>1</v>
      </c>
      <c r="V589" s="262">
        <v>1</v>
      </c>
      <c r="W589" s="262">
        <v>1</v>
      </c>
      <c r="X589" s="262">
        <v>1</v>
      </c>
      <c r="Y589" s="158"/>
      <c r="Z589" s="164">
        <f t="shared" si="263"/>
        <v>1408</v>
      </c>
      <c r="AA589" s="165">
        <f t="shared" si="264"/>
        <v>7.1371796078431373</v>
      </c>
      <c r="AB589" s="166"/>
    </row>
    <row r="590" spans="2:28" ht="18" customHeight="1">
      <c r="B590" s="298" t="s">
        <v>477</v>
      </c>
      <c r="C590" s="656" t="s">
        <v>836</v>
      </c>
      <c r="D590" s="659">
        <v>0</v>
      </c>
      <c r="E590" s="658">
        <v>7.0000000000000007E-2</v>
      </c>
      <c r="F590" s="55" t="s">
        <v>445</v>
      </c>
      <c r="G590" s="72" t="s">
        <v>348</v>
      </c>
      <c r="H590" s="55" t="s">
        <v>325</v>
      </c>
      <c r="I590" s="72">
        <v>4.5</v>
      </c>
      <c r="J590" s="261">
        <v>2200</v>
      </c>
      <c r="K590" s="161">
        <f t="shared" ref="K590:K592" si="330">SUM(IF(J590="",0,VLOOKUP(J590,Kengetal,2)))</f>
        <v>200</v>
      </c>
      <c r="L590" s="162">
        <f t="shared" si="258"/>
        <v>13.020705882352942</v>
      </c>
      <c r="M590" s="162">
        <f t="shared" si="259"/>
        <v>0</v>
      </c>
      <c r="N590" s="162">
        <f t="shared" si="260"/>
        <v>0</v>
      </c>
      <c r="O590" s="162">
        <f t="shared" si="261"/>
        <v>0</v>
      </c>
      <c r="P590" s="163">
        <f t="shared" si="315"/>
        <v>2.8934901960784316</v>
      </c>
      <c r="Q590" s="162">
        <f t="shared" si="316"/>
        <v>0</v>
      </c>
      <c r="R590" s="162">
        <f t="shared" si="317"/>
        <v>0</v>
      </c>
      <c r="S590" s="162">
        <f t="shared" si="318"/>
        <v>0</v>
      </c>
      <c r="T590" s="251" t="str">
        <f t="shared" si="262"/>
        <v>S</v>
      </c>
      <c r="U590" s="262">
        <v>1</v>
      </c>
      <c r="V590" s="262">
        <v>1</v>
      </c>
      <c r="W590" s="262">
        <v>1</v>
      </c>
      <c r="X590" s="262">
        <v>1</v>
      </c>
      <c r="Y590" s="158"/>
      <c r="Z590" s="164">
        <f t="shared" si="263"/>
        <v>900</v>
      </c>
      <c r="AA590" s="165">
        <f t="shared" si="264"/>
        <v>13.020705882352942</v>
      </c>
      <c r="AB590" s="166"/>
    </row>
    <row r="591" spans="2:28" ht="18" customHeight="1">
      <c r="B591" s="298" t="s">
        <v>477</v>
      </c>
      <c r="C591" s="656" t="s">
        <v>836</v>
      </c>
      <c r="D591" s="659">
        <v>0</v>
      </c>
      <c r="E591" s="658">
        <v>0.1</v>
      </c>
      <c r="F591" s="55" t="s">
        <v>343</v>
      </c>
      <c r="G591" s="72" t="s">
        <v>333</v>
      </c>
      <c r="H591" s="55" t="s">
        <v>324</v>
      </c>
      <c r="I591" s="72">
        <v>15.76</v>
      </c>
      <c r="J591" s="261">
        <v>3040</v>
      </c>
      <c r="K591" s="161">
        <f t="shared" si="330"/>
        <v>40</v>
      </c>
      <c r="L591" s="162">
        <f t="shared" si="258"/>
        <v>1.3822570666666667</v>
      </c>
      <c r="M591" s="162">
        <f t="shared" si="259"/>
        <v>0</v>
      </c>
      <c r="N591" s="162">
        <f t="shared" si="260"/>
        <v>0</v>
      </c>
      <c r="O591" s="162">
        <f t="shared" si="261"/>
        <v>0</v>
      </c>
      <c r="P591" s="163">
        <f t="shared" si="315"/>
        <v>8.7706666666666669E-2</v>
      </c>
      <c r="Q591" s="162">
        <f t="shared" si="316"/>
        <v>0</v>
      </c>
      <c r="R591" s="162">
        <f t="shared" si="317"/>
        <v>0</v>
      </c>
      <c r="S591" s="162">
        <f t="shared" si="318"/>
        <v>0</v>
      </c>
      <c r="T591" s="251" t="str">
        <f t="shared" si="262"/>
        <v>V</v>
      </c>
      <c r="U591" s="262">
        <v>1</v>
      </c>
      <c r="V591" s="262">
        <v>1</v>
      </c>
      <c r="W591" s="262">
        <v>1</v>
      </c>
      <c r="X591" s="262">
        <v>1</v>
      </c>
      <c r="Y591" s="158"/>
      <c r="Z591" s="164">
        <f t="shared" si="263"/>
        <v>630.4</v>
      </c>
      <c r="AA591" s="165">
        <f t="shared" si="264"/>
        <v>1.3822570666666667</v>
      </c>
      <c r="AB591" s="166"/>
    </row>
    <row r="592" spans="2:28" ht="18" customHeight="1">
      <c r="B592" s="298" t="s">
        <v>477</v>
      </c>
      <c r="C592" s="656" t="s">
        <v>836</v>
      </c>
      <c r="D592" s="659">
        <v>0</v>
      </c>
      <c r="E592" s="658">
        <v>0.11</v>
      </c>
      <c r="F592" s="72" t="s">
        <v>302</v>
      </c>
      <c r="G592" s="72" t="s">
        <v>333</v>
      </c>
      <c r="H592" s="55" t="s">
        <v>324</v>
      </c>
      <c r="I592" s="72">
        <v>27.41</v>
      </c>
      <c r="J592" s="261">
        <v>6200</v>
      </c>
      <c r="K592" s="161">
        <f t="shared" si="330"/>
        <v>200</v>
      </c>
      <c r="L592" s="162">
        <f t="shared" si="258"/>
        <v>49.445490196078424</v>
      </c>
      <c r="M592" s="162">
        <f t="shared" si="259"/>
        <v>0</v>
      </c>
      <c r="N592" s="162">
        <f t="shared" si="260"/>
        <v>0</v>
      </c>
      <c r="O592" s="162">
        <f t="shared" si="261"/>
        <v>0</v>
      </c>
      <c r="P592" s="163">
        <f t="shared" si="315"/>
        <v>1.8039215686274508</v>
      </c>
      <c r="Q592" s="162">
        <f t="shared" si="316"/>
        <v>0</v>
      </c>
      <c r="R592" s="162">
        <f t="shared" si="317"/>
        <v>0</v>
      </c>
      <c r="S592" s="162">
        <f t="shared" si="318"/>
        <v>0</v>
      </c>
      <c r="T592" s="251" t="str">
        <f t="shared" si="262"/>
        <v>V</v>
      </c>
      <c r="U592" s="262">
        <v>1</v>
      </c>
      <c r="V592" s="262">
        <v>1</v>
      </c>
      <c r="W592" s="262">
        <v>1</v>
      </c>
      <c r="X592" s="262">
        <v>1</v>
      </c>
      <c r="Y592" s="158"/>
      <c r="Z592" s="164">
        <f t="shared" si="263"/>
        <v>5482</v>
      </c>
      <c r="AA592" s="165">
        <f t="shared" si="264"/>
        <v>49.445490196078424</v>
      </c>
      <c r="AB592" s="166"/>
    </row>
    <row r="593" spans="1:28" ht="18" customHeight="1">
      <c r="B593" s="298" t="s">
        <v>477</v>
      </c>
      <c r="C593" s="656" t="s">
        <v>836</v>
      </c>
      <c r="D593" s="659">
        <v>0</v>
      </c>
      <c r="E593" s="658">
        <v>0.12</v>
      </c>
      <c r="F593" s="55" t="s">
        <v>354</v>
      </c>
      <c r="G593" s="72" t="s">
        <v>333</v>
      </c>
      <c r="H593" s="55" t="s">
        <v>324</v>
      </c>
      <c r="I593" s="72">
        <v>46.64</v>
      </c>
      <c r="J593" s="261">
        <v>3200</v>
      </c>
      <c r="K593" s="161">
        <f t="shared" ref="K593" si="331">SUM(IF(J593="",0,VLOOKUP(J593,Kengetal,2)))</f>
        <v>200</v>
      </c>
      <c r="L593" s="162">
        <f t="shared" si="258"/>
        <v>15.733226666666667</v>
      </c>
      <c r="M593" s="162">
        <f t="shared" si="259"/>
        <v>0</v>
      </c>
      <c r="N593" s="162">
        <f t="shared" si="260"/>
        <v>0</v>
      </c>
      <c r="O593" s="162">
        <f t="shared" si="261"/>
        <v>0</v>
      </c>
      <c r="P593" s="163">
        <f t="shared" si="315"/>
        <v>0.33733333333333332</v>
      </c>
      <c r="Q593" s="162">
        <f t="shared" si="316"/>
        <v>0</v>
      </c>
      <c r="R593" s="162">
        <f t="shared" si="317"/>
        <v>0</v>
      </c>
      <c r="S593" s="162">
        <f t="shared" si="318"/>
        <v>0</v>
      </c>
      <c r="T593" s="251" t="str">
        <f t="shared" si="262"/>
        <v>V</v>
      </c>
      <c r="U593" s="262">
        <v>1</v>
      </c>
      <c r="V593" s="262">
        <v>1</v>
      </c>
      <c r="W593" s="262">
        <v>1</v>
      </c>
      <c r="X593" s="262">
        <v>1</v>
      </c>
      <c r="Y593" s="158"/>
      <c r="Z593" s="164">
        <f t="shared" si="263"/>
        <v>9328</v>
      </c>
      <c r="AA593" s="165">
        <f t="shared" si="264"/>
        <v>15.733226666666667</v>
      </c>
      <c r="AB593" s="166"/>
    </row>
    <row r="594" spans="1:28" ht="18" customHeight="1">
      <c r="B594" s="298" t="s">
        <v>477</v>
      </c>
      <c r="C594" s="656" t="s">
        <v>836</v>
      </c>
      <c r="D594" s="659">
        <v>0</v>
      </c>
      <c r="E594" s="658">
        <v>0.13</v>
      </c>
      <c r="F594" s="72" t="s">
        <v>304</v>
      </c>
      <c r="G594" s="72" t="s">
        <v>333</v>
      </c>
      <c r="H594" s="55" t="s">
        <v>324</v>
      </c>
      <c r="I594" s="72">
        <v>56.62</v>
      </c>
      <c r="J594" s="261">
        <v>5200</v>
      </c>
      <c r="K594" s="161">
        <f t="shared" ref="K594:K598" si="332">SUM(IF(J594="",0,VLOOKUP(J594,Kengetal,2)))</f>
        <v>200</v>
      </c>
      <c r="L594" s="162">
        <f t="shared" si="258"/>
        <v>17.720949803921563</v>
      </c>
      <c r="M594" s="162">
        <f t="shared" si="259"/>
        <v>0</v>
      </c>
      <c r="N594" s="162">
        <f t="shared" si="260"/>
        <v>0</v>
      </c>
      <c r="O594" s="162">
        <f t="shared" si="261"/>
        <v>0</v>
      </c>
      <c r="P594" s="163">
        <f t="shared" si="315"/>
        <v>0.31298039215686269</v>
      </c>
      <c r="Q594" s="162">
        <f t="shared" si="316"/>
        <v>0</v>
      </c>
      <c r="R594" s="162">
        <f t="shared" si="317"/>
        <v>0</v>
      </c>
      <c r="S594" s="162">
        <f t="shared" si="318"/>
        <v>0</v>
      </c>
      <c r="T594" s="251" t="str">
        <f t="shared" si="262"/>
        <v>V</v>
      </c>
      <c r="U594" s="262">
        <v>1</v>
      </c>
      <c r="V594" s="262">
        <v>1</v>
      </c>
      <c r="W594" s="262">
        <v>1</v>
      </c>
      <c r="X594" s="262">
        <v>1</v>
      </c>
      <c r="Y594" s="158"/>
      <c r="Z594" s="164">
        <f t="shared" si="263"/>
        <v>11324</v>
      </c>
      <c r="AA594" s="165">
        <f t="shared" si="264"/>
        <v>17.720949803921563</v>
      </c>
      <c r="AB594" s="166"/>
    </row>
    <row r="595" spans="1:28" ht="18" customHeight="1">
      <c r="B595" s="298" t="s">
        <v>477</v>
      </c>
      <c r="C595" s="656" t="s">
        <v>836</v>
      </c>
      <c r="D595" s="659">
        <v>0</v>
      </c>
      <c r="E595" s="658">
        <v>0.14000000000000001</v>
      </c>
      <c r="F595" s="55" t="s">
        <v>559</v>
      </c>
      <c r="G595" s="72" t="s">
        <v>333</v>
      </c>
      <c r="H595" s="55" t="s">
        <v>324</v>
      </c>
      <c r="I595" s="72">
        <v>38.76</v>
      </c>
      <c r="J595" s="261">
        <v>3200</v>
      </c>
      <c r="K595" s="161">
        <f t="shared" si="332"/>
        <v>200</v>
      </c>
      <c r="L595" s="162">
        <f t="shared" si="258"/>
        <v>13.07504</v>
      </c>
      <c r="M595" s="162">
        <f t="shared" si="259"/>
        <v>0</v>
      </c>
      <c r="N595" s="162">
        <f t="shared" si="260"/>
        <v>0</v>
      </c>
      <c r="O595" s="162">
        <f t="shared" si="261"/>
        <v>0</v>
      </c>
      <c r="P595" s="163">
        <f t="shared" si="315"/>
        <v>0.33733333333333332</v>
      </c>
      <c r="Q595" s="162">
        <f t="shared" si="316"/>
        <v>0</v>
      </c>
      <c r="R595" s="162">
        <f t="shared" si="317"/>
        <v>0</v>
      </c>
      <c r="S595" s="162">
        <f t="shared" si="318"/>
        <v>0</v>
      </c>
      <c r="T595" s="251" t="str">
        <f t="shared" si="262"/>
        <v>V</v>
      </c>
      <c r="U595" s="262">
        <v>1</v>
      </c>
      <c r="V595" s="262">
        <v>1</v>
      </c>
      <c r="W595" s="262">
        <v>1</v>
      </c>
      <c r="X595" s="262">
        <v>1</v>
      </c>
      <c r="Y595" s="158"/>
      <c r="Z595" s="164">
        <f t="shared" si="263"/>
        <v>7752</v>
      </c>
      <c r="AA595" s="165">
        <f t="shared" si="264"/>
        <v>13.07504</v>
      </c>
      <c r="AB595" s="166"/>
    </row>
    <row r="596" spans="1:28" ht="18" customHeight="1">
      <c r="B596" s="298" t="s">
        <v>477</v>
      </c>
      <c r="C596" s="656" t="s">
        <v>836</v>
      </c>
      <c r="D596" s="659">
        <v>0</v>
      </c>
      <c r="E596" s="658">
        <v>0.15</v>
      </c>
      <c r="F596" s="55" t="s">
        <v>302</v>
      </c>
      <c r="G596" s="72" t="s">
        <v>333</v>
      </c>
      <c r="H596" s="55" t="s">
        <v>323</v>
      </c>
      <c r="I596" s="72">
        <v>10.4</v>
      </c>
      <c r="J596" s="261">
        <v>6200</v>
      </c>
      <c r="K596" s="161">
        <f t="shared" si="332"/>
        <v>200</v>
      </c>
      <c r="L596" s="162">
        <f t="shared" si="258"/>
        <v>18.760784313725487</v>
      </c>
      <c r="M596" s="162">
        <f t="shared" si="259"/>
        <v>0</v>
      </c>
      <c r="N596" s="162">
        <f t="shared" si="260"/>
        <v>0</v>
      </c>
      <c r="O596" s="162">
        <f t="shared" si="261"/>
        <v>0</v>
      </c>
      <c r="P596" s="163">
        <f t="shared" si="315"/>
        <v>1.8039215686274508</v>
      </c>
      <c r="Q596" s="162">
        <f t="shared" si="316"/>
        <v>0</v>
      </c>
      <c r="R596" s="162">
        <f t="shared" si="317"/>
        <v>0</v>
      </c>
      <c r="S596" s="162">
        <f t="shared" si="318"/>
        <v>0</v>
      </c>
      <c r="T596" s="251" t="str">
        <f t="shared" si="262"/>
        <v>V</v>
      </c>
      <c r="U596" s="262">
        <v>1</v>
      </c>
      <c r="V596" s="262">
        <v>1</v>
      </c>
      <c r="W596" s="262">
        <v>1</v>
      </c>
      <c r="X596" s="262">
        <v>1</v>
      </c>
      <c r="Y596" s="158"/>
      <c r="Z596" s="164">
        <f t="shared" si="263"/>
        <v>2080</v>
      </c>
      <c r="AA596" s="165">
        <f t="shared" si="264"/>
        <v>18.760784313725487</v>
      </c>
      <c r="AB596" s="166"/>
    </row>
    <row r="597" spans="1:28" ht="18" customHeight="1">
      <c r="B597" s="298" t="s">
        <v>477</v>
      </c>
      <c r="C597" s="656" t="s">
        <v>836</v>
      </c>
      <c r="D597" s="659">
        <v>0</v>
      </c>
      <c r="E597" s="658">
        <v>0.2</v>
      </c>
      <c r="F597" s="55" t="s">
        <v>345</v>
      </c>
      <c r="G597" s="72" t="s">
        <v>348</v>
      </c>
      <c r="H597" s="55" t="s">
        <v>325</v>
      </c>
      <c r="I597" s="72">
        <v>6.09</v>
      </c>
      <c r="J597" s="261">
        <v>2200</v>
      </c>
      <c r="K597" s="161">
        <f t="shared" si="332"/>
        <v>200</v>
      </c>
      <c r="L597" s="162">
        <f t="shared" si="258"/>
        <v>17.621355294117649</v>
      </c>
      <c r="M597" s="162">
        <f t="shared" si="259"/>
        <v>0</v>
      </c>
      <c r="N597" s="162">
        <f t="shared" si="260"/>
        <v>0</v>
      </c>
      <c r="O597" s="162">
        <f t="shared" si="261"/>
        <v>0</v>
      </c>
      <c r="P597" s="163">
        <f t="shared" si="315"/>
        <v>2.8934901960784316</v>
      </c>
      <c r="Q597" s="162">
        <f t="shared" si="316"/>
        <v>0</v>
      </c>
      <c r="R597" s="162">
        <f t="shared" si="317"/>
        <v>0</v>
      </c>
      <c r="S597" s="162">
        <f t="shared" si="318"/>
        <v>0</v>
      </c>
      <c r="T597" s="251" t="str">
        <f t="shared" si="262"/>
        <v>S</v>
      </c>
      <c r="U597" s="262">
        <v>1</v>
      </c>
      <c r="V597" s="262">
        <v>1</v>
      </c>
      <c r="W597" s="262">
        <v>1</v>
      </c>
      <c r="X597" s="262">
        <v>1</v>
      </c>
      <c r="Y597" s="158"/>
      <c r="Z597" s="164">
        <f t="shared" si="263"/>
        <v>1218</v>
      </c>
      <c r="AA597" s="165">
        <f t="shared" si="264"/>
        <v>17.621355294117649</v>
      </c>
      <c r="AB597" s="166"/>
    </row>
    <row r="598" spans="1:28" ht="18" customHeight="1">
      <c r="B598" s="298" t="s">
        <v>477</v>
      </c>
      <c r="C598" s="656" t="s">
        <v>836</v>
      </c>
      <c r="D598" s="659">
        <v>0</v>
      </c>
      <c r="E598" s="658">
        <v>0.21</v>
      </c>
      <c r="F598" s="72" t="s">
        <v>533</v>
      </c>
      <c r="G598" s="72" t="s">
        <v>333</v>
      </c>
      <c r="H598" s="55" t="s">
        <v>324</v>
      </c>
      <c r="I598" s="72">
        <v>60.91</v>
      </c>
      <c r="J598" s="261">
        <v>3200</v>
      </c>
      <c r="K598" s="161">
        <f t="shared" si="332"/>
        <v>200</v>
      </c>
      <c r="L598" s="162">
        <f t="shared" si="258"/>
        <v>20.54697333333333</v>
      </c>
      <c r="M598" s="162">
        <f t="shared" si="259"/>
        <v>0</v>
      </c>
      <c r="N598" s="162">
        <f t="shared" si="260"/>
        <v>0</v>
      </c>
      <c r="O598" s="162">
        <f t="shared" si="261"/>
        <v>0</v>
      </c>
      <c r="P598" s="163">
        <f t="shared" si="315"/>
        <v>0.33733333333333332</v>
      </c>
      <c r="Q598" s="162">
        <f t="shared" si="316"/>
        <v>0</v>
      </c>
      <c r="R598" s="162">
        <f t="shared" si="317"/>
        <v>0</v>
      </c>
      <c r="S598" s="162">
        <f t="shared" si="318"/>
        <v>0</v>
      </c>
      <c r="T598" s="251" t="str">
        <f t="shared" si="262"/>
        <v>V</v>
      </c>
      <c r="U598" s="262">
        <v>1</v>
      </c>
      <c r="V598" s="262">
        <v>1</v>
      </c>
      <c r="W598" s="262">
        <v>1</v>
      </c>
      <c r="X598" s="262">
        <v>1</v>
      </c>
      <c r="Y598" s="158"/>
      <c r="Z598" s="164">
        <f t="shared" si="263"/>
        <v>12182</v>
      </c>
      <c r="AA598" s="165">
        <f t="shared" si="264"/>
        <v>20.54697333333333</v>
      </c>
      <c r="AB598" s="166"/>
    </row>
    <row r="599" spans="1:28" ht="18" customHeight="1">
      <c r="B599" s="298" t="s">
        <v>477</v>
      </c>
      <c r="C599" s="656" t="s">
        <v>836</v>
      </c>
      <c r="D599" s="659">
        <v>0</v>
      </c>
      <c r="E599" s="658" t="s">
        <v>560</v>
      </c>
      <c r="F599" s="72" t="s">
        <v>346</v>
      </c>
      <c r="G599" s="72" t="s">
        <v>333</v>
      </c>
      <c r="H599" s="55" t="s">
        <v>324</v>
      </c>
      <c r="I599" s="72">
        <v>10</v>
      </c>
      <c r="J599" s="261">
        <v>12200</v>
      </c>
      <c r="K599" s="161">
        <f t="shared" ref="K599" si="333">SUM(IF(J599="",0,VLOOKUP(J599,Kengetal,2)))</f>
        <v>200</v>
      </c>
      <c r="L599" s="162">
        <f t="shared" si="258"/>
        <v>7.0623529411764698</v>
      </c>
      <c r="M599" s="162">
        <f t="shared" si="259"/>
        <v>0</v>
      </c>
      <c r="N599" s="162">
        <f t="shared" si="260"/>
        <v>0</v>
      </c>
      <c r="O599" s="162">
        <f t="shared" si="261"/>
        <v>0</v>
      </c>
      <c r="P599" s="163">
        <f t="shared" si="315"/>
        <v>0.70623529411764696</v>
      </c>
      <c r="Q599" s="162">
        <f t="shared" si="316"/>
        <v>0</v>
      </c>
      <c r="R599" s="162">
        <f t="shared" si="317"/>
        <v>0</v>
      </c>
      <c r="S599" s="162">
        <f t="shared" si="318"/>
        <v>0</v>
      </c>
      <c r="T599" s="251" t="str">
        <f t="shared" si="262"/>
        <v>V</v>
      </c>
      <c r="U599" s="262">
        <v>1</v>
      </c>
      <c r="V599" s="262">
        <v>1</v>
      </c>
      <c r="W599" s="262">
        <v>1</v>
      </c>
      <c r="X599" s="262">
        <v>1</v>
      </c>
      <c r="Y599" s="158"/>
      <c r="Z599" s="164">
        <f t="shared" si="263"/>
        <v>2000</v>
      </c>
      <c r="AA599" s="165">
        <f t="shared" si="264"/>
        <v>7.0623529411764698</v>
      </c>
      <c r="AB599" s="166"/>
    </row>
    <row r="600" spans="1:28" ht="18" customHeight="1">
      <c r="B600" s="298" t="s">
        <v>477</v>
      </c>
      <c r="C600" s="656" t="s">
        <v>836</v>
      </c>
      <c r="D600" s="659">
        <v>1</v>
      </c>
      <c r="E600" s="658">
        <v>1.01</v>
      </c>
      <c r="F600" s="72" t="s">
        <v>873</v>
      </c>
      <c r="G600" s="72" t="s">
        <v>334</v>
      </c>
      <c r="H600" s="55" t="s">
        <v>324</v>
      </c>
      <c r="I600" s="72">
        <v>51.5</v>
      </c>
      <c r="J600" s="261">
        <v>7080</v>
      </c>
      <c r="K600" s="161">
        <f t="shared" ref="K600" si="334">SUM(IF(J600="",0,VLOOKUP(J600,Kengetal,2)))</f>
        <v>80</v>
      </c>
      <c r="L600" s="162">
        <f t="shared" ref="L600" si="335">P600*I600*U600</f>
        <v>14.938635294117645</v>
      </c>
      <c r="M600" s="162">
        <f t="shared" ref="M600" si="336">Q600*I600*V600</f>
        <v>0</v>
      </c>
      <c r="N600" s="162">
        <f t="shared" ref="N600" si="337">R600*I600*W600</f>
        <v>0</v>
      </c>
      <c r="O600" s="162">
        <f t="shared" ref="O600" si="338">S600*I600*X600</f>
        <v>0</v>
      </c>
      <c r="P600" s="163">
        <f t="shared" si="315"/>
        <v>0.29007058823529408</v>
      </c>
      <c r="Q600" s="162">
        <f t="shared" si="316"/>
        <v>0</v>
      </c>
      <c r="R600" s="162">
        <f t="shared" si="317"/>
        <v>0</v>
      </c>
      <c r="S600" s="162">
        <f t="shared" si="318"/>
        <v>0</v>
      </c>
      <c r="T600" s="251" t="str">
        <f t="shared" ref="T600" si="339">IF(J600="","",VLOOKUP(J600,Kengetal,13,FALSE))</f>
        <v>V</v>
      </c>
      <c r="U600" s="262">
        <v>1</v>
      </c>
      <c r="V600" s="262">
        <v>1</v>
      </c>
      <c r="W600" s="262">
        <v>1</v>
      </c>
      <c r="X600" s="262">
        <v>1</v>
      </c>
      <c r="Y600" s="158"/>
      <c r="Z600" s="164">
        <f t="shared" ref="Z600" si="340">I600*K600</f>
        <v>4120</v>
      </c>
      <c r="AA600" s="165">
        <f t="shared" ref="AA600" si="341">L600+M600+N600+O600</f>
        <v>14.938635294117645</v>
      </c>
      <c r="AB600" s="166"/>
    </row>
    <row r="601" spans="1:28" ht="18" customHeight="1">
      <c r="A601" s="137">
        <v>37</v>
      </c>
      <c r="B601" s="298" t="s">
        <v>477</v>
      </c>
      <c r="C601" s="656" t="s">
        <v>837</v>
      </c>
      <c r="D601" s="659">
        <v>1</v>
      </c>
      <c r="E601" s="658">
        <v>1.1100000000000001</v>
      </c>
      <c r="F601" s="55" t="s">
        <v>347</v>
      </c>
      <c r="G601" s="72" t="s">
        <v>333</v>
      </c>
      <c r="H601" s="55" t="s">
        <v>324</v>
      </c>
      <c r="I601" s="72">
        <v>28.17</v>
      </c>
      <c r="J601" s="261">
        <v>3120</v>
      </c>
      <c r="K601" s="161">
        <f t="shared" ref="K601:K605" si="342">SUM(IF(J601="",0,VLOOKUP(J601,Kengetal,2)))</f>
        <v>120</v>
      </c>
      <c r="L601" s="162">
        <f t="shared" si="258"/>
        <v>6.8419296000000003</v>
      </c>
      <c r="M601" s="162">
        <f t="shared" si="259"/>
        <v>0</v>
      </c>
      <c r="N601" s="162">
        <f t="shared" si="260"/>
        <v>0</v>
      </c>
      <c r="O601" s="162">
        <f t="shared" si="261"/>
        <v>0</v>
      </c>
      <c r="P601" s="163">
        <f t="shared" si="315"/>
        <v>0.24287999999999998</v>
      </c>
      <c r="Q601" s="162">
        <f t="shared" si="316"/>
        <v>0</v>
      </c>
      <c r="R601" s="162">
        <f t="shared" si="317"/>
        <v>0</v>
      </c>
      <c r="S601" s="162">
        <f t="shared" si="318"/>
        <v>0</v>
      </c>
      <c r="T601" s="251" t="str">
        <f t="shared" si="262"/>
        <v>V</v>
      </c>
      <c r="U601" s="262">
        <v>1</v>
      </c>
      <c r="V601" s="262">
        <v>1</v>
      </c>
      <c r="W601" s="262">
        <v>1</v>
      </c>
      <c r="X601" s="262">
        <v>1</v>
      </c>
      <c r="Y601" s="158"/>
      <c r="Z601" s="164">
        <f t="shared" si="263"/>
        <v>3380.4</v>
      </c>
      <c r="AA601" s="165">
        <f t="shared" si="264"/>
        <v>6.8419296000000003</v>
      </c>
      <c r="AB601" s="166"/>
    </row>
    <row r="602" spans="1:28" ht="18" customHeight="1">
      <c r="A602" s="137">
        <v>38</v>
      </c>
      <c r="B602" s="298" t="s">
        <v>477</v>
      </c>
      <c r="C602" s="656" t="s">
        <v>837</v>
      </c>
      <c r="D602" s="659">
        <v>0</v>
      </c>
      <c r="E602" s="658">
        <v>0.01</v>
      </c>
      <c r="F602" s="72" t="s">
        <v>338</v>
      </c>
      <c r="G602" s="72" t="s">
        <v>341</v>
      </c>
      <c r="H602" s="55" t="s">
        <v>324</v>
      </c>
      <c r="I602" s="72">
        <v>13.21</v>
      </c>
      <c r="J602" s="261">
        <v>1040</v>
      </c>
      <c r="K602" s="161">
        <f t="shared" si="342"/>
        <v>40</v>
      </c>
      <c r="L602" s="162">
        <f t="shared" si="258"/>
        <v>1.672852235294118</v>
      </c>
      <c r="M602" s="162">
        <f t="shared" si="259"/>
        <v>0</v>
      </c>
      <c r="N602" s="162">
        <f t="shared" si="260"/>
        <v>0</v>
      </c>
      <c r="O602" s="162">
        <f t="shared" si="261"/>
        <v>0</v>
      </c>
      <c r="P602" s="163">
        <f t="shared" si="315"/>
        <v>0.12663529411764707</v>
      </c>
      <c r="Q602" s="162">
        <f t="shared" si="316"/>
        <v>0</v>
      </c>
      <c r="R602" s="162">
        <f t="shared" si="317"/>
        <v>0</v>
      </c>
      <c r="S602" s="162">
        <f t="shared" si="318"/>
        <v>0</v>
      </c>
      <c r="T602" s="251" t="str">
        <f t="shared" si="262"/>
        <v>B</v>
      </c>
      <c r="U602" s="262">
        <v>1</v>
      </c>
      <c r="V602" s="262">
        <v>1</v>
      </c>
      <c r="W602" s="262">
        <v>1</v>
      </c>
      <c r="X602" s="262">
        <v>1</v>
      </c>
      <c r="Y602" s="158"/>
      <c r="Z602" s="164">
        <f t="shared" si="263"/>
        <v>528.40000000000009</v>
      </c>
      <c r="AA602" s="165">
        <f t="shared" si="264"/>
        <v>1.672852235294118</v>
      </c>
      <c r="AB602" s="166"/>
    </row>
    <row r="603" spans="1:28" ht="18" customHeight="1">
      <c r="A603" s="137">
        <v>39</v>
      </c>
      <c r="B603" s="298" t="s">
        <v>477</v>
      </c>
      <c r="C603" s="656" t="s">
        <v>837</v>
      </c>
      <c r="D603" s="659">
        <v>0</v>
      </c>
      <c r="E603" s="658">
        <v>0.02</v>
      </c>
      <c r="F603" s="55" t="s">
        <v>887</v>
      </c>
      <c r="G603" s="72" t="s">
        <v>333</v>
      </c>
      <c r="H603" s="55" t="s">
        <v>324</v>
      </c>
      <c r="I603" s="72">
        <v>1.6</v>
      </c>
      <c r="J603" s="261">
        <v>3200</v>
      </c>
      <c r="K603" s="161">
        <f t="shared" si="342"/>
        <v>200</v>
      </c>
      <c r="L603" s="162">
        <f t="shared" si="258"/>
        <v>0.53973333333333329</v>
      </c>
      <c r="M603" s="162">
        <f t="shared" si="259"/>
        <v>0</v>
      </c>
      <c r="N603" s="162">
        <f t="shared" si="260"/>
        <v>0</v>
      </c>
      <c r="O603" s="162">
        <f t="shared" si="261"/>
        <v>0</v>
      </c>
      <c r="P603" s="163">
        <f t="shared" si="315"/>
        <v>0.33733333333333332</v>
      </c>
      <c r="Q603" s="162">
        <f t="shared" si="316"/>
        <v>0</v>
      </c>
      <c r="R603" s="162">
        <f t="shared" si="317"/>
        <v>0</v>
      </c>
      <c r="S603" s="162">
        <f t="shared" si="318"/>
        <v>0</v>
      </c>
      <c r="T603" s="251" t="str">
        <f t="shared" si="262"/>
        <v>V</v>
      </c>
      <c r="U603" s="262">
        <v>1</v>
      </c>
      <c r="V603" s="262">
        <v>1</v>
      </c>
      <c r="W603" s="262">
        <v>1</v>
      </c>
      <c r="X603" s="262">
        <v>1</v>
      </c>
      <c r="Y603" s="158"/>
      <c r="Z603" s="164">
        <f t="shared" si="263"/>
        <v>320</v>
      </c>
      <c r="AA603" s="165">
        <f t="shared" si="264"/>
        <v>0.53973333333333329</v>
      </c>
      <c r="AB603" s="166"/>
    </row>
    <row r="604" spans="1:28" ht="18" customHeight="1">
      <c r="A604" s="137">
        <v>40</v>
      </c>
      <c r="B604" s="298" t="s">
        <v>477</v>
      </c>
      <c r="C604" s="656" t="s">
        <v>837</v>
      </c>
      <c r="D604" s="659">
        <v>0</v>
      </c>
      <c r="E604" s="658">
        <v>0.04</v>
      </c>
      <c r="F604" s="72" t="s">
        <v>528</v>
      </c>
      <c r="G604" s="72" t="s">
        <v>341</v>
      </c>
      <c r="H604" s="55" t="s">
        <v>324</v>
      </c>
      <c r="I604" s="72">
        <v>4.25</v>
      </c>
      <c r="J604" s="261">
        <v>1040</v>
      </c>
      <c r="K604" s="161">
        <f t="shared" si="342"/>
        <v>40</v>
      </c>
      <c r="L604" s="162">
        <f t="shared" si="258"/>
        <v>0.53820000000000001</v>
      </c>
      <c r="M604" s="162">
        <f t="shared" si="259"/>
        <v>0</v>
      </c>
      <c r="N604" s="162">
        <f t="shared" si="260"/>
        <v>0</v>
      </c>
      <c r="O604" s="162">
        <f t="shared" si="261"/>
        <v>0</v>
      </c>
      <c r="P604" s="163">
        <f t="shared" si="315"/>
        <v>0.12663529411764707</v>
      </c>
      <c r="Q604" s="162">
        <f t="shared" si="316"/>
        <v>0</v>
      </c>
      <c r="R604" s="162">
        <f t="shared" si="317"/>
        <v>0</v>
      </c>
      <c r="S604" s="162">
        <f t="shared" si="318"/>
        <v>0</v>
      </c>
      <c r="T604" s="251" t="str">
        <f t="shared" si="262"/>
        <v>B</v>
      </c>
      <c r="U604" s="262">
        <v>1</v>
      </c>
      <c r="V604" s="262">
        <v>1</v>
      </c>
      <c r="W604" s="262">
        <v>1</v>
      </c>
      <c r="X604" s="262">
        <v>1</v>
      </c>
      <c r="Y604" s="158"/>
      <c r="Z604" s="164">
        <f t="shared" si="263"/>
        <v>170</v>
      </c>
      <c r="AA604" s="165">
        <f t="shared" si="264"/>
        <v>0.53820000000000001</v>
      </c>
      <c r="AB604" s="166"/>
    </row>
    <row r="605" spans="1:28" ht="18" customHeight="1">
      <c r="A605" s="137">
        <v>41</v>
      </c>
      <c r="B605" s="298" t="s">
        <v>477</v>
      </c>
      <c r="C605" s="656" t="s">
        <v>837</v>
      </c>
      <c r="D605" s="659">
        <v>0</v>
      </c>
      <c r="E605" s="658" t="s">
        <v>561</v>
      </c>
      <c r="F605" s="55" t="s">
        <v>412</v>
      </c>
      <c r="G605" s="72" t="s">
        <v>333</v>
      </c>
      <c r="H605" s="55" t="s">
        <v>324</v>
      </c>
      <c r="I605" s="72">
        <v>12.5</v>
      </c>
      <c r="J605" s="261">
        <v>3200</v>
      </c>
      <c r="K605" s="161">
        <f t="shared" si="342"/>
        <v>200</v>
      </c>
      <c r="L605" s="162">
        <f t="shared" si="258"/>
        <v>4.2166666666666668</v>
      </c>
      <c r="M605" s="162">
        <f t="shared" si="259"/>
        <v>0</v>
      </c>
      <c r="N605" s="162">
        <f t="shared" si="260"/>
        <v>0</v>
      </c>
      <c r="O605" s="162">
        <f t="shared" si="261"/>
        <v>0</v>
      </c>
      <c r="P605" s="163">
        <f t="shared" si="315"/>
        <v>0.33733333333333332</v>
      </c>
      <c r="Q605" s="162">
        <f t="shared" si="316"/>
        <v>0</v>
      </c>
      <c r="R605" s="162">
        <f t="shared" si="317"/>
        <v>0</v>
      </c>
      <c r="S605" s="162">
        <f t="shared" si="318"/>
        <v>0</v>
      </c>
      <c r="T605" s="251" t="str">
        <f t="shared" si="262"/>
        <v>V</v>
      </c>
      <c r="U605" s="262">
        <v>1</v>
      </c>
      <c r="V605" s="262">
        <v>1</v>
      </c>
      <c r="W605" s="262">
        <v>1</v>
      </c>
      <c r="X605" s="262">
        <v>1</v>
      </c>
      <c r="Y605" s="158"/>
      <c r="Z605" s="164">
        <f t="shared" si="263"/>
        <v>2500</v>
      </c>
      <c r="AA605" s="165">
        <f t="shared" si="264"/>
        <v>4.2166666666666668</v>
      </c>
      <c r="AB605" s="166"/>
    </row>
    <row r="606" spans="1:28" ht="18" customHeight="1">
      <c r="A606" s="137">
        <v>41</v>
      </c>
      <c r="B606" s="298" t="s">
        <v>477</v>
      </c>
      <c r="C606" s="656" t="s">
        <v>837</v>
      </c>
      <c r="D606" s="659">
        <v>0</v>
      </c>
      <c r="E606" s="658">
        <v>0.18</v>
      </c>
      <c r="F606" s="72" t="s">
        <v>870</v>
      </c>
      <c r="G606" s="72" t="s">
        <v>334</v>
      </c>
      <c r="H606" s="55" t="s">
        <v>324</v>
      </c>
      <c r="I606" s="72">
        <v>52.02</v>
      </c>
      <c r="J606" s="261">
        <v>7200</v>
      </c>
      <c r="K606" s="161">
        <f t="shared" ref="K606" si="343">SUM(IF(J606="",0,VLOOKUP(J606,Kengetal,2)))</f>
        <v>200</v>
      </c>
      <c r="L606" s="162">
        <f t="shared" si="258"/>
        <v>31.436399999999999</v>
      </c>
      <c r="M606" s="162">
        <f t="shared" si="259"/>
        <v>0</v>
      </c>
      <c r="N606" s="162">
        <f t="shared" si="260"/>
        <v>0</v>
      </c>
      <c r="O606" s="162">
        <f t="shared" si="261"/>
        <v>0</v>
      </c>
      <c r="P606" s="163">
        <f t="shared" si="315"/>
        <v>0.60431372549019602</v>
      </c>
      <c r="Q606" s="162">
        <f t="shared" si="316"/>
        <v>0</v>
      </c>
      <c r="R606" s="162">
        <f t="shared" si="317"/>
        <v>0</v>
      </c>
      <c r="S606" s="162">
        <f t="shared" si="318"/>
        <v>0</v>
      </c>
      <c r="T606" s="251" t="str">
        <f t="shared" si="262"/>
        <v>V</v>
      </c>
      <c r="U606" s="262">
        <v>1</v>
      </c>
      <c r="V606" s="262">
        <v>1</v>
      </c>
      <c r="W606" s="262">
        <v>1</v>
      </c>
      <c r="X606" s="262">
        <v>1</v>
      </c>
      <c r="Y606" s="158"/>
      <c r="Z606" s="164">
        <f t="shared" si="263"/>
        <v>10404</v>
      </c>
      <c r="AA606" s="165">
        <f t="shared" si="264"/>
        <v>31.436399999999999</v>
      </c>
      <c r="AB606" s="166"/>
    </row>
    <row r="607" spans="1:28" ht="18" customHeight="1">
      <c r="B607" s="298" t="s">
        <v>477</v>
      </c>
      <c r="C607" s="656" t="s">
        <v>837</v>
      </c>
      <c r="D607" s="659">
        <v>0</v>
      </c>
      <c r="E607" s="658">
        <v>0.19</v>
      </c>
      <c r="F607" s="72" t="s">
        <v>870</v>
      </c>
      <c r="G607" s="72" t="s">
        <v>334</v>
      </c>
      <c r="H607" s="55" t="s">
        <v>324</v>
      </c>
      <c r="I607" s="72">
        <v>52.02</v>
      </c>
      <c r="J607" s="261">
        <v>7200</v>
      </c>
      <c r="K607" s="161">
        <f t="shared" ref="K607:K617" si="344">SUM(IF(J607="",0,VLOOKUP(J607,Kengetal,2)))</f>
        <v>200</v>
      </c>
      <c r="L607" s="162">
        <f t="shared" si="258"/>
        <v>31.436399999999999</v>
      </c>
      <c r="M607" s="162">
        <f t="shared" si="259"/>
        <v>0</v>
      </c>
      <c r="N607" s="162">
        <f t="shared" si="260"/>
        <v>0</v>
      </c>
      <c r="O607" s="162">
        <f t="shared" si="261"/>
        <v>0</v>
      </c>
      <c r="P607" s="163">
        <f t="shared" si="315"/>
        <v>0.60431372549019602</v>
      </c>
      <c r="Q607" s="162">
        <f t="shared" si="316"/>
        <v>0</v>
      </c>
      <c r="R607" s="162">
        <f t="shared" si="317"/>
        <v>0</v>
      </c>
      <c r="S607" s="162">
        <f t="shared" si="318"/>
        <v>0</v>
      </c>
      <c r="T607" s="251" t="str">
        <f t="shared" si="262"/>
        <v>V</v>
      </c>
      <c r="U607" s="262">
        <v>1</v>
      </c>
      <c r="V607" s="262">
        <v>1</v>
      </c>
      <c r="W607" s="262">
        <v>1</v>
      </c>
      <c r="X607" s="262">
        <v>1</v>
      </c>
      <c r="Y607" s="158"/>
      <c r="Z607" s="164">
        <f t="shared" si="263"/>
        <v>10404</v>
      </c>
      <c r="AA607" s="165">
        <f t="shared" si="264"/>
        <v>31.436399999999999</v>
      </c>
      <c r="AB607" s="166"/>
    </row>
    <row r="608" spans="1:28" ht="18" customHeight="1">
      <c r="B608" s="298" t="s">
        <v>477</v>
      </c>
      <c r="C608" s="656" t="s">
        <v>837</v>
      </c>
      <c r="D608" s="659">
        <v>0</v>
      </c>
      <c r="E608" s="658">
        <v>0.22</v>
      </c>
      <c r="F608" s="55" t="s">
        <v>869</v>
      </c>
      <c r="G608" s="72" t="s">
        <v>333</v>
      </c>
      <c r="H608" s="55" t="s">
        <v>564</v>
      </c>
      <c r="I608" s="72">
        <v>8.0299999999999994</v>
      </c>
      <c r="J608" s="261">
        <v>12010</v>
      </c>
      <c r="K608" s="161">
        <f t="shared" si="344"/>
        <v>10</v>
      </c>
      <c r="L608" s="162">
        <f t="shared" si="258"/>
        <v>0.42533020588235287</v>
      </c>
      <c r="M608" s="162">
        <f t="shared" si="259"/>
        <v>0</v>
      </c>
      <c r="N608" s="162">
        <f t="shared" si="260"/>
        <v>0</v>
      </c>
      <c r="O608" s="162">
        <f t="shared" si="261"/>
        <v>0</v>
      </c>
      <c r="P608" s="163">
        <f t="shared" si="315"/>
        <v>5.2967647058823522E-2</v>
      </c>
      <c r="Q608" s="162">
        <f t="shared" si="316"/>
        <v>0</v>
      </c>
      <c r="R608" s="162">
        <f t="shared" si="317"/>
        <v>0</v>
      </c>
      <c r="S608" s="162">
        <f t="shared" si="318"/>
        <v>0</v>
      </c>
      <c r="T608" s="251" t="str">
        <f t="shared" si="262"/>
        <v>V</v>
      </c>
      <c r="U608" s="262">
        <v>1</v>
      </c>
      <c r="V608" s="262">
        <v>1</v>
      </c>
      <c r="W608" s="262">
        <v>1</v>
      </c>
      <c r="X608" s="262">
        <v>1</v>
      </c>
      <c r="Y608" s="158"/>
      <c r="Z608" s="164">
        <f t="shared" si="263"/>
        <v>80.3</v>
      </c>
      <c r="AA608" s="165">
        <f t="shared" si="264"/>
        <v>0.42533020588235287</v>
      </c>
      <c r="AB608" s="166"/>
    </row>
    <row r="609" spans="2:28" ht="18" customHeight="1">
      <c r="B609" s="298" t="s">
        <v>477</v>
      </c>
      <c r="C609" s="656" t="s">
        <v>837</v>
      </c>
      <c r="D609" s="659">
        <v>1</v>
      </c>
      <c r="E609" s="658">
        <v>1.03</v>
      </c>
      <c r="F609" s="55" t="s">
        <v>528</v>
      </c>
      <c r="G609" s="72" t="s">
        <v>341</v>
      </c>
      <c r="H609" s="55" t="s">
        <v>324</v>
      </c>
      <c r="I609" s="72">
        <v>11.74</v>
      </c>
      <c r="J609" s="261">
        <v>1040</v>
      </c>
      <c r="K609" s="161">
        <f t="shared" ref="K609" si="345">SUM(IF(J609="",0,VLOOKUP(J609,Kengetal,2)))</f>
        <v>40</v>
      </c>
      <c r="L609" s="162">
        <f t="shared" ref="L609" si="346">P609*I609*U609</f>
        <v>1.4866983529411766</v>
      </c>
      <c r="M609" s="162">
        <f t="shared" ref="M609" si="347">Q609*I609*V609</f>
        <v>0</v>
      </c>
      <c r="N609" s="162">
        <f t="shared" ref="N609" si="348">R609*I609*W609</f>
        <v>0</v>
      </c>
      <c r="O609" s="162">
        <f t="shared" ref="O609" si="349">S609*I609*X609</f>
        <v>0</v>
      </c>
      <c r="P609" s="163">
        <f t="shared" si="315"/>
        <v>0.12663529411764707</v>
      </c>
      <c r="Q609" s="162">
        <f t="shared" si="316"/>
        <v>0</v>
      </c>
      <c r="R609" s="162">
        <f t="shared" si="317"/>
        <v>0</v>
      </c>
      <c r="S609" s="162">
        <f t="shared" si="318"/>
        <v>0</v>
      </c>
      <c r="T609" s="251" t="str">
        <f t="shared" ref="T609" si="350">IF(J609="","",VLOOKUP(J609,Kengetal,13,FALSE))</f>
        <v>B</v>
      </c>
      <c r="U609" s="262">
        <v>1</v>
      </c>
      <c r="V609" s="262">
        <v>1</v>
      </c>
      <c r="W609" s="262">
        <v>1</v>
      </c>
      <c r="X609" s="262">
        <v>1</v>
      </c>
      <c r="Y609" s="158"/>
      <c r="Z609" s="164">
        <f t="shared" ref="Z609" si="351">I609*K609</f>
        <v>469.6</v>
      </c>
      <c r="AA609" s="165">
        <f t="shared" ref="AA609" si="352">L609+M609+N609+O609</f>
        <v>1.4866983529411766</v>
      </c>
      <c r="AB609" s="166"/>
    </row>
    <row r="610" spans="2:28" ht="18" customHeight="1">
      <c r="B610" s="298" t="s">
        <v>477</v>
      </c>
      <c r="C610" s="656" t="s">
        <v>837</v>
      </c>
      <c r="D610" s="659">
        <v>1</v>
      </c>
      <c r="E610" s="658">
        <v>1.04</v>
      </c>
      <c r="F610" s="55" t="s">
        <v>528</v>
      </c>
      <c r="G610" s="72" t="s">
        <v>341</v>
      </c>
      <c r="H610" s="55" t="s">
        <v>324</v>
      </c>
      <c r="I610" s="72">
        <v>11.74</v>
      </c>
      <c r="J610" s="261">
        <v>1040</v>
      </c>
      <c r="K610" s="161">
        <f t="shared" si="344"/>
        <v>40</v>
      </c>
      <c r="L610" s="162">
        <f t="shared" si="258"/>
        <v>1.4866983529411766</v>
      </c>
      <c r="M610" s="162">
        <f t="shared" si="259"/>
        <v>0</v>
      </c>
      <c r="N610" s="162">
        <f t="shared" si="260"/>
        <v>0</v>
      </c>
      <c r="O610" s="162">
        <f t="shared" si="261"/>
        <v>0</v>
      </c>
      <c r="P610" s="163">
        <f t="shared" si="315"/>
        <v>0.12663529411764707</v>
      </c>
      <c r="Q610" s="162">
        <f t="shared" si="316"/>
        <v>0</v>
      </c>
      <c r="R610" s="162">
        <f t="shared" si="317"/>
        <v>0</v>
      </c>
      <c r="S610" s="162">
        <f t="shared" si="318"/>
        <v>0</v>
      </c>
      <c r="T610" s="251" t="str">
        <f t="shared" si="262"/>
        <v>B</v>
      </c>
      <c r="U610" s="262">
        <v>1</v>
      </c>
      <c r="V610" s="262">
        <v>1</v>
      </c>
      <c r="W610" s="262">
        <v>1</v>
      </c>
      <c r="X610" s="262">
        <v>1</v>
      </c>
      <c r="Y610" s="158"/>
      <c r="Z610" s="164">
        <f t="shared" si="263"/>
        <v>469.6</v>
      </c>
      <c r="AA610" s="165">
        <f t="shared" si="264"/>
        <v>1.4866983529411766</v>
      </c>
      <c r="AB610" s="166"/>
    </row>
    <row r="611" spans="2:28" ht="18" customHeight="1">
      <c r="B611" s="298" t="s">
        <v>477</v>
      </c>
      <c r="C611" s="656" t="s">
        <v>837</v>
      </c>
      <c r="D611" s="659">
        <v>1</v>
      </c>
      <c r="E611" s="658">
        <v>1.05</v>
      </c>
      <c r="F611" s="72" t="s">
        <v>528</v>
      </c>
      <c r="G611" s="72" t="s">
        <v>341</v>
      </c>
      <c r="H611" s="55" t="s">
        <v>324</v>
      </c>
      <c r="I611" s="72">
        <v>18.02</v>
      </c>
      <c r="J611" s="261">
        <v>1040</v>
      </c>
      <c r="K611" s="161">
        <f t="shared" si="344"/>
        <v>40</v>
      </c>
      <c r="L611" s="162">
        <f t="shared" si="258"/>
        <v>2.281968</v>
      </c>
      <c r="M611" s="162">
        <f t="shared" si="259"/>
        <v>0</v>
      </c>
      <c r="N611" s="162">
        <f t="shared" si="260"/>
        <v>0</v>
      </c>
      <c r="O611" s="162">
        <f t="shared" si="261"/>
        <v>0</v>
      </c>
      <c r="P611" s="163">
        <f t="shared" si="315"/>
        <v>0.12663529411764707</v>
      </c>
      <c r="Q611" s="162">
        <f t="shared" si="316"/>
        <v>0</v>
      </c>
      <c r="R611" s="162">
        <f t="shared" si="317"/>
        <v>0</v>
      </c>
      <c r="S611" s="162">
        <f t="shared" si="318"/>
        <v>0</v>
      </c>
      <c r="T611" s="251" t="str">
        <f t="shared" si="262"/>
        <v>B</v>
      </c>
      <c r="U611" s="262">
        <v>1</v>
      </c>
      <c r="V611" s="262">
        <v>1</v>
      </c>
      <c r="W611" s="262">
        <v>1</v>
      </c>
      <c r="X611" s="262">
        <v>1</v>
      </c>
      <c r="Y611" s="158"/>
      <c r="Z611" s="164">
        <f t="shared" si="263"/>
        <v>720.8</v>
      </c>
      <c r="AA611" s="165">
        <f t="shared" si="264"/>
        <v>2.281968</v>
      </c>
      <c r="AB611" s="166"/>
    </row>
    <row r="612" spans="2:28" ht="18" customHeight="1">
      <c r="B612" s="298" t="s">
        <v>477</v>
      </c>
      <c r="C612" s="656" t="s">
        <v>837</v>
      </c>
      <c r="D612" s="659">
        <v>1</v>
      </c>
      <c r="E612" s="658">
        <v>1.07</v>
      </c>
      <c r="F612" s="72" t="s">
        <v>528</v>
      </c>
      <c r="G612" s="72" t="s">
        <v>341</v>
      </c>
      <c r="H612" s="55" t="s">
        <v>324</v>
      </c>
      <c r="I612" s="72">
        <v>13.07</v>
      </c>
      <c r="J612" s="261">
        <v>1040</v>
      </c>
      <c r="K612" s="161">
        <f t="shared" si="344"/>
        <v>40</v>
      </c>
      <c r="L612" s="162">
        <f t="shared" si="258"/>
        <v>1.6551232941176472</v>
      </c>
      <c r="M612" s="162">
        <f t="shared" si="259"/>
        <v>0</v>
      </c>
      <c r="N612" s="162">
        <f t="shared" si="260"/>
        <v>0</v>
      </c>
      <c r="O612" s="162">
        <f t="shared" si="261"/>
        <v>0</v>
      </c>
      <c r="P612" s="163">
        <f t="shared" si="315"/>
        <v>0.12663529411764707</v>
      </c>
      <c r="Q612" s="162">
        <f t="shared" si="316"/>
        <v>0</v>
      </c>
      <c r="R612" s="162">
        <f t="shared" si="317"/>
        <v>0</v>
      </c>
      <c r="S612" s="162">
        <f t="shared" si="318"/>
        <v>0</v>
      </c>
      <c r="T612" s="251" t="str">
        <f t="shared" si="262"/>
        <v>B</v>
      </c>
      <c r="U612" s="262">
        <v>1</v>
      </c>
      <c r="V612" s="262">
        <v>1</v>
      </c>
      <c r="W612" s="262">
        <v>1</v>
      </c>
      <c r="X612" s="262">
        <v>1</v>
      </c>
      <c r="Y612" s="158"/>
      <c r="Z612" s="164">
        <f t="shared" si="263"/>
        <v>522.79999999999995</v>
      </c>
      <c r="AA612" s="165">
        <f t="shared" si="264"/>
        <v>1.6551232941176472</v>
      </c>
      <c r="AB612" s="166"/>
    </row>
    <row r="613" spans="2:28" ht="18" customHeight="1">
      <c r="B613" s="298" t="s">
        <v>477</v>
      </c>
      <c r="C613" s="656" t="s">
        <v>837</v>
      </c>
      <c r="D613" s="659">
        <v>1</v>
      </c>
      <c r="E613" s="658">
        <v>1.0900000000000001</v>
      </c>
      <c r="F613" s="55" t="s">
        <v>345</v>
      </c>
      <c r="G613" s="72" t="s">
        <v>348</v>
      </c>
      <c r="H613" s="55" t="s">
        <v>325</v>
      </c>
      <c r="I613" s="72">
        <v>1.25</v>
      </c>
      <c r="J613" s="261">
        <v>2200</v>
      </c>
      <c r="K613" s="161">
        <f t="shared" si="344"/>
        <v>200</v>
      </c>
      <c r="L613" s="162">
        <f t="shared" si="258"/>
        <v>3.6168627450980395</v>
      </c>
      <c r="M613" s="162">
        <f t="shared" si="259"/>
        <v>0</v>
      </c>
      <c r="N613" s="162">
        <f t="shared" si="260"/>
        <v>0</v>
      </c>
      <c r="O613" s="162">
        <f t="shared" si="261"/>
        <v>0</v>
      </c>
      <c r="P613" s="163">
        <f t="shared" si="315"/>
        <v>2.8934901960784316</v>
      </c>
      <c r="Q613" s="162">
        <f t="shared" si="316"/>
        <v>0</v>
      </c>
      <c r="R613" s="162">
        <f t="shared" si="317"/>
        <v>0</v>
      </c>
      <c r="S613" s="162">
        <f t="shared" si="318"/>
        <v>0</v>
      </c>
      <c r="T613" s="251" t="str">
        <f t="shared" si="262"/>
        <v>S</v>
      </c>
      <c r="U613" s="262">
        <v>1</v>
      </c>
      <c r="V613" s="262">
        <v>1</v>
      </c>
      <c r="W613" s="262">
        <v>1</v>
      </c>
      <c r="X613" s="262">
        <v>1</v>
      </c>
      <c r="Y613" s="158"/>
      <c r="Z613" s="164">
        <f t="shared" si="263"/>
        <v>250</v>
      </c>
      <c r="AA613" s="165">
        <f t="shared" si="264"/>
        <v>3.6168627450980395</v>
      </c>
      <c r="AB613" s="166"/>
    </row>
    <row r="614" spans="2:28" ht="18" customHeight="1">
      <c r="B614" s="298" t="s">
        <v>477</v>
      </c>
      <c r="C614" s="656" t="s">
        <v>837</v>
      </c>
      <c r="D614" s="659">
        <v>1</v>
      </c>
      <c r="E614" s="658">
        <v>1.1000000000000001</v>
      </c>
      <c r="F614" s="55" t="s">
        <v>345</v>
      </c>
      <c r="G614" s="72" t="s">
        <v>348</v>
      </c>
      <c r="H614" s="55" t="s">
        <v>325</v>
      </c>
      <c r="I614" s="72">
        <v>2.5</v>
      </c>
      <c r="J614" s="261">
        <v>2200</v>
      </c>
      <c r="K614" s="161">
        <f t="shared" si="344"/>
        <v>200</v>
      </c>
      <c r="L614" s="162">
        <f t="shared" si="258"/>
        <v>7.233725490196079</v>
      </c>
      <c r="M614" s="162">
        <f t="shared" si="259"/>
        <v>0</v>
      </c>
      <c r="N614" s="162">
        <f t="shared" si="260"/>
        <v>0</v>
      </c>
      <c r="O614" s="162">
        <f t="shared" si="261"/>
        <v>0</v>
      </c>
      <c r="P614" s="163">
        <f t="shared" si="315"/>
        <v>2.8934901960784316</v>
      </c>
      <c r="Q614" s="162">
        <f t="shared" si="316"/>
        <v>0</v>
      </c>
      <c r="R614" s="162">
        <f t="shared" si="317"/>
        <v>0</v>
      </c>
      <c r="S614" s="162">
        <f t="shared" si="318"/>
        <v>0</v>
      </c>
      <c r="T614" s="251" t="str">
        <f t="shared" si="262"/>
        <v>S</v>
      </c>
      <c r="U614" s="262">
        <v>1</v>
      </c>
      <c r="V614" s="262">
        <v>1</v>
      </c>
      <c r="W614" s="262">
        <v>1</v>
      </c>
      <c r="X614" s="262">
        <v>1</v>
      </c>
      <c r="Y614" s="158"/>
      <c r="Z614" s="164">
        <f t="shared" si="263"/>
        <v>500</v>
      </c>
      <c r="AA614" s="165">
        <f t="shared" si="264"/>
        <v>7.233725490196079</v>
      </c>
      <c r="AB614" s="166"/>
    </row>
    <row r="615" spans="2:28" ht="18" customHeight="1">
      <c r="B615" s="298" t="s">
        <v>477</v>
      </c>
      <c r="C615" s="656" t="s">
        <v>837</v>
      </c>
      <c r="D615" s="659">
        <v>1</v>
      </c>
      <c r="E615" s="658">
        <v>1.1200000000000001</v>
      </c>
      <c r="F615" s="55" t="s">
        <v>562</v>
      </c>
      <c r="G615" s="72" t="s">
        <v>333</v>
      </c>
      <c r="H615" s="55" t="s">
        <v>324</v>
      </c>
      <c r="I615" s="72">
        <v>48.37</v>
      </c>
      <c r="J615" s="261">
        <v>3200</v>
      </c>
      <c r="K615" s="161">
        <f t="shared" si="344"/>
        <v>200</v>
      </c>
      <c r="L615" s="162">
        <f t="shared" si="258"/>
        <v>16.316813333333332</v>
      </c>
      <c r="M615" s="162">
        <f t="shared" si="259"/>
        <v>0</v>
      </c>
      <c r="N615" s="162">
        <f t="shared" si="260"/>
        <v>0</v>
      </c>
      <c r="O615" s="162">
        <f t="shared" si="261"/>
        <v>0</v>
      </c>
      <c r="P615" s="163">
        <f t="shared" si="315"/>
        <v>0.33733333333333332</v>
      </c>
      <c r="Q615" s="162">
        <f t="shared" si="316"/>
        <v>0</v>
      </c>
      <c r="R615" s="162">
        <f t="shared" si="317"/>
        <v>0</v>
      </c>
      <c r="S615" s="162">
        <f t="shared" si="318"/>
        <v>0</v>
      </c>
      <c r="T615" s="251" t="str">
        <f t="shared" si="262"/>
        <v>V</v>
      </c>
      <c r="U615" s="262">
        <v>1</v>
      </c>
      <c r="V615" s="262">
        <v>1</v>
      </c>
      <c r="W615" s="262">
        <v>1</v>
      </c>
      <c r="X615" s="262">
        <v>1</v>
      </c>
      <c r="Y615" s="158"/>
      <c r="Z615" s="164">
        <f t="shared" si="263"/>
        <v>9674</v>
      </c>
      <c r="AA615" s="165">
        <f t="shared" si="264"/>
        <v>16.316813333333332</v>
      </c>
      <c r="AB615" s="166"/>
    </row>
    <row r="616" spans="2:28" ht="18" customHeight="1">
      <c r="B616" s="298" t="s">
        <v>477</v>
      </c>
      <c r="C616" s="656" t="s">
        <v>837</v>
      </c>
      <c r="D616" s="659">
        <v>1</v>
      </c>
      <c r="E616" s="658">
        <v>1.1299999999999999</v>
      </c>
      <c r="F616" s="55" t="s">
        <v>444</v>
      </c>
      <c r="G616" s="72" t="s">
        <v>333</v>
      </c>
      <c r="H616" s="55" t="s">
        <v>324</v>
      </c>
      <c r="I616" s="72">
        <v>1.1000000000000001</v>
      </c>
      <c r="J616" s="261">
        <v>3200</v>
      </c>
      <c r="K616" s="161">
        <f t="shared" si="344"/>
        <v>200</v>
      </c>
      <c r="L616" s="162">
        <f t="shared" si="258"/>
        <v>0.37106666666666666</v>
      </c>
      <c r="M616" s="162">
        <f t="shared" si="259"/>
        <v>0</v>
      </c>
      <c r="N616" s="162">
        <f t="shared" si="260"/>
        <v>0</v>
      </c>
      <c r="O616" s="162">
        <f t="shared" si="261"/>
        <v>0</v>
      </c>
      <c r="P616" s="163">
        <f t="shared" si="315"/>
        <v>0.33733333333333332</v>
      </c>
      <c r="Q616" s="162">
        <f t="shared" si="316"/>
        <v>0</v>
      </c>
      <c r="R616" s="162">
        <f t="shared" si="317"/>
        <v>0</v>
      </c>
      <c r="S616" s="162">
        <f t="shared" si="318"/>
        <v>0</v>
      </c>
      <c r="T616" s="251" t="str">
        <f t="shared" si="262"/>
        <v>V</v>
      </c>
      <c r="U616" s="262">
        <v>1</v>
      </c>
      <c r="V616" s="262">
        <v>1</v>
      </c>
      <c r="W616" s="262">
        <v>1</v>
      </c>
      <c r="X616" s="262">
        <v>1</v>
      </c>
      <c r="Y616" s="158"/>
      <c r="Z616" s="164">
        <f t="shared" si="263"/>
        <v>220.00000000000003</v>
      </c>
      <c r="AA616" s="165">
        <f t="shared" si="264"/>
        <v>0.37106666666666666</v>
      </c>
      <c r="AB616" s="166"/>
    </row>
    <row r="617" spans="2:28" ht="18" customHeight="1">
      <c r="B617" s="298" t="s">
        <v>477</v>
      </c>
      <c r="C617" s="656" t="s">
        <v>837</v>
      </c>
      <c r="D617" s="659">
        <v>1</v>
      </c>
      <c r="E617" s="658">
        <v>1.1399999999999999</v>
      </c>
      <c r="F617" s="72" t="s">
        <v>871</v>
      </c>
      <c r="G617" s="72" t="s">
        <v>334</v>
      </c>
      <c r="H617" s="55" t="s">
        <v>324</v>
      </c>
      <c r="I617" s="72">
        <v>51.59</v>
      </c>
      <c r="J617" s="261">
        <v>7080</v>
      </c>
      <c r="K617" s="161">
        <f t="shared" si="344"/>
        <v>80</v>
      </c>
      <c r="L617" s="162">
        <f t="shared" si="258"/>
        <v>14.964741647058823</v>
      </c>
      <c r="M617" s="162">
        <f t="shared" si="259"/>
        <v>0</v>
      </c>
      <c r="N617" s="162">
        <f t="shared" si="260"/>
        <v>0</v>
      </c>
      <c r="O617" s="162">
        <f t="shared" si="261"/>
        <v>0</v>
      </c>
      <c r="P617" s="163">
        <f t="shared" si="315"/>
        <v>0.29007058823529408</v>
      </c>
      <c r="Q617" s="162">
        <f t="shared" si="316"/>
        <v>0</v>
      </c>
      <c r="R617" s="162">
        <f t="shared" si="317"/>
        <v>0</v>
      </c>
      <c r="S617" s="162">
        <f t="shared" si="318"/>
        <v>0</v>
      </c>
      <c r="T617" s="251" t="str">
        <f t="shared" si="262"/>
        <v>V</v>
      </c>
      <c r="U617" s="262">
        <v>1</v>
      </c>
      <c r="V617" s="262">
        <v>1</v>
      </c>
      <c r="W617" s="262">
        <v>1</v>
      </c>
      <c r="X617" s="262">
        <v>1</v>
      </c>
      <c r="Y617" s="158"/>
      <c r="Z617" s="164">
        <f t="shared" si="263"/>
        <v>4127.2000000000007</v>
      </c>
      <c r="AA617" s="165">
        <f t="shared" si="264"/>
        <v>14.964741647058823</v>
      </c>
      <c r="AB617" s="166"/>
    </row>
    <row r="618" spans="2:28" ht="18" customHeight="1">
      <c r="B618" s="298" t="s">
        <v>477</v>
      </c>
      <c r="C618" s="656" t="s">
        <v>837</v>
      </c>
      <c r="D618" s="659">
        <v>1</v>
      </c>
      <c r="E618" s="658">
        <v>1.1499999999999999</v>
      </c>
      <c r="F618" s="72" t="s">
        <v>871</v>
      </c>
      <c r="G618" s="72" t="s">
        <v>334</v>
      </c>
      <c r="H618" s="55" t="s">
        <v>324</v>
      </c>
      <c r="I618" s="72">
        <v>51.59</v>
      </c>
      <c r="J618" s="261">
        <v>7080</v>
      </c>
      <c r="K618" s="161">
        <f t="shared" ref="K618:K620" si="353">SUM(IF(J618="",0,VLOOKUP(J618,Kengetal,2)))</f>
        <v>80</v>
      </c>
      <c r="L618" s="162">
        <f t="shared" si="184"/>
        <v>14.964741647058823</v>
      </c>
      <c r="M618" s="162">
        <f t="shared" si="185"/>
        <v>0</v>
      </c>
      <c r="N618" s="162">
        <f t="shared" si="186"/>
        <v>0</v>
      </c>
      <c r="O618" s="162">
        <f t="shared" si="187"/>
        <v>0</v>
      </c>
      <c r="P618" s="163">
        <f t="shared" si="211"/>
        <v>0.29007058823529408</v>
      </c>
      <c r="Q618" s="162">
        <f t="shared" si="212"/>
        <v>0</v>
      </c>
      <c r="R618" s="162">
        <f t="shared" si="213"/>
        <v>0</v>
      </c>
      <c r="S618" s="162">
        <f t="shared" si="214"/>
        <v>0</v>
      </c>
      <c r="T618" s="251" t="str">
        <f t="shared" si="188"/>
        <v>V</v>
      </c>
      <c r="U618" s="262">
        <v>1</v>
      </c>
      <c r="V618" s="262">
        <v>1</v>
      </c>
      <c r="W618" s="262">
        <v>1</v>
      </c>
      <c r="X618" s="262">
        <v>1</v>
      </c>
      <c r="Y618" s="158"/>
      <c r="Z618" s="164">
        <f t="shared" si="189"/>
        <v>4127.2000000000007</v>
      </c>
      <c r="AA618" s="165">
        <f t="shared" si="190"/>
        <v>14.964741647058823</v>
      </c>
      <c r="AB618" s="166"/>
    </row>
    <row r="619" spans="2:28" ht="18" customHeight="1">
      <c r="B619" s="298" t="s">
        <v>477</v>
      </c>
      <c r="C619" s="656" t="s">
        <v>837</v>
      </c>
      <c r="D619" s="659">
        <v>1</v>
      </c>
      <c r="E619" s="658">
        <v>1.1599999999999999</v>
      </c>
      <c r="F619" s="55" t="s">
        <v>345</v>
      </c>
      <c r="G619" s="72" t="s">
        <v>348</v>
      </c>
      <c r="H619" s="55" t="s">
        <v>325</v>
      </c>
      <c r="I619" s="72">
        <v>6.09</v>
      </c>
      <c r="J619" s="261">
        <v>2200</v>
      </c>
      <c r="K619" s="161">
        <f t="shared" si="353"/>
        <v>200</v>
      </c>
      <c r="L619" s="162">
        <f t="shared" si="184"/>
        <v>17.621355294117649</v>
      </c>
      <c r="M619" s="162">
        <f t="shared" si="185"/>
        <v>0</v>
      </c>
      <c r="N619" s="162">
        <f t="shared" si="186"/>
        <v>0</v>
      </c>
      <c r="O619" s="162">
        <f t="shared" si="187"/>
        <v>0</v>
      </c>
      <c r="P619" s="163">
        <f t="shared" si="211"/>
        <v>2.8934901960784316</v>
      </c>
      <c r="Q619" s="162">
        <f t="shared" si="212"/>
        <v>0</v>
      </c>
      <c r="R619" s="162">
        <f t="shared" si="213"/>
        <v>0</v>
      </c>
      <c r="S619" s="162">
        <f t="shared" si="214"/>
        <v>0</v>
      </c>
      <c r="T619" s="251" t="str">
        <f t="shared" si="188"/>
        <v>S</v>
      </c>
      <c r="U619" s="262">
        <v>1</v>
      </c>
      <c r="V619" s="262">
        <v>1</v>
      </c>
      <c r="W619" s="262">
        <v>1</v>
      </c>
      <c r="X619" s="262">
        <v>1</v>
      </c>
      <c r="Y619" s="158"/>
      <c r="Z619" s="164">
        <f t="shared" si="189"/>
        <v>1218</v>
      </c>
      <c r="AA619" s="165">
        <f t="shared" si="190"/>
        <v>17.621355294117649</v>
      </c>
      <c r="AB619" s="166"/>
    </row>
    <row r="620" spans="2:28" ht="18" customHeight="1">
      <c r="B620" s="298" t="s">
        <v>477</v>
      </c>
      <c r="C620" s="656" t="s">
        <v>837</v>
      </c>
      <c r="D620" s="659">
        <v>1</v>
      </c>
      <c r="E620" s="658">
        <v>1.17</v>
      </c>
      <c r="F620" s="55" t="s">
        <v>563</v>
      </c>
      <c r="G620" s="72" t="s">
        <v>334</v>
      </c>
      <c r="H620" s="55" t="s">
        <v>324</v>
      </c>
      <c r="I620" s="72">
        <v>76.239999999999995</v>
      </c>
      <c r="J620" s="261">
        <v>7080</v>
      </c>
      <c r="K620" s="161">
        <f t="shared" si="353"/>
        <v>80</v>
      </c>
      <c r="L620" s="162">
        <f t="shared" si="184"/>
        <v>22.114981647058819</v>
      </c>
      <c r="M620" s="162">
        <f t="shared" si="185"/>
        <v>0</v>
      </c>
      <c r="N620" s="162">
        <f t="shared" si="186"/>
        <v>0</v>
      </c>
      <c r="O620" s="162">
        <f t="shared" si="187"/>
        <v>0</v>
      </c>
      <c r="P620" s="163">
        <f t="shared" si="211"/>
        <v>0.29007058823529408</v>
      </c>
      <c r="Q620" s="162">
        <f t="shared" si="212"/>
        <v>0</v>
      </c>
      <c r="R620" s="162">
        <f t="shared" si="213"/>
        <v>0</v>
      </c>
      <c r="S620" s="162">
        <f t="shared" si="214"/>
        <v>0</v>
      </c>
      <c r="T620" s="251" t="str">
        <f t="shared" si="188"/>
        <v>V</v>
      </c>
      <c r="U620" s="262">
        <v>1</v>
      </c>
      <c r="V620" s="262">
        <v>1</v>
      </c>
      <c r="W620" s="262">
        <v>1</v>
      </c>
      <c r="X620" s="262">
        <v>1</v>
      </c>
      <c r="Y620" s="158"/>
      <c r="Z620" s="164">
        <f t="shared" si="189"/>
        <v>6099.2</v>
      </c>
      <c r="AA620" s="165">
        <f t="shared" si="190"/>
        <v>22.114981647058819</v>
      </c>
      <c r="AB620" s="166"/>
    </row>
    <row r="621" spans="2:28" ht="18" customHeight="1">
      <c r="B621" s="298" t="s">
        <v>477</v>
      </c>
      <c r="C621" s="656" t="s">
        <v>837</v>
      </c>
      <c r="D621" s="659">
        <v>1</v>
      </c>
      <c r="E621" s="658">
        <v>1.18</v>
      </c>
      <c r="F621" s="55" t="s">
        <v>869</v>
      </c>
      <c r="G621" s="72" t="s">
        <v>333</v>
      </c>
      <c r="H621" s="55" t="s">
        <v>324</v>
      </c>
      <c r="I621" s="72">
        <v>8.0299999999999994</v>
      </c>
      <c r="J621" s="261">
        <v>12010</v>
      </c>
      <c r="K621" s="161">
        <f t="shared" ref="K621:K623" si="354">SUM(IF(J621="",0,VLOOKUP(J621,Kengetal,2)))</f>
        <v>10</v>
      </c>
      <c r="L621" s="162">
        <f t="shared" si="184"/>
        <v>0.42533020588235287</v>
      </c>
      <c r="M621" s="162">
        <f t="shared" si="185"/>
        <v>0</v>
      </c>
      <c r="N621" s="162">
        <f t="shared" si="186"/>
        <v>0</v>
      </c>
      <c r="O621" s="162">
        <f t="shared" si="187"/>
        <v>0</v>
      </c>
      <c r="P621" s="163">
        <f t="shared" si="211"/>
        <v>5.2967647058823522E-2</v>
      </c>
      <c r="Q621" s="162">
        <f t="shared" si="212"/>
        <v>0</v>
      </c>
      <c r="R621" s="162">
        <f t="shared" si="213"/>
        <v>0</v>
      </c>
      <c r="S621" s="162">
        <f t="shared" si="214"/>
        <v>0</v>
      </c>
      <c r="T621" s="251" t="str">
        <f t="shared" si="188"/>
        <v>V</v>
      </c>
      <c r="U621" s="262">
        <v>1</v>
      </c>
      <c r="V621" s="262">
        <v>1</v>
      </c>
      <c r="W621" s="262">
        <v>1</v>
      </c>
      <c r="X621" s="262">
        <v>1</v>
      </c>
      <c r="Y621" s="158"/>
      <c r="Z621" s="164">
        <f t="shared" si="189"/>
        <v>80.3</v>
      </c>
      <c r="AA621" s="165">
        <f t="shared" si="190"/>
        <v>0.42533020588235287</v>
      </c>
      <c r="AB621" s="166"/>
    </row>
    <row r="622" spans="2:28" ht="18" customHeight="1">
      <c r="B622" s="298" t="s">
        <v>477</v>
      </c>
      <c r="C622" s="656" t="s">
        <v>837</v>
      </c>
      <c r="D622" s="659">
        <v>1</v>
      </c>
      <c r="E622" s="658">
        <v>1.19</v>
      </c>
      <c r="F622" s="55" t="s">
        <v>345</v>
      </c>
      <c r="G622" s="72" t="s">
        <v>348</v>
      </c>
      <c r="H622" s="55" t="s">
        <v>325</v>
      </c>
      <c r="I622" s="72">
        <v>6.09</v>
      </c>
      <c r="J622" s="261">
        <v>2200</v>
      </c>
      <c r="K622" s="161">
        <f t="shared" si="354"/>
        <v>200</v>
      </c>
      <c r="L622" s="162">
        <f t="shared" si="184"/>
        <v>17.621355294117649</v>
      </c>
      <c r="M622" s="162">
        <f t="shared" si="185"/>
        <v>0</v>
      </c>
      <c r="N622" s="162">
        <f t="shared" si="186"/>
        <v>0</v>
      </c>
      <c r="O622" s="162">
        <f t="shared" si="187"/>
        <v>0</v>
      </c>
      <c r="P622" s="163">
        <f t="shared" si="211"/>
        <v>2.8934901960784316</v>
      </c>
      <c r="Q622" s="162">
        <f t="shared" si="212"/>
        <v>0</v>
      </c>
      <c r="R622" s="162">
        <f t="shared" si="213"/>
        <v>0</v>
      </c>
      <c r="S622" s="162">
        <f t="shared" si="214"/>
        <v>0</v>
      </c>
      <c r="T622" s="251" t="str">
        <f t="shared" si="188"/>
        <v>S</v>
      </c>
      <c r="U622" s="262">
        <v>1</v>
      </c>
      <c r="V622" s="262">
        <v>1</v>
      </c>
      <c r="W622" s="262">
        <v>1</v>
      </c>
      <c r="X622" s="262">
        <v>1</v>
      </c>
      <c r="Y622" s="158"/>
      <c r="Z622" s="164">
        <f t="shared" si="189"/>
        <v>1218</v>
      </c>
      <c r="AA622" s="165">
        <f t="shared" si="190"/>
        <v>17.621355294117649</v>
      </c>
      <c r="AB622" s="166"/>
    </row>
    <row r="623" spans="2:28" ht="18" customHeight="1">
      <c r="B623" s="298" t="s">
        <v>477</v>
      </c>
      <c r="C623" s="656" t="s">
        <v>837</v>
      </c>
      <c r="D623" s="659">
        <v>1</v>
      </c>
      <c r="E623" s="658">
        <v>1.2</v>
      </c>
      <c r="F623" s="72" t="s">
        <v>871</v>
      </c>
      <c r="G623" s="72" t="s">
        <v>334</v>
      </c>
      <c r="H623" s="55" t="s">
        <v>324</v>
      </c>
      <c r="I623" s="72">
        <v>51.59</v>
      </c>
      <c r="J623" s="261">
        <v>7080</v>
      </c>
      <c r="K623" s="161">
        <f t="shared" si="354"/>
        <v>80</v>
      </c>
      <c r="L623" s="162">
        <f t="shared" si="184"/>
        <v>14.964741647058823</v>
      </c>
      <c r="M623" s="162">
        <f t="shared" si="185"/>
        <v>0</v>
      </c>
      <c r="N623" s="162">
        <f t="shared" si="186"/>
        <v>0</v>
      </c>
      <c r="O623" s="162">
        <f t="shared" si="187"/>
        <v>0</v>
      </c>
      <c r="P623" s="163">
        <f t="shared" si="211"/>
        <v>0.29007058823529408</v>
      </c>
      <c r="Q623" s="162">
        <f t="shared" si="212"/>
        <v>0</v>
      </c>
      <c r="R623" s="162">
        <f t="shared" si="213"/>
        <v>0</v>
      </c>
      <c r="S623" s="162">
        <f t="shared" si="214"/>
        <v>0</v>
      </c>
      <c r="T623" s="251" t="str">
        <f t="shared" si="188"/>
        <v>V</v>
      </c>
      <c r="U623" s="262">
        <v>1</v>
      </c>
      <c r="V623" s="262">
        <v>1</v>
      </c>
      <c r="W623" s="262">
        <v>1</v>
      </c>
      <c r="X623" s="262">
        <v>1</v>
      </c>
      <c r="Y623" s="158"/>
      <c r="Z623" s="164">
        <f t="shared" si="189"/>
        <v>4127.2000000000007</v>
      </c>
      <c r="AA623" s="165">
        <f t="shared" si="190"/>
        <v>14.964741647058823</v>
      </c>
      <c r="AB623" s="166"/>
    </row>
    <row r="624" spans="2:28" ht="18" customHeight="1">
      <c r="B624" s="298" t="s">
        <v>477</v>
      </c>
      <c r="C624" s="656" t="s">
        <v>837</v>
      </c>
      <c r="D624" s="659">
        <v>1</v>
      </c>
      <c r="E624" s="658">
        <v>1.21</v>
      </c>
      <c r="F624" s="72" t="s">
        <v>871</v>
      </c>
      <c r="G624" s="72" t="s">
        <v>334</v>
      </c>
      <c r="H624" s="55" t="s">
        <v>324</v>
      </c>
      <c r="I624" s="72">
        <v>51.59</v>
      </c>
      <c r="J624" s="261">
        <v>7080</v>
      </c>
      <c r="K624" s="161">
        <f t="shared" ref="K624:K628" si="355">SUM(IF(J624="",0,VLOOKUP(J624,Kengetal,2)))</f>
        <v>80</v>
      </c>
      <c r="L624" s="162">
        <f t="shared" si="184"/>
        <v>14.964741647058823</v>
      </c>
      <c r="M624" s="162">
        <f t="shared" si="185"/>
        <v>0</v>
      </c>
      <c r="N624" s="162">
        <f t="shared" si="186"/>
        <v>0</v>
      </c>
      <c r="O624" s="162">
        <f t="shared" si="187"/>
        <v>0</v>
      </c>
      <c r="P624" s="163">
        <f t="shared" si="211"/>
        <v>0.29007058823529408</v>
      </c>
      <c r="Q624" s="162">
        <f t="shared" si="212"/>
        <v>0</v>
      </c>
      <c r="R624" s="162">
        <f t="shared" si="213"/>
        <v>0</v>
      </c>
      <c r="S624" s="162">
        <f t="shared" si="214"/>
        <v>0</v>
      </c>
      <c r="T624" s="251" t="str">
        <f t="shared" si="188"/>
        <v>V</v>
      </c>
      <c r="U624" s="262">
        <v>1</v>
      </c>
      <c r="V624" s="262">
        <v>1</v>
      </c>
      <c r="W624" s="262">
        <v>1</v>
      </c>
      <c r="X624" s="262">
        <v>1</v>
      </c>
      <c r="Y624" s="158"/>
      <c r="Z624" s="164">
        <f t="shared" si="189"/>
        <v>4127.2000000000007</v>
      </c>
      <c r="AA624" s="165">
        <f t="shared" si="190"/>
        <v>14.964741647058823</v>
      </c>
      <c r="AB624" s="166"/>
    </row>
    <row r="625" spans="2:28" ht="18" customHeight="1">
      <c r="B625" s="298" t="s">
        <v>477</v>
      </c>
      <c r="C625" s="656" t="s">
        <v>838</v>
      </c>
      <c r="D625" s="659">
        <v>0</v>
      </c>
      <c r="E625" s="658">
        <v>0.03</v>
      </c>
      <c r="F625" s="72" t="s">
        <v>338</v>
      </c>
      <c r="G625" s="72" t="s">
        <v>341</v>
      </c>
      <c r="H625" s="55" t="s">
        <v>324</v>
      </c>
      <c r="I625" s="72">
        <v>7.4</v>
      </c>
      <c r="J625" s="261">
        <v>1052</v>
      </c>
      <c r="K625" s="161">
        <f t="shared" si="355"/>
        <v>52</v>
      </c>
      <c r="L625" s="162">
        <f t="shared" ref="L625:L629" si="356">P625*I625*U625</f>
        <v>1.3119416470588237</v>
      </c>
      <c r="M625" s="162">
        <f t="shared" ref="M625:M629" si="357">Q625*I625*V625</f>
        <v>0</v>
      </c>
      <c r="N625" s="162">
        <f t="shared" ref="N625:N629" si="358">R625*I625*W625</f>
        <v>0</v>
      </c>
      <c r="O625" s="162">
        <f t="shared" ref="O625:O629" si="359">S625*I625*X625</f>
        <v>0</v>
      </c>
      <c r="P625" s="163">
        <f t="shared" ref="P625:P629" si="360">IF($J625="",0,VLOOKUP($J625,Kengetal,5,FALSE))</f>
        <v>0.17728941176470589</v>
      </c>
      <c r="Q625" s="162">
        <f t="shared" ref="Q625:Q629" si="361">IF($J625="",0,VLOOKUP($J625,Kengetal,6,FALSE))</f>
        <v>0</v>
      </c>
      <c r="R625" s="162">
        <f t="shared" ref="R625:R629" si="362">IF($J625="",0,VLOOKUP($J625,Kengetal,7,FALSE))</f>
        <v>0</v>
      </c>
      <c r="S625" s="162">
        <f t="shared" ref="S625:S629" si="363">IF($J625="",0,VLOOKUP($J625,Kengetal,8,FALSE))</f>
        <v>0</v>
      </c>
      <c r="T625" s="251" t="str">
        <f t="shared" ref="T625:T629" si="364">IF(J625="","",VLOOKUP(J625,Kengetal,13,FALSE))</f>
        <v>B</v>
      </c>
      <c r="U625" s="262">
        <v>1</v>
      </c>
      <c r="V625" s="262">
        <v>1</v>
      </c>
      <c r="W625" s="262">
        <v>1</v>
      </c>
      <c r="X625" s="262">
        <v>1</v>
      </c>
      <c r="Y625" s="158"/>
      <c r="Z625" s="164">
        <f t="shared" ref="Z625:Z629" si="365">I625*K625</f>
        <v>384.8</v>
      </c>
      <c r="AA625" s="165">
        <f t="shared" ref="AA625:AA629" si="366">L625+M625+N625+O625</f>
        <v>1.3119416470588237</v>
      </c>
      <c r="AB625" s="166"/>
    </row>
    <row r="626" spans="2:28" ht="18" customHeight="1">
      <c r="B626" s="298" t="s">
        <v>477</v>
      </c>
      <c r="C626" s="656" t="s">
        <v>838</v>
      </c>
      <c r="D626" s="659">
        <v>0</v>
      </c>
      <c r="E626" s="658">
        <v>0.24</v>
      </c>
      <c r="F626" s="55" t="s">
        <v>788</v>
      </c>
      <c r="G626" s="72" t="s">
        <v>333</v>
      </c>
      <c r="H626" s="55" t="s">
        <v>324</v>
      </c>
      <c r="I626" s="72">
        <v>7.8</v>
      </c>
      <c r="J626" s="261">
        <v>3255</v>
      </c>
      <c r="K626" s="161">
        <f t="shared" si="355"/>
        <v>255</v>
      </c>
      <c r="L626" s="162">
        <f t="shared" si="356"/>
        <v>3.3547799999999999</v>
      </c>
      <c r="M626" s="162">
        <f t="shared" si="357"/>
        <v>0</v>
      </c>
      <c r="N626" s="162">
        <f t="shared" si="358"/>
        <v>0</v>
      </c>
      <c r="O626" s="162">
        <f t="shared" si="359"/>
        <v>0</v>
      </c>
      <c r="P626" s="163">
        <f t="shared" si="360"/>
        <v>0.43009999999999998</v>
      </c>
      <c r="Q626" s="162">
        <f t="shared" si="361"/>
        <v>0</v>
      </c>
      <c r="R626" s="162">
        <f t="shared" si="362"/>
        <v>0</v>
      </c>
      <c r="S626" s="162">
        <f t="shared" si="363"/>
        <v>0</v>
      </c>
      <c r="T626" s="251" t="str">
        <f t="shared" si="364"/>
        <v>V</v>
      </c>
      <c r="U626" s="262">
        <v>1</v>
      </c>
      <c r="V626" s="262">
        <v>1</v>
      </c>
      <c r="W626" s="262">
        <v>1</v>
      </c>
      <c r="X626" s="262">
        <v>1</v>
      </c>
      <c r="Y626" s="158"/>
      <c r="Z626" s="164">
        <f t="shared" si="365"/>
        <v>1989</v>
      </c>
      <c r="AA626" s="165">
        <f t="shared" si="366"/>
        <v>3.3547799999999999</v>
      </c>
      <c r="AB626" s="166"/>
    </row>
    <row r="627" spans="2:28" ht="18" customHeight="1">
      <c r="B627" s="298" t="s">
        <v>477</v>
      </c>
      <c r="C627" s="656" t="s">
        <v>838</v>
      </c>
      <c r="D627" s="659">
        <v>0</v>
      </c>
      <c r="E627" s="658">
        <v>0.25</v>
      </c>
      <c r="F627" s="55" t="s">
        <v>789</v>
      </c>
      <c r="G627" s="72" t="s">
        <v>334</v>
      </c>
      <c r="H627" s="55" t="s">
        <v>324</v>
      </c>
      <c r="I627" s="72">
        <v>55.48</v>
      </c>
      <c r="J627" s="261">
        <v>7255</v>
      </c>
      <c r="K627" s="161">
        <f t="shared" si="355"/>
        <v>255</v>
      </c>
      <c r="L627" s="162">
        <f t="shared" si="356"/>
        <v>42.747339999999994</v>
      </c>
      <c r="M627" s="162">
        <f t="shared" si="357"/>
        <v>0</v>
      </c>
      <c r="N627" s="162">
        <f t="shared" si="358"/>
        <v>0</v>
      </c>
      <c r="O627" s="162">
        <f t="shared" si="359"/>
        <v>0</v>
      </c>
      <c r="P627" s="163">
        <f t="shared" si="360"/>
        <v>0.77049999999999996</v>
      </c>
      <c r="Q627" s="162">
        <f t="shared" si="361"/>
        <v>0</v>
      </c>
      <c r="R627" s="162">
        <f t="shared" si="362"/>
        <v>0</v>
      </c>
      <c r="S627" s="162">
        <f t="shared" si="363"/>
        <v>0</v>
      </c>
      <c r="T627" s="251" t="str">
        <f t="shared" si="364"/>
        <v>V</v>
      </c>
      <c r="U627" s="262">
        <v>1</v>
      </c>
      <c r="V627" s="262">
        <v>1</v>
      </c>
      <c r="W627" s="262">
        <v>1</v>
      </c>
      <c r="X627" s="262">
        <v>1</v>
      </c>
      <c r="Y627" s="158"/>
      <c r="Z627" s="164">
        <f t="shared" si="365"/>
        <v>14147.4</v>
      </c>
      <c r="AA627" s="165">
        <f t="shared" si="366"/>
        <v>42.747339999999994</v>
      </c>
      <c r="AB627" s="166"/>
    </row>
    <row r="628" spans="2:28" ht="18" customHeight="1">
      <c r="B628" s="298" t="s">
        <v>477</v>
      </c>
      <c r="C628" s="656" t="s">
        <v>838</v>
      </c>
      <c r="D628" s="659">
        <v>0</v>
      </c>
      <c r="E628" s="658">
        <v>0.26</v>
      </c>
      <c r="F628" s="55" t="s">
        <v>868</v>
      </c>
      <c r="G628" s="72" t="s">
        <v>348</v>
      </c>
      <c r="H628" s="55" t="s">
        <v>324</v>
      </c>
      <c r="I628" s="72">
        <v>7.51</v>
      </c>
      <c r="J628" s="261">
        <v>2255</v>
      </c>
      <c r="K628" s="161">
        <f t="shared" si="355"/>
        <v>255</v>
      </c>
      <c r="L628" s="162">
        <f t="shared" si="356"/>
        <v>27.705891999999999</v>
      </c>
      <c r="M628" s="162">
        <f t="shared" si="357"/>
        <v>0</v>
      </c>
      <c r="N628" s="162">
        <f t="shared" si="358"/>
        <v>0</v>
      </c>
      <c r="O628" s="162">
        <f t="shared" si="359"/>
        <v>0</v>
      </c>
      <c r="P628" s="163">
        <f t="shared" si="360"/>
        <v>3.6892</v>
      </c>
      <c r="Q628" s="162">
        <f t="shared" si="361"/>
        <v>0</v>
      </c>
      <c r="R628" s="162">
        <f t="shared" si="362"/>
        <v>0</v>
      </c>
      <c r="S628" s="162">
        <f t="shared" si="363"/>
        <v>0</v>
      </c>
      <c r="T628" s="251" t="str">
        <f t="shared" si="364"/>
        <v>S</v>
      </c>
      <c r="U628" s="262">
        <v>1</v>
      </c>
      <c r="V628" s="262">
        <v>1</v>
      </c>
      <c r="W628" s="262">
        <v>1</v>
      </c>
      <c r="X628" s="262">
        <v>1</v>
      </c>
      <c r="Y628" s="158"/>
      <c r="Z628" s="164">
        <f t="shared" si="365"/>
        <v>1915.05</v>
      </c>
      <c r="AA628" s="165">
        <f t="shared" si="366"/>
        <v>27.705891999999999</v>
      </c>
      <c r="AB628" s="166"/>
    </row>
    <row r="629" spans="2:28" ht="18" customHeight="1">
      <c r="B629" s="298" t="s">
        <v>477</v>
      </c>
      <c r="C629" s="656" t="s">
        <v>838</v>
      </c>
      <c r="D629" s="659">
        <v>0</v>
      </c>
      <c r="E629" s="658">
        <v>0.27</v>
      </c>
      <c r="F629" s="55" t="s">
        <v>872</v>
      </c>
      <c r="G629" s="72" t="s">
        <v>334</v>
      </c>
      <c r="H629" s="55" t="s">
        <v>324</v>
      </c>
      <c r="I629" s="72">
        <v>50.96</v>
      </c>
      <c r="J629" s="261">
        <v>7255</v>
      </c>
      <c r="K629" s="161">
        <f t="shared" ref="K629" si="367">SUM(IF(J629="",0,VLOOKUP(J629,Kengetal,2)))</f>
        <v>255</v>
      </c>
      <c r="L629" s="162">
        <f t="shared" si="356"/>
        <v>39.264679999999998</v>
      </c>
      <c r="M629" s="162">
        <f t="shared" si="357"/>
        <v>0</v>
      </c>
      <c r="N629" s="162">
        <f t="shared" si="358"/>
        <v>0</v>
      </c>
      <c r="O629" s="162">
        <f t="shared" si="359"/>
        <v>0</v>
      </c>
      <c r="P629" s="163">
        <f t="shared" si="360"/>
        <v>0.77049999999999996</v>
      </c>
      <c r="Q629" s="162">
        <f t="shared" si="361"/>
        <v>0</v>
      </c>
      <c r="R629" s="162">
        <f t="shared" si="362"/>
        <v>0</v>
      </c>
      <c r="S629" s="162">
        <f t="shared" si="363"/>
        <v>0</v>
      </c>
      <c r="T629" s="251" t="str">
        <f t="shared" si="364"/>
        <v>V</v>
      </c>
      <c r="U629" s="262">
        <v>1</v>
      </c>
      <c r="V629" s="262">
        <v>1</v>
      </c>
      <c r="W629" s="262">
        <v>1</v>
      </c>
      <c r="X629" s="262">
        <v>1</v>
      </c>
      <c r="Y629" s="158"/>
      <c r="Z629" s="164">
        <f t="shared" si="365"/>
        <v>12994.800000000001</v>
      </c>
      <c r="AA629" s="165">
        <f t="shared" si="366"/>
        <v>39.264679999999998</v>
      </c>
      <c r="AB629" s="166"/>
    </row>
    <row r="630" spans="2:28" ht="18" customHeight="1">
      <c r="B630" s="298" t="s">
        <v>447</v>
      </c>
      <c r="C630" s="656" t="s">
        <v>840</v>
      </c>
      <c r="D630" s="660" t="s">
        <v>362</v>
      </c>
      <c r="E630" s="661" t="s">
        <v>565</v>
      </c>
      <c r="F630" s="72" t="s">
        <v>302</v>
      </c>
      <c r="G630" s="72" t="s">
        <v>333</v>
      </c>
      <c r="H630" s="55" t="s">
        <v>323</v>
      </c>
      <c r="I630" s="72">
        <v>8</v>
      </c>
      <c r="J630" s="261">
        <v>6200</v>
      </c>
      <c r="K630" s="161">
        <f t="shared" ref="K630:K634" si="368">SUM(IF(J630="",0,VLOOKUP(J630,Kengetal,2)))</f>
        <v>200</v>
      </c>
      <c r="L630" s="162">
        <f t="shared" si="184"/>
        <v>14.431372549019606</v>
      </c>
      <c r="M630" s="162">
        <f t="shared" si="185"/>
        <v>0</v>
      </c>
      <c r="N630" s="162">
        <f t="shared" si="186"/>
        <v>0</v>
      </c>
      <c r="O630" s="162">
        <f t="shared" si="187"/>
        <v>0</v>
      </c>
      <c r="P630" s="163">
        <f t="shared" si="211"/>
        <v>1.8039215686274508</v>
      </c>
      <c r="Q630" s="162">
        <f t="shared" si="212"/>
        <v>0</v>
      </c>
      <c r="R630" s="162">
        <f t="shared" si="213"/>
        <v>0</v>
      </c>
      <c r="S630" s="162">
        <f t="shared" si="214"/>
        <v>0</v>
      </c>
      <c r="T630" s="251" t="str">
        <f t="shared" si="188"/>
        <v>V</v>
      </c>
      <c r="U630" s="262">
        <v>1</v>
      </c>
      <c r="V630" s="262">
        <v>1</v>
      </c>
      <c r="W630" s="262">
        <v>1</v>
      </c>
      <c r="X630" s="262">
        <v>1</v>
      </c>
      <c r="Y630" s="158"/>
      <c r="Z630" s="164">
        <f t="shared" si="189"/>
        <v>1600</v>
      </c>
      <c r="AA630" s="165">
        <f t="shared" si="190"/>
        <v>14.431372549019606</v>
      </c>
      <c r="AB630" s="166"/>
    </row>
    <row r="631" spans="2:28" ht="18" customHeight="1">
      <c r="B631" s="298" t="s">
        <v>447</v>
      </c>
      <c r="C631" s="656" t="s">
        <v>840</v>
      </c>
      <c r="D631" s="660" t="s">
        <v>362</v>
      </c>
      <c r="E631" s="661" t="s">
        <v>566</v>
      </c>
      <c r="F631" s="55" t="s">
        <v>707</v>
      </c>
      <c r="G631" s="72" t="s">
        <v>341</v>
      </c>
      <c r="H631" s="55" t="s">
        <v>324</v>
      </c>
      <c r="I631" s="72">
        <v>16</v>
      </c>
      <c r="J631" s="261">
        <v>1040</v>
      </c>
      <c r="K631" s="161">
        <f t="shared" si="368"/>
        <v>40</v>
      </c>
      <c r="L631" s="162">
        <f t="shared" si="184"/>
        <v>2.0261647058823531</v>
      </c>
      <c r="M631" s="162">
        <f t="shared" si="185"/>
        <v>0</v>
      </c>
      <c r="N631" s="162">
        <f t="shared" si="186"/>
        <v>0</v>
      </c>
      <c r="O631" s="162">
        <f t="shared" si="187"/>
        <v>0</v>
      </c>
      <c r="P631" s="163">
        <f t="shared" si="211"/>
        <v>0.12663529411764707</v>
      </c>
      <c r="Q631" s="162">
        <f t="shared" si="212"/>
        <v>0</v>
      </c>
      <c r="R631" s="162">
        <f t="shared" si="213"/>
        <v>0</v>
      </c>
      <c r="S631" s="162">
        <f t="shared" si="214"/>
        <v>0</v>
      </c>
      <c r="T631" s="251" t="str">
        <f t="shared" si="188"/>
        <v>B</v>
      </c>
      <c r="U631" s="262">
        <v>1</v>
      </c>
      <c r="V631" s="262">
        <v>1</v>
      </c>
      <c r="W631" s="262">
        <v>1</v>
      </c>
      <c r="X631" s="262">
        <v>1</v>
      </c>
      <c r="Y631" s="158"/>
      <c r="Z631" s="164">
        <f t="shared" si="189"/>
        <v>640</v>
      </c>
      <c r="AA631" s="165">
        <f t="shared" si="190"/>
        <v>2.0261647058823531</v>
      </c>
      <c r="AB631" s="166"/>
    </row>
    <row r="632" spans="2:28" ht="18" customHeight="1">
      <c r="B632" s="298" t="s">
        <v>447</v>
      </c>
      <c r="C632" s="656" t="s">
        <v>840</v>
      </c>
      <c r="D632" s="660" t="s">
        <v>362</v>
      </c>
      <c r="E632" s="661" t="s">
        <v>567</v>
      </c>
      <c r="F632" s="662" t="s">
        <v>303</v>
      </c>
      <c r="G632" s="72" t="s">
        <v>334</v>
      </c>
      <c r="H632" s="55" t="s">
        <v>324</v>
      </c>
      <c r="I632" s="72">
        <v>16</v>
      </c>
      <c r="J632" s="261">
        <v>7200</v>
      </c>
      <c r="K632" s="161">
        <f t="shared" si="368"/>
        <v>200</v>
      </c>
      <c r="L632" s="162">
        <f t="shared" si="184"/>
        <v>9.6690196078431363</v>
      </c>
      <c r="M632" s="162">
        <f t="shared" si="185"/>
        <v>0</v>
      </c>
      <c r="N632" s="162">
        <f t="shared" si="186"/>
        <v>0</v>
      </c>
      <c r="O632" s="162">
        <f t="shared" si="187"/>
        <v>0</v>
      </c>
      <c r="P632" s="163">
        <f t="shared" si="211"/>
        <v>0.60431372549019602</v>
      </c>
      <c r="Q632" s="162">
        <f t="shared" si="212"/>
        <v>0</v>
      </c>
      <c r="R632" s="162">
        <f t="shared" si="213"/>
        <v>0</v>
      </c>
      <c r="S632" s="162">
        <f t="shared" si="214"/>
        <v>0</v>
      </c>
      <c r="T632" s="251" t="str">
        <f t="shared" si="188"/>
        <v>V</v>
      </c>
      <c r="U632" s="262">
        <v>1</v>
      </c>
      <c r="V632" s="262">
        <v>1</v>
      </c>
      <c r="W632" s="262">
        <v>1</v>
      </c>
      <c r="X632" s="262">
        <v>1</v>
      </c>
      <c r="Y632" s="158"/>
      <c r="Z632" s="164">
        <f t="shared" si="189"/>
        <v>3200</v>
      </c>
      <c r="AA632" s="165">
        <f t="shared" si="190"/>
        <v>9.6690196078431363</v>
      </c>
      <c r="AB632" s="166"/>
    </row>
    <row r="633" spans="2:28" ht="18" customHeight="1">
      <c r="B633" s="298" t="s">
        <v>447</v>
      </c>
      <c r="C633" s="656" t="s">
        <v>840</v>
      </c>
      <c r="D633" s="660" t="s">
        <v>362</v>
      </c>
      <c r="E633" s="661" t="s">
        <v>568</v>
      </c>
      <c r="F633" s="662" t="s">
        <v>445</v>
      </c>
      <c r="G633" s="72" t="s">
        <v>348</v>
      </c>
      <c r="H633" s="55" t="s">
        <v>325</v>
      </c>
      <c r="I633" s="72">
        <v>5</v>
      </c>
      <c r="J633" s="261">
        <v>2200</v>
      </c>
      <c r="K633" s="161">
        <f t="shared" si="368"/>
        <v>200</v>
      </c>
      <c r="L633" s="162">
        <f t="shared" si="184"/>
        <v>14.467450980392158</v>
      </c>
      <c r="M633" s="162">
        <f t="shared" si="185"/>
        <v>0</v>
      </c>
      <c r="N633" s="162">
        <f t="shared" si="186"/>
        <v>0</v>
      </c>
      <c r="O633" s="162">
        <f t="shared" si="187"/>
        <v>0</v>
      </c>
      <c r="P633" s="163">
        <f t="shared" si="211"/>
        <v>2.8934901960784316</v>
      </c>
      <c r="Q633" s="162">
        <f t="shared" si="212"/>
        <v>0</v>
      </c>
      <c r="R633" s="162">
        <f t="shared" si="213"/>
        <v>0</v>
      </c>
      <c r="S633" s="162">
        <f t="shared" si="214"/>
        <v>0</v>
      </c>
      <c r="T633" s="251" t="str">
        <f t="shared" si="188"/>
        <v>S</v>
      </c>
      <c r="U633" s="262">
        <v>1</v>
      </c>
      <c r="V633" s="262">
        <v>1</v>
      </c>
      <c r="W633" s="262">
        <v>1</v>
      </c>
      <c r="X633" s="262">
        <v>1</v>
      </c>
      <c r="Y633" s="158"/>
      <c r="Z633" s="164">
        <f t="shared" si="189"/>
        <v>1000</v>
      </c>
      <c r="AA633" s="165">
        <f t="shared" si="190"/>
        <v>14.467450980392158</v>
      </c>
      <c r="AB633" s="166"/>
    </row>
    <row r="634" spans="2:28" ht="18" customHeight="1">
      <c r="B634" s="298" t="s">
        <v>447</v>
      </c>
      <c r="C634" s="656" t="s">
        <v>840</v>
      </c>
      <c r="D634" s="660" t="s">
        <v>362</v>
      </c>
      <c r="E634" s="661" t="s">
        <v>569</v>
      </c>
      <c r="F634" s="72" t="s">
        <v>871</v>
      </c>
      <c r="G634" s="72" t="s">
        <v>334</v>
      </c>
      <c r="H634" s="55" t="s">
        <v>324</v>
      </c>
      <c r="I634" s="72">
        <v>51</v>
      </c>
      <c r="J634" s="261">
        <v>7080</v>
      </c>
      <c r="K634" s="161">
        <f t="shared" si="368"/>
        <v>80</v>
      </c>
      <c r="L634" s="162">
        <f t="shared" si="184"/>
        <v>14.793599999999998</v>
      </c>
      <c r="M634" s="162">
        <f t="shared" si="185"/>
        <v>0</v>
      </c>
      <c r="N634" s="162">
        <f t="shared" si="186"/>
        <v>0</v>
      </c>
      <c r="O634" s="162">
        <f t="shared" si="187"/>
        <v>0</v>
      </c>
      <c r="P634" s="163">
        <f t="shared" si="211"/>
        <v>0.29007058823529408</v>
      </c>
      <c r="Q634" s="162">
        <f t="shared" si="212"/>
        <v>0</v>
      </c>
      <c r="R634" s="162">
        <f t="shared" si="213"/>
        <v>0</v>
      </c>
      <c r="S634" s="162">
        <f t="shared" si="214"/>
        <v>0</v>
      </c>
      <c r="T634" s="251" t="str">
        <f t="shared" si="188"/>
        <v>V</v>
      </c>
      <c r="U634" s="262">
        <v>1</v>
      </c>
      <c r="V634" s="262">
        <v>1</v>
      </c>
      <c r="W634" s="262">
        <v>1</v>
      </c>
      <c r="X634" s="262">
        <v>1</v>
      </c>
      <c r="Y634" s="158"/>
      <c r="Z634" s="164">
        <f t="shared" si="189"/>
        <v>4080</v>
      </c>
      <c r="AA634" s="165">
        <f t="shared" si="190"/>
        <v>14.793599999999998</v>
      </c>
      <c r="AB634" s="166"/>
    </row>
    <row r="635" spans="2:28" ht="18" customHeight="1">
      <c r="B635" s="298" t="s">
        <v>447</v>
      </c>
      <c r="C635" s="656" t="s">
        <v>840</v>
      </c>
      <c r="D635" s="660" t="s">
        <v>362</v>
      </c>
      <c r="E635" s="661" t="s">
        <v>570</v>
      </c>
      <c r="F635" s="72" t="s">
        <v>871</v>
      </c>
      <c r="G635" s="72" t="s">
        <v>334</v>
      </c>
      <c r="H635" s="55" t="s">
        <v>324</v>
      </c>
      <c r="I635" s="72">
        <v>53</v>
      </c>
      <c r="J635" s="261">
        <v>7080</v>
      </c>
      <c r="K635" s="161">
        <f t="shared" ref="K635:K636" si="369">SUM(IF(J635="",0,VLOOKUP(J635,Kengetal,2)))</f>
        <v>80</v>
      </c>
      <c r="L635" s="162">
        <f t="shared" si="184"/>
        <v>15.373741176470586</v>
      </c>
      <c r="M635" s="162">
        <f t="shared" si="185"/>
        <v>0</v>
      </c>
      <c r="N635" s="162">
        <f t="shared" si="186"/>
        <v>0</v>
      </c>
      <c r="O635" s="162">
        <f t="shared" si="187"/>
        <v>0</v>
      </c>
      <c r="P635" s="163">
        <f t="shared" si="211"/>
        <v>0.29007058823529408</v>
      </c>
      <c r="Q635" s="162">
        <f t="shared" si="212"/>
        <v>0</v>
      </c>
      <c r="R635" s="162">
        <f t="shared" si="213"/>
        <v>0</v>
      </c>
      <c r="S635" s="162">
        <f t="shared" si="214"/>
        <v>0</v>
      </c>
      <c r="T635" s="251" t="str">
        <f t="shared" si="188"/>
        <v>V</v>
      </c>
      <c r="U635" s="262">
        <v>1</v>
      </c>
      <c r="V635" s="262">
        <v>1</v>
      </c>
      <c r="W635" s="262">
        <v>1</v>
      </c>
      <c r="X635" s="262">
        <v>1</v>
      </c>
      <c r="Y635" s="158"/>
      <c r="Z635" s="164">
        <f t="shared" si="189"/>
        <v>4240</v>
      </c>
      <c r="AA635" s="165">
        <f t="shared" si="190"/>
        <v>15.373741176470586</v>
      </c>
      <c r="AB635" s="166"/>
    </row>
    <row r="636" spans="2:28" ht="18" customHeight="1">
      <c r="B636" s="298" t="s">
        <v>447</v>
      </c>
      <c r="C636" s="656" t="s">
        <v>840</v>
      </c>
      <c r="D636" s="660" t="s">
        <v>362</v>
      </c>
      <c r="E636" s="661" t="s">
        <v>571</v>
      </c>
      <c r="F636" s="662" t="s">
        <v>345</v>
      </c>
      <c r="G636" s="72" t="s">
        <v>348</v>
      </c>
      <c r="H636" s="55" t="s">
        <v>325</v>
      </c>
      <c r="I636" s="72">
        <v>7</v>
      </c>
      <c r="J636" s="261">
        <v>2200</v>
      </c>
      <c r="K636" s="161">
        <f t="shared" si="369"/>
        <v>200</v>
      </c>
      <c r="L636" s="162">
        <f t="shared" si="184"/>
        <v>20.254431372549021</v>
      </c>
      <c r="M636" s="162">
        <f t="shared" si="185"/>
        <v>0</v>
      </c>
      <c r="N636" s="162">
        <f t="shared" si="186"/>
        <v>0</v>
      </c>
      <c r="O636" s="162">
        <f t="shared" si="187"/>
        <v>0</v>
      </c>
      <c r="P636" s="163">
        <f t="shared" si="211"/>
        <v>2.8934901960784316</v>
      </c>
      <c r="Q636" s="162">
        <f t="shared" si="212"/>
        <v>0</v>
      </c>
      <c r="R636" s="162">
        <f t="shared" si="213"/>
        <v>0</v>
      </c>
      <c r="S636" s="162">
        <f t="shared" si="214"/>
        <v>0</v>
      </c>
      <c r="T636" s="251" t="str">
        <f t="shared" si="188"/>
        <v>S</v>
      </c>
      <c r="U636" s="262">
        <v>1</v>
      </c>
      <c r="V636" s="262">
        <v>1</v>
      </c>
      <c r="W636" s="262">
        <v>1</v>
      </c>
      <c r="X636" s="262">
        <v>1</v>
      </c>
      <c r="Y636" s="158"/>
      <c r="Z636" s="164">
        <f t="shared" si="189"/>
        <v>1400</v>
      </c>
      <c r="AA636" s="165">
        <f t="shared" si="190"/>
        <v>20.254431372549021</v>
      </c>
      <c r="AB636" s="166"/>
    </row>
    <row r="637" spans="2:28" ht="18" customHeight="1">
      <c r="B637" s="298" t="s">
        <v>447</v>
      </c>
      <c r="C637" s="656" t="s">
        <v>840</v>
      </c>
      <c r="D637" s="660" t="s">
        <v>362</v>
      </c>
      <c r="E637" s="661" t="s">
        <v>572</v>
      </c>
      <c r="F637" s="72" t="s">
        <v>442</v>
      </c>
      <c r="G637" s="72" t="s">
        <v>333</v>
      </c>
      <c r="H637" s="55" t="s">
        <v>324</v>
      </c>
      <c r="I637" s="72">
        <v>15</v>
      </c>
      <c r="J637" s="261">
        <v>3200</v>
      </c>
      <c r="K637" s="161">
        <f t="shared" ref="K637:K641" si="370">SUM(IF(J637="",0,VLOOKUP(J637,Kengetal,2)))</f>
        <v>200</v>
      </c>
      <c r="L637" s="162">
        <f t="shared" si="184"/>
        <v>5.0599999999999996</v>
      </c>
      <c r="M637" s="162">
        <f t="shared" si="185"/>
        <v>0</v>
      </c>
      <c r="N637" s="162">
        <f t="shared" si="186"/>
        <v>0</v>
      </c>
      <c r="O637" s="162">
        <f t="shared" si="187"/>
        <v>0</v>
      </c>
      <c r="P637" s="163">
        <f t="shared" si="211"/>
        <v>0.33733333333333332</v>
      </c>
      <c r="Q637" s="162">
        <f t="shared" si="212"/>
        <v>0</v>
      </c>
      <c r="R637" s="162">
        <f t="shared" si="213"/>
        <v>0</v>
      </c>
      <c r="S637" s="162">
        <f t="shared" si="214"/>
        <v>0</v>
      </c>
      <c r="T637" s="251" t="str">
        <f t="shared" si="188"/>
        <v>V</v>
      </c>
      <c r="U637" s="262">
        <v>1</v>
      </c>
      <c r="V637" s="262">
        <v>1</v>
      </c>
      <c r="W637" s="262">
        <v>1</v>
      </c>
      <c r="X637" s="262">
        <v>1</v>
      </c>
      <c r="Y637" s="158"/>
      <c r="Z637" s="164">
        <f t="shared" si="189"/>
        <v>3000</v>
      </c>
      <c r="AA637" s="165">
        <f t="shared" si="190"/>
        <v>5.0599999999999996</v>
      </c>
      <c r="AB637" s="166"/>
    </row>
    <row r="638" spans="2:28" ht="18" customHeight="1">
      <c r="B638" s="298" t="s">
        <v>447</v>
      </c>
      <c r="C638" s="656" t="s">
        <v>840</v>
      </c>
      <c r="D638" s="660" t="s">
        <v>362</v>
      </c>
      <c r="E638" s="661" t="s">
        <v>573</v>
      </c>
      <c r="F638" s="72" t="s">
        <v>871</v>
      </c>
      <c r="G638" s="72" t="s">
        <v>334</v>
      </c>
      <c r="H638" s="55" t="s">
        <v>324</v>
      </c>
      <c r="I638" s="72">
        <v>59</v>
      </c>
      <c r="J638" s="261">
        <v>7080</v>
      </c>
      <c r="K638" s="161">
        <f t="shared" si="370"/>
        <v>80</v>
      </c>
      <c r="L638" s="162">
        <f t="shared" si="184"/>
        <v>17.114164705882352</v>
      </c>
      <c r="M638" s="162">
        <f t="shared" si="185"/>
        <v>0</v>
      </c>
      <c r="N638" s="162">
        <f t="shared" si="186"/>
        <v>0</v>
      </c>
      <c r="O638" s="162">
        <f t="shared" si="187"/>
        <v>0</v>
      </c>
      <c r="P638" s="163">
        <f t="shared" si="211"/>
        <v>0.29007058823529408</v>
      </c>
      <c r="Q638" s="162">
        <f t="shared" si="212"/>
        <v>0</v>
      </c>
      <c r="R638" s="162">
        <f t="shared" si="213"/>
        <v>0</v>
      </c>
      <c r="S638" s="162">
        <f t="shared" si="214"/>
        <v>0</v>
      </c>
      <c r="T638" s="251" t="str">
        <f t="shared" si="188"/>
        <v>V</v>
      </c>
      <c r="U638" s="262">
        <v>1</v>
      </c>
      <c r="V638" s="262">
        <v>1</v>
      </c>
      <c r="W638" s="262">
        <v>1</v>
      </c>
      <c r="X638" s="262">
        <v>1</v>
      </c>
      <c r="Y638" s="158"/>
      <c r="Z638" s="164">
        <f t="shared" si="189"/>
        <v>4720</v>
      </c>
      <c r="AA638" s="165">
        <f t="shared" si="190"/>
        <v>17.114164705882352</v>
      </c>
      <c r="AB638" s="166"/>
    </row>
    <row r="639" spans="2:28" ht="18" customHeight="1">
      <c r="B639" s="298" t="s">
        <v>447</v>
      </c>
      <c r="C639" s="656" t="s">
        <v>840</v>
      </c>
      <c r="D639" s="660" t="s">
        <v>362</v>
      </c>
      <c r="E639" s="661" t="s">
        <v>574</v>
      </c>
      <c r="F639" s="55" t="s">
        <v>354</v>
      </c>
      <c r="G639" s="72" t="s">
        <v>333</v>
      </c>
      <c r="H639" s="55" t="s">
        <v>324</v>
      </c>
      <c r="I639" s="72">
        <v>92</v>
      </c>
      <c r="J639" s="261">
        <v>3200</v>
      </c>
      <c r="K639" s="161">
        <f t="shared" si="370"/>
        <v>200</v>
      </c>
      <c r="L639" s="162">
        <f t="shared" si="184"/>
        <v>31.034666666666666</v>
      </c>
      <c r="M639" s="162">
        <f t="shared" si="185"/>
        <v>0</v>
      </c>
      <c r="N639" s="162">
        <f t="shared" si="186"/>
        <v>0</v>
      </c>
      <c r="O639" s="162">
        <f t="shared" si="187"/>
        <v>0</v>
      </c>
      <c r="P639" s="163">
        <f t="shared" si="211"/>
        <v>0.33733333333333332</v>
      </c>
      <c r="Q639" s="162">
        <f t="shared" si="212"/>
        <v>0</v>
      </c>
      <c r="R639" s="162">
        <f t="shared" si="213"/>
        <v>0</v>
      </c>
      <c r="S639" s="162">
        <f t="shared" si="214"/>
        <v>0</v>
      </c>
      <c r="T639" s="251" t="str">
        <f t="shared" si="188"/>
        <v>V</v>
      </c>
      <c r="U639" s="262">
        <v>1</v>
      </c>
      <c r="V639" s="262">
        <v>1</v>
      </c>
      <c r="W639" s="262">
        <v>1</v>
      </c>
      <c r="X639" s="262">
        <v>1</v>
      </c>
      <c r="Y639" s="158"/>
      <c r="Z639" s="164">
        <f t="shared" si="189"/>
        <v>18400</v>
      </c>
      <c r="AA639" s="165">
        <f t="shared" si="190"/>
        <v>31.034666666666666</v>
      </c>
      <c r="AB639" s="166"/>
    </row>
    <row r="640" spans="2:28" ht="18" customHeight="1">
      <c r="B640" s="298" t="s">
        <v>447</v>
      </c>
      <c r="C640" s="656" t="s">
        <v>840</v>
      </c>
      <c r="D640" s="660" t="s">
        <v>362</v>
      </c>
      <c r="E640" s="661" t="s">
        <v>575</v>
      </c>
      <c r="F640" s="662" t="s">
        <v>303</v>
      </c>
      <c r="G640" s="72" t="s">
        <v>334</v>
      </c>
      <c r="H640" s="55" t="s">
        <v>324</v>
      </c>
      <c r="I640" s="72">
        <v>85</v>
      </c>
      <c r="J640" s="261">
        <v>7200</v>
      </c>
      <c r="K640" s="161">
        <f t="shared" si="370"/>
        <v>200</v>
      </c>
      <c r="L640" s="162">
        <f t="shared" si="184"/>
        <v>51.36666666666666</v>
      </c>
      <c r="M640" s="162">
        <f t="shared" si="185"/>
        <v>0</v>
      </c>
      <c r="N640" s="162">
        <f t="shared" si="186"/>
        <v>0</v>
      </c>
      <c r="O640" s="162">
        <f t="shared" si="187"/>
        <v>0</v>
      </c>
      <c r="P640" s="163">
        <f t="shared" si="211"/>
        <v>0.60431372549019602</v>
      </c>
      <c r="Q640" s="162">
        <f t="shared" si="212"/>
        <v>0</v>
      </c>
      <c r="R640" s="162">
        <f t="shared" si="213"/>
        <v>0</v>
      </c>
      <c r="S640" s="162">
        <f t="shared" si="214"/>
        <v>0</v>
      </c>
      <c r="T640" s="251" t="str">
        <f t="shared" si="188"/>
        <v>V</v>
      </c>
      <c r="U640" s="262">
        <v>1</v>
      </c>
      <c r="V640" s="262">
        <v>1</v>
      </c>
      <c r="W640" s="262">
        <v>1</v>
      </c>
      <c r="X640" s="262">
        <v>1</v>
      </c>
      <c r="Y640" s="158"/>
      <c r="Z640" s="164">
        <f t="shared" si="189"/>
        <v>17000</v>
      </c>
      <c r="AA640" s="165">
        <f t="shared" si="190"/>
        <v>51.36666666666666</v>
      </c>
      <c r="AB640" s="166"/>
    </row>
    <row r="641" spans="1:28" ht="18" customHeight="1">
      <c r="B641" s="298" t="s">
        <v>447</v>
      </c>
      <c r="C641" s="656" t="s">
        <v>840</v>
      </c>
      <c r="D641" s="660" t="s">
        <v>362</v>
      </c>
      <c r="E641" s="661" t="s">
        <v>576</v>
      </c>
      <c r="F641" s="662" t="s">
        <v>346</v>
      </c>
      <c r="G641" s="72" t="s">
        <v>333</v>
      </c>
      <c r="H641" s="55" t="s">
        <v>323</v>
      </c>
      <c r="I641" s="72">
        <v>5</v>
      </c>
      <c r="J641" s="261">
        <v>12200</v>
      </c>
      <c r="K641" s="161">
        <f t="shared" si="370"/>
        <v>200</v>
      </c>
      <c r="L641" s="162">
        <f t="shared" si="184"/>
        <v>3.5311764705882349</v>
      </c>
      <c r="M641" s="162">
        <f t="shared" si="185"/>
        <v>0</v>
      </c>
      <c r="N641" s="162">
        <f t="shared" si="186"/>
        <v>0</v>
      </c>
      <c r="O641" s="162">
        <f t="shared" si="187"/>
        <v>0</v>
      </c>
      <c r="P641" s="163">
        <f t="shared" si="211"/>
        <v>0.70623529411764696</v>
      </c>
      <c r="Q641" s="162">
        <f t="shared" si="212"/>
        <v>0</v>
      </c>
      <c r="R641" s="162">
        <f t="shared" si="213"/>
        <v>0</v>
      </c>
      <c r="S641" s="162">
        <f t="shared" si="214"/>
        <v>0</v>
      </c>
      <c r="T641" s="251" t="str">
        <f t="shared" si="188"/>
        <v>V</v>
      </c>
      <c r="U641" s="262">
        <v>1</v>
      </c>
      <c r="V641" s="262">
        <v>1</v>
      </c>
      <c r="W641" s="262">
        <v>1</v>
      </c>
      <c r="X641" s="262">
        <v>1</v>
      </c>
      <c r="Y641" s="158"/>
      <c r="Z641" s="164">
        <f t="shared" si="189"/>
        <v>1000</v>
      </c>
      <c r="AA641" s="165">
        <f t="shared" si="190"/>
        <v>3.5311764705882349</v>
      </c>
      <c r="AB641" s="166"/>
    </row>
    <row r="642" spans="1:28" ht="18" customHeight="1">
      <c r="B642" s="298" t="s">
        <v>447</v>
      </c>
      <c r="C642" s="656" t="s">
        <v>840</v>
      </c>
      <c r="D642" s="660" t="s">
        <v>362</v>
      </c>
      <c r="E642" s="661" t="s">
        <v>577</v>
      </c>
      <c r="F642" s="72" t="s">
        <v>870</v>
      </c>
      <c r="G642" s="72" t="s">
        <v>334</v>
      </c>
      <c r="H642" s="55" t="s">
        <v>324</v>
      </c>
      <c r="I642" s="72">
        <v>67</v>
      </c>
      <c r="J642" s="261">
        <v>7200</v>
      </c>
      <c r="K642" s="161">
        <f t="shared" ref="K642:K645" si="371">SUM(IF(J642="",0,VLOOKUP(J642,Kengetal,2)))</f>
        <v>200</v>
      </c>
      <c r="L642" s="162">
        <f t="shared" si="184"/>
        <v>40.489019607843133</v>
      </c>
      <c r="M642" s="162">
        <f t="shared" si="185"/>
        <v>0</v>
      </c>
      <c r="N642" s="162">
        <f t="shared" si="186"/>
        <v>0</v>
      </c>
      <c r="O642" s="162">
        <f t="shared" si="187"/>
        <v>0</v>
      </c>
      <c r="P642" s="163">
        <f t="shared" si="211"/>
        <v>0.60431372549019602</v>
      </c>
      <c r="Q642" s="162">
        <f t="shared" si="212"/>
        <v>0</v>
      </c>
      <c r="R642" s="162">
        <f t="shared" si="213"/>
        <v>0</v>
      </c>
      <c r="S642" s="162">
        <f t="shared" si="214"/>
        <v>0</v>
      </c>
      <c r="T642" s="251" t="str">
        <f t="shared" si="188"/>
        <v>V</v>
      </c>
      <c r="U642" s="262">
        <v>1</v>
      </c>
      <c r="V642" s="262">
        <v>1</v>
      </c>
      <c r="W642" s="262">
        <v>1</v>
      </c>
      <c r="X642" s="262">
        <v>1</v>
      </c>
      <c r="Y642" s="158"/>
      <c r="Z642" s="164">
        <f t="shared" si="189"/>
        <v>13400</v>
      </c>
      <c r="AA642" s="165">
        <f t="shared" si="190"/>
        <v>40.489019607843133</v>
      </c>
      <c r="AB642" s="166"/>
    </row>
    <row r="643" spans="1:28" ht="18" customHeight="1">
      <c r="B643" s="298" t="s">
        <v>447</v>
      </c>
      <c r="C643" s="656" t="s">
        <v>840</v>
      </c>
      <c r="D643" s="660" t="s">
        <v>362</v>
      </c>
      <c r="E643" s="661" t="s">
        <v>578</v>
      </c>
      <c r="F643" s="662" t="s">
        <v>345</v>
      </c>
      <c r="G643" s="72" t="s">
        <v>348</v>
      </c>
      <c r="H643" s="55" t="s">
        <v>325</v>
      </c>
      <c r="I643" s="72">
        <v>8</v>
      </c>
      <c r="J643" s="261">
        <v>2200</v>
      </c>
      <c r="K643" s="161">
        <f t="shared" si="371"/>
        <v>200</v>
      </c>
      <c r="L643" s="162">
        <f t="shared" si="184"/>
        <v>23.147921568627453</v>
      </c>
      <c r="M643" s="162">
        <f t="shared" si="185"/>
        <v>0</v>
      </c>
      <c r="N643" s="162">
        <f t="shared" si="186"/>
        <v>0</v>
      </c>
      <c r="O643" s="162">
        <f t="shared" si="187"/>
        <v>0</v>
      </c>
      <c r="P643" s="163">
        <f t="shared" si="211"/>
        <v>2.8934901960784316</v>
      </c>
      <c r="Q643" s="162">
        <f t="shared" si="212"/>
        <v>0</v>
      </c>
      <c r="R643" s="162">
        <f t="shared" si="213"/>
        <v>0</v>
      </c>
      <c r="S643" s="162">
        <f t="shared" si="214"/>
        <v>0</v>
      </c>
      <c r="T643" s="251" t="str">
        <f t="shared" si="188"/>
        <v>S</v>
      </c>
      <c r="U643" s="262">
        <v>1</v>
      </c>
      <c r="V643" s="262">
        <v>1</v>
      </c>
      <c r="W643" s="262">
        <v>1</v>
      </c>
      <c r="X643" s="262">
        <v>1</v>
      </c>
      <c r="Y643" s="158"/>
      <c r="Z643" s="164">
        <f t="shared" si="189"/>
        <v>1600</v>
      </c>
      <c r="AA643" s="165">
        <f t="shared" si="190"/>
        <v>23.147921568627453</v>
      </c>
      <c r="AB643" s="166"/>
    </row>
    <row r="644" spans="1:28" ht="18" customHeight="1">
      <c r="B644" s="298" t="s">
        <v>447</v>
      </c>
      <c r="C644" s="656" t="s">
        <v>840</v>
      </c>
      <c r="D644" s="660" t="s">
        <v>362</v>
      </c>
      <c r="E644" s="661" t="s">
        <v>579</v>
      </c>
      <c r="F644" s="72" t="s">
        <v>442</v>
      </c>
      <c r="G644" s="72" t="s">
        <v>333</v>
      </c>
      <c r="H644" s="55" t="s">
        <v>324</v>
      </c>
      <c r="I644" s="72">
        <v>13</v>
      </c>
      <c r="J644" s="261">
        <v>3200</v>
      </c>
      <c r="K644" s="161">
        <f t="shared" si="371"/>
        <v>200</v>
      </c>
      <c r="L644" s="162">
        <f t="shared" si="184"/>
        <v>4.3853333333333335</v>
      </c>
      <c r="M644" s="162">
        <f t="shared" si="185"/>
        <v>0</v>
      </c>
      <c r="N644" s="162">
        <f t="shared" si="186"/>
        <v>0</v>
      </c>
      <c r="O644" s="162">
        <f t="shared" si="187"/>
        <v>0</v>
      </c>
      <c r="P644" s="163">
        <f t="shared" si="211"/>
        <v>0.33733333333333332</v>
      </c>
      <c r="Q644" s="162">
        <f t="shared" si="212"/>
        <v>0</v>
      </c>
      <c r="R644" s="162">
        <f t="shared" si="213"/>
        <v>0</v>
      </c>
      <c r="S644" s="162">
        <f t="shared" si="214"/>
        <v>0</v>
      </c>
      <c r="T644" s="251" t="str">
        <f t="shared" si="188"/>
        <v>V</v>
      </c>
      <c r="U644" s="262">
        <v>1</v>
      </c>
      <c r="V644" s="262">
        <v>1</v>
      </c>
      <c r="W644" s="262">
        <v>1</v>
      </c>
      <c r="X644" s="262">
        <v>1</v>
      </c>
      <c r="Y644" s="158"/>
      <c r="Z644" s="164">
        <f t="shared" si="189"/>
        <v>2600</v>
      </c>
      <c r="AA644" s="165">
        <f t="shared" si="190"/>
        <v>4.3853333333333335</v>
      </c>
      <c r="AB644" s="166"/>
    </row>
    <row r="645" spans="1:28" ht="18" customHeight="1">
      <c r="B645" s="298" t="s">
        <v>447</v>
      </c>
      <c r="C645" s="656" t="s">
        <v>840</v>
      </c>
      <c r="D645" s="660" t="s">
        <v>362</v>
      </c>
      <c r="E645" s="661" t="s">
        <v>580</v>
      </c>
      <c r="F645" s="72" t="s">
        <v>870</v>
      </c>
      <c r="G645" s="72" t="s">
        <v>334</v>
      </c>
      <c r="H645" s="55" t="s">
        <v>324</v>
      </c>
      <c r="I645" s="72">
        <v>62</v>
      </c>
      <c r="J645" s="261">
        <v>7200</v>
      </c>
      <c r="K645" s="161">
        <f t="shared" si="371"/>
        <v>200</v>
      </c>
      <c r="L645" s="162">
        <f t="shared" si="184"/>
        <v>37.467450980392151</v>
      </c>
      <c r="M645" s="162">
        <f t="shared" si="185"/>
        <v>0</v>
      </c>
      <c r="N645" s="162">
        <f t="shared" si="186"/>
        <v>0</v>
      </c>
      <c r="O645" s="162">
        <f t="shared" si="187"/>
        <v>0</v>
      </c>
      <c r="P645" s="163">
        <f t="shared" si="211"/>
        <v>0.60431372549019602</v>
      </c>
      <c r="Q645" s="162">
        <f t="shared" si="212"/>
        <v>0</v>
      </c>
      <c r="R645" s="162">
        <f t="shared" si="213"/>
        <v>0</v>
      </c>
      <c r="S645" s="162">
        <f t="shared" si="214"/>
        <v>0</v>
      </c>
      <c r="T645" s="251" t="str">
        <f t="shared" si="188"/>
        <v>V</v>
      </c>
      <c r="U645" s="262">
        <v>1</v>
      </c>
      <c r="V645" s="262">
        <v>1</v>
      </c>
      <c r="W645" s="262">
        <v>1</v>
      </c>
      <c r="X645" s="262">
        <v>1</v>
      </c>
      <c r="Y645" s="158"/>
      <c r="Z645" s="164">
        <f t="shared" si="189"/>
        <v>12400</v>
      </c>
      <c r="AA645" s="165">
        <f t="shared" si="190"/>
        <v>37.467450980392151</v>
      </c>
      <c r="AB645" s="166"/>
    </row>
    <row r="646" spans="1:28" ht="18" customHeight="1">
      <c r="B646" s="298" t="s">
        <v>447</v>
      </c>
      <c r="C646" s="656" t="s">
        <v>840</v>
      </c>
      <c r="D646" s="660" t="s">
        <v>362</v>
      </c>
      <c r="E646" s="661" t="s">
        <v>581</v>
      </c>
      <c r="F646" s="662" t="s">
        <v>345</v>
      </c>
      <c r="G646" s="72" t="s">
        <v>348</v>
      </c>
      <c r="H646" s="55" t="s">
        <v>325</v>
      </c>
      <c r="I646" s="72">
        <v>5</v>
      </c>
      <c r="J646" s="261">
        <v>2200</v>
      </c>
      <c r="K646" s="161">
        <f t="shared" ref="K646:K648" si="372">SUM(IF(J646="",0,VLOOKUP(J646,Kengetal,2)))</f>
        <v>200</v>
      </c>
      <c r="L646" s="162">
        <f t="shared" si="184"/>
        <v>14.467450980392158</v>
      </c>
      <c r="M646" s="162">
        <f t="shared" si="185"/>
        <v>0</v>
      </c>
      <c r="N646" s="162">
        <f t="shared" si="186"/>
        <v>0</v>
      </c>
      <c r="O646" s="162">
        <f t="shared" si="187"/>
        <v>0</v>
      </c>
      <c r="P646" s="163">
        <f t="shared" si="211"/>
        <v>2.8934901960784316</v>
      </c>
      <c r="Q646" s="162">
        <f t="shared" si="212"/>
        <v>0</v>
      </c>
      <c r="R646" s="162">
        <f t="shared" si="213"/>
        <v>0</v>
      </c>
      <c r="S646" s="162">
        <f t="shared" si="214"/>
        <v>0</v>
      </c>
      <c r="T646" s="251" t="str">
        <f t="shared" si="188"/>
        <v>S</v>
      </c>
      <c r="U646" s="262">
        <v>1</v>
      </c>
      <c r="V646" s="262">
        <v>1</v>
      </c>
      <c r="W646" s="262">
        <v>1</v>
      </c>
      <c r="X646" s="262">
        <v>1</v>
      </c>
      <c r="Y646" s="158"/>
      <c r="Z646" s="164">
        <f t="shared" si="189"/>
        <v>1000</v>
      </c>
      <c r="AA646" s="165">
        <f t="shared" si="190"/>
        <v>14.467450980392158</v>
      </c>
      <c r="AB646" s="166"/>
    </row>
    <row r="647" spans="1:28" ht="18" customHeight="1">
      <c r="B647" s="298" t="s">
        <v>447</v>
      </c>
      <c r="C647" s="656" t="s">
        <v>840</v>
      </c>
      <c r="D647" s="660" t="s">
        <v>362</v>
      </c>
      <c r="E647" s="661" t="s">
        <v>582</v>
      </c>
      <c r="F647" s="55" t="s">
        <v>344</v>
      </c>
      <c r="G647" s="72" t="s">
        <v>333</v>
      </c>
      <c r="H647" s="55" t="s">
        <v>324</v>
      </c>
      <c r="I647" s="72">
        <v>13</v>
      </c>
      <c r="J647" s="261">
        <v>3200</v>
      </c>
      <c r="K647" s="161">
        <f t="shared" si="372"/>
        <v>200</v>
      </c>
      <c r="L647" s="162">
        <f t="shared" si="184"/>
        <v>4.3853333333333335</v>
      </c>
      <c r="M647" s="162">
        <f t="shared" si="185"/>
        <v>0</v>
      </c>
      <c r="N647" s="162">
        <f t="shared" si="186"/>
        <v>0</v>
      </c>
      <c r="O647" s="162">
        <f t="shared" si="187"/>
        <v>0</v>
      </c>
      <c r="P647" s="163">
        <f t="shared" si="211"/>
        <v>0.33733333333333332</v>
      </c>
      <c r="Q647" s="162">
        <f t="shared" si="212"/>
        <v>0</v>
      </c>
      <c r="R647" s="162">
        <f t="shared" si="213"/>
        <v>0</v>
      </c>
      <c r="S647" s="162">
        <f t="shared" si="214"/>
        <v>0</v>
      </c>
      <c r="T647" s="251" t="str">
        <f t="shared" si="188"/>
        <v>V</v>
      </c>
      <c r="U647" s="262">
        <v>1</v>
      </c>
      <c r="V647" s="262">
        <v>1</v>
      </c>
      <c r="W647" s="262">
        <v>1</v>
      </c>
      <c r="X647" s="262">
        <v>1</v>
      </c>
      <c r="Y647" s="158"/>
      <c r="Z647" s="164">
        <f t="shared" si="189"/>
        <v>2600</v>
      </c>
      <c r="AA647" s="165">
        <f t="shared" si="190"/>
        <v>4.3853333333333335</v>
      </c>
      <c r="AB647" s="166"/>
    </row>
    <row r="648" spans="1:28" ht="18" customHeight="1">
      <c r="B648" s="298" t="s">
        <v>447</v>
      </c>
      <c r="C648" s="656" t="s">
        <v>840</v>
      </c>
      <c r="D648" s="660" t="s">
        <v>362</v>
      </c>
      <c r="E648" s="661" t="s">
        <v>583</v>
      </c>
      <c r="F648" s="72" t="s">
        <v>338</v>
      </c>
      <c r="G648" s="72" t="s">
        <v>341</v>
      </c>
      <c r="H648" s="55" t="s">
        <v>323</v>
      </c>
      <c r="I648" s="72">
        <v>12</v>
      </c>
      <c r="J648" s="261">
        <v>1040</v>
      </c>
      <c r="K648" s="161">
        <f t="shared" si="372"/>
        <v>40</v>
      </c>
      <c r="L648" s="162">
        <f t="shared" si="184"/>
        <v>1.5196235294117648</v>
      </c>
      <c r="M648" s="162">
        <f t="shared" si="185"/>
        <v>0</v>
      </c>
      <c r="N648" s="162">
        <f t="shared" si="186"/>
        <v>0</v>
      </c>
      <c r="O648" s="162">
        <f t="shared" si="187"/>
        <v>0</v>
      </c>
      <c r="P648" s="163">
        <f t="shared" si="211"/>
        <v>0.12663529411764707</v>
      </c>
      <c r="Q648" s="162">
        <f t="shared" si="212"/>
        <v>0</v>
      </c>
      <c r="R648" s="162">
        <f t="shared" si="213"/>
        <v>0</v>
      </c>
      <c r="S648" s="162">
        <f t="shared" si="214"/>
        <v>0</v>
      </c>
      <c r="T648" s="251" t="str">
        <f t="shared" si="188"/>
        <v>B</v>
      </c>
      <c r="U648" s="262">
        <v>1</v>
      </c>
      <c r="V648" s="262">
        <v>1</v>
      </c>
      <c r="W648" s="262">
        <v>1</v>
      </c>
      <c r="X648" s="262">
        <v>1</v>
      </c>
      <c r="Y648" s="158"/>
      <c r="Z648" s="164">
        <f t="shared" si="189"/>
        <v>480</v>
      </c>
      <c r="AA648" s="165">
        <f t="shared" si="190"/>
        <v>1.5196235294117648</v>
      </c>
      <c r="AB648" s="166"/>
    </row>
    <row r="649" spans="1:28" ht="18" customHeight="1">
      <c r="B649" s="298" t="s">
        <v>447</v>
      </c>
      <c r="C649" s="656" t="s">
        <v>840</v>
      </c>
      <c r="D649" s="660" t="s">
        <v>362</v>
      </c>
      <c r="E649" s="661" t="s">
        <v>584</v>
      </c>
      <c r="F649" s="72" t="s">
        <v>528</v>
      </c>
      <c r="G649" s="72" t="s">
        <v>341</v>
      </c>
      <c r="H649" s="55" t="s">
        <v>323</v>
      </c>
      <c r="I649" s="72">
        <v>16</v>
      </c>
      <c r="J649" s="261">
        <v>1040</v>
      </c>
      <c r="K649" s="161">
        <f t="shared" ref="K649" si="373">SUM(IF(J649="",0,VLOOKUP(J649,Kengetal,2)))</f>
        <v>40</v>
      </c>
      <c r="L649" s="162">
        <f t="shared" si="184"/>
        <v>2.0261647058823531</v>
      </c>
      <c r="M649" s="162">
        <f t="shared" si="185"/>
        <v>0</v>
      </c>
      <c r="N649" s="162">
        <f t="shared" si="186"/>
        <v>0</v>
      </c>
      <c r="O649" s="162">
        <f t="shared" si="187"/>
        <v>0</v>
      </c>
      <c r="P649" s="163">
        <f t="shared" si="211"/>
        <v>0.12663529411764707</v>
      </c>
      <c r="Q649" s="162">
        <f t="shared" si="212"/>
        <v>0</v>
      </c>
      <c r="R649" s="162">
        <f t="shared" si="213"/>
        <v>0</v>
      </c>
      <c r="S649" s="162">
        <f t="shared" si="214"/>
        <v>0</v>
      </c>
      <c r="T649" s="251" t="str">
        <f t="shared" si="188"/>
        <v>B</v>
      </c>
      <c r="U649" s="262">
        <v>1</v>
      </c>
      <c r="V649" s="262">
        <v>1</v>
      </c>
      <c r="W649" s="262">
        <v>1</v>
      </c>
      <c r="X649" s="262">
        <v>1</v>
      </c>
      <c r="Y649" s="158"/>
      <c r="Z649" s="164">
        <f t="shared" si="189"/>
        <v>640</v>
      </c>
      <c r="AA649" s="165">
        <f t="shared" si="190"/>
        <v>2.0261647058823531</v>
      </c>
      <c r="AB649" s="166"/>
    </row>
    <row r="650" spans="1:28" ht="18" customHeight="1">
      <c r="B650" s="298" t="s">
        <v>447</v>
      </c>
      <c r="C650" s="656" t="s">
        <v>840</v>
      </c>
      <c r="D650" s="660" t="s">
        <v>362</v>
      </c>
      <c r="E650" s="661" t="s">
        <v>585</v>
      </c>
      <c r="F650" s="72" t="s">
        <v>528</v>
      </c>
      <c r="G650" s="72" t="s">
        <v>341</v>
      </c>
      <c r="H650" s="55" t="s">
        <v>323</v>
      </c>
      <c r="I650" s="72">
        <v>16</v>
      </c>
      <c r="J650" s="261">
        <v>1040</v>
      </c>
      <c r="K650" s="161">
        <f t="shared" ref="K650:K654" si="374">SUM(IF(J650="",0,VLOOKUP(J650,Kengetal,2)))</f>
        <v>40</v>
      </c>
      <c r="L650" s="162">
        <f t="shared" si="184"/>
        <v>2.0261647058823531</v>
      </c>
      <c r="M650" s="162">
        <f t="shared" si="185"/>
        <v>0</v>
      </c>
      <c r="N650" s="162">
        <f t="shared" si="186"/>
        <v>0</v>
      </c>
      <c r="O650" s="162">
        <f t="shared" si="187"/>
        <v>0</v>
      </c>
      <c r="P650" s="163">
        <f t="shared" si="211"/>
        <v>0.12663529411764707</v>
      </c>
      <c r="Q650" s="162">
        <f t="shared" si="212"/>
        <v>0</v>
      </c>
      <c r="R650" s="162">
        <f t="shared" si="213"/>
        <v>0</v>
      </c>
      <c r="S650" s="162">
        <f t="shared" si="214"/>
        <v>0</v>
      </c>
      <c r="T650" s="251" t="str">
        <f t="shared" si="188"/>
        <v>B</v>
      </c>
      <c r="U650" s="262">
        <v>1</v>
      </c>
      <c r="V650" s="262">
        <v>1</v>
      </c>
      <c r="W650" s="262">
        <v>1</v>
      </c>
      <c r="X650" s="262">
        <v>1</v>
      </c>
      <c r="Y650" s="158"/>
      <c r="Z650" s="164">
        <f t="shared" si="189"/>
        <v>640</v>
      </c>
      <c r="AA650" s="165">
        <f t="shared" si="190"/>
        <v>2.0261647058823531</v>
      </c>
      <c r="AB650" s="166"/>
    </row>
    <row r="651" spans="1:28" ht="18" customHeight="1">
      <c r="B651" s="298" t="s">
        <v>447</v>
      </c>
      <c r="C651" s="656" t="s">
        <v>840</v>
      </c>
      <c r="D651" s="660" t="s">
        <v>362</v>
      </c>
      <c r="E651" s="661" t="s">
        <v>586</v>
      </c>
      <c r="F651" s="662" t="s">
        <v>305</v>
      </c>
      <c r="G651" s="72" t="s">
        <v>341</v>
      </c>
      <c r="H651" s="55" t="s">
        <v>324</v>
      </c>
      <c r="I651" s="72">
        <v>16</v>
      </c>
      <c r="J651" s="261">
        <v>1040</v>
      </c>
      <c r="K651" s="161">
        <f t="shared" si="374"/>
        <v>40</v>
      </c>
      <c r="L651" s="162">
        <f t="shared" si="184"/>
        <v>2.0261647058823531</v>
      </c>
      <c r="M651" s="162">
        <f t="shared" si="185"/>
        <v>0</v>
      </c>
      <c r="N651" s="162">
        <f t="shared" si="186"/>
        <v>0</v>
      </c>
      <c r="O651" s="162">
        <f t="shared" si="187"/>
        <v>0</v>
      </c>
      <c r="P651" s="163">
        <f t="shared" si="211"/>
        <v>0.12663529411764707</v>
      </c>
      <c r="Q651" s="162">
        <f t="shared" si="212"/>
        <v>0</v>
      </c>
      <c r="R651" s="162">
        <f t="shared" si="213"/>
        <v>0</v>
      </c>
      <c r="S651" s="162">
        <f t="shared" si="214"/>
        <v>0</v>
      </c>
      <c r="T651" s="251" t="str">
        <f t="shared" si="188"/>
        <v>B</v>
      </c>
      <c r="U651" s="262">
        <v>1</v>
      </c>
      <c r="V651" s="262">
        <v>1</v>
      </c>
      <c r="W651" s="262">
        <v>1</v>
      </c>
      <c r="X651" s="262">
        <v>1</v>
      </c>
      <c r="Y651" s="158"/>
      <c r="Z651" s="164">
        <f t="shared" si="189"/>
        <v>640</v>
      </c>
      <c r="AA651" s="165">
        <f t="shared" si="190"/>
        <v>2.0261647058823531</v>
      </c>
      <c r="AB651" s="166"/>
    </row>
    <row r="652" spans="1:28" ht="18" customHeight="1">
      <c r="B652" s="298" t="s">
        <v>447</v>
      </c>
      <c r="C652" s="656" t="s">
        <v>840</v>
      </c>
      <c r="D652" s="660" t="s">
        <v>362</v>
      </c>
      <c r="E652" s="661" t="s">
        <v>587</v>
      </c>
      <c r="F652" s="55" t="s">
        <v>444</v>
      </c>
      <c r="G652" s="72" t="s">
        <v>333</v>
      </c>
      <c r="H652" s="55" t="s">
        <v>324</v>
      </c>
      <c r="I652" s="72">
        <v>6</v>
      </c>
      <c r="J652" s="261">
        <v>3200</v>
      </c>
      <c r="K652" s="161">
        <f t="shared" si="374"/>
        <v>200</v>
      </c>
      <c r="L652" s="162">
        <f t="shared" si="184"/>
        <v>2.024</v>
      </c>
      <c r="M652" s="162">
        <f t="shared" si="185"/>
        <v>0</v>
      </c>
      <c r="N652" s="162">
        <f t="shared" si="186"/>
        <v>0</v>
      </c>
      <c r="O652" s="162">
        <f t="shared" si="187"/>
        <v>0</v>
      </c>
      <c r="P652" s="163">
        <f t="shared" si="211"/>
        <v>0.33733333333333332</v>
      </c>
      <c r="Q652" s="162">
        <f t="shared" si="212"/>
        <v>0</v>
      </c>
      <c r="R652" s="162">
        <f t="shared" si="213"/>
        <v>0</v>
      </c>
      <c r="S652" s="162">
        <f t="shared" si="214"/>
        <v>0</v>
      </c>
      <c r="T652" s="251" t="str">
        <f t="shared" si="188"/>
        <v>V</v>
      </c>
      <c r="U652" s="262">
        <v>1</v>
      </c>
      <c r="V652" s="262">
        <v>1</v>
      </c>
      <c r="W652" s="262">
        <v>1</v>
      </c>
      <c r="X652" s="262">
        <v>1</v>
      </c>
      <c r="Y652" s="158"/>
      <c r="Z652" s="164">
        <f t="shared" si="189"/>
        <v>1200</v>
      </c>
      <c r="AA652" s="165">
        <f t="shared" si="190"/>
        <v>2.024</v>
      </c>
      <c r="AB652" s="166"/>
    </row>
    <row r="653" spans="1:28" ht="18" customHeight="1">
      <c r="B653" s="298" t="s">
        <v>447</v>
      </c>
      <c r="C653" s="656" t="s">
        <v>840</v>
      </c>
      <c r="D653" s="660" t="s">
        <v>362</v>
      </c>
      <c r="E653" s="661" t="s">
        <v>588</v>
      </c>
      <c r="F653" s="72" t="s">
        <v>412</v>
      </c>
      <c r="G653" s="72" t="s">
        <v>333</v>
      </c>
      <c r="H653" s="55" t="s">
        <v>324</v>
      </c>
      <c r="I653" s="72">
        <v>40</v>
      </c>
      <c r="J653" s="261">
        <v>3200</v>
      </c>
      <c r="K653" s="161">
        <f t="shared" si="374"/>
        <v>200</v>
      </c>
      <c r="L653" s="162">
        <f t="shared" si="184"/>
        <v>13.493333333333332</v>
      </c>
      <c r="M653" s="162">
        <f t="shared" si="185"/>
        <v>0</v>
      </c>
      <c r="N653" s="162">
        <f t="shared" si="186"/>
        <v>0</v>
      </c>
      <c r="O653" s="162">
        <f t="shared" si="187"/>
        <v>0</v>
      </c>
      <c r="P653" s="163">
        <f t="shared" si="211"/>
        <v>0.33733333333333332</v>
      </c>
      <c r="Q653" s="162">
        <f t="shared" si="212"/>
        <v>0</v>
      </c>
      <c r="R653" s="162">
        <f t="shared" si="213"/>
        <v>0</v>
      </c>
      <c r="S653" s="162">
        <f t="shared" si="214"/>
        <v>0</v>
      </c>
      <c r="T653" s="251" t="str">
        <f t="shared" si="188"/>
        <v>V</v>
      </c>
      <c r="U653" s="262">
        <v>1</v>
      </c>
      <c r="V653" s="262">
        <v>1</v>
      </c>
      <c r="W653" s="262">
        <v>1</v>
      </c>
      <c r="X653" s="262">
        <v>1</v>
      </c>
      <c r="Y653" s="158"/>
      <c r="Z653" s="164">
        <f t="shared" si="189"/>
        <v>8000</v>
      </c>
      <c r="AA653" s="165">
        <f t="shared" si="190"/>
        <v>13.493333333333332</v>
      </c>
      <c r="AB653" s="166"/>
    </row>
    <row r="654" spans="1:28" ht="18" customHeight="1">
      <c r="B654" s="298" t="s">
        <v>447</v>
      </c>
      <c r="C654" s="656" t="s">
        <v>840</v>
      </c>
      <c r="D654" s="660" t="s">
        <v>589</v>
      </c>
      <c r="E654" s="661" t="s">
        <v>458</v>
      </c>
      <c r="F654" s="55" t="s">
        <v>303</v>
      </c>
      <c r="G654" s="72" t="s">
        <v>334</v>
      </c>
      <c r="H654" s="55" t="s">
        <v>324</v>
      </c>
      <c r="I654" s="72">
        <v>55</v>
      </c>
      <c r="J654" s="261">
        <v>7200</v>
      </c>
      <c r="K654" s="161">
        <f t="shared" si="374"/>
        <v>200</v>
      </c>
      <c r="L654" s="162">
        <f t="shared" si="184"/>
        <v>33.237254901960782</v>
      </c>
      <c r="M654" s="162">
        <f t="shared" si="185"/>
        <v>0</v>
      </c>
      <c r="N654" s="162">
        <f t="shared" si="186"/>
        <v>0</v>
      </c>
      <c r="O654" s="162">
        <f t="shared" si="187"/>
        <v>0</v>
      </c>
      <c r="P654" s="163">
        <f t="shared" si="211"/>
        <v>0.60431372549019602</v>
      </c>
      <c r="Q654" s="162">
        <f t="shared" si="212"/>
        <v>0</v>
      </c>
      <c r="R654" s="162">
        <f t="shared" si="213"/>
        <v>0</v>
      </c>
      <c r="S654" s="162">
        <f t="shared" si="214"/>
        <v>0</v>
      </c>
      <c r="T654" s="251" t="str">
        <f t="shared" si="188"/>
        <v>V</v>
      </c>
      <c r="U654" s="262">
        <v>1</v>
      </c>
      <c r="V654" s="262">
        <v>1</v>
      </c>
      <c r="W654" s="262">
        <v>1</v>
      </c>
      <c r="X654" s="262">
        <v>1</v>
      </c>
      <c r="Y654" s="158"/>
      <c r="Z654" s="164">
        <f t="shared" si="189"/>
        <v>11000</v>
      </c>
      <c r="AA654" s="165">
        <f t="shared" si="190"/>
        <v>33.237254901960782</v>
      </c>
      <c r="AB654" s="166"/>
    </row>
    <row r="655" spans="1:28" ht="18" customHeight="1">
      <c r="B655" s="298" t="s">
        <v>447</v>
      </c>
      <c r="C655" s="656" t="s">
        <v>840</v>
      </c>
      <c r="D655" s="660" t="s">
        <v>589</v>
      </c>
      <c r="E655" s="661" t="s">
        <v>457</v>
      </c>
      <c r="F655" s="72" t="s">
        <v>871</v>
      </c>
      <c r="G655" s="72" t="s">
        <v>334</v>
      </c>
      <c r="H655" s="55" t="s">
        <v>324</v>
      </c>
      <c r="I655" s="72">
        <v>70</v>
      </c>
      <c r="J655" s="261">
        <v>7080</v>
      </c>
      <c r="K655" s="161">
        <f t="shared" ref="K655" si="375">SUM(IF(J655="",0,VLOOKUP(J655,Kengetal,2)))</f>
        <v>80</v>
      </c>
      <c r="L655" s="162">
        <f t="shared" si="184"/>
        <v>20.304941176470585</v>
      </c>
      <c r="M655" s="162">
        <f t="shared" si="185"/>
        <v>0</v>
      </c>
      <c r="N655" s="162">
        <f t="shared" si="186"/>
        <v>0</v>
      </c>
      <c r="O655" s="162">
        <f t="shared" si="187"/>
        <v>0</v>
      </c>
      <c r="P655" s="163">
        <f t="shared" si="211"/>
        <v>0.29007058823529408</v>
      </c>
      <c r="Q655" s="162">
        <f t="shared" si="212"/>
        <v>0</v>
      </c>
      <c r="R655" s="162">
        <f t="shared" si="213"/>
        <v>0</v>
      </c>
      <c r="S655" s="162">
        <f t="shared" si="214"/>
        <v>0</v>
      </c>
      <c r="T655" s="251" t="str">
        <f t="shared" si="188"/>
        <v>V</v>
      </c>
      <c r="U655" s="262">
        <v>1</v>
      </c>
      <c r="V655" s="262">
        <v>1</v>
      </c>
      <c r="W655" s="262">
        <v>1</v>
      </c>
      <c r="X655" s="262">
        <v>1</v>
      </c>
      <c r="Y655" s="158"/>
      <c r="Z655" s="164">
        <f t="shared" si="189"/>
        <v>5600</v>
      </c>
      <c r="AA655" s="165">
        <f t="shared" si="190"/>
        <v>20.304941176470585</v>
      </c>
      <c r="AB655" s="166"/>
    </row>
    <row r="656" spans="1:28" ht="18" customHeight="1">
      <c r="A656" s="137">
        <v>37</v>
      </c>
      <c r="B656" s="298" t="s">
        <v>447</v>
      </c>
      <c r="C656" s="656" t="s">
        <v>840</v>
      </c>
      <c r="D656" s="660" t="s">
        <v>589</v>
      </c>
      <c r="E656" s="661" t="s">
        <v>523</v>
      </c>
      <c r="F656" s="662" t="s">
        <v>345</v>
      </c>
      <c r="G656" s="72" t="s">
        <v>348</v>
      </c>
      <c r="H656" s="55" t="s">
        <v>325</v>
      </c>
      <c r="I656" s="72">
        <v>8</v>
      </c>
      <c r="J656" s="261">
        <v>2200</v>
      </c>
      <c r="K656" s="161">
        <f t="shared" ref="K656:K660" si="376">SUM(IF(J656="",0,VLOOKUP(J656,Kengetal,2)))</f>
        <v>200</v>
      </c>
      <c r="L656" s="162">
        <f t="shared" si="184"/>
        <v>23.147921568627453</v>
      </c>
      <c r="M656" s="162">
        <f t="shared" si="185"/>
        <v>0</v>
      </c>
      <c r="N656" s="162">
        <f t="shared" si="186"/>
        <v>0</v>
      </c>
      <c r="O656" s="162">
        <f t="shared" si="187"/>
        <v>0</v>
      </c>
      <c r="P656" s="163">
        <f t="shared" si="211"/>
        <v>2.8934901960784316</v>
      </c>
      <c r="Q656" s="162">
        <f t="shared" si="212"/>
        <v>0</v>
      </c>
      <c r="R656" s="162">
        <f t="shared" si="213"/>
        <v>0</v>
      </c>
      <c r="S656" s="162">
        <f t="shared" si="214"/>
        <v>0</v>
      </c>
      <c r="T656" s="251" t="str">
        <f t="shared" si="188"/>
        <v>S</v>
      </c>
      <c r="U656" s="262">
        <v>1</v>
      </c>
      <c r="V656" s="262">
        <v>1</v>
      </c>
      <c r="W656" s="262">
        <v>1</v>
      </c>
      <c r="X656" s="262">
        <v>1</v>
      </c>
      <c r="Y656" s="158"/>
      <c r="Z656" s="164">
        <f t="shared" si="189"/>
        <v>1600</v>
      </c>
      <c r="AA656" s="165">
        <f t="shared" si="190"/>
        <v>23.147921568627453</v>
      </c>
      <c r="AB656" s="166"/>
    </row>
    <row r="657" spans="1:28" ht="18" customHeight="1">
      <c r="A657" s="137">
        <v>38</v>
      </c>
      <c r="B657" s="298" t="s">
        <v>447</v>
      </c>
      <c r="C657" s="656" t="s">
        <v>840</v>
      </c>
      <c r="D657" s="660" t="s">
        <v>589</v>
      </c>
      <c r="E657" s="661" t="s">
        <v>590</v>
      </c>
      <c r="F657" s="72" t="s">
        <v>442</v>
      </c>
      <c r="G657" s="72" t="s">
        <v>333</v>
      </c>
      <c r="H657" s="55" t="s">
        <v>324</v>
      </c>
      <c r="I657" s="72">
        <v>14</v>
      </c>
      <c r="J657" s="261">
        <v>3200</v>
      </c>
      <c r="K657" s="161">
        <f t="shared" si="376"/>
        <v>200</v>
      </c>
      <c r="L657" s="162">
        <f t="shared" si="184"/>
        <v>4.7226666666666661</v>
      </c>
      <c r="M657" s="162">
        <f t="shared" si="185"/>
        <v>0</v>
      </c>
      <c r="N657" s="162">
        <f t="shared" si="186"/>
        <v>0</v>
      </c>
      <c r="O657" s="162">
        <f t="shared" si="187"/>
        <v>0</v>
      </c>
      <c r="P657" s="163">
        <f t="shared" si="211"/>
        <v>0.33733333333333332</v>
      </c>
      <c r="Q657" s="162">
        <f t="shared" si="212"/>
        <v>0</v>
      </c>
      <c r="R657" s="162">
        <f t="shared" si="213"/>
        <v>0</v>
      </c>
      <c r="S657" s="162">
        <f t="shared" si="214"/>
        <v>0</v>
      </c>
      <c r="T657" s="251" t="str">
        <f t="shared" si="188"/>
        <v>V</v>
      </c>
      <c r="U657" s="262">
        <v>1</v>
      </c>
      <c r="V657" s="262">
        <v>1</v>
      </c>
      <c r="W657" s="262">
        <v>1</v>
      </c>
      <c r="X657" s="262">
        <v>1</v>
      </c>
      <c r="Y657" s="158"/>
      <c r="Z657" s="164">
        <f t="shared" si="189"/>
        <v>2800</v>
      </c>
      <c r="AA657" s="165">
        <f t="shared" si="190"/>
        <v>4.7226666666666661</v>
      </c>
      <c r="AB657" s="166"/>
    </row>
    <row r="658" spans="1:28" ht="18" customHeight="1">
      <c r="A658" s="137">
        <v>39</v>
      </c>
      <c r="B658" s="298" t="s">
        <v>447</v>
      </c>
      <c r="C658" s="656" t="s">
        <v>840</v>
      </c>
      <c r="D658" s="660" t="s">
        <v>589</v>
      </c>
      <c r="E658" s="661" t="s">
        <v>591</v>
      </c>
      <c r="F658" s="72" t="s">
        <v>871</v>
      </c>
      <c r="G658" s="72" t="s">
        <v>334</v>
      </c>
      <c r="H658" s="55" t="s">
        <v>324</v>
      </c>
      <c r="I658" s="72">
        <v>51</v>
      </c>
      <c r="J658" s="261">
        <v>7080</v>
      </c>
      <c r="K658" s="161">
        <f t="shared" si="376"/>
        <v>80</v>
      </c>
      <c r="L658" s="162">
        <f t="shared" si="184"/>
        <v>14.793599999999998</v>
      </c>
      <c r="M658" s="162">
        <f t="shared" si="185"/>
        <v>0</v>
      </c>
      <c r="N658" s="162">
        <f t="shared" si="186"/>
        <v>0</v>
      </c>
      <c r="O658" s="162">
        <f t="shared" si="187"/>
        <v>0</v>
      </c>
      <c r="P658" s="163">
        <f t="shared" si="211"/>
        <v>0.29007058823529408</v>
      </c>
      <c r="Q658" s="162">
        <f t="shared" si="212"/>
        <v>0</v>
      </c>
      <c r="R658" s="162">
        <f t="shared" si="213"/>
        <v>0</v>
      </c>
      <c r="S658" s="162">
        <f t="shared" si="214"/>
        <v>0</v>
      </c>
      <c r="T658" s="251" t="str">
        <f t="shared" si="188"/>
        <v>V</v>
      </c>
      <c r="U658" s="262">
        <v>1</v>
      </c>
      <c r="V658" s="262">
        <v>1</v>
      </c>
      <c r="W658" s="262">
        <v>1</v>
      </c>
      <c r="X658" s="262">
        <v>1</v>
      </c>
      <c r="Y658" s="158"/>
      <c r="Z658" s="164">
        <f t="shared" si="189"/>
        <v>4080</v>
      </c>
      <c r="AA658" s="165">
        <f t="shared" si="190"/>
        <v>14.793599999999998</v>
      </c>
      <c r="AB658" s="166"/>
    </row>
    <row r="659" spans="1:28" ht="18" customHeight="1">
      <c r="A659" s="137">
        <v>40</v>
      </c>
      <c r="B659" s="298" t="s">
        <v>447</v>
      </c>
      <c r="C659" s="656" t="s">
        <v>840</v>
      </c>
      <c r="D659" s="660" t="s">
        <v>589</v>
      </c>
      <c r="E659" s="661" t="s">
        <v>469</v>
      </c>
      <c r="F659" s="55" t="s">
        <v>303</v>
      </c>
      <c r="G659" s="72" t="s">
        <v>334</v>
      </c>
      <c r="H659" s="55" t="s">
        <v>324</v>
      </c>
      <c r="I659" s="72">
        <v>60</v>
      </c>
      <c r="J659" s="261">
        <v>7200</v>
      </c>
      <c r="K659" s="161">
        <f t="shared" si="376"/>
        <v>200</v>
      </c>
      <c r="L659" s="162">
        <f t="shared" si="184"/>
        <v>36.258823529411764</v>
      </c>
      <c r="M659" s="162">
        <f t="shared" si="185"/>
        <v>0</v>
      </c>
      <c r="N659" s="162">
        <f t="shared" si="186"/>
        <v>0</v>
      </c>
      <c r="O659" s="162">
        <f t="shared" si="187"/>
        <v>0</v>
      </c>
      <c r="P659" s="163">
        <f t="shared" si="211"/>
        <v>0.60431372549019602</v>
      </c>
      <c r="Q659" s="162">
        <f t="shared" si="212"/>
        <v>0</v>
      </c>
      <c r="R659" s="162">
        <f t="shared" si="213"/>
        <v>0</v>
      </c>
      <c r="S659" s="162">
        <f t="shared" si="214"/>
        <v>0</v>
      </c>
      <c r="T659" s="251" t="str">
        <f t="shared" si="188"/>
        <v>V</v>
      </c>
      <c r="U659" s="262">
        <v>1</v>
      </c>
      <c r="V659" s="262">
        <v>1</v>
      </c>
      <c r="W659" s="262">
        <v>1</v>
      </c>
      <c r="X659" s="262">
        <v>1</v>
      </c>
      <c r="Y659" s="158"/>
      <c r="Z659" s="164">
        <f t="shared" si="189"/>
        <v>12000</v>
      </c>
      <c r="AA659" s="165">
        <f t="shared" si="190"/>
        <v>36.258823529411764</v>
      </c>
      <c r="AB659" s="166"/>
    </row>
    <row r="660" spans="1:28" ht="18" customHeight="1">
      <c r="A660" s="137">
        <v>41</v>
      </c>
      <c r="B660" s="298" t="s">
        <v>447</v>
      </c>
      <c r="C660" s="656" t="s">
        <v>840</v>
      </c>
      <c r="D660" s="660" t="s">
        <v>589</v>
      </c>
      <c r="E660" s="661" t="s">
        <v>592</v>
      </c>
      <c r="F660" s="72" t="s">
        <v>528</v>
      </c>
      <c r="G660" s="72" t="s">
        <v>341</v>
      </c>
      <c r="H660" s="55" t="s">
        <v>324</v>
      </c>
      <c r="I660" s="72">
        <v>10</v>
      </c>
      <c r="J660" s="261">
        <v>1040</v>
      </c>
      <c r="K660" s="161">
        <f t="shared" si="376"/>
        <v>40</v>
      </c>
      <c r="L660" s="162">
        <f t="shared" si="184"/>
        <v>1.2663529411764707</v>
      </c>
      <c r="M660" s="162">
        <f t="shared" si="185"/>
        <v>0</v>
      </c>
      <c r="N660" s="162">
        <f t="shared" si="186"/>
        <v>0</v>
      </c>
      <c r="O660" s="162">
        <f t="shared" si="187"/>
        <v>0</v>
      </c>
      <c r="P660" s="163">
        <f t="shared" si="211"/>
        <v>0.12663529411764707</v>
      </c>
      <c r="Q660" s="162">
        <f t="shared" si="212"/>
        <v>0</v>
      </c>
      <c r="R660" s="162">
        <f t="shared" si="213"/>
        <v>0</v>
      </c>
      <c r="S660" s="162">
        <f t="shared" si="214"/>
        <v>0</v>
      </c>
      <c r="T660" s="251" t="str">
        <f t="shared" si="188"/>
        <v>B</v>
      </c>
      <c r="U660" s="262">
        <v>1</v>
      </c>
      <c r="V660" s="262">
        <v>1</v>
      </c>
      <c r="W660" s="262">
        <v>1</v>
      </c>
      <c r="X660" s="262">
        <v>1</v>
      </c>
      <c r="Y660" s="158"/>
      <c r="Z660" s="164">
        <f t="shared" si="189"/>
        <v>400</v>
      </c>
      <c r="AA660" s="165">
        <f t="shared" si="190"/>
        <v>1.2663529411764707</v>
      </c>
      <c r="AB660" s="166"/>
    </row>
    <row r="661" spans="1:28" ht="18" customHeight="1">
      <c r="A661" s="137">
        <v>41</v>
      </c>
      <c r="B661" s="298" t="s">
        <v>447</v>
      </c>
      <c r="C661" s="656" t="s">
        <v>840</v>
      </c>
      <c r="D661" s="660" t="s">
        <v>589</v>
      </c>
      <c r="E661" s="661" t="s">
        <v>593</v>
      </c>
      <c r="F661" s="55" t="s">
        <v>303</v>
      </c>
      <c r="G661" s="72" t="s">
        <v>334</v>
      </c>
      <c r="H661" s="55" t="s">
        <v>324</v>
      </c>
      <c r="I661" s="72">
        <v>47</v>
      </c>
      <c r="J661" s="261">
        <v>7200</v>
      </c>
      <c r="K661" s="161">
        <f t="shared" ref="K661" si="377">SUM(IF(J661="",0,VLOOKUP(J661,Kengetal,2)))</f>
        <v>200</v>
      </c>
      <c r="L661" s="162">
        <f t="shared" si="184"/>
        <v>28.402745098039212</v>
      </c>
      <c r="M661" s="162">
        <f t="shared" si="185"/>
        <v>0</v>
      </c>
      <c r="N661" s="162">
        <f t="shared" si="186"/>
        <v>0</v>
      </c>
      <c r="O661" s="162">
        <f t="shared" si="187"/>
        <v>0</v>
      </c>
      <c r="P661" s="163">
        <f t="shared" si="211"/>
        <v>0.60431372549019602</v>
      </c>
      <c r="Q661" s="162">
        <f t="shared" si="212"/>
        <v>0</v>
      </c>
      <c r="R661" s="162">
        <f t="shared" si="213"/>
        <v>0</v>
      </c>
      <c r="S661" s="162">
        <f t="shared" si="214"/>
        <v>0</v>
      </c>
      <c r="T661" s="251" t="str">
        <f t="shared" si="188"/>
        <v>V</v>
      </c>
      <c r="U661" s="262">
        <v>1</v>
      </c>
      <c r="V661" s="262">
        <v>1</v>
      </c>
      <c r="W661" s="262">
        <v>1</v>
      </c>
      <c r="X661" s="262">
        <v>1</v>
      </c>
      <c r="Y661" s="158"/>
      <c r="Z661" s="164">
        <f t="shared" si="189"/>
        <v>9400</v>
      </c>
      <c r="AA661" s="165">
        <f t="shared" si="190"/>
        <v>28.402745098039212</v>
      </c>
      <c r="AB661" s="166"/>
    </row>
    <row r="662" spans="1:28" ht="18" customHeight="1">
      <c r="B662" s="298" t="s">
        <v>447</v>
      </c>
      <c r="C662" s="656" t="s">
        <v>840</v>
      </c>
      <c r="D662" s="660" t="s">
        <v>589</v>
      </c>
      <c r="E662" s="661" t="s">
        <v>525</v>
      </c>
      <c r="F662" s="72" t="s">
        <v>871</v>
      </c>
      <c r="G662" s="72" t="s">
        <v>334</v>
      </c>
      <c r="H662" s="55" t="s">
        <v>324</v>
      </c>
      <c r="I662" s="72">
        <v>50</v>
      </c>
      <c r="J662" s="261">
        <v>7080</v>
      </c>
      <c r="K662" s="161">
        <f t="shared" ref="K662:K673" si="378">SUM(IF(J662="",0,VLOOKUP(J662,Kengetal,2)))</f>
        <v>80</v>
      </c>
      <c r="L662" s="162">
        <f t="shared" si="184"/>
        <v>14.503529411764704</v>
      </c>
      <c r="M662" s="162">
        <f t="shared" si="185"/>
        <v>0</v>
      </c>
      <c r="N662" s="162">
        <f t="shared" si="186"/>
        <v>0</v>
      </c>
      <c r="O662" s="162">
        <f t="shared" si="187"/>
        <v>0</v>
      </c>
      <c r="P662" s="163">
        <f t="shared" si="211"/>
        <v>0.29007058823529408</v>
      </c>
      <c r="Q662" s="162">
        <f t="shared" si="212"/>
        <v>0</v>
      </c>
      <c r="R662" s="162">
        <f t="shared" si="213"/>
        <v>0</v>
      </c>
      <c r="S662" s="162">
        <f t="shared" si="214"/>
        <v>0</v>
      </c>
      <c r="T662" s="251" t="str">
        <f t="shared" si="188"/>
        <v>V</v>
      </c>
      <c r="U662" s="262">
        <v>1</v>
      </c>
      <c r="V662" s="262">
        <v>1</v>
      </c>
      <c r="W662" s="262">
        <v>1</v>
      </c>
      <c r="X662" s="262">
        <v>1</v>
      </c>
      <c r="Y662" s="158"/>
      <c r="Z662" s="164">
        <f t="shared" si="189"/>
        <v>4000</v>
      </c>
      <c r="AA662" s="165">
        <f t="shared" si="190"/>
        <v>14.503529411764704</v>
      </c>
      <c r="AB662" s="166"/>
    </row>
    <row r="663" spans="1:28" ht="18" customHeight="1">
      <c r="B663" s="298" t="s">
        <v>447</v>
      </c>
      <c r="C663" s="656" t="s">
        <v>840</v>
      </c>
      <c r="D663" s="660" t="s">
        <v>589</v>
      </c>
      <c r="E663" s="661" t="s">
        <v>594</v>
      </c>
      <c r="F663" s="55" t="s">
        <v>445</v>
      </c>
      <c r="G663" s="72" t="s">
        <v>348</v>
      </c>
      <c r="H663" s="55" t="s">
        <v>325</v>
      </c>
      <c r="I663" s="72">
        <v>5</v>
      </c>
      <c r="J663" s="261">
        <v>2200</v>
      </c>
      <c r="K663" s="161">
        <f t="shared" si="378"/>
        <v>200</v>
      </c>
      <c r="L663" s="162">
        <f t="shared" si="184"/>
        <v>14.467450980392158</v>
      </c>
      <c r="M663" s="162">
        <f t="shared" si="185"/>
        <v>0</v>
      </c>
      <c r="N663" s="162">
        <f t="shared" si="186"/>
        <v>0</v>
      </c>
      <c r="O663" s="162">
        <f t="shared" si="187"/>
        <v>0</v>
      </c>
      <c r="P663" s="163">
        <f t="shared" si="211"/>
        <v>2.8934901960784316</v>
      </c>
      <c r="Q663" s="162">
        <f t="shared" si="212"/>
        <v>0</v>
      </c>
      <c r="R663" s="162">
        <f t="shared" si="213"/>
        <v>0</v>
      </c>
      <c r="S663" s="162">
        <f t="shared" si="214"/>
        <v>0</v>
      </c>
      <c r="T663" s="251" t="str">
        <f t="shared" si="188"/>
        <v>S</v>
      </c>
      <c r="U663" s="262">
        <v>1</v>
      </c>
      <c r="V663" s="262">
        <v>1</v>
      </c>
      <c r="W663" s="262">
        <v>1</v>
      </c>
      <c r="X663" s="262">
        <v>1</v>
      </c>
      <c r="Y663" s="158"/>
      <c r="Z663" s="164">
        <f t="shared" si="189"/>
        <v>1000</v>
      </c>
      <c r="AA663" s="165">
        <f t="shared" si="190"/>
        <v>14.467450980392158</v>
      </c>
      <c r="AB663" s="166"/>
    </row>
    <row r="664" spans="1:28" ht="18" customHeight="1">
      <c r="B664" s="298" t="s">
        <v>447</v>
      </c>
      <c r="C664" s="656" t="s">
        <v>840</v>
      </c>
      <c r="D664" s="660" t="s">
        <v>589</v>
      </c>
      <c r="E664" s="661" t="s">
        <v>595</v>
      </c>
      <c r="F664" s="55" t="s">
        <v>345</v>
      </c>
      <c r="G664" s="72" t="s">
        <v>348</v>
      </c>
      <c r="H664" s="55" t="s">
        <v>325</v>
      </c>
      <c r="I664" s="72">
        <v>5</v>
      </c>
      <c r="J664" s="261">
        <v>2200</v>
      </c>
      <c r="K664" s="161">
        <f t="shared" si="378"/>
        <v>200</v>
      </c>
      <c r="L664" s="162">
        <f t="shared" si="184"/>
        <v>14.467450980392158</v>
      </c>
      <c r="M664" s="162">
        <f t="shared" si="185"/>
        <v>0</v>
      </c>
      <c r="N664" s="162">
        <f t="shared" si="186"/>
        <v>0</v>
      </c>
      <c r="O664" s="162">
        <f t="shared" si="187"/>
        <v>0</v>
      </c>
      <c r="P664" s="163">
        <f t="shared" si="211"/>
        <v>2.8934901960784316</v>
      </c>
      <c r="Q664" s="162">
        <f t="shared" si="212"/>
        <v>0</v>
      </c>
      <c r="R664" s="162">
        <f t="shared" si="213"/>
        <v>0</v>
      </c>
      <c r="S664" s="162">
        <f t="shared" si="214"/>
        <v>0</v>
      </c>
      <c r="T664" s="251" t="str">
        <f t="shared" si="188"/>
        <v>S</v>
      </c>
      <c r="U664" s="262">
        <v>1</v>
      </c>
      <c r="V664" s="262">
        <v>1</v>
      </c>
      <c r="W664" s="262">
        <v>1</v>
      </c>
      <c r="X664" s="262">
        <v>1</v>
      </c>
      <c r="Y664" s="158"/>
      <c r="Z664" s="164">
        <f t="shared" si="189"/>
        <v>1000</v>
      </c>
      <c r="AA664" s="165">
        <f t="shared" si="190"/>
        <v>14.467450980392158</v>
      </c>
      <c r="AB664" s="166"/>
    </row>
    <row r="665" spans="1:28" ht="18" customHeight="1">
      <c r="B665" s="298" t="s">
        <v>447</v>
      </c>
      <c r="C665" s="656" t="s">
        <v>840</v>
      </c>
      <c r="D665" s="660" t="s">
        <v>589</v>
      </c>
      <c r="E665" s="661" t="s">
        <v>473</v>
      </c>
      <c r="F665" s="72" t="s">
        <v>442</v>
      </c>
      <c r="G665" s="72" t="s">
        <v>333</v>
      </c>
      <c r="H665" s="55" t="s">
        <v>324</v>
      </c>
      <c r="I665" s="72">
        <v>17</v>
      </c>
      <c r="J665" s="261">
        <v>3200</v>
      </c>
      <c r="K665" s="161">
        <f t="shared" si="378"/>
        <v>200</v>
      </c>
      <c r="L665" s="162">
        <f t="shared" si="184"/>
        <v>5.7346666666666666</v>
      </c>
      <c r="M665" s="162">
        <f t="shared" si="185"/>
        <v>0</v>
      </c>
      <c r="N665" s="162">
        <f t="shared" si="186"/>
        <v>0</v>
      </c>
      <c r="O665" s="162">
        <f t="shared" si="187"/>
        <v>0</v>
      </c>
      <c r="P665" s="163">
        <f t="shared" si="211"/>
        <v>0.33733333333333332</v>
      </c>
      <c r="Q665" s="162">
        <f t="shared" si="212"/>
        <v>0</v>
      </c>
      <c r="R665" s="162">
        <f t="shared" si="213"/>
        <v>0</v>
      </c>
      <c r="S665" s="162">
        <f t="shared" si="214"/>
        <v>0</v>
      </c>
      <c r="T665" s="251" t="str">
        <f t="shared" si="188"/>
        <v>V</v>
      </c>
      <c r="U665" s="262">
        <v>1</v>
      </c>
      <c r="V665" s="262">
        <v>1</v>
      </c>
      <c r="W665" s="262">
        <v>1</v>
      </c>
      <c r="X665" s="262">
        <v>1</v>
      </c>
      <c r="Y665" s="158"/>
      <c r="Z665" s="164">
        <f t="shared" si="189"/>
        <v>3400</v>
      </c>
      <c r="AA665" s="165">
        <f t="shared" si="190"/>
        <v>5.7346666666666666</v>
      </c>
      <c r="AB665" s="166"/>
    </row>
    <row r="666" spans="1:28" ht="18" customHeight="1">
      <c r="B666" s="298" t="s">
        <v>447</v>
      </c>
      <c r="C666" s="656" t="s">
        <v>840</v>
      </c>
      <c r="D666" s="660" t="s">
        <v>589</v>
      </c>
      <c r="E666" s="661" t="s">
        <v>472</v>
      </c>
      <c r="F666" s="72" t="s">
        <v>871</v>
      </c>
      <c r="G666" s="72" t="s">
        <v>334</v>
      </c>
      <c r="H666" s="55" t="s">
        <v>324</v>
      </c>
      <c r="I666" s="72">
        <v>51</v>
      </c>
      <c r="J666" s="261">
        <v>7080</v>
      </c>
      <c r="K666" s="161">
        <f t="shared" si="378"/>
        <v>80</v>
      </c>
      <c r="L666" s="162">
        <f t="shared" si="184"/>
        <v>14.793599999999998</v>
      </c>
      <c r="M666" s="162">
        <f t="shared" si="185"/>
        <v>0</v>
      </c>
      <c r="N666" s="162">
        <f t="shared" si="186"/>
        <v>0</v>
      </c>
      <c r="O666" s="162">
        <f t="shared" si="187"/>
        <v>0</v>
      </c>
      <c r="P666" s="163">
        <f t="shared" si="211"/>
        <v>0.29007058823529408</v>
      </c>
      <c r="Q666" s="162">
        <f t="shared" si="212"/>
        <v>0</v>
      </c>
      <c r="R666" s="162">
        <f t="shared" si="213"/>
        <v>0</v>
      </c>
      <c r="S666" s="162">
        <f t="shared" si="214"/>
        <v>0</v>
      </c>
      <c r="T666" s="251" t="str">
        <f t="shared" si="188"/>
        <v>V</v>
      </c>
      <c r="U666" s="262">
        <v>1</v>
      </c>
      <c r="V666" s="262">
        <v>1</v>
      </c>
      <c r="W666" s="262">
        <v>1</v>
      </c>
      <c r="X666" s="262">
        <v>1</v>
      </c>
      <c r="Y666" s="158"/>
      <c r="Z666" s="164">
        <f t="shared" si="189"/>
        <v>4080</v>
      </c>
      <c r="AA666" s="165">
        <f t="shared" si="190"/>
        <v>14.793599999999998</v>
      </c>
      <c r="AB666" s="166"/>
    </row>
    <row r="667" spans="1:28" ht="18" customHeight="1">
      <c r="B667" s="298" t="s">
        <v>447</v>
      </c>
      <c r="C667" s="656" t="s">
        <v>840</v>
      </c>
      <c r="D667" s="660" t="s">
        <v>589</v>
      </c>
      <c r="E667" s="661" t="s">
        <v>471</v>
      </c>
      <c r="F667" s="72" t="s">
        <v>871</v>
      </c>
      <c r="G667" s="72" t="s">
        <v>334</v>
      </c>
      <c r="H667" s="55" t="s">
        <v>324</v>
      </c>
      <c r="I667" s="72">
        <v>54</v>
      </c>
      <c r="J667" s="261">
        <v>7080</v>
      </c>
      <c r="K667" s="161">
        <f t="shared" si="378"/>
        <v>80</v>
      </c>
      <c r="L667" s="162">
        <f t="shared" si="184"/>
        <v>15.66381176470588</v>
      </c>
      <c r="M667" s="162">
        <f t="shared" si="185"/>
        <v>0</v>
      </c>
      <c r="N667" s="162">
        <f t="shared" si="186"/>
        <v>0</v>
      </c>
      <c r="O667" s="162">
        <f t="shared" si="187"/>
        <v>0</v>
      </c>
      <c r="P667" s="163">
        <f t="shared" si="211"/>
        <v>0.29007058823529408</v>
      </c>
      <c r="Q667" s="162">
        <f t="shared" si="212"/>
        <v>0</v>
      </c>
      <c r="R667" s="162">
        <f t="shared" si="213"/>
        <v>0</v>
      </c>
      <c r="S667" s="162">
        <f t="shared" si="214"/>
        <v>0</v>
      </c>
      <c r="T667" s="251" t="str">
        <f t="shared" si="188"/>
        <v>V</v>
      </c>
      <c r="U667" s="262">
        <v>1</v>
      </c>
      <c r="V667" s="262">
        <v>1</v>
      </c>
      <c r="W667" s="262">
        <v>1</v>
      </c>
      <c r="X667" s="262">
        <v>1</v>
      </c>
      <c r="Y667" s="158"/>
      <c r="Z667" s="164">
        <f t="shared" si="189"/>
        <v>4320</v>
      </c>
      <c r="AA667" s="165">
        <f t="shared" si="190"/>
        <v>15.66381176470588</v>
      </c>
      <c r="AB667" s="166"/>
    </row>
    <row r="668" spans="1:28" ht="18" customHeight="1">
      <c r="B668" s="298" t="s">
        <v>447</v>
      </c>
      <c r="C668" s="656" t="s">
        <v>840</v>
      </c>
      <c r="D668" s="660" t="s">
        <v>589</v>
      </c>
      <c r="E668" s="661" t="s">
        <v>470</v>
      </c>
      <c r="F668" s="55" t="s">
        <v>345</v>
      </c>
      <c r="G668" s="72" t="s">
        <v>348</v>
      </c>
      <c r="H668" s="55" t="s">
        <v>325</v>
      </c>
      <c r="I668" s="72">
        <v>7</v>
      </c>
      <c r="J668" s="261">
        <v>2200</v>
      </c>
      <c r="K668" s="161">
        <f t="shared" si="378"/>
        <v>200</v>
      </c>
      <c r="L668" s="162">
        <f t="shared" si="184"/>
        <v>20.254431372549021</v>
      </c>
      <c r="M668" s="162">
        <f t="shared" si="185"/>
        <v>0</v>
      </c>
      <c r="N668" s="162">
        <f t="shared" si="186"/>
        <v>0</v>
      </c>
      <c r="O668" s="162">
        <f t="shared" si="187"/>
        <v>0</v>
      </c>
      <c r="P668" s="163">
        <f t="shared" si="211"/>
        <v>2.8934901960784316</v>
      </c>
      <c r="Q668" s="162">
        <f t="shared" si="212"/>
        <v>0</v>
      </c>
      <c r="R668" s="162">
        <f t="shared" si="213"/>
        <v>0</v>
      </c>
      <c r="S668" s="162">
        <f t="shared" si="214"/>
        <v>0</v>
      </c>
      <c r="T668" s="251" t="str">
        <f t="shared" si="188"/>
        <v>S</v>
      </c>
      <c r="U668" s="262">
        <v>1</v>
      </c>
      <c r="V668" s="262">
        <v>1</v>
      </c>
      <c r="W668" s="262">
        <v>1</v>
      </c>
      <c r="X668" s="262">
        <v>1</v>
      </c>
      <c r="Y668" s="158"/>
      <c r="Z668" s="164">
        <f t="shared" si="189"/>
        <v>1400</v>
      </c>
      <c r="AA668" s="165">
        <f t="shared" si="190"/>
        <v>20.254431372549021</v>
      </c>
      <c r="AB668" s="166"/>
    </row>
    <row r="669" spans="1:28" ht="18" customHeight="1">
      <c r="B669" s="298" t="s">
        <v>447</v>
      </c>
      <c r="C669" s="656" t="s">
        <v>840</v>
      </c>
      <c r="D669" s="660" t="s">
        <v>589</v>
      </c>
      <c r="E669" s="661" t="s">
        <v>459</v>
      </c>
      <c r="F669" s="72" t="s">
        <v>442</v>
      </c>
      <c r="G669" s="72" t="s">
        <v>333</v>
      </c>
      <c r="H669" s="55" t="s">
        <v>324</v>
      </c>
      <c r="I669" s="72">
        <v>15</v>
      </c>
      <c r="J669" s="261">
        <v>3200</v>
      </c>
      <c r="K669" s="161">
        <f t="shared" si="378"/>
        <v>200</v>
      </c>
      <c r="L669" s="162">
        <f t="shared" si="184"/>
        <v>5.0599999999999996</v>
      </c>
      <c r="M669" s="162">
        <f t="shared" si="185"/>
        <v>0</v>
      </c>
      <c r="N669" s="162">
        <f t="shared" si="186"/>
        <v>0</v>
      </c>
      <c r="O669" s="162">
        <f t="shared" si="187"/>
        <v>0</v>
      </c>
      <c r="P669" s="163">
        <f t="shared" si="211"/>
        <v>0.33733333333333332</v>
      </c>
      <c r="Q669" s="162">
        <f t="shared" si="212"/>
        <v>0</v>
      </c>
      <c r="R669" s="162">
        <f t="shared" si="213"/>
        <v>0</v>
      </c>
      <c r="S669" s="162">
        <f t="shared" si="214"/>
        <v>0</v>
      </c>
      <c r="T669" s="251" t="str">
        <f t="shared" si="188"/>
        <v>V</v>
      </c>
      <c r="U669" s="262">
        <v>1</v>
      </c>
      <c r="V669" s="262">
        <v>1</v>
      </c>
      <c r="W669" s="262">
        <v>1</v>
      </c>
      <c r="X669" s="262">
        <v>1</v>
      </c>
      <c r="Y669" s="158"/>
      <c r="Z669" s="164">
        <f t="shared" si="189"/>
        <v>3000</v>
      </c>
      <c r="AA669" s="165">
        <f t="shared" si="190"/>
        <v>5.0599999999999996</v>
      </c>
      <c r="AB669" s="166"/>
    </row>
    <row r="670" spans="1:28" ht="18" customHeight="1">
      <c r="B670" s="298" t="s">
        <v>447</v>
      </c>
      <c r="C670" s="656" t="s">
        <v>840</v>
      </c>
      <c r="D670" s="660" t="s">
        <v>589</v>
      </c>
      <c r="E670" s="661" t="s">
        <v>460</v>
      </c>
      <c r="F670" s="72" t="s">
        <v>871</v>
      </c>
      <c r="G670" s="72" t="s">
        <v>334</v>
      </c>
      <c r="H670" s="55" t="s">
        <v>324</v>
      </c>
      <c r="I670" s="72">
        <v>57</v>
      </c>
      <c r="J670" s="261">
        <v>7080</v>
      </c>
      <c r="K670" s="161">
        <f t="shared" si="378"/>
        <v>80</v>
      </c>
      <c r="L670" s="162">
        <f t="shared" ref="L670:L719" si="379">P670*I670*U670</f>
        <v>16.534023529411762</v>
      </c>
      <c r="M670" s="162">
        <f t="shared" ref="M670:M719" si="380">Q670*I670*V670</f>
        <v>0</v>
      </c>
      <c r="N670" s="162">
        <f t="shared" ref="N670:N719" si="381">R670*I670*W670</f>
        <v>0</v>
      </c>
      <c r="O670" s="162">
        <f t="shared" ref="O670:O719" si="382">S670*I670*X670</f>
        <v>0</v>
      </c>
      <c r="P670" s="163">
        <f t="shared" si="211"/>
        <v>0.29007058823529408</v>
      </c>
      <c r="Q670" s="162">
        <f t="shared" si="212"/>
        <v>0</v>
      </c>
      <c r="R670" s="162">
        <f t="shared" si="213"/>
        <v>0</v>
      </c>
      <c r="S670" s="162">
        <f t="shared" si="214"/>
        <v>0</v>
      </c>
      <c r="T670" s="251" t="str">
        <f t="shared" ref="T670:T719" si="383">IF(J670="","",VLOOKUP(J670,Kengetal,13,FALSE))</f>
        <v>V</v>
      </c>
      <c r="U670" s="262">
        <v>1</v>
      </c>
      <c r="V670" s="262">
        <v>1</v>
      </c>
      <c r="W670" s="262">
        <v>1</v>
      </c>
      <c r="X670" s="262">
        <v>1</v>
      </c>
      <c r="Y670" s="158"/>
      <c r="Z670" s="164">
        <f t="shared" ref="Z670:Z719" si="384">I670*K670</f>
        <v>4560</v>
      </c>
      <c r="AA670" s="165">
        <f t="shared" ref="AA670:AA719" si="385">L670+M670+N670+O670</f>
        <v>16.534023529411762</v>
      </c>
      <c r="AB670" s="166"/>
    </row>
    <row r="671" spans="1:28" ht="18" customHeight="1">
      <c r="B671" s="298" t="s">
        <v>447</v>
      </c>
      <c r="C671" s="656" t="s">
        <v>840</v>
      </c>
      <c r="D671" s="660" t="s">
        <v>589</v>
      </c>
      <c r="E671" s="661" t="s">
        <v>467</v>
      </c>
      <c r="F671" s="662" t="s">
        <v>346</v>
      </c>
      <c r="G671" s="72" t="s">
        <v>333</v>
      </c>
      <c r="H671" s="55" t="s">
        <v>324</v>
      </c>
      <c r="I671" s="72">
        <v>13</v>
      </c>
      <c r="J671" s="261">
        <v>12200</v>
      </c>
      <c r="K671" s="161">
        <f t="shared" si="378"/>
        <v>200</v>
      </c>
      <c r="L671" s="162">
        <f t="shared" si="379"/>
        <v>9.1810588235294102</v>
      </c>
      <c r="M671" s="162">
        <f t="shared" si="380"/>
        <v>0</v>
      </c>
      <c r="N671" s="162">
        <f t="shared" si="381"/>
        <v>0</v>
      </c>
      <c r="O671" s="162">
        <f t="shared" si="382"/>
        <v>0</v>
      </c>
      <c r="P671" s="163">
        <f t="shared" si="211"/>
        <v>0.70623529411764696</v>
      </c>
      <c r="Q671" s="162">
        <f t="shared" si="212"/>
        <v>0</v>
      </c>
      <c r="R671" s="162">
        <f t="shared" si="213"/>
        <v>0</v>
      </c>
      <c r="S671" s="162">
        <f t="shared" si="214"/>
        <v>0</v>
      </c>
      <c r="T671" s="251" t="str">
        <f t="shared" si="383"/>
        <v>V</v>
      </c>
      <c r="U671" s="262">
        <v>1</v>
      </c>
      <c r="V671" s="262">
        <v>1</v>
      </c>
      <c r="W671" s="262">
        <v>1</v>
      </c>
      <c r="X671" s="262">
        <v>1</v>
      </c>
      <c r="Y671" s="158"/>
      <c r="Z671" s="164">
        <f t="shared" si="384"/>
        <v>2600</v>
      </c>
      <c r="AA671" s="165">
        <f t="shared" si="385"/>
        <v>9.1810588235294102</v>
      </c>
      <c r="AB671" s="166"/>
    </row>
    <row r="672" spans="1:28" ht="18" customHeight="1">
      <c r="B672" s="298" t="s">
        <v>447</v>
      </c>
      <c r="C672" s="656" t="s">
        <v>840</v>
      </c>
      <c r="D672" s="660" t="s">
        <v>589</v>
      </c>
      <c r="E672" s="661" t="s">
        <v>596</v>
      </c>
      <c r="F672" s="662" t="s">
        <v>346</v>
      </c>
      <c r="G672" s="72" t="s">
        <v>333</v>
      </c>
      <c r="H672" s="55" t="s">
        <v>324</v>
      </c>
      <c r="I672" s="72">
        <v>10</v>
      </c>
      <c r="J672" s="261">
        <v>12200</v>
      </c>
      <c r="K672" s="161">
        <f t="shared" si="378"/>
        <v>200</v>
      </c>
      <c r="L672" s="162">
        <f t="shared" si="379"/>
        <v>7.0623529411764698</v>
      </c>
      <c r="M672" s="162">
        <f t="shared" si="380"/>
        <v>0</v>
      </c>
      <c r="N672" s="162">
        <f t="shared" si="381"/>
        <v>0</v>
      </c>
      <c r="O672" s="162">
        <f t="shared" si="382"/>
        <v>0</v>
      </c>
      <c r="P672" s="163">
        <f t="shared" si="211"/>
        <v>0.70623529411764696</v>
      </c>
      <c r="Q672" s="162">
        <f t="shared" si="212"/>
        <v>0</v>
      </c>
      <c r="R672" s="162">
        <f t="shared" si="213"/>
        <v>0</v>
      </c>
      <c r="S672" s="162">
        <f t="shared" si="214"/>
        <v>0</v>
      </c>
      <c r="T672" s="251" t="str">
        <f t="shared" si="383"/>
        <v>V</v>
      </c>
      <c r="U672" s="262">
        <v>1</v>
      </c>
      <c r="V672" s="262">
        <v>1</v>
      </c>
      <c r="W672" s="262">
        <v>1</v>
      </c>
      <c r="X672" s="262">
        <v>1</v>
      </c>
      <c r="Y672" s="158"/>
      <c r="Z672" s="164">
        <f t="shared" si="384"/>
        <v>2000</v>
      </c>
      <c r="AA672" s="165">
        <f t="shared" si="385"/>
        <v>7.0623529411764698</v>
      </c>
      <c r="AB672" s="166"/>
    </row>
    <row r="673" spans="1:28" ht="18" customHeight="1">
      <c r="B673" s="298" t="s">
        <v>447</v>
      </c>
      <c r="C673" s="656" t="s">
        <v>840</v>
      </c>
      <c r="D673" s="660" t="s">
        <v>589</v>
      </c>
      <c r="E673" s="661" t="s">
        <v>597</v>
      </c>
      <c r="F673" s="72" t="s">
        <v>412</v>
      </c>
      <c r="G673" s="72" t="s">
        <v>333</v>
      </c>
      <c r="H673" s="55" t="s">
        <v>324</v>
      </c>
      <c r="I673" s="72">
        <v>18</v>
      </c>
      <c r="J673" s="261">
        <v>3200</v>
      </c>
      <c r="K673" s="161">
        <f t="shared" si="378"/>
        <v>200</v>
      </c>
      <c r="L673" s="162">
        <f t="shared" si="379"/>
        <v>6.0720000000000001</v>
      </c>
      <c r="M673" s="162">
        <f t="shared" si="380"/>
        <v>0</v>
      </c>
      <c r="N673" s="162">
        <f t="shared" si="381"/>
        <v>0</v>
      </c>
      <c r="O673" s="162">
        <f t="shared" si="382"/>
        <v>0</v>
      </c>
      <c r="P673" s="163">
        <f t="shared" si="211"/>
        <v>0.33733333333333332</v>
      </c>
      <c r="Q673" s="162">
        <f t="shared" si="212"/>
        <v>0</v>
      </c>
      <c r="R673" s="162">
        <f t="shared" si="213"/>
        <v>0</v>
      </c>
      <c r="S673" s="162">
        <f t="shared" si="214"/>
        <v>0</v>
      </c>
      <c r="T673" s="251" t="str">
        <f t="shared" si="383"/>
        <v>V</v>
      </c>
      <c r="U673" s="262">
        <v>1</v>
      </c>
      <c r="V673" s="262">
        <v>1</v>
      </c>
      <c r="W673" s="262">
        <v>1</v>
      </c>
      <c r="X673" s="262">
        <v>1</v>
      </c>
      <c r="Y673" s="158"/>
      <c r="Z673" s="164">
        <f t="shared" si="384"/>
        <v>3600</v>
      </c>
      <c r="AA673" s="165">
        <f t="shared" si="385"/>
        <v>6.0720000000000001</v>
      </c>
      <c r="AB673" s="166"/>
    </row>
    <row r="674" spans="1:28" ht="18" customHeight="1">
      <c r="B674" s="298" t="s">
        <v>447</v>
      </c>
      <c r="C674" s="656" t="s">
        <v>839</v>
      </c>
      <c r="D674" s="660" t="s">
        <v>362</v>
      </c>
      <c r="E674" s="661" t="s">
        <v>598</v>
      </c>
      <c r="F674" s="72" t="s">
        <v>340</v>
      </c>
      <c r="G674" s="72" t="s">
        <v>333</v>
      </c>
      <c r="H674" s="55" t="s">
        <v>324</v>
      </c>
      <c r="I674" s="72">
        <v>14</v>
      </c>
      <c r="J674" s="261">
        <v>4200</v>
      </c>
      <c r="K674" s="161">
        <f t="shared" ref="K674:K677" si="386">SUM(IF(J674="",0,VLOOKUP(J674,Kengetal,2)))</f>
        <v>200</v>
      </c>
      <c r="L674" s="162">
        <f t="shared" si="379"/>
        <v>14.193254901960785</v>
      </c>
      <c r="M674" s="162">
        <f t="shared" si="380"/>
        <v>0</v>
      </c>
      <c r="N674" s="162">
        <f t="shared" si="381"/>
        <v>0</v>
      </c>
      <c r="O674" s="162">
        <f t="shared" si="382"/>
        <v>0</v>
      </c>
      <c r="P674" s="163">
        <f t="shared" si="211"/>
        <v>1.0138039215686274</v>
      </c>
      <c r="Q674" s="162">
        <f t="shared" si="212"/>
        <v>0</v>
      </c>
      <c r="R674" s="162">
        <f t="shared" si="213"/>
        <v>0</v>
      </c>
      <c r="S674" s="162">
        <f t="shared" si="214"/>
        <v>0</v>
      </c>
      <c r="T674" s="251" t="str">
        <f t="shared" si="383"/>
        <v>V</v>
      </c>
      <c r="U674" s="262">
        <v>1</v>
      </c>
      <c r="V674" s="262">
        <v>1</v>
      </c>
      <c r="W674" s="262">
        <v>1</v>
      </c>
      <c r="X674" s="262">
        <v>1</v>
      </c>
      <c r="Y674" s="158"/>
      <c r="Z674" s="164">
        <f t="shared" si="384"/>
        <v>2800</v>
      </c>
      <c r="AA674" s="165">
        <f t="shared" si="385"/>
        <v>14.193254901960785</v>
      </c>
      <c r="AB674" s="166"/>
    </row>
    <row r="675" spans="1:28" ht="18" customHeight="1">
      <c r="B675" s="298" t="s">
        <v>447</v>
      </c>
      <c r="C675" s="656" t="s">
        <v>839</v>
      </c>
      <c r="D675" s="660" t="s">
        <v>362</v>
      </c>
      <c r="E675" s="661" t="s">
        <v>599</v>
      </c>
      <c r="F675" s="662" t="s">
        <v>600</v>
      </c>
      <c r="G675" s="72" t="s">
        <v>333</v>
      </c>
      <c r="H675" s="55" t="s">
        <v>324</v>
      </c>
      <c r="I675" s="72">
        <v>84</v>
      </c>
      <c r="J675" s="261">
        <v>5200</v>
      </c>
      <c r="K675" s="161">
        <f t="shared" si="386"/>
        <v>200</v>
      </c>
      <c r="L675" s="162">
        <f t="shared" si="379"/>
        <v>26.290352941176465</v>
      </c>
      <c r="M675" s="162">
        <f t="shared" si="380"/>
        <v>0</v>
      </c>
      <c r="N675" s="162">
        <f t="shared" si="381"/>
        <v>0</v>
      </c>
      <c r="O675" s="162">
        <f t="shared" si="382"/>
        <v>0</v>
      </c>
      <c r="P675" s="163">
        <f t="shared" si="211"/>
        <v>0.31298039215686269</v>
      </c>
      <c r="Q675" s="162">
        <f t="shared" si="212"/>
        <v>0</v>
      </c>
      <c r="R675" s="162">
        <f t="shared" si="213"/>
        <v>0</v>
      </c>
      <c r="S675" s="162">
        <f t="shared" si="214"/>
        <v>0</v>
      </c>
      <c r="T675" s="251" t="str">
        <f t="shared" si="383"/>
        <v>V</v>
      </c>
      <c r="U675" s="262">
        <v>1</v>
      </c>
      <c r="V675" s="262">
        <v>1</v>
      </c>
      <c r="W675" s="262">
        <v>1</v>
      </c>
      <c r="X675" s="262">
        <v>1</v>
      </c>
      <c r="Y675" s="158"/>
      <c r="Z675" s="164">
        <f t="shared" si="384"/>
        <v>16800</v>
      </c>
      <c r="AA675" s="165">
        <f t="shared" si="385"/>
        <v>26.290352941176465</v>
      </c>
      <c r="AB675" s="166"/>
    </row>
    <row r="676" spans="1:28" ht="18" customHeight="1">
      <c r="B676" s="298" t="s">
        <v>447</v>
      </c>
      <c r="C676" s="656" t="s">
        <v>839</v>
      </c>
      <c r="D676" s="660" t="s">
        <v>362</v>
      </c>
      <c r="E676" s="661" t="s">
        <v>601</v>
      </c>
      <c r="F676" s="55" t="s">
        <v>345</v>
      </c>
      <c r="G676" s="72" t="s">
        <v>348</v>
      </c>
      <c r="H676" s="55" t="s">
        <v>325</v>
      </c>
      <c r="I676" s="72">
        <v>2</v>
      </c>
      <c r="J676" s="261">
        <v>2200</v>
      </c>
      <c r="K676" s="161">
        <f t="shared" si="386"/>
        <v>200</v>
      </c>
      <c r="L676" s="162">
        <f t="shared" si="379"/>
        <v>5.7869803921568632</v>
      </c>
      <c r="M676" s="162">
        <f t="shared" si="380"/>
        <v>0</v>
      </c>
      <c r="N676" s="162">
        <f t="shared" si="381"/>
        <v>0</v>
      </c>
      <c r="O676" s="162">
        <f t="shared" si="382"/>
        <v>0</v>
      </c>
      <c r="P676" s="163">
        <f t="shared" si="211"/>
        <v>2.8934901960784316</v>
      </c>
      <c r="Q676" s="162">
        <f t="shared" si="212"/>
        <v>0</v>
      </c>
      <c r="R676" s="162">
        <f t="shared" si="213"/>
        <v>0</v>
      </c>
      <c r="S676" s="162">
        <f t="shared" si="214"/>
        <v>0</v>
      </c>
      <c r="T676" s="251" t="str">
        <f t="shared" si="383"/>
        <v>S</v>
      </c>
      <c r="U676" s="262">
        <v>1</v>
      </c>
      <c r="V676" s="262">
        <v>1</v>
      </c>
      <c r="W676" s="262">
        <v>1</v>
      </c>
      <c r="X676" s="262">
        <v>1</v>
      </c>
      <c r="Y676" s="158"/>
      <c r="Z676" s="164">
        <f t="shared" si="384"/>
        <v>400</v>
      </c>
      <c r="AA676" s="165">
        <f t="shared" si="385"/>
        <v>5.7869803921568632</v>
      </c>
      <c r="AB676" s="166"/>
    </row>
    <row r="677" spans="1:28" ht="18" customHeight="1">
      <c r="B677" s="298" t="s">
        <v>447</v>
      </c>
      <c r="C677" s="656" t="s">
        <v>839</v>
      </c>
      <c r="D677" s="660" t="s">
        <v>362</v>
      </c>
      <c r="E677" s="661" t="s">
        <v>602</v>
      </c>
      <c r="F677" s="72" t="s">
        <v>347</v>
      </c>
      <c r="G677" s="72" t="s">
        <v>333</v>
      </c>
      <c r="H677" s="55" t="s">
        <v>324</v>
      </c>
      <c r="I677" s="72">
        <v>41</v>
      </c>
      <c r="J677" s="261">
        <v>3120</v>
      </c>
      <c r="K677" s="161">
        <f t="shared" si="386"/>
        <v>120</v>
      </c>
      <c r="L677" s="162">
        <f t="shared" si="379"/>
        <v>9.9580799999999989</v>
      </c>
      <c r="M677" s="162">
        <f t="shared" si="380"/>
        <v>0</v>
      </c>
      <c r="N677" s="162">
        <f t="shared" si="381"/>
        <v>0</v>
      </c>
      <c r="O677" s="162">
        <f t="shared" si="382"/>
        <v>0</v>
      </c>
      <c r="P677" s="163">
        <f t="shared" si="211"/>
        <v>0.24287999999999998</v>
      </c>
      <c r="Q677" s="162">
        <f t="shared" si="212"/>
        <v>0</v>
      </c>
      <c r="R677" s="162">
        <f t="shared" si="213"/>
        <v>0</v>
      </c>
      <c r="S677" s="162">
        <f t="shared" si="214"/>
        <v>0</v>
      </c>
      <c r="T677" s="251" t="str">
        <f t="shared" si="383"/>
        <v>V</v>
      </c>
      <c r="U677" s="262">
        <v>1</v>
      </c>
      <c r="V677" s="262">
        <v>1</v>
      </c>
      <c r="W677" s="262">
        <v>1</v>
      </c>
      <c r="X677" s="262">
        <v>1</v>
      </c>
      <c r="Y677" s="158"/>
      <c r="Z677" s="164">
        <f t="shared" si="384"/>
        <v>4920</v>
      </c>
      <c r="AA677" s="165">
        <f t="shared" si="385"/>
        <v>9.9580799999999989</v>
      </c>
      <c r="AB677" s="166"/>
    </row>
    <row r="678" spans="1:28" ht="18" customHeight="1">
      <c r="B678" s="298" t="s">
        <v>335</v>
      </c>
      <c r="C678" s="656" t="s">
        <v>833</v>
      </c>
      <c r="D678" s="300">
        <v>0</v>
      </c>
      <c r="E678" s="301" t="s">
        <v>603</v>
      </c>
      <c r="F678" s="72" t="s">
        <v>412</v>
      </c>
      <c r="G678" s="72" t="s">
        <v>333</v>
      </c>
      <c r="H678" s="55" t="s">
        <v>324</v>
      </c>
      <c r="I678" s="72">
        <v>7.9</v>
      </c>
      <c r="J678" s="261">
        <v>3200</v>
      </c>
      <c r="K678" s="161">
        <f t="shared" ref="K678:K680" si="387">SUM(IF(J678="",0,VLOOKUP(J678,Kengetal,2)))</f>
        <v>200</v>
      </c>
      <c r="L678" s="162">
        <f t="shared" si="379"/>
        <v>2.6649333333333334</v>
      </c>
      <c r="M678" s="162">
        <f t="shared" si="380"/>
        <v>0</v>
      </c>
      <c r="N678" s="162">
        <f t="shared" si="381"/>
        <v>0</v>
      </c>
      <c r="O678" s="162">
        <f t="shared" si="382"/>
        <v>0</v>
      </c>
      <c r="P678" s="163">
        <f t="shared" si="211"/>
        <v>0.33733333333333332</v>
      </c>
      <c r="Q678" s="162">
        <f t="shared" si="212"/>
        <v>0</v>
      </c>
      <c r="R678" s="162">
        <f t="shared" si="213"/>
        <v>0</v>
      </c>
      <c r="S678" s="162">
        <f t="shared" si="214"/>
        <v>0</v>
      </c>
      <c r="T678" s="251" t="str">
        <f t="shared" si="383"/>
        <v>V</v>
      </c>
      <c r="U678" s="262">
        <v>1</v>
      </c>
      <c r="V678" s="262">
        <v>1</v>
      </c>
      <c r="W678" s="262">
        <v>1</v>
      </c>
      <c r="X678" s="262">
        <v>1</v>
      </c>
      <c r="Y678" s="158"/>
      <c r="Z678" s="164">
        <f t="shared" si="384"/>
        <v>1580</v>
      </c>
      <c r="AA678" s="165">
        <f t="shared" si="385"/>
        <v>2.6649333333333334</v>
      </c>
      <c r="AB678" s="166"/>
    </row>
    <row r="679" spans="1:28" ht="18" customHeight="1">
      <c r="B679" s="298" t="s">
        <v>335</v>
      </c>
      <c r="C679" s="656" t="s">
        <v>833</v>
      </c>
      <c r="D679" s="300">
        <v>0</v>
      </c>
      <c r="E679" s="301" t="s">
        <v>604</v>
      </c>
      <c r="F679" s="72" t="s">
        <v>445</v>
      </c>
      <c r="G679" s="72" t="s">
        <v>348</v>
      </c>
      <c r="H679" s="55" t="s">
        <v>325</v>
      </c>
      <c r="I679" s="72">
        <v>3.6</v>
      </c>
      <c r="J679" s="261">
        <v>2200</v>
      </c>
      <c r="K679" s="161">
        <f t="shared" si="387"/>
        <v>200</v>
      </c>
      <c r="L679" s="162">
        <f t="shared" si="379"/>
        <v>10.416564705882355</v>
      </c>
      <c r="M679" s="162">
        <f t="shared" si="380"/>
        <v>0</v>
      </c>
      <c r="N679" s="162">
        <f t="shared" si="381"/>
        <v>0</v>
      </c>
      <c r="O679" s="162">
        <f t="shared" si="382"/>
        <v>0</v>
      </c>
      <c r="P679" s="163">
        <f t="shared" si="211"/>
        <v>2.8934901960784316</v>
      </c>
      <c r="Q679" s="162">
        <f t="shared" si="212"/>
        <v>0</v>
      </c>
      <c r="R679" s="162">
        <f t="shared" si="213"/>
        <v>0</v>
      </c>
      <c r="S679" s="162">
        <f t="shared" si="214"/>
        <v>0</v>
      </c>
      <c r="T679" s="251" t="str">
        <f t="shared" si="383"/>
        <v>S</v>
      </c>
      <c r="U679" s="262">
        <v>1</v>
      </c>
      <c r="V679" s="262">
        <v>1</v>
      </c>
      <c r="W679" s="262">
        <v>1</v>
      </c>
      <c r="X679" s="262">
        <v>1</v>
      </c>
      <c r="Y679" s="158"/>
      <c r="Z679" s="164">
        <f t="shared" si="384"/>
        <v>720</v>
      </c>
      <c r="AA679" s="165">
        <f t="shared" si="385"/>
        <v>10.416564705882355</v>
      </c>
      <c r="AB679" s="166"/>
    </row>
    <row r="680" spans="1:28" ht="18" customHeight="1">
      <c r="B680" s="298" t="s">
        <v>335</v>
      </c>
      <c r="C680" s="656" t="s">
        <v>833</v>
      </c>
      <c r="D680" s="300">
        <v>0</v>
      </c>
      <c r="E680" s="301" t="s">
        <v>605</v>
      </c>
      <c r="F680" s="72" t="s">
        <v>606</v>
      </c>
      <c r="G680" s="72" t="s">
        <v>333</v>
      </c>
      <c r="H680" s="55" t="s">
        <v>324</v>
      </c>
      <c r="I680" s="72">
        <v>11.1</v>
      </c>
      <c r="J680" s="261">
        <v>3200</v>
      </c>
      <c r="K680" s="161">
        <f t="shared" si="387"/>
        <v>200</v>
      </c>
      <c r="L680" s="162">
        <f t="shared" si="379"/>
        <v>3.7443999999999997</v>
      </c>
      <c r="M680" s="162">
        <f t="shared" si="380"/>
        <v>0</v>
      </c>
      <c r="N680" s="162">
        <f t="shared" si="381"/>
        <v>0</v>
      </c>
      <c r="O680" s="162">
        <f t="shared" si="382"/>
        <v>0</v>
      </c>
      <c r="P680" s="163">
        <f t="shared" si="211"/>
        <v>0.33733333333333332</v>
      </c>
      <c r="Q680" s="162">
        <f t="shared" si="212"/>
        <v>0</v>
      </c>
      <c r="R680" s="162">
        <f t="shared" si="213"/>
        <v>0</v>
      </c>
      <c r="S680" s="162">
        <f t="shared" si="214"/>
        <v>0</v>
      </c>
      <c r="T680" s="251" t="str">
        <f t="shared" si="383"/>
        <v>V</v>
      </c>
      <c r="U680" s="262">
        <v>1</v>
      </c>
      <c r="V680" s="262">
        <v>1</v>
      </c>
      <c r="W680" s="262">
        <v>1</v>
      </c>
      <c r="X680" s="262">
        <v>1</v>
      </c>
      <c r="Y680" s="158"/>
      <c r="Z680" s="164">
        <f t="shared" si="384"/>
        <v>2220</v>
      </c>
      <c r="AA680" s="165">
        <f t="shared" si="385"/>
        <v>3.7443999999999997</v>
      </c>
      <c r="AB680" s="166"/>
    </row>
    <row r="681" spans="1:28" ht="18" customHeight="1">
      <c r="B681" s="298" t="s">
        <v>335</v>
      </c>
      <c r="C681" s="656" t="s">
        <v>833</v>
      </c>
      <c r="D681" s="300">
        <v>0</v>
      </c>
      <c r="E681" s="301" t="s">
        <v>607</v>
      </c>
      <c r="F681" s="72" t="s">
        <v>608</v>
      </c>
      <c r="G681" s="72" t="s">
        <v>348</v>
      </c>
      <c r="H681" s="55" t="s">
        <v>325</v>
      </c>
      <c r="I681" s="72">
        <v>7</v>
      </c>
      <c r="J681" s="261">
        <v>2200</v>
      </c>
      <c r="K681" s="161">
        <f t="shared" ref="K681" si="388">SUM(IF(J681="",0,VLOOKUP(J681,Kengetal,2)))</f>
        <v>200</v>
      </c>
      <c r="L681" s="162">
        <f t="shared" si="379"/>
        <v>20.254431372549021</v>
      </c>
      <c r="M681" s="162">
        <f t="shared" si="380"/>
        <v>0</v>
      </c>
      <c r="N681" s="162">
        <f t="shared" si="381"/>
        <v>0</v>
      </c>
      <c r="O681" s="162">
        <f t="shared" si="382"/>
        <v>0</v>
      </c>
      <c r="P681" s="163">
        <f t="shared" si="211"/>
        <v>2.8934901960784316</v>
      </c>
      <c r="Q681" s="162">
        <f t="shared" si="212"/>
        <v>0</v>
      </c>
      <c r="R681" s="162">
        <f t="shared" si="213"/>
        <v>0</v>
      </c>
      <c r="S681" s="162">
        <f t="shared" si="214"/>
        <v>0</v>
      </c>
      <c r="T681" s="251" t="str">
        <f t="shared" si="383"/>
        <v>S</v>
      </c>
      <c r="U681" s="262">
        <v>1</v>
      </c>
      <c r="V681" s="262">
        <v>1</v>
      </c>
      <c r="W681" s="262">
        <v>1</v>
      </c>
      <c r="X681" s="262">
        <v>1</v>
      </c>
      <c r="Y681" s="158"/>
      <c r="Z681" s="164">
        <f t="shared" si="384"/>
        <v>1400</v>
      </c>
      <c r="AA681" s="165">
        <f t="shared" si="385"/>
        <v>20.254431372549021</v>
      </c>
      <c r="AB681" s="166"/>
    </row>
    <row r="682" spans="1:28" ht="18" customHeight="1">
      <c r="B682" s="298" t="s">
        <v>335</v>
      </c>
      <c r="C682" s="656" t="s">
        <v>833</v>
      </c>
      <c r="D682" s="300">
        <v>0</v>
      </c>
      <c r="E682" s="301" t="s">
        <v>609</v>
      </c>
      <c r="F682" s="72" t="s">
        <v>412</v>
      </c>
      <c r="G682" s="72" t="s">
        <v>333</v>
      </c>
      <c r="H682" s="55" t="s">
        <v>324</v>
      </c>
      <c r="I682" s="72">
        <v>4.3</v>
      </c>
      <c r="J682" s="261">
        <v>3200</v>
      </c>
      <c r="K682" s="161">
        <f t="shared" ref="K682:K686" si="389">SUM(IF(J682="",0,VLOOKUP(J682,Kengetal,2)))</f>
        <v>200</v>
      </c>
      <c r="L682" s="162">
        <f t="shared" si="379"/>
        <v>1.4505333333333332</v>
      </c>
      <c r="M682" s="162">
        <f t="shared" si="380"/>
        <v>0</v>
      </c>
      <c r="N682" s="162">
        <f t="shared" si="381"/>
        <v>0</v>
      </c>
      <c r="O682" s="162">
        <f t="shared" si="382"/>
        <v>0</v>
      </c>
      <c r="P682" s="163">
        <f t="shared" si="211"/>
        <v>0.33733333333333332</v>
      </c>
      <c r="Q682" s="162">
        <f t="shared" si="212"/>
        <v>0</v>
      </c>
      <c r="R682" s="162">
        <f t="shared" si="213"/>
        <v>0</v>
      </c>
      <c r="S682" s="162">
        <f t="shared" si="214"/>
        <v>0</v>
      </c>
      <c r="T682" s="251" t="str">
        <f t="shared" si="383"/>
        <v>V</v>
      </c>
      <c r="U682" s="262">
        <v>1</v>
      </c>
      <c r="V682" s="262">
        <v>1</v>
      </c>
      <c r="W682" s="262">
        <v>1</v>
      </c>
      <c r="X682" s="262">
        <v>1</v>
      </c>
      <c r="Y682" s="158"/>
      <c r="Z682" s="164">
        <f t="shared" si="384"/>
        <v>860</v>
      </c>
      <c r="AA682" s="165">
        <f t="shared" si="385"/>
        <v>1.4505333333333332</v>
      </c>
      <c r="AB682" s="166"/>
    </row>
    <row r="683" spans="1:28" ht="18" customHeight="1">
      <c r="B683" s="298" t="s">
        <v>335</v>
      </c>
      <c r="C683" s="656" t="s">
        <v>833</v>
      </c>
      <c r="D683" s="300">
        <v>0</v>
      </c>
      <c r="E683" s="301" t="s">
        <v>610</v>
      </c>
      <c r="F683" s="72" t="s">
        <v>412</v>
      </c>
      <c r="G683" s="72" t="s">
        <v>333</v>
      </c>
      <c r="H683" s="55" t="s">
        <v>324</v>
      </c>
      <c r="I683" s="72">
        <v>11.7</v>
      </c>
      <c r="J683" s="261">
        <v>3200</v>
      </c>
      <c r="K683" s="161">
        <f t="shared" si="389"/>
        <v>200</v>
      </c>
      <c r="L683" s="162">
        <f t="shared" si="379"/>
        <v>3.9467999999999996</v>
      </c>
      <c r="M683" s="162">
        <f t="shared" si="380"/>
        <v>0</v>
      </c>
      <c r="N683" s="162">
        <f t="shared" si="381"/>
        <v>0</v>
      </c>
      <c r="O683" s="162">
        <f t="shared" si="382"/>
        <v>0</v>
      </c>
      <c r="P683" s="163">
        <f t="shared" si="211"/>
        <v>0.33733333333333332</v>
      </c>
      <c r="Q683" s="162">
        <f t="shared" si="212"/>
        <v>0</v>
      </c>
      <c r="R683" s="162">
        <f t="shared" si="213"/>
        <v>0</v>
      </c>
      <c r="S683" s="162">
        <f t="shared" si="214"/>
        <v>0</v>
      </c>
      <c r="T683" s="251" t="str">
        <f t="shared" si="383"/>
        <v>V</v>
      </c>
      <c r="U683" s="262">
        <v>1</v>
      </c>
      <c r="V683" s="262">
        <v>1</v>
      </c>
      <c r="W683" s="262">
        <v>1</v>
      </c>
      <c r="X683" s="262">
        <v>1</v>
      </c>
      <c r="Y683" s="158"/>
      <c r="Z683" s="164">
        <f t="shared" si="384"/>
        <v>2340</v>
      </c>
      <c r="AA683" s="165">
        <f t="shared" si="385"/>
        <v>3.9467999999999996</v>
      </c>
      <c r="AB683" s="166"/>
    </row>
    <row r="684" spans="1:28" ht="18" customHeight="1">
      <c r="B684" s="298" t="s">
        <v>335</v>
      </c>
      <c r="C684" s="656" t="s">
        <v>833</v>
      </c>
      <c r="D684" s="300">
        <v>0</v>
      </c>
      <c r="E684" s="301" t="s">
        <v>611</v>
      </c>
      <c r="F684" s="72" t="s">
        <v>302</v>
      </c>
      <c r="G684" s="72" t="s">
        <v>333</v>
      </c>
      <c r="H684" s="55" t="s">
        <v>706</v>
      </c>
      <c r="I684" s="72">
        <v>12.8</v>
      </c>
      <c r="J684" s="261">
        <v>6200</v>
      </c>
      <c r="K684" s="161">
        <f t="shared" si="389"/>
        <v>200</v>
      </c>
      <c r="L684" s="162">
        <f t="shared" si="379"/>
        <v>23.090196078431372</v>
      </c>
      <c r="M684" s="162">
        <f t="shared" si="380"/>
        <v>0</v>
      </c>
      <c r="N684" s="162">
        <f t="shared" si="381"/>
        <v>0</v>
      </c>
      <c r="O684" s="162">
        <f t="shared" si="382"/>
        <v>0</v>
      </c>
      <c r="P684" s="163">
        <f t="shared" si="211"/>
        <v>1.8039215686274508</v>
      </c>
      <c r="Q684" s="162">
        <f t="shared" si="212"/>
        <v>0</v>
      </c>
      <c r="R684" s="162">
        <f t="shared" si="213"/>
        <v>0</v>
      </c>
      <c r="S684" s="162">
        <f t="shared" si="214"/>
        <v>0</v>
      </c>
      <c r="T684" s="251" t="str">
        <f t="shared" si="383"/>
        <v>V</v>
      </c>
      <c r="U684" s="262">
        <v>1</v>
      </c>
      <c r="V684" s="262">
        <v>1</v>
      </c>
      <c r="W684" s="262">
        <v>1</v>
      </c>
      <c r="X684" s="262">
        <v>1</v>
      </c>
      <c r="Y684" s="158"/>
      <c r="Z684" s="164">
        <f t="shared" si="384"/>
        <v>2560</v>
      </c>
      <c r="AA684" s="165">
        <f t="shared" si="385"/>
        <v>23.090196078431372</v>
      </c>
      <c r="AB684" s="166"/>
    </row>
    <row r="685" spans="1:28" ht="18" customHeight="1">
      <c r="B685" s="298" t="s">
        <v>335</v>
      </c>
      <c r="C685" s="656" t="s">
        <v>833</v>
      </c>
      <c r="D685" s="300">
        <v>0</v>
      </c>
      <c r="E685" s="301" t="s">
        <v>612</v>
      </c>
      <c r="F685" s="72" t="s">
        <v>412</v>
      </c>
      <c r="G685" s="72" t="s">
        <v>333</v>
      </c>
      <c r="H685" s="55" t="s">
        <v>324</v>
      </c>
      <c r="I685" s="72">
        <v>12.9</v>
      </c>
      <c r="J685" s="261">
        <v>3200</v>
      </c>
      <c r="K685" s="161">
        <f t="shared" si="389"/>
        <v>200</v>
      </c>
      <c r="L685" s="162">
        <f t="shared" si="379"/>
        <v>4.3516000000000004</v>
      </c>
      <c r="M685" s="162">
        <f t="shared" si="380"/>
        <v>0</v>
      </c>
      <c r="N685" s="162">
        <f t="shared" si="381"/>
        <v>0</v>
      </c>
      <c r="O685" s="162">
        <f t="shared" si="382"/>
        <v>0</v>
      </c>
      <c r="P685" s="163">
        <f t="shared" si="211"/>
        <v>0.33733333333333332</v>
      </c>
      <c r="Q685" s="162">
        <f t="shared" si="212"/>
        <v>0</v>
      </c>
      <c r="R685" s="162">
        <f t="shared" si="213"/>
        <v>0</v>
      </c>
      <c r="S685" s="162">
        <f t="shared" si="214"/>
        <v>0</v>
      </c>
      <c r="T685" s="251" t="str">
        <f t="shared" si="383"/>
        <v>V</v>
      </c>
      <c r="U685" s="262">
        <v>1</v>
      </c>
      <c r="V685" s="262">
        <v>1</v>
      </c>
      <c r="W685" s="262">
        <v>1</v>
      </c>
      <c r="X685" s="262">
        <v>1</v>
      </c>
      <c r="Y685" s="158"/>
      <c r="Z685" s="164">
        <f t="shared" si="384"/>
        <v>2580</v>
      </c>
      <c r="AA685" s="165">
        <f t="shared" si="385"/>
        <v>4.3516000000000004</v>
      </c>
      <c r="AB685" s="166"/>
    </row>
    <row r="686" spans="1:28" ht="18" customHeight="1">
      <c r="B686" s="298" t="s">
        <v>335</v>
      </c>
      <c r="C686" s="656" t="s">
        <v>833</v>
      </c>
      <c r="D686" s="300">
        <v>0</v>
      </c>
      <c r="E686" s="301" t="s">
        <v>613</v>
      </c>
      <c r="F686" s="72" t="s">
        <v>302</v>
      </c>
      <c r="G686" s="72" t="s">
        <v>333</v>
      </c>
      <c r="H686" s="55" t="s">
        <v>706</v>
      </c>
      <c r="I686" s="72">
        <v>4.8</v>
      </c>
      <c r="J686" s="261">
        <v>6200</v>
      </c>
      <c r="K686" s="161">
        <f t="shared" si="389"/>
        <v>200</v>
      </c>
      <c r="L686" s="162">
        <f t="shared" si="379"/>
        <v>8.6588235294117641</v>
      </c>
      <c r="M686" s="162">
        <f t="shared" si="380"/>
        <v>0</v>
      </c>
      <c r="N686" s="162">
        <f t="shared" si="381"/>
        <v>0</v>
      </c>
      <c r="O686" s="162">
        <f t="shared" si="382"/>
        <v>0</v>
      </c>
      <c r="P686" s="163">
        <f t="shared" si="211"/>
        <v>1.8039215686274508</v>
      </c>
      <c r="Q686" s="162">
        <f t="shared" si="212"/>
        <v>0</v>
      </c>
      <c r="R686" s="162">
        <f t="shared" si="213"/>
        <v>0</v>
      </c>
      <c r="S686" s="162">
        <f t="shared" si="214"/>
        <v>0</v>
      </c>
      <c r="T686" s="251" t="str">
        <f t="shared" si="383"/>
        <v>V</v>
      </c>
      <c r="U686" s="262">
        <v>1</v>
      </c>
      <c r="V686" s="262">
        <v>1</v>
      </c>
      <c r="W686" s="262">
        <v>1</v>
      </c>
      <c r="X686" s="262">
        <v>1</v>
      </c>
      <c r="Y686" s="158"/>
      <c r="Z686" s="164">
        <f t="shared" si="384"/>
        <v>960</v>
      </c>
      <c r="AA686" s="165">
        <f t="shared" si="385"/>
        <v>8.6588235294117641</v>
      </c>
      <c r="AB686" s="166"/>
    </row>
    <row r="687" spans="1:28" ht="18" customHeight="1">
      <c r="B687" s="298" t="s">
        <v>335</v>
      </c>
      <c r="C687" s="656" t="s">
        <v>833</v>
      </c>
      <c r="D687" s="300">
        <v>1</v>
      </c>
      <c r="E687" s="301" t="s">
        <v>614</v>
      </c>
      <c r="F687" s="72" t="s">
        <v>606</v>
      </c>
      <c r="G687" s="72" t="s">
        <v>333</v>
      </c>
      <c r="H687" s="55" t="s">
        <v>324</v>
      </c>
      <c r="I687" s="72">
        <v>6.2</v>
      </c>
      <c r="J687" s="261">
        <v>3200</v>
      </c>
      <c r="K687" s="161">
        <f t="shared" ref="K687" si="390">SUM(IF(J687="",0,VLOOKUP(J687,Kengetal,2)))</f>
        <v>200</v>
      </c>
      <c r="L687" s="162">
        <f t="shared" si="379"/>
        <v>2.0914666666666668</v>
      </c>
      <c r="M687" s="162">
        <f t="shared" si="380"/>
        <v>0</v>
      </c>
      <c r="N687" s="162">
        <f t="shared" si="381"/>
        <v>0</v>
      </c>
      <c r="O687" s="162">
        <f t="shared" si="382"/>
        <v>0</v>
      </c>
      <c r="P687" s="163">
        <f t="shared" si="211"/>
        <v>0.33733333333333332</v>
      </c>
      <c r="Q687" s="162">
        <f t="shared" si="212"/>
        <v>0</v>
      </c>
      <c r="R687" s="162">
        <f t="shared" si="213"/>
        <v>0</v>
      </c>
      <c r="S687" s="162">
        <f t="shared" si="214"/>
        <v>0</v>
      </c>
      <c r="T687" s="251" t="str">
        <f t="shared" si="383"/>
        <v>V</v>
      </c>
      <c r="U687" s="262">
        <v>1</v>
      </c>
      <c r="V687" s="262">
        <v>1</v>
      </c>
      <c r="W687" s="262">
        <v>1</v>
      </c>
      <c r="X687" s="262">
        <v>1</v>
      </c>
      <c r="Y687" s="158"/>
      <c r="Z687" s="164">
        <f t="shared" si="384"/>
        <v>1240</v>
      </c>
      <c r="AA687" s="165">
        <f t="shared" si="385"/>
        <v>2.0914666666666668</v>
      </c>
      <c r="AB687" s="166"/>
    </row>
    <row r="688" spans="1:28" ht="18" customHeight="1">
      <c r="A688" s="137">
        <v>37</v>
      </c>
      <c r="B688" s="298" t="s">
        <v>335</v>
      </c>
      <c r="C688" s="656" t="s">
        <v>833</v>
      </c>
      <c r="D688" s="300">
        <v>1</v>
      </c>
      <c r="E688" s="301" t="s">
        <v>615</v>
      </c>
      <c r="F688" s="72" t="s">
        <v>608</v>
      </c>
      <c r="G688" s="72" t="s">
        <v>348</v>
      </c>
      <c r="H688" s="55" t="s">
        <v>325</v>
      </c>
      <c r="I688" s="72">
        <v>8</v>
      </c>
      <c r="J688" s="261">
        <v>2200</v>
      </c>
      <c r="K688" s="161">
        <f t="shared" ref="K688:K692" si="391">SUM(IF(J688="",0,VLOOKUP(J688,Kengetal,2)))</f>
        <v>200</v>
      </c>
      <c r="L688" s="162">
        <f t="shared" si="379"/>
        <v>23.147921568627453</v>
      </c>
      <c r="M688" s="162">
        <f t="shared" si="380"/>
        <v>0</v>
      </c>
      <c r="N688" s="162">
        <f t="shared" si="381"/>
        <v>0</v>
      </c>
      <c r="O688" s="162">
        <f t="shared" si="382"/>
        <v>0</v>
      </c>
      <c r="P688" s="163">
        <f t="shared" si="211"/>
        <v>2.8934901960784316</v>
      </c>
      <c r="Q688" s="162">
        <f t="shared" si="212"/>
        <v>0</v>
      </c>
      <c r="R688" s="162">
        <f t="shared" si="213"/>
        <v>0</v>
      </c>
      <c r="S688" s="162">
        <f t="shared" si="214"/>
        <v>0</v>
      </c>
      <c r="T688" s="251" t="str">
        <f t="shared" si="383"/>
        <v>S</v>
      </c>
      <c r="U688" s="262">
        <v>1</v>
      </c>
      <c r="V688" s="262">
        <v>1</v>
      </c>
      <c r="W688" s="262">
        <v>1</v>
      </c>
      <c r="X688" s="262">
        <v>1</v>
      </c>
      <c r="Y688" s="158"/>
      <c r="Z688" s="164">
        <f t="shared" si="384"/>
        <v>1600</v>
      </c>
      <c r="AA688" s="165">
        <f t="shared" si="385"/>
        <v>23.147921568627453</v>
      </c>
      <c r="AB688" s="166"/>
    </row>
    <row r="689" spans="1:28" ht="18" customHeight="1">
      <c r="A689" s="137">
        <v>38</v>
      </c>
      <c r="B689" s="298" t="s">
        <v>335</v>
      </c>
      <c r="C689" s="656" t="s">
        <v>833</v>
      </c>
      <c r="D689" s="300">
        <v>1</v>
      </c>
      <c r="E689" s="301" t="s">
        <v>616</v>
      </c>
      <c r="F689" s="72" t="s">
        <v>412</v>
      </c>
      <c r="G689" s="72" t="s">
        <v>333</v>
      </c>
      <c r="H689" s="55" t="s">
        <v>324</v>
      </c>
      <c r="I689" s="72">
        <v>10.6</v>
      </c>
      <c r="J689" s="261">
        <v>3200</v>
      </c>
      <c r="K689" s="161">
        <f t="shared" si="391"/>
        <v>200</v>
      </c>
      <c r="L689" s="162">
        <f t="shared" si="379"/>
        <v>3.575733333333333</v>
      </c>
      <c r="M689" s="162">
        <f t="shared" si="380"/>
        <v>0</v>
      </c>
      <c r="N689" s="162">
        <f t="shared" si="381"/>
        <v>0</v>
      </c>
      <c r="O689" s="162">
        <f t="shared" si="382"/>
        <v>0</v>
      </c>
      <c r="P689" s="163">
        <f t="shared" si="211"/>
        <v>0.33733333333333332</v>
      </c>
      <c r="Q689" s="162">
        <f t="shared" si="212"/>
        <v>0</v>
      </c>
      <c r="R689" s="162">
        <f t="shared" si="213"/>
        <v>0</v>
      </c>
      <c r="S689" s="162">
        <f t="shared" si="214"/>
        <v>0</v>
      </c>
      <c r="T689" s="251" t="str">
        <f t="shared" si="383"/>
        <v>V</v>
      </c>
      <c r="U689" s="262">
        <v>1</v>
      </c>
      <c r="V689" s="262">
        <v>1</v>
      </c>
      <c r="W689" s="262">
        <v>1</v>
      </c>
      <c r="X689" s="262">
        <v>1</v>
      </c>
      <c r="Y689" s="158"/>
      <c r="Z689" s="164">
        <f t="shared" si="384"/>
        <v>2120</v>
      </c>
      <c r="AA689" s="165">
        <f t="shared" si="385"/>
        <v>3.575733333333333</v>
      </c>
      <c r="AB689" s="166"/>
    </row>
    <row r="690" spans="1:28" ht="18" customHeight="1">
      <c r="A690" s="137">
        <v>39</v>
      </c>
      <c r="B690" s="298" t="s">
        <v>335</v>
      </c>
      <c r="C690" s="656" t="s">
        <v>833</v>
      </c>
      <c r="D690" s="300">
        <v>1</v>
      </c>
      <c r="E690" s="301" t="s">
        <v>617</v>
      </c>
      <c r="F690" s="72" t="s">
        <v>873</v>
      </c>
      <c r="G690" s="72" t="s">
        <v>334</v>
      </c>
      <c r="H690" s="55" t="s">
        <v>324</v>
      </c>
      <c r="I690" s="72">
        <v>36.9</v>
      </c>
      <c r="J690" s="261">
        <v>7080</v>
      </c>
      <c r="K690" s="161">
        <f t="shared" si="391"/>
        <v>80</v>
      </c>
      <c r="L690" s="162">
        <f t="shared" si="379"/>
        <v>10.703604705882352</v>
      </c>
      <c r="M690" s="162">
        <f t="shared" si="380"/>
        <v>0</v>
      </c>
      <c r="N690" s="162">
        <f t="shared" si="381"/>
        <v>0</v>
      </c>
      <c r="O690" s="162">
        <f t="shared" si="382"/>
        <v>0</v>
      </c>
      <c r="P690" s="163">
        <f t="shared" si="211"/>
        <v>0.29007058823529408</v>
      </c>
      <c r="Q690" s="162">
        <f t="shared" si="212"/>
        <v>0</v>
      </c>
      <c r="R690" s="162">
        <f t="shared" si="213"/>
        <v>0</v>
      </c>
      <c r="S690" s="162">
        <f t="shared" si="214"/>
        <v>0</v>
      </c>
      <c r="T690" s="251" t="str">
        <f t="shared" si="383"/>
        <v>V</v>
      </c>
      <c r="U690" s="262">
        <v>1</v>
      </c>
      <c r="V690" s="262">
        <v>1</v>
      </c>
      <c r="W690" s="262">
        <v>1</v>
      </c>
      <c r="X690" s="262">
        <v>1</v>
      </c>
      <c r="Y690" s="158"/>
      <c r="Z690" s="164">
        <f t="shared" si="384"/>
        <v>2952</v>
      </c>
      <c r="AA690" s="165">
        <f t="shared" si="385"/>
        <v>10.703604705882352</v>
      </c>
      <c r="AB690" s="166"/>
    </row>
    <row r="691" spans="1:28" ht="18" customHeight="1">
      <c r="A691" s="137">
        <v>40</v>
      </c>
      <c r="B691" s="298" t="s">
        <v>335</v>
      </c>
      <c r="C691" s="656" t="s">
        <v>833</v>
      </c>
      <c r="D691" s="300">
        <v>1</v>
      </c>
      <c r="E691" s="301" t="s">
        <v>618</v>
      </c>
      <c r="F691" s="72" t="s">
        <v>917</v>
      </c>
      <c r="G691" s="72" t="s">
        <v>333</v>
      </c>
      <c r="H691" s="55" t="s">
        <v>324</v>
      </c>
      <c r="I691" s="72">
        <v>7.1</v>
      </c>
      <c r="J691" s="261">
        <v>3200</v>
      </c>
      <c r="K691" s="161">
        <f t="shared" si="391"/>
        <v>200</v>
      </c>
      <c r="L691" s="162">
        <f t="shared" si="379"/>
        <v>2.3950666666666662</v>
      </c>
      <c r="M691" s="162">
        <f t="shared" si="380"/>
        <v>0</v>
      </c>
      <c r="N691" s="162">
        <f t="shared" si="381"/>
        <v>0</v>
      </c>
      <c r="O691" s="162">
        <f t="shared" si="382"/>
        <v>0</v>
      </c>
      <c r="P691" s="163">
        <f t="shared" si="211"/>
        <v>0.33733333333333332</v>
      </c>
      <c r="Q691" s="162">
        <f t="shared" si="212"/>
        <v>0</v>
      </c>
      <c r="R691" s="162">
        <f t="shared" si="213"/>
        <v>0</v>
      </c>
      <c r="S691" s="162">
        <f t="shared" si="214"/>
        <v>0</v>
      </c>
      <c r="T691" s="251" t="str">
        <f t="shared" si="383"/>
        <v>V</v>
      </c>
      <c r="U691" s="262">
        <v>1</v>
      </c>
      <c r="V691" s="262">
        <v>1</v>
      </c>
      <c r="W691" s="262">
        <v>1</v>
      </c>
      <c r="X691" s="262">
        <v>1</v>
      </c>
      <c r="Y691" s="158"/>
      <c r="Z691" s="164">
        <f t="shared" si="384"/>
        <v>1420</v>
      </c>
      <c r="AA691" s="165">
        <f t="shared" si="385"/>
        <v>2.3950666666666662</v>
      </c>
      <c r="AB691" s="166"/>
    </row>
    <row r="692" spans="1:28" ht="18" customHeight="1">
      <c r="A692" s="137">
        <v>41</v>
      </c>
      <c r="B692" s="298" t="s">
        <v>335</v>
      </c>
      <c r="C692" s="656" t="s">
        <v>833</v>
      </c>
      <c r="D692" s="300">
        <v>1</v>
      </c>
      <c r="E692" s="301" t="s">
        <v>619</v>
      </c>
      <c r="F692" s="72" t="s">
        <v>412</v>
      </c>
      <c r="G692" s="72" t="s">
        <v>333</v>
      </c>
      <c r="H692" s="55" t="s">
        <v>324</v>
      </c>
      <c r="I692" s="72">
        <v>37.700000000000003</v>
      </c>
      <c r="J692" s="261">
        <v>3200</v>
      </c>
      <c r="K692" s="161">
        <f t="shared" si="391"/>
        <v>200</v>
      </c>
      <c r="L692" s="162">
        <f t="shared" si="379"/>
        <v>12.717466666666667</v>
      </c>
      <c r="M692" s="162">
        <f t="shared" si="380"/>
        <v>0</v>
      </c>
      <c r="N692" s="162">
        <f t="shared" si="381"/>
        <v>0</v>
      </c>
      <c r="O692" s="162">
        <f t="shared" si="382"/>
        <v>0</v>
      </c>
      <c r="P692" s="163">
        <f t="shared" si="211"/>
        <v>0.33733333333333332</v>
      </c>
      <c r="Q692" s="162">
        <f t="shared" si="212"/>
        <v>0</v>
      </c>
      <c r="R692" s="162">
        <f t="shared" si="213"/>
        <v>0</v>
      </c>
      <c r="S692" s="162">
        <f t="shared" si="214"/>
        <v>0</v>
      </c>
      <c r="T692" s="251" t="str">
        <f t="shared" si="383"/>
        <v>V</v>
      </c>
      <c r="U692" s="262">
        <v>1</v>
      </c>
      <c r="V692" s="262">
        <v>1</v>
      </c>
      <c r="W692" s="262">
        <v>1</v>
      </c>
      <c r="X692" s="262">
        <v>1</v>
      </c>
      <c r="Y692" s="158"/>
      <c r="Z692" s="164">
        <f t="shared" si="384"/>
        <v>7540.0000000000009</v>
      </c>
      <c r="AA692" s="165">
        <f t="shared" si="385"/>
        <v>12.717466666666667</v>
      </c>
      <c r="AB692" s="166"/>
    </row>
    <row r="693" spans="1:28" ht="18" customHeight="1">
      <c r="A693" s="137">
        <v>41</v>
      </c>
      <c r="B693" s="298" t="s">
        <v>335</v>
      </c>
      <c r="C693" s="656" t="s">
        <v>833</v>
      </c>
      <c r="D693" s="300">
        <v>0</v>
      </c>
      <c r="E693" s="301" t="s">
        <v>620</v>
      </c>
      <c r="F693" s="72" t="s">
        <v>354</v>
      </c>
      <c r="G693" s="72" t="s">
        <v>333</v>
      </c>
      <c r="H693" s="55" t="s">
        <v>324</v>
      </c>
      <c r="I693" s="72">
        <v>101.9</v>
      </c>
      <c r="J693" s="261">
        <v>3200</v>
      </c>
      <c r="K693" s="161">
        <f t="shared" ref="K693" si="392">SUM(IF(J693="",0,VLOOKUP(J693,Kengetal,2)))</f>
        <v>200</v>
      </c>
      <c r="L693" s="162">
        <f t="shared" si="379"/>
        <v>34.374266666666664</v>
      </c>
      <c r="M693" s="162">
        <f t="shared" si="380"/>
        <v>0</v>
      </c>
      <c r="N693" s="162">
        <f t="shared" si="381"/>
        <v>0</v>
      </c>
      <c r="O693" s="162">
        <f t="shared" si="382"/>
        <v>0</v>
      </c>
      <c r="P693" s="163">
        <f t="shared" si="211"/>
        <v>0.33733333333333332</v>
      </c>
      <c r="Q693" s="162">
        <f t="shared" si="212"/>
        <v>0</v>
      </c>
      <c r="R693" s="162">
        <f t="shared" si="213"/>
        <v>0</v>
      </c>
      <c r="S693" s="162">
        <f t="shared" si="214"/>
        <v>0</v>
      </c>
      <c r="T693" s="251" t="str">
        <f t="shared" si="383"/>
        <v>V</v>
      </c>
      <c r="U693" s="262">
        <v>1</v>
      </c>
      <c r="V693" s="262">
        <v>1</v>
      </c>
      <c r="W693" s="262">
        <v>1</v>
      </c>
      <c r="X693" s="262">
        <v>1</v>
      </c>
      <c r="Y693" s="158"/>
      <c r="Z693" s="164">
        <f t="shared" si="384"/>
        <v>20380</v>
      </c>
      <c r="AA693" s="165">
        <f t="shared" si="385"/>
        <v>34.374266666666664</v>
      </c>
      <c r="AB693" s="166"/>
    </row>
    <row r="694" spans="1:28" ht="18" customHeight="1">
      <c r="B694" s="298" t="s">
        <v>335</v>
      </c>
      <c r="C694" s="656" t="s">
        <v>833</v>
      </c>
      <c r="D694" s="300">
        <v>0</v>
      </c>
      <c r="E694" s="301" t="s">
        <v>622</v>
      </c>
      <c r="F694" s="72" t="s">
        <v>304</v>
      </c>
      <c r="G694" s="72" t="s">
        <v>333</v>
      </c>
      <c r="H694" s="55" t="s">
        <v>324</v>
      </c>
      <c r="I694" s="72">
        <v>83.6</v>
      </c>
      <c r="J694" s="261">
        <v>5200</v>
      </c>
      <c r="K694" s="161">
        <f t="shared" ref="K694:K705" si="393">SUM(IF(J694="",0,VLOOKUP(J694,Kengetal,2)))</f>
        <v>200</v>
      </c>
      <c r="L694" s="162">
        <f t="shared" si="379"/>
        <v>26.16516078431372</v>
      </c>
      <c r="M694" s="162">
        <f t="shared" si="380"/>
        <v>0</v>
      </c>
      <c r="N694" s="162">
        <f t="shared" si="381"/>
        <v>0</v>
      </c>
      <c r="O694" s="162">
        <f t="shared" si="382"/>
        <v>0</v>
      </c>
      <c r="P694" s="163">
        <f t="shared" si="211"/>
        <v>0.31298039215686269</v>
      </c>
      <c r="Q694" s="162">
        <f t="shared" si="212"/>
        <v>0</v>
      </c>
      <c r="R694" s="162">
        <f t="shared" si="213"/>
        <v>0</v>
      </c>
      <c r="S694" s="162">
        <f t="shared" si="214"/>
        <v>0</v>
      </c>
      <c r="T694" s="251" t="str">
        <f t="shared" si="383"/>
        <v>V</v>
      </c>
      <c r="U694" s="262">
        <v>1</v>
      </c>
      <c r="V694" s="262">
        <v>1</v>
      </c>
      <c r="W694" s="262">
        <v>1</v>
      </c>
      <c r="X694" s="262">
        <v>1</v>
      </c>
      <c r="Y694" s="158"/>
      <c r="Z694" s="164">
        <f t="shared" si="384"/>
        <v>16720</v>
      </c>
      <c r="AA694" s="165">
        <f t="shared" si="385"/>
        <v>26.16516078431372</v>
      </c>
      <c r="AB694" s="166"/>
    </row>
    <row r="695" spans="1:28" ht="18" customHeight="1">
      <c r="B695" s="298" t="s">
        <v>335</v>
      </c>
      <c r="C695" s="656" t="s">
        <v>833</v>
      </c>
      <c r="D695" s="300">
        <v>0</v>
      </c>
      <c r="E695" s="301" t="s">
        <v>623</v>
      </c>
      <c r="F695" s="72" t="s">
        <v>624</v>
      </c>
      <c r="G695" s="72" t="s">
        <v>333</v>
      </c>
      <c r="H695" s="55" t="s">
        <v>706</v>
      </c>
      <c r="I695" s="72">
        <v>24.7</v>
      </c>
      <c r="J695" s="261">
        <v>3120</v>
      </c>
      <c r="K695" s="161">
        <f t="shared" si="393"/>
        <v>120</v>
      </c>
      <c r="L695" s="162">
        <f t="shared" si="379"/>
        <v>5.9991359999999991</v>
      </c>
      <c r="M695" s="162">
        <f t="shared" si="380"/>
        <v>0</v>
      </c>
      <c r="N695" s="162">
        <f t="shared" si="381"/>
        <v>0</v>
      </c>
      <c r="O695" s="162">
        <f t="shared" si="382"/>
        <v>0</v>
      </c>
      <c r="P695" s="163">
        <f t="shared" si="211"/>
        <v>0.24287999999999998</v>
      </c>
      <c r="Q695" s="162">
        <f t="shared" si="212"/>
        <v>0</v>
      </c>
      <c r="R695" s="162">
        <f t="shared" si="213"/>
        <v>0</v>
      </c>
      <c r="S695" s="162">
        <f t="shared" si="214"/>
        <v>0</v>
      </c>
      <c r="T695" s="251" t="str">
        <f t="shared" si="383"/>
        <v>V</v>
      </c>
      <c r="U695" s="262">
        <v>1</v>
      </c>
      <c r="V695" s="262">
        <v>1</v>
      </c>
      <c r="W695" s="262">
        <v>1</v>
      </c>
      <c r="X695" s="262">
        <v>1</v>
      </c>
      <c r="Y695" s="158"/>
      <c r="Z695" s="164">
        <f t="shared" si="384"/>
        <v>2964</v>
      </c>
      <c r="AA695" s="165">
        <f t="shared" si="385"/>
        <v>5.9991359999999991</v>
      </c>
      <c r="AB695" s="166"/>
    </row>
    <row r="696" spans="1:28" ht="18" customHeight="1">
      <c r="B696" s="298" t="s">
        <v>335</v>
      </c>
      <c r="C696" s="656" t="s">
        <v>833</v>
      </c>
      <c r="D696" s="300">
        <v>0</v>
      </c>
      <c r="E696" s="301" t="s">
        <v>625</v>
      </c>
      <c r="F696" s="72" t="s">
        <v>918</v>
      </c>
      <c r="G696" s="72" t="s">
        <v>333</v>
      </c>
      <c r="H696" s="55" t="s">
        <v>324</v>
      </c>
      <c r="I696" s="72">
        <v>13.9</v>
      </c>
      <c r="J696" s="261">
        <v>4200</v>
      </c>
      <c r="K696" s="161">
        <f t="shared" si="393"/>
        <v>200</v>
      </c>
      <c r="L696" s="162">
        <f t="shared" si="379"/>
        <v>14.091874509803921</v>
      </c>
      <c r="M696" s="162">
        <f t="shared" si="380"/>
        <v>0</v>
      </c>
      <c r="N696" s="162">
        <f t="shared" si="381"/>
        <v>0</v>
      </c>
      <c r="O696" s="162">
        <f t="shared" si="382"/>
        <v>0</v>
      </c>
      <c r="P696" s="163">
        <f t="shared" si="211"/>
        <v>1.0138039215686274</v>
      </c>
      <c r="Q696" s="162">
        <f t="shared" si="212"/>
        <v>0</v>
      </c>
      <c r="R696" s="162">
        <f t="shared" si="213"/>
        <v>0</v>
      </c>
      <c r="S696" s="162">
        <f t="shared" si="214"/>
        <v>0</v>
      </c>
      <c r="T696" s="251" t="str">
        <f t="shared" si="383"/>
        <v>V</v>
      </c>
      <c r="U696" s="262">
        <v>1</v>
      </c>
      <c r="V696" s="262">
        <v>1</v>
      </c>
      <c r="W696" s="262">
        <v>1</v>
      </c>
      <c r="X696" s="262">
        <v>1</v>
      </c>
      <c r="Y696" s="158"/>
      <c r="Z696" s="164">
        <f t="shared" si="384"/>
        <v>2780</v>
      </c>
      <c r="AA696" s="165">
        <f t="shared" si="385"/>
        <v>14.091874509803921</v>
      </c>
      <c r="AB696" s="166"/>
    </row>
    <row r="697" spans="1:28" ht="18" customHeight="1">
      <c r="B697" s="298" t="s">
        <v>335</v>
      </c>
      <c r="C697" s="656" t="s">
        <v>833</v>
      </c>
      <c r="D697" s="300">
        <v>1</v>
      </c>
      <c r="E697" s="301" t="s">
        <v>626</v>
      </c>
      <c r="F697" s="72" t="s">
        <v>345</v>
      </c>
      <c r="G697" s="72" t="s">
        <v>348</v>
      </c>
      <c r="H697" s="55" t="s">
        <v>325</v>
      </c>
      <c r="I697" s="72">
        <v>5.3</v>
      </c>
      <c r="J697" s="261">
        <v>2200</v>
      </c>
      <c r="K697" s="161">
        <f t="shared" si="393"/>
        <v>200</v>
      </c>
      <c r="L697" s="162">
        <f t="shared" si="379"/>
        <v>15.335498039215688</v>
      </c>
      <c r="M697" s="162">
        <f t="shared" si="380"/>
        <v>0</v>
      </c>
      <c r="N697" s="162">
        <f t="shared" si="381"/>
        <v>0</v>
      </c>
      <c r="O697" s="162">
        <f t="shared" si="382"/>
        <v>0</v>
      </c>
      <c r="P697" s="163">
        <f t="shared" si="211"/>
        <v>2.8934901960784316</v>
      </c>
      <c r="Q697" s="162">
        <f t="shared" si="212"/>
        <v>0</v>
      </c>
      <c r="R697" s="162">
        <f t="shared" si="213"/>
        <v>0</v>
      </c>
      <c r="S697" s="162">
        <f t="shared" si="214"/>
        <v>0</v>
      </c>
      <c r="T697" s="251" t="str">
        <f t="shared" si="383"/>
        <v>S</v>
      </c>
      <c r="U697" s="262">
        <v>1</v>
      </c>
      <c r="V697" s="262">
        <v>1</v>
      </c>
      <c r="W697" s="262">
        <v>1</v>
      </c>
      <c r="X697" s="262">
        <v>1</v>
      </c>
      <c r="Y697" s="158"/>
      <c r="Z697" s="164">
        <f t="shared" si="384"/>
        <v>1060</v>
      </c>
      <c r="AA697" s="165">
        <f t="shared" si="385"/>
        <v>15.335498039215688</v>
      </c>
      <c r="AB697" s="166"/>
    </row>
    <row r="698" spans="1:28" ht="18" customHeight="1">
      <c r="B698" s="298" t="s">
        <v>335</v>
      </c>
      <c r="C698" s="656" t="s">
        <v>833</v>
      </c>
      <c r="D698" s="300">
        <v>0</v>
      </c>
      <c r="E698" s="301" t="s">
        <v>627</v>
      </c>
      <c r="F698" s="72" t="s">
        <v>338</v>
      </c>
      <c r="G698" s="72" t="s">
        <v>341</v>
      </c>
      <c r="H698" s="55" t="s">
        <v>323</v>
      </c>
      <c r="I698" s="72">
        <v>14.2</v>
      </c>
      <c r="J698" s="261">
        <v>1040</v>
      </c>
      <c r="K698" s="161">
        <f t="shared" si="393"/>
        <v>40</v>
      </c>
      <c r="L698" s="162">
        <f t="shared" si="379"/>
        <v>1.7982211764705882</v>
      </c>
      <c r="M698" s="162">
        <f t="shared" si="380"/>
        <v>0</v>
      </c>
      <c r="N698" s="162">
        <f t="shared" si="381"/>
        <v>0</v>
      </c>
      <c r="O698" s="162">
        <f t="shared" si="382"/>
        <v>0</v>
      </c>
      <c r="P698" s="163">
        <f t="shared" si="211"/>
        <v>0.12663529411764707</v>
      </c>
      <c r="Q698" s="162">
        <f t="shared" si="212"/>
        <v>0</v>
      </c>
      <c r="R698" s="162">
        <f t="shared" si="213"/>
        <v>0</v>
      </c>
      <c r="S698" s="162">
        <f t="shared" si="214"/>
        <v>0</v>
      </c>
      <c r="T698" s="251" t="str">
        <f t="shared" si="383"/>
        <v>B</v>
      </c>
      <c r="U698" s="262">
        <v>1</v>
      </c>
      <c r="V698" s="262">
        <v>1</v>
      </c>
      <c r="W698" s="262">
        <v>1</v>
      </c>
      <c r="X698" s="262">
        <v>1</v>
      </c>
      <c r="Y698" s="158"/>
      <c r="Z698" s="164">
        <f t="shared" si="384"/>
        <v>568</v>
      </c>
      <c r="AA698" s="165">
        <f t="shared" si="385"/>
        <v>1.7982211764705882</v>
      </c>
      <c r="AB698" s="166"/>
    </row>
    <row r="699" spans="1:28" ht="18" customHeight="1">
      <c r="B699" s="298" t="s">
        <v>335</v>
      </c>
      <c r="C699" s="656" t="s">
        <v>833</v>
      </c>
      <c r="D699" s="300">
        <v>1</v>
      </c>
      <c r="E699" s="301" t="s">
        <v>628</v>
      </c>
      <c r="F699" s="72" t="s">
        <v>347</v>
      </c>
      <c r="G699" s="72" t="s">
        <v>341</v>
      </c>
      <c r="H699" s="55" t="s">
        <v>323</v>
      </c>
      <c r="I699" s="72">
        <v>27.1</v>
      </c>
      <c r="J699" s="261">
        <v>1040</v>
      </c>
      <c r="K699" s="161">
        <f t="shared" si="393"/>
        <v>40</v>
      </c>
      <c r="L699" s="162">
        <f t="shared" si="379"/>
        <v>3.4318164705882359</v>
      </c>
      <c r="M699" s="162">
        <f t="shared" si="380"/>
        <v>0</v>
      </c>
      <c r="N699" s="162">
        <f t="shared" si="381"/>
        <v>0</v>
      </c>
      <c r="O699" s="162">
        <f t="shared" si="382"/>
        <v>0</v>
      </c>
      <c r="P699" s="163">
        <f t="shared" si="211"/>
        <v>0.12663529411764707</v>
      </c>
      <c r="Q699" s="162">
        <f t="shared" si="212"/>
        <v>0</v>
      </c>
      <c r="R699" s="162">
        <f t="shared" si="213"/>
        <v>0</v>
      </c>
      <c r="S699" s="162">
        <f t="shared" si="214"/>
        <v>0</v>
      </c>
      <c r="T699" s="251" t="str">
        <f t="shared" si="383"/>
        <v>B</v>
      </c>
      <c r="U699" s="262">
        <v>1</v>
      </c>
      <c r="V699" s="262">
        <v>1</v>
      </c>
      <c r="W699" s="262">
        <v>1</v>
      </c>
      <c r="X699" s="262">
        <v>1</v>
      </c>
      <c r="Y699" s="158"/>
      <c r="Z699" s="164">
        <f t="shared" si="384"/>
        <v>1084</v>
      </c>
      <c r="AA699" s="165">
        <f t="shared" si="385"/>
        <v>3.4318164705882359</v>
      </c>
      <c r="AB699" s="166"/>
    </row>
    <row r="700" spans="1:28" ht="18" customHeight="1">
      <c r="B700" s="298" t="s">
        <v>335</v>
      </c>
      <c r="C700" s="656" t="s">
        <v>833</v>
      </c>
      <c r="D700" s="300">
        <v>0</v>
      </c>
      <c r="E700" s="301" t="s">
        <v>629</v>
      </c>
      <c r="F700" s="72" t="s">
        <v>343</v>
      </c>
      <c r="G700" s="72" t="s">
        <v>333</v>
      </c>
      <c r="H700" s="55" t="s">
        <v>324</v>
      </c>
      <c r="I700" s="72">
        <v>22.6</v>
      </c>
      <c r="J700" s="261">
        <v>3040</v>
      </c>
      <c r="K700" s="161">
        <f t="shared" si="393"/>
        <v>40</v>
      </c>
      <c r="L700" s="162">
        <f t="shared" si="379"/>
        <v>1.9821706666666667</v>
      </c>
      <c r="M700" s="162">
        <f t="shared" si="380"/>
        <v>0</v>
      </c>
      <c r="N700" s="162">
        <f t="shared" si="381"/>
        <v>0</v>
      </c>
      <c r="O700" s="162">
        <f t="shared" si="382"/>
        <v>0</v>
      </c>
      <c r="P700" s="163">
        <f t="shared" si="211"/>
        <v>8.7706666666666669E-2</v>
      </c>
      <c r="Q700" s="162">
        <f t="shared" si="212"/>
        <v>0</v>
      </c>
      <c r="R700" s="162">
        <f t="shared" si="213"/>
        <v>0</v>
      </c>
      <c r="S700" s="162">
        <f t="shared" si="214"/>
        <v>0</v>
      </c>
      <c r="T700" s="251" t="str">
        <f t="shared" si="383"/>
        <v>V</v>
      </c>
      <c r="U700" s="262">
        <v>1</v>
      </c>
      <c r="V700" s="262">
        <v>1</v>
      </c>
      <c r="W700" s="262">
        <v>1</v>
      </c>
      <c r="X700" s="262">
        <v>1</v>
      </c>
      <c r="Y700" s="158"/>
      <c r="Z700" s="164">
        <f t="shared" si="384"/>
        <v>904</v>
      </c>
      <c r="AA700" s="165">
        <f t="shared" si="385"/>
        <v>1.9821706666666667</v>
      </c>
      <c r="AB700" s="166"/>
    </row>
    <row r="701" spans="1:28" ht="18" customHeight="1">
      <c r="B701" s="298" t="s">
        <v>335</v>
      </c>
      <c r="C701" s="656" t="s">
        <v>833</v>
      </c>
      <c r="D701" s="300">
        <v>1</v>
      </c>
      <c r="E701" s="301" t="s">
        <v>630</v>
      </c>
      <c r="F701" s="72" t="s">
        <v>347</v>
      </c>
      <c r="G701" s="72" t="s">
        <v>333</v>
      </c>
      <c r="H701" s="55" t="s">
        <v>323</v>
      </c>
      <c r="I701" s="72">
        <v>43.2</v>
      </c>
      <c r="J701" s="261">
        <v>3120</v>
      </c>
      <c r="K701" s="161">
        <f t="shared" si="393"/>
        <v>120</v>
      </c>
      <c r="L701" s="162">
        <f t="shared" si="379"/>
        <v>10.492416</v>
      </c>
      <c r="M701" s="162">
        <f t="shared" si="380"/>
        <v>0</v>
      </c>
      <c r="N701" s="162">
        <f t="shared" si="381"/>
        <v>0</v>
      </c>
      <c r="O701" s="162">
        <f t="shared" si="382"/>
        <v>0</v>
      </c>
      <c r="P701" s="163">
        <f t="shared" si="211"/>
        <v>0.24287999999999998</v>
      </c>
      <c r="Q701" s="162">
        <f t="shared" si="212"/>
        <v>0</v>
      </c>
      <c r="R701" s="162">
        <f t="shared" si="213"/>
        <v>0</v>
      </c>
      <c r="S701" s="162">
        <f t="shared" si="214"/>
        <v>0</v>
      </c>
      <c r="T701" s="251" t="str">
        <f t="shared" si="383"/>
        <v>V</v>
      </c>
      <c r="U701" s="262">
        <v>1</v>
      </c>
      <c r="V701" s="262">
        <v>1</v>
      </c>
      <c r="W701" s="262">
        <v>1</v>
      </c>
      <c r="X701" s="262">
        <v>1</v>
      </c>
      <c r="Y701" s="158"/>
      <c r="Z701" s="164">
        <f t="shared" si="384"/>
        <v>5184</v>
      </c>
      <c r="AA701" s="165">
        <f t="shared" si="385"/>
        <v>10.492416</v>
      </c>
      <c r="AB701" s="166"/>
    </row>
    <row r="702" spans="1:28" ht="18" customHeight="1">
      <c r="B702" s="298" t="s">
        <v>335</v>
      </c>
      <c r="C702" s="656" t="s">
        <v>834</v>
      </c>
      <c r="D702" s="300">
        <v>0</v>
      </c>
      <c r="E702" s="301" t="s">
        <v>631</v>
      </c>
      <c r="F702" s="72" t="s">
        <v>302</v>
      </c>
      <c r="G702" s="72" t="s">
        <v>333</v>
      </c>
      <c r="H702" s="55" t="s">
        <v>706</v>
      </c>
      <c r="I702" s="72">
        <v>10.6</v>
      </c>
      <c r="J702" s="261">
        <v>6200</v>
      </c>
      <c r="K702" s="161">
        <f t="shared" si="393"/>
        <v>200</v>
      </c>
      <c r="L702" s="162">
        <f t="shared" si="379"/>
        <v>19.121568627450976</v>
      </c>
      <c r="M702" s="162">
        <f t="shared" si="380"/>
        <v>0</v>
      </c>
      <c r="N702" s="162">
        <f t="shared" si="381"/>
        <v>0</v>
      </c>
      <c r="O702" s="162">
        <f t="shared" si="382"/>
        <v>0</v>
      </c>
      <c r="P702" s="163">
        <f t="shared" si="211"/>
        <v>1.8039215686274508</v>
      </c>
      <c r="Q702" s="162">
        <f t="shared" si="212"/>
        <v>0</v>
      </c>
      <c r="R702" s="162">
        <f t="shared" si="213"/>
        <v>0</v>
      </c>
      <c r="S702" s="162">
        <f t="shared" si="214"/>
        <v>0</v>
      </c>
      <c r="T702" s="251" t="str">
        <f t="shared" si="383"/>
        <v>V</v>
      </c>
      <c r="U702" s="262">
        <v>1</v>
      </c>
      <c r="V702" s="262">
        <v>1</v>
      </c>
      <c r="W702" s="262">
        <v>1</v>
      </c>
      <c r="X702" s="262">
        <v>1</v>
      </c>
      <c r="Y702" s="158"/>
      <c r="Z702" s="164">
        <f t="shared" si="384"/>
        <v>2120</v>
      </c>
      <c r="AA702" s="165">
        <f t="shared" si="385"/>
        <v>19.121568627450976</v>
      </c>
      <c r="AB702" s="166"/>
    </row>
    <row r="703" spans="1:28" ht="18" customHeight="1">
      <c r="B703" s="298" t="s">
        <v>335</v>
      </c>
      <c r="C703" s="656" t="s">
        <v>834</v>
      </c>
      <c r="D703" s="300">
        <v>0</v>
      </c>
      <c r="E703" s="301" t="s">
        <v>632</v>
      </c>
      <c r="F703" s="72" t="s">
        <v>528</v>
      </c>
      <c r="G703" s="72" t="s">
        <v>341</v>
      </c>
      <c r="H703" s="55" t="s">
        <v>706</v>
      </c>
      <c r="I703" s="72">
        <v>18.5</v>
      </c>
      <c r="J703" s="261">
        <v>1040</v>
      </c>
      <c r="K703" s="161">
        <f t="shared" si="393"/>
        <v>40</v>
      </c>
      <c r="L703" s="162">
        <f t="shared" si="379"/>
        <v>2.3427529411764709</v>
      </c>
      <c r="M703" s="162">
        <f t="shared" si="380"/>
        <v>0</v>
      </c>
      <c r="N703" s="162">
        <f t="shared" si="381"/>
        <v>0</v>
      </c>
      <c r="O703" s="162">
        <f t="shared" si="382"/>
        <v>0</v>
      </c>
      <c r="P703" s="163">
        <f t="shared" si="211"/>
        <v>0.12663529411764707</v>
      </c>
      <c r="Q703" s="162">
        <f t="shared" si="212"/>
        <v>0</v>
      </c>
      <c r="R703" s="162">
        <f t="shared" si="213"/>
        <v>0</v>
      </c>
      <c r="S703" s="162">
        <f t="shared" si="214"/>
        <v>0</v>
      </c>
      <c r="T703" s="251" t="str">
        <f t="shared" si="383"/>
        <v>B</v>
      </c>
      <c r="U703" s="262">
        <v>1</v>
      </c>
      <c r="V703" s="262">
        <v>1</v>
      </c>
      <c r="W703" s="262">
        <v>1</v>
      </c>
      <c r="X703" s="262">
        <v>1</v>
      </c>
      <c r="Y703" s="158"/>
      <c r="Z703" s="164">
        <f t="shared" si="384"/>
        <v>740</v>
      </c>
      <c r="AA703" s="165">
        <f t="shared" si="385"/>
        <v>2.3427529411764709</v>
      </c>
      <c r="AB703" s="166"/>
    </row>
    <row r="704" spans="1:28" ht="18" customHeight="1">
      <c r="B704" s="298" t="s">
        <v>335</v>
      </c>
      <c r="C704" s="656" t="s">
        <v>834</v>
      </c>
      <c r="D704" s="300">
        <v>0</v>
      </c>
      <c r="E704" s="301" t="s">
        <v>633</v>
      </c>
      <c r="F704" s="55" t="s">
        <v>344</v>
      </c>
      <c r="G704" s="72" t="s">
        <v>333</v>
      </c>
      <c r="H704" s="55" t="s">
        <v>324</v>
      </c>
      <c r="I704" s="72">
        <v>8.6</v>
      </c>
      <c r="J704" s="261">
        <v>3200</v>
      </c>
      <c r="K704" s="161">
        <f t="shared" si="393"/>
        <v>200</v>
      </c>
      <c r="L704" s="162">
        <f t="shared" si="379"/>
        <v>2.9010666666666665</v>
      </c>
      <c r="M704" s="162">
        <f t="shared" si="380"/>
        <v>0</v>
      </c>
      <c r="N704" s="162">
        <f t="shared" si="381"/>
        <v>0</v>
      </c>
      <c r="O704" s="162">
        <f t="shared" si="382"/>
        <v>0</v>
      </c>
      <c r="P704" s="163">
        <f t="shared" si="211"/>
        <v>0.33733333333333332</v>
      </c>
      <c r="Q704" s="162">
        <f t="shared" si="212"/>
        <v>0</v>
      </c>
      <c r="R704" s="162">
        <f t="shared" si="213"/>
        <v>0</v>
      </c>
      <c r="S704" s="162">
        <f t="shared" si="214"/>
        <v>0</v>
      </c>
      <c r="T704" s="251" t="str">
        <f t="shared" si="383"/>
        <v>V</v>
      </c>
      <c r="U704" s="262">
        <v>1</v>
      </c>
      <c r="V704" s="262">
        <v>1</v>
      </c>
      <c r="W704" s="262">
        <v>1</v>
      </c>
      <c r="X704" s="262">
        <v>1</v>
      </c>
      <c r="Y704" s="158"/>
      <c r="Z704" s="164">
        <f t="shared" si="384"/>
        <v>1720</v>
      </c>
      <c r="AA704" s="165">
        <f t="shared" si="385"/>
        <v>2.9010666666666665</v>
      </c>
      <c r="AB704" s="166"/>
    </row>
    <row r="705" spans="2:28" ht="18" customHeight="1">
      <c r="B705" s="298" t="s">
        <v>335</v>
      </c>
      <c r="C705" s="656" t="s">
        <v>834</v>
      </c>
      <c r="D705" s="300">
        <v>0</v>
      </c>
      <c r="E705" s="301" t="s">
        <v>634</v>
      </c>
      <c r="F705" s="72" t="s">
        <v>442</v>
      </c>
      <c r="G705" s="72" t="s">
        <v>333</v>
      </c>
      <c r="H705" s="55" t="s">
        <v>324</v>
      </c>
      <c r="I705" s="72">
        <v>9</v>
      </c>
      <c r="J705" s="261">
        <v>3200</v>
      </c>
      <c r="K705" s="161">
        <f t="shared" si="393"/>
        <v>200</v>
      </c>
      <c r="L705" s="162">
        <f t="shared" si="379"/>
        <v>3.036</v>
      </c>
      <c r="M705" s="162">
        <f t="shared" si="380"/>
        <v>0</v>
      </c>
      <c r="N705" s="162">
        <f t="shared" si="381"/>
        <v>0</v>
      </c>
      <c r="O705" s="162">
        <f t="shared" si="382"/>
        <v>0</v>
      </c>
      <c r="P705" s="163">
        <f t="shared" si="211"/>
        <v>0.33733333333333332</v>
      </c>
      <c r="Q705" s="162">
        <f t="shared" si="212"/>
        <v>0</v>
      </c>
      <c r="R705" s="162">
        <f t="shared" si="213"/>
        <v>0</v>
      </c>
      <c r="S705" s="162">
        <f t="shared" si="214"/>
        <v>0</v>
      </c>
      <c r="T705" s="251" t="str">
        <f t="shared" si="383"/>
        <v>V</v>
      </c>
      <c r="U705" s="262">
        <v>1</v>
      </c>
      <c r="V705" s="262">
        <v>1</v>
      </c>
      <c r="W705" s="262">
        <v>1</v>
      </c>
      <c r="X705" s="262">
        <v>1</v>
      </c>
      <c r="Y705" s="158"/>
      <c r="Z705" s="164">
        <f t="shared" si="384"/>
        <v>1800</v>
      </c>
      <c r="AA705" s="165">
        <f t="shared" si="385"/>
        <v>3.036</v>
      </c>
      <c r="AB705" s="166"/>
    </row>
    <row r="706" spans="2:28" ht="18" customHeight="1">
      <c r="B706" s="298" t="s">
        <v>335</v>
      </c>
      <c r="C706" s="656" t="s">
        <v>834</v>
      </c>
      <c r="D706" s="300">
        <v>0</v>
      </c>
      <c r="E706" s="301" t="s">
        <v>635</v>
      </c>
      <c r="F706" s="72" t="s">
        <v>303</v>
      </c>
      <c r="G706" s="72" t="s">
        <v>334</v>
      </c>
      <c r="H706" s="55" t="s">
        <v>324</v>
      </c>
      <c r="I706" s="72">
        <v>97.3</v>
      </c>
      <c r="J706" s="261">
        <v>7200</v>
      </c>
      <c r="K706" s="161">
        <f t="shared" ref="K706:K709" si="394">SUM(IF(J706="",0,VLOOKUP(J706,Kengetal,2)))</f>
        <v>200</v>
      </c>
      <c r="L706" s="162">
        <f t="shared" si="379"/>
        <v>58.799725490196074</v>
      </c>
      <c r="M706" s="162">
        <f t="shared" si="380"/>
        <v>0</v>
      </c>
      <c r="N706" s="162">
        <f t="shared" si="381"/>
        <v>0</v>
      </c>
      <c r="O706" s="162">
        <f t="shared" si="382"/>
        <v>0</v>
      </c>
      <c r="P706" s="163">
        <f t="shared" si="211"/>
        <v>0.60431372549019602</v>
      </c>
      <c r="Q706" s="162">
        <f t="shared" si="212"/>
        <v>0</v>
      </c>
      <c r="R706" s="162">
        <f t="shared" si="213"/>
        <v>0</v>
      </c>
      <c r="S706" s="162">
        <f t="shared" si="214"/>
        <v>0</v>
      </c>
      <c r="T706" s="251" t="str">
        <f t="shared" si="383"/>
        <v>V</v>
      </c>
      <c r="U706" s="262">
        <v>1</v>
      </c>
      <c r="V706" s="262">
        <v>1</v>
      </c>
      <c r="W706" s="262">
        <v>1</v>
      </c>
      <c r="X706" s="262">
        <v>1</v>
      </c>
      <c r="Y706" s="158"/>
      <c r="Z706" s="164">
        <f t="shared" si="384"/>
        <v>19460</v>
      </c>
      <c r="AA706" s="165">
        <f t="shared" si="385"/>
        <v>58.799725490196074</v>
      </c>
      <c r="AB706" s="166"/>
    </row>
    <row r="707" spans="2:28" ht="18" customHeight="1">
      <c r="B707" s="298" t="s">
        <v>335</v>
      </c>
      <c r="C707" s="656" t="s">
        <v>834</v>
      </c>
      <c r="D707" s="300">
        <v>0</v>
      </c>
      <c r="E707" s="301" t="s">
        <v>636</v>
      </c>
      <c r="F707" s="72" t="s">
        <v>870</v>
      </c>
      <c r="G707" s="72" t="s">
        <v>334</v>
      </c>
      <c r="H707" s="55" t="s">
        <v>324</v>
      </c>
      <c r="I707" s="72">
        <v>55.1</v>
      </c>
      <c r="J707" s="261">
        <v>7200</v>
      </c>
      <c r="K707" s="161">
        <f t="shared" si="394"/>
        <v>200</v>
      </c>
      <c r="L707" s="162">
        <f t="shared" si="379"/>
        <v>33.2976862745098</v>
      </c>
      <c r="M707" s="162">
        <f t="shared" si="380"/>
        <v>0</v>
      </c>
      <c r="N707" s="162">
        <f t="shared" si="381"/>
        <v>0</v>
      </c>
      <c r="O707" s="162">
        <f t="shared" si="382"/>
        <v>0</v>
      </c>
      <c r="P707" s="163">
        <f t="shared" si="211"/>
        <v>0.60431372549019602</v>
      </c>
      <c r="Q707" s="162">
        <f t="shared" si="212"/>
        <v>0</v>
      </c>
      <c r="R707" s="162">
        <f t="shared" si="213"/>
        <v>0</v>
      </c>
      <c r="S707" s="162">
        <f t="shared" si="214"/>
        <v>0</v>
      </c>
      <c r="T707" s="251" t="str">
        <f t="shared" si="383"/>
        <v>V</v>
      </c>
      <c r="U707" s="262">
        <v>1</v>
      </c>
      <c r="V707" s="262">
        <v>1</v>
      </c>
      <c r="W707" s="262">
        <v>1</v>
      </c>
      <c r="X707" s="262">
        <v>1</v>
      </c>
      <c r="Y707" s="158"/>
      <c r="Z707" s="164">
        <f t="shared" si="384"/>
        <v>11020</v>
      </c>
      <c r="AA707" s="165">
        <f t="shared" si="385"/>
        <v>33.2976862745098</v>
      </c>
      <c r="AB707" s="166"/>
    </row>
    <row r="708" spans="2:28" ht="18" customHeight="1">
      <c r="B708" s="298" t="s">
        <v>335</v>
      </c>
      <c r="C708" s="656" t="s">
        <v>834</v>
      </c>
      <c r="D708" s="300">
        <v>0</v>
      </c>
      <c r="E708" s="301" t="s">
        <v>373</v>
      </c>
      <c r="F708" s="72" t="s">
        <v>870</v>
      </c>
      <c r="G708" s="72" t="s">
        <v>334</v>
      </c>
      <c r="H708" s="55" t="s">
        <v>324</v>
      </c>
      <c r="I708" s="72">
        <v>54.9</v>
      </c>
      <c r="J708" s="261">
        <v>7200</v>
      </c>
      <c r="K708" s="161">
        <f t="shared" si="394"/>
        <v>200</v>
      </c>
      <c r="L708" s="162">
        <f t="shared" si="379"/>
        <v>33.176823529411763</v>
      </c>
      <c r="M708" s="162">
        <f t="shared" si="380"/>
        <v>0</v>
      </c>
      <c r="N708" s="162">
        <f t="shared" si="381"/>
        <v>0</v>
      </c>
      <c r="O708" s="162">
        <f t="shared" si="382"/>
        <v>0</v>
      </c>
      <c r="P708" s="163">
        <f t="shared" si="211"/>
        <v>0.60431372549019602</v>
      </c>
      <c r="Q708" s="162">
        <f t="shared" si="212"/>
        <v>0</v>
      </c>
      <c r="R708" s="162">
        <f t="shared" si="213"/>
        <v>0</v>
      </c>
      <c r="S708" s="162">
        <f t="shared" si="214"/>
        <v>0</v>
      </c>
      <c r="T708" s="251" t="str">
        <f t="shared" si="383"/>
        <v>V</v>
      </c>
      <c r="U708" s="262">
        <v>1</v>
      </c>
      <c r="V708" s="262">
        <v>1</v>
      </c>
      <c r="W708" s="262">
        <v>1</v>
      </c>
      <c r="X708" s="262">
        <v>1</v>
      </c>
      <c r="Y708" s="158"/>
      <c r="Z708" s="164">
        <f t="shared" si="384"/>
        <v>10980</v>
      </c>
      <c r="AA708" s="165">
        <f t="shared" si="385"/>
        <v>33.176823529411763</v>
      </c>
      <c r="AB708" s="166"/>
    </row>
    <row r="709" spans="2:28" ht="18" customHeight="1">
      <c r="B709" s="298" t="s">
        <v>335</v>
      </c>
      <c r="C709" s="656" t="s">
        <v>834</v>
      </c>
      <c r="D709" s="300">
        <v>0</v>
      </c>
      <c r="E709" s="301" t="s">
        <v>637</v>
      </c>
      <c r="F709" s="72" t="s">
        <v>442</v>
      </c>
      <c r="G709" s="72" t="s">
        <v>333</v>
      </c>
      <c r="H709" s="55" t="s">
        <v>324</v>
      </c>
      <c r="I709" s="72">
        <v>9</v>
      </c>
      <c r="J709" s="261">
        <v>3200</v>
      </c>
      <c r="K709" s="161">
        <f t="shared" si="394"/>
        <v>200</v>
      </c>
      <c r="L709" s="162">
        <f t="shared" si="379"/>
        <v>3.036</v>
      </c>
      <c r="M709" s="162">
        <f t="shared" si="380"/>
        <v>0</v>
      </c>
      <c r="N709" s="162">
        <f t="shared" si="381"/>
        <v>0</v>
      </c>
      <c r="O709" s="162">
        <f t="shared" si="382"/>
        <v>0</v>
      </c>
      <c r="P709" s="163">
        <f t="shared" si="211"/>
        <v>0.33733333333333332</v>
      </c>
      <c r="Q709" s="162">
        <f t="shared" si="212"/>
        <v>0</v>
      </c>
      <c r="R709" s="162">
        <f t="shared" si="213"/>
        <v>0</v>
      </c>
      <c r="S709" s="162">
        <f t="shared" si="214"/>
        <v>0</v>
      </c>
      <c r="T709" s="251" t="str">
        <f t="shared" si="383"/>
        <v>V</v>
      </c>
      <c r="U709" s="262">
        <v>1</v>
      </c>
      <c r="V709" s="262">
        <v>1</v>
      </c>
      <c r="W709" s="262">
        <v>1</v>
      </c>
      <c r="X709" s="262">
        <v>1</v>
      </c>
      <c r="Y709" s="158"/>
      <c r="Z709" s="164">
        <f t="shared" si="384"/>
        <v>1800</v>
      </c>
      <c r="AA709" s="165">
        <f t="shared" si="385"/>
        <v>3.036</v>
      </c>
      <c r="AB709" s="166"/>
    </row>
    <row r="710" spans="2:28" ht="18" customHeight="1">
      <c r="B710" s="298" t="s">
        <v>335</v>
      </c>
      <c r="C710" s="656" t="s">
        <v>834</v>
      </c>
      <c r="D710" s="300">
        <v>0</v>
      </c>
      <c r="E710" s="301" t="s">
        <v>638</v>
      </c>
      <c r="F710" s="72" t="s">
        <v>345</v>
      </c>
      <c r="G710" s="72" t="s">
        <v>348</v>
      </c>
      <c r="H710" s="55" t="s">
        <v>325</v>
      </c>
      <c r="I710" s="72">
        <v>7.6</v>
      </c>
      <c r="J710" s="261">
        <v>2200</v>
      </c>
      <c r="K710" s="161">
        <f t="shared" ref="K710:K712" si="395">SUM(IF(J710="",0,VLOOKUP(J710,Kengetal,2)))</f>
        <v>200</v>
      </c>
      <c r="L710" s="162">
        <f t="shared" si="379"/>
        <v>21.990525490196081</v>
      </c>
      <c r="M710" s="162">
        <f t="shared" si="380"/>
        <v>0</v>
      </c>
      <c r="N710" s="162">
        <f t="shared" si="381"/>
        <v>0</v>
      </c>
      <c r="O710" s="162">
        <f t="shared" si="382"/>
        <v>0</v>
      </c>
      <c r="P710" s="163">
        <f t="shared" si="211"/>
        <v>2.8934901960784316</v>
      </c>
      <c r="Q710" s="162">
        <f t="shared" si="212"/>
        <v>0</v>
      </c>
      <c r="R710" s="162">
        <f t="shared" si="213"/>
        <v>0</v>
      </c>
      <c r="S710" s="162">
        <f t="shared" si="214"/>
        <v>0</v>
      </c>
      <c r="T710" s="251" t="str">
        <f t="shared" si="383"/>
        <v>S</v>
      </c>
      <c r="U710" s="262">
        <v>1</v>
      </c>
      <c r="V710" s="262">
        <v>1</v>
      </c>
      <c r="W710" s="262">
        <v>1</v>
      </c>
      <c r="X710" s="262">
        <v>1</v>
      </c>
      <c r="Y710" s="158"/>
      <c r="Z710" s="164">
        <f t="shared" si="384"/>
        <v>1520</v>
      </c>
      <c r="AA710" s="165">
        <f t="shared" si="385"/>
        <v>21.990525490196081</v>
      </c>
      <c r="AB710" s="166"/>
    </row>
    <row r="711" spans="2:28" ht="18" customHeight="1">
      <c r="B711" s="298" t="s">
        <v>335</v>
      </c>
      <c r="C711" s="656" t="s">
        <v>834</v>
      </c>
      <c r="D711" s="300">
        <v>0</v>
      </c>
      <c r="E711" s="301" t="s">
        <v>639</v>
      </c>
      <c r="F711" s="72" t="s">
        <v>871</v>
      </c>
      <c r="G711" s="72" t="s">
        <v>334</v>
      </c>
      <c r="H711" s="55" t="s">
        <v>324</v>
      </c>
      <c r="I711" s="72">
        <v>54.7</v>
      </c>
      <c r="J711" s="261">
        <v>7080</v>
      </c>
      <c r="K711" s="161">
        <f t="shared" si="395"/>
        <v>80</v>
      </c>
      <c r="L711" s="162">
        <f t="shared" si="379"/>
        <v>15.866861176470588</v>
      </c>
      <c r="M711" s="162">
        <f t="shared" si="380"/>
        <v>0</v>
      </c>
      <c r="N711" s="162">
        <f t="shared" si="381"/>
        <v>0</v>
      </c>
      <c r="O711" s="162">
        <f t="shared" si="382"/>
        <v>0</v>
      </c>
      <c r="P711" s="163">
        <f t="shared" si="211"/>
        <v>0.29007058823529408</v>
      </c>
      <c r="Q711" s="162">
        <f t="shared" si="212"/>
        <v>0</v>
      </c>
      <c r="R711" s="162">
        <f t="shared" si="213"/>
        <v>0</v>
      </c>
      <c r="S711" s="162">
        <f t="shared" si="214"/>
        <v>0</v>
      </c>
      <c r="T711" s="251" t="str">
        <f t="shared" si="383"/>
        <v>V</v>
      </c>
      <c r="U711" s="262">
        <v>1</v>
      </c>
      <c r="V711" s="262">
        <v>1</v>
      </c>
      <c r="W711" s="262">
        <v>1</v>
      </c>
      <c r="X711" s="262">
        <v>1</v>
      </c>
      <c r="Y711" s="158"/>
      <c r="Z711" s="164">
        <f t="shared" si="384"/>
        <v>4376</v>
      </c>
      <c r="AA711" s="165">
        <f t="shared" si="385"/>
        <v>15.866861176470588</v>
      </c>
      <c r="AB711" s="166"/>
    </row>
    <row r="712" spans="2:28" ht="18" customHeight="1">
      <c r="B712" s="298" t="s">
        <v>335</v>
      </c>
      <c r="C712" s="656" t="s">
        <v>834</v>
      </c>
      <c r="D712" s="300">
        <v>0</v>
      </c>
      <c r="E712" s="301" t="s">
        <v>640</v>
      </c>
      <c r="F712" s="72" t="s">
        <v>871</v>
      </c>
      <c r="G712" s="72" t="s">
        <v>334</v>
      </c>
      <c r="H712" s="55" t="s">
        <v>324</v>
      </c>
      <c r="I712" s="72">
        <v>54.6</v>
      </c>
      <c r="J712" s="261">
        <v>7080</v>
      </c>
      <c r="K712" s="161">
        <f t="shared" si="395"/>
        <v>80</v>
      </c>
      <c r="L712" s="162">
        <f t="shared" si="379"/>
        <v>15.837854117647057</v>
      </c>
      <c r="M712" s="162">
        <f t="shared" si="380"/>
        <v>0</v>
      </c>
      <c r="N712" s="162">
        <f t="shared" si="381"/>
        <v>0</v>
      </c>
      <c r="O712" s="162">
        <f t="shared" si="382"/>
        <v>0</v>
      </c>
      <c r="P712" s="163">
        <f t="shared" si="211"/>
        <v>0.29007058823529408</v>
      </c>
      <c r="Q712" s="162">
        <f t="shared" si="212"/>
        <v>0</v>
      </c>
      <c r="R712" s="162">
        <f t="shared" si="213"/>
        <v>0</v>
      </c>
      <c r="S712" s="162">
        <f t="shared" si="214"/>
        <v>0</v>
      </c>
      <c r="T712" s="251" t="str">
        <f t="shared" si="383"/>
        <v>V</v>
      </c>
      <c r="U712" s="262">
        <v>1</v>
      </c>
      <c r="V712" s="262">
        <v>1</v>
      </c>
      <c r="W712" s="262">
        <v>1</v>
      </c>
      <c r="X712" s="262">
        <v>1</v>
      </c>
      <c r="Y712" s="158"/>
      <c r="Z712" s="164">
        <f t="shared" si="384"/>
        <v>4368</v>
      </c>
      <c r="AA712" s="165">
        <f t="shared" si="385"/>
        <v>15.837854117647057</v>
      </c>
      <c r="AB712" s="166"/>
    </row>
    <row r="713" spans="2:28" ht="18" customHeight="1">
      <c r="B713" s="298" t="s">
        <v>335</v>
      </c>
      <c r="C713" s="656" t="s">
        <v>834</v>
      </c>
      <c r="D713" s="300">
        <v>1</v>
      </c>
      <c r="E713" s="301" t="s">
        <v>641</v>
      </c>
      <c r="F713" s="72" t="s">
        <v>302</v>
      </c>
      <c r="G713" s="72" t="s">
        <v>333</v>
      </c>
      <c r="H713" s="55" t="s">
        <v>323</v>
      </c>
      <c r="I713" s="72">
        <v>6.7</v>
      </c>
      <c r="J713" s="261">
        <v>6200</v>
      </c>
      <c r="K713" s="161">
        <f t="shared" ref="K713" si="396">SUM(IF(J713="",0,VLOOKUP(J713,Kengetal,2)))</f>
        <v>200</v>
      </c>
      <c r="L713" s="162">
        <f t="shared" si="379"/>
        <v>12.086274509803921</v>
      </c>
      <c r="M713" s="162">
        <f t="shared" si="380"/>
        <v>0</v>
      </c>
      <c r="N713" s="162">
        <f t="shared" si="381"/>
        <v>0</v>
      </c>
      <c r="O713" s="162">
        <f t="shared" si="382"/>
        <v>0</v>
      </c>
      <c r="P713" s="163">
        <f t="shared" si="211"/>
        <v>1.8039215686274508</v>
      </c>
      <c r="Q713" s="162">
        <f t="shared" si="212"/>
        <v>0</v>
      </c>
      <c r="R713" s="162">
        <f t="shared" si="213"/>
        <v>0</v>
      </c>
      <c r="S713" s="162">
        <f t="shared" si="214"/>
        <v>0</v>
      </c>
      <c r="T713" s="251" t="str">
        <f t="shared" si="383"/>
        <v>V</v>
      </c>
      <c r="U713" s="262">
        <v>1</v>
      </c>
      <c r="V713" s="262">
        <v>1</v>
      </c>
      <c r="W713" s="262">
        <v>1</v>
      </c>
      <c r="X713" s="262">
        <v>1</v>
      </c>
      <c r="Y713" s="158"/>
      <c r="Z713" s="164">
        <f t="shared" si="384"/>
        <v>1340</v>
      </c>
      <c r="AA713" s="165">
        <f t="shared" si="385"/>
        <v>12.086274509803921</v>
      </c>
      <c r="AB713" s="166"/>
    </row>
    <row r="714" spans="2:28" ht="18" customHeight="1">
      <c r="B714" s="298" t="s">
        <v>335</v>
      </c>
      <c r="C714" s="656" t="s">
        <v>834</v>
      </c>
      <c r="D714" s="300">
        <v>1</v>
      </c>
      <c r="E714" s="301" t="s">
        <v>642</v>
      </c>
      <c r="F714" s="72" t="s">
        <v>528</v>
      </c>
      <c r="G714" s="72" t="s">
        <v>341</v>
      </c>
      <c r="H714" s="55" t="s">
        <v>706</v>
      </c>
      <c r="I714" s="72">
        <v>13.1</v>
      </c>
      <c r="J714" s="261">
        <v>1040</v>
      </c>
      <c r="K714" s="161">
        <f t="shared" ref="K714:K718" si="397">SUM(IF(J714="",0,VLOOKUP(J714,Kengetal,2)))</f>
        <v>40</v>
      </c>
      <c r="L714" s="162">
        <f t="shared" si="379"/>
        <v>1.6589223529411765</v>
      </c>
      <c r="M714" s="162">
        <f t="shared" si="380"/>
        <v>0</v>
      </c>
      <c r="N714" s="162">
        <f t="shared" si="381"/>
        <v>0</v>
      </c>
      <c r="O714" s="162">
        <f t="shared" si="382"/>
        <v>0</v>
      </c>
      <c r="P714" s="163">
        <f t="shared" si="211"/>
        <v>0.12663529411764707</v>
      </c>
      <c r="Q714" s="162">
        <f t="shared" si="212"/>
        <v>0</v>
      </c>
      <c r="R714" s="162">
        <f t="shared" si="213"/>
        <v>0</v>
      </c>
      <c r="S714" s="162">
        <f t="shared" si="214"/>
        <v>0</v>
      </c>
      <c r="T714" s="251" t="str">
        <f t="shared" si="383"/>
        <v>B</v>
      </c>
      <c r="U714" s="262">
        <v>1</v>
      </c>
      <c r="V714" s="262">
        <v>1</v>
      </c>
      <c r="W714" s="262">
        <v>1</v>
      </c>
      <c r="X714" s="262">
        <v>1</v>
      </c>
      <c r="Y714" s="158"/>
      <c r="Z714" s="164">
        <f t="shared" si="384"/>
        <v>524</v>
      </c>
      <c r="AA714" s="165">
        <f t="shared" si="385"/>
        <v>1.6589223529411765</v>
      </c>
      <c r="AB714" s="166"/>
    </row>
    <row r="715" spans="2:28" ht="18" customHeight="1">
      <c r="B715" s="298" t="s">
        <v>335</v>
      </c>
      <c r="C715" s="656" t="s">
        <v>834</v>
      </c>
      <c r="D715" s="300">
        <v>1</v>
      </c>
      <c r="E715" s="301" t="s">
        <v>643</v>
      </c>
      <c r="F715" s="72" t="s">
        <v>412</v>
      </c>
      <c r="G715" s="72" t="s">
        <v>333</v>
      </c>
      <c r="H715" s="55" t="s">
        <v>324</v>
      </c>
      <c r="I715" s="72">
        <v>8.8000000000000007</v>
      </c>
      <c r="J715" s="261">
        <v>3200</v>
      </c>
      <c r="K715" s="161">
        <f t="shared" si="397"/>
        <v>200</v>
      </c>
      <c r="L715" s="162">
        <f t="shared" si="379"/>
        <v>2.9685333333333332</v>
      </c>
      <c r="M715" s="162">
        <f t="shared" si="380"/>
        <v>0</v>
      </c>
      <c r="N715" s="162">
        <f t="shared" si="381"/>
        <v>0</v>
      </c>
      <c r="O715" s="162">
        <f t="shared" si="382"/>
        <v>0</v>
      </c>
      <c r="P715" s="163">
        <f t="shared" si="211"/>
        <v>0.33733333333333332</v>
      </c>
      <c r="Q715" s="162">
        <f t="shared" si="212"/>
        <v>0</v>
      </c>
      <c r="R715" s="162">
        <f t="shared" si="213"/>
        <v>0</v>
      </c>
      <c r="S715" s="162">
        <f t="shared" si="214"/>
        <v>0</v>
      </c>
      <c r="T715" s="251" t="str">
        <f t="shared" si="383"/>
        <v>V</v>
      </c>
      <c r="U715" s="262">
        <v>1</v>
      </c>
      <c r="V715" s="262">
        <v>1</v>
      </c>
      <c r="W715" s="262">
        <v>1</v>
      </c>
      <c r="X715" s="262">
        <v>1</v>
      </c>
      <c r="Y715" s="158"/>
      <c r="Z715" s="164">
        <f t="shared" si="384"/>
        <v>1760.0000000000002</v>
      </c>
      <c r="AA715" s="165">
        <f t="shared" si="385"/>
        <v>2.9685333333333332</v>
      </c>
      <c r="AB715" s="166"/>
    </row>
    <row r="716" spans="2:28" ht="18" customHeight="1">
      <c r="B716" s="298" t="s">
        <v>335</v>
      </c>
      <c r="C716" s="656" t="s">
        <v>834</v>
      </c>
      <c r="D716" s="300">
        <v>1</v>
      </c>
      <c r="E716" s="301" t="s">
        <v>644</v>
      </c>
      <c r="F716" s="55" t="s">
        <v>344</v>
      </c>
      <c r="G716" s="72" t="s">
        <v>333</v>
      </c>
      <c r="H716" s="55" t="s">
        <v>324</v>
      </c>
      <c r="I716" s="72">
        <v>5.9</v>
      </c>
      <c r="J716" s="261">
        <v>3200</v>
      </c>
      <c r="K716" s="161">
        <f t="shared" si="397"/>
        <v>200</v>
      </c>
      <c r="L716" s="162">
        <f t="shared" si="379"/>
        <v>1.9902666666666666</v>
      </c>
      <c r="M716" s="162">
        <f t="shared" si="380"/>
        <v>0</v>
      </c>
      <c r="N716" s="162">
        <f t="shared" si="381"/>
        <v>0</v>
      </c>
      <c r="O716" s="162">
        <f t="shared" si="382"/>
        <v>0</v>
      </c>
      <c r="P716" s="163">
        <f t="shared" si="211"/>
        <v>0.33733333333333332</v>
      </c>
      <c r="Q716" s="162">
        <f t="shared" si="212"/>
        <v>0</v>
      </c>
      <c r="R716" s="162">
        <f t="shared" si="213"/>
        <v>0</v>
      </c>
      <c r="S716" s="162">
        <f t="shared" si="214"/>
        <v>0</v>
      </c>
      <c r="T716" s="251" t="str">
        <f t="shared" si="383"/>
        <v>V</v>
      </c>
      <c r="U716" s="262">
        <v>1</v>
      </c>
      <c r="V716" s="262">
        <v>1</v>
      </c>
      <c r="W716" s="262">
        <v>1</v>
      </c>
      <c r="X716" s="262">
        <v>1</v>
      </c>
      <c r="Y716" s="158"/>
      <c r="Z716" s="164">
        <f t="shared" si="384"/>
        <v>1180</v>
      </c>
      <c r="AA716" s="165">
        <f t="shared" si="385"/>
        <v>1.9902666666666666</v>
      </c>
      <c r="AB716" s="166"/>
    </row>
    <row r="717" spans="2:28" ht="18" customHeight="1">
      <c r="B717" s="298" t="s">
        <v>335</v>
      </c>
      <c r="C717" s="656" t="s">
        <v>834</v>
      </c>
      <c r="D717" s="300">
        <v>1</v>
      </c>
      <c r="E717" s="301" t="s">
        <v>645</v>
      </c>
      <c r="F717" s="72" t="s">
        <v>412</v>
      </c>
      <c r="G717" s="72" t="s">
        <v>333</v>
      </c>
      <c r="H717" s="55" t="s">
        <v>324</v>
      </c>
      <c r="I717" s="72">
        <v>8.4</v>
      </c>
      <c r="J717" s="261">
        <v>3200</v>
      </c>
      <c r="K717" s="161">
        <f t="shared" si="397"/>
        <v>200</v>
      </c>
      <c r="L717" s="162">
        <f t="shared" si="379"/>
        <v>2.8336000000000001</v>
      </c>
      <c r="M717" s="162">
        <f t="shared" si="380"/>
        <v>0</v>
      </c>
      <c r="N717" s="162">
        <f t="shared" si="381"/>
        <v>0</v>
      </c>
      <c r="O717" s="162">
        <f t="shared" si="382"/>
        <v>0</v>
      </c>
      <c r="P717" s="163">
        <f t="shared" si="211"/>
        <v>0.33733333333333332</v>
      </c>
      <c r="Q717" s="162">
        <f t="shared" si="212"/>
        <v>0</v>
      </c>
      <c r="R717" s="162">
        <f t="shared" si="213"/>
        <v>0</v>
      </c>
      <c r="S717" s="162">
        <f t="shared" si="214"/>
        <v>0</v>
      </c>
      <c r="T717" s="251" t="str">
        <f t="shared" si="383"/>
        <v>V</v>
      </c>
      <c r="U717" s="262">
        <v>1</v>
      </c>
      <c r="V717" s="262">
        <v>1</v>
      </c>
      <c r="W717" s="262">
        <v>1</v>
      </c>
      <c r="X717" s="262">
        <v>1</v>
      </c>
      <c r="Y717" s="158"/>
      <c r="Z717" s="164">
        <f t="shared" si="384"/>
        <v>1680</v>
      </c>
      <c r="AA717" s="165">
        <f t="shared" si="385"/>
        <v>2.8336000000000001</v>
      </c>
      <c r="AB717" s="166"/>
    </row>
    <row r="718" spans="2:28" ht="18" customHeight="1">
      <c r="B718" s="298" t="s">
        <v>335</v>
      </c>
      <c r="C718" s="656" t="s">
        <v>834</v>
      </c>
      <c r="D718" s="300">
        <v>1</v>
      </c>
      <c r="E718" s="301" t="s">
        <v>646</v>
      </c>
      <c r="F718" s="72" t="s">
        <v>345</v>
      </c>
      <c r="G718" s="72" t="s">
        <v>348</v>
      </c>
      <c r="H718" s="55" t="s">
        <v>325</v>
      </c>
      <c r="I718" s="72">
        <v>7.6</v>
      </c>
      <c r="J718" s="261">
        <v>2200</v>
      </c>
      <c r="K718" s="161">
        <f t="shared" si="397"/>
        <v>200</v>
      </c>
      <c r="L718" s="162">
        <f t="shared" si="379"/>
        <v>21.990525490196081</v>
      </c>
      <c r="M718" s="162">
        <f t="shared" si="380"/>
        <v>0</v>
      </c>
      <c r="N718" s="162">
        <f t="shared" si="381"/>
        <v>0</v>
      </c>
      <c r="O718" s="162">
        <f t="shared" si="382"/>
        <v>0</v>
      </c>
      <c r="P718" s="163">
        <f t="shared" si="211"/>
        <v>2.8934901960784316</v>
      </c>
      <c r="Q718" s="162">
        <f t="shared" si="212"/>
        <v>0</v>
      </c>
      <c r="R718" s="162">
        <f t="shared" si="213"/>
        <v>0</v>
      </c>
      <c r="S718" s="162">
        <f t="shared" si="214"/>
        <v>0</v>
      </c>
      <c r="T718" s="251" t="str">
        <f t="shared" si="383"/>
        <v>S</v>
      </c>
      <c r="U718" s="262">
        <v>1</v>
      </c>
      <c r="V718" s="262">
        <v>1</v>
      </c>
      <c r="W718" s="262">
        <v>1</v>
      </c>
      <c r="X718" s="262">
        <v>1</v>
      </c>
      <c r="Y718" s="158"/>
      <c r="Z718" s="164">
        <f t="shared" si="384"/>
        <v>1520</v>
      </c>
      <c r="AA718" s="165">
        <f t="shared" si="385"/>
        <v>21.990525490196081</v>
      </c>
      <c r="AB718" s="166"/>
    </row>
    <row r="719" spans="2:28" ht="18" customHeight="1">
      <c r="B719" s="298" t="s">
        <v>335</v>
      </c>
      <c r="C719" s="656" t="s">
        <v>834</v>
      </c>
      <c r="D719" s="300">
        <v>1</v>
      </c>
      <c r="E719" s="301" t="s">
        <v>647</v>
      </c>
      <c r="F719" s="55" t="s">
        <v>344</v>
      </c>
      <c r="G719" s="72" t="s">
        <v>333</v>
      </c>
      <c r="H719" s="55" t="s">
        <v>324</v>
      </c>
      <c r="I719" s="72">
        <v>9</v>
      </c>
      <c r="J719" s="261">
        <v>3200</v>
      </c>
      <c r="K719" s="161">
        <f t="shared" ref="K719" si="398">SUM(IF(J719="",0,VLOOKUP(J719,Kengetal,2)))</f>
        <v>200</v>
      </c>
      <c r="L719" s="162">
        <f t="shared" si="379"/>
        <v>3.036</v>
      </c>
      <c r="M719" s="162">
        <f t="shared" si="380"/>
        <v>0</v>
      </c>
      <c r="N719" s="162">
        <f t="shared" si="381"/>
        <v>0</v>
      </c>
      <c r="O719" s="162">
        <f t="shared" si="382"/>
        <v>0</v>
      </c>
      <c r="P719" s="163">
        <f t="shared" si="211"/>
        <v>0.33733333333333332</v>
      </c>
      <c r="Q719" s="162">
        <f t="shared" si="212"/>
        <v>0</v>
      </c>
      <c r="R719" s="162">
        <f t="shared" si="213"/>
        <v>0</v>
      </c>
      <c r="S719" s="162">
        <f t="shared" si="214"/>
        <v>0</v>
      </c>
      <c r="T719" s="251" t="str">
        <f t="shared" si="383"/>
        <v>V</v>
      </c>
      <c r="U719" s="262">
        <v>1</v>
      </c>
      <c r="V719" s="262">
        <v>1</v>
      </c>
      <c r="W719" s="262">
        <v>1</v>
      </c>
      <c r="X719" s="262">
        <v>1</v>
      </c>
      <c r="Y719" s="158"/>
      <c r="Z719" s="164">
        <f t="shared" si="384"/>
        <v>1800</v>
      </c>
      <c r="AA719" s="165">
        <f t="shared" si="385"/>
        <v>3.036</v>
      </c>
      <c r="AB719" s="166"/>
    </row>
    <row r="720" spans="2:28" ht="18" customHeight="1">
      <c r="B720" s="298" t="s">
        <v>335</v>
      </c>
      <c r="C720" s="656" t="s">
        <v>834</v>
      </c>
      <c r="D720" s="300">
        <v>1</v>
      </c>
      <c r="E720" s="301" t="s">
        <v>648</v>
      </c>
      <c r="F720" s="72" t="s">
        <v>871</v>
      </c>
      <c r="G720" s="72" t="s">
        <v>334</v>
      </c>
      <c r="H720" s="55" t="s">
        <v>324</v>
      </c>
      <c r="I720" s="72">
        <v>54.7</v>
      </c>
      <c r="J720" s="261">
        <v>7080</v>
      </c>
      <c r="K720" s="161">
        <f t="shared" ref="K720:K761" si="399">SUM(IF(J720="",0,VLOOKUP(J720,Kengetal,2)))</f>
        <v>80</v>
      </c>
      <c r="L720" s="162">
        <f t="shared" si="184"/>
        <v>15.866861176470588</v>
      </c>
      <c r="M720" s="162">
        <f t="shared" si="185"/>
        <v>0</v>
      </c>
      <c r="N720" s="162">
        <f t="shared" si="186"/>
        <v>0</v>
      </c>
      <c r="O720" s="162">
        <f t="shared" si="187"/>
        <v>0</v>
      </c>
      <c r="P720" s="163">
        <f t="shared" si="211"/>
        <v>0.29007058823529408</v>
      </c>
      <c r="Q720" s="162">
        <f t="shared" si="212"/>
        <v>0</v>
      </c>
      <c r="R720" s="162">
        <f t="shared" si="213"/>
        <v>0</v>
      </c>
      <c r="S720" s="162">
        <f t="shared" si="214"/>
        <v>0</v>
      </c>
      <c r="T720" s="251" t="str">
        <f t="shared" si="188"/>
        <v>V</v>
      </c>
      <c r="U720" s="262">
        <v>1</v>
      </c>
      <c r="V720" s="262">
        <v>1</v>
      </c>
      <c r="W720" s="262">
        <v>1</v>
      </c>
      <c r="X720" s="262">
        <v>1</v>
      </c>
      <c r="Y720" s="158"/>
      <c r="Z720" s="164">
        <f t="shared" si="189"/>
        <v>4376</v>
      </c>
      <c r="AA720" s="165">
        <f t="shared" si="190"/>
        <v>15.866861176470588</v>
      </c>
      <c r="AB720" s="166"/>
    </row>
    <row r="721" spans="1:28" ht="18" customHeight="1">
      <c r="B721" s="298" t="s">
        <v>335</v>
      </c>
      <c r="C721" s="656" t="s">
        <v>834</v>
      </c>
      <c r="D721" s="300">
        <v>1</v>
      </c>
      <c r="E721" s="301" t="s">
        <v>649</v>
      </c>
      <c r="F721" s="72" t="s">
        <v>871</v>
      </c>
      <c r="G721" s="72" t="s">
        <v>334</v>
      </c>
      <c r="H721" s="55" t="s">
        <v>324</v>
      </c>
      <c r="I721" s="72">
        <v>55</v>
      </c>
      <c r="J721" s="261">
        <v>7080</v>
      </c>
      <c r="K721" s="161">
        <f t="shared" si="399"/>
        <v>80</v>
      </c>
      <c r="L721" s="162">
        <f t="shared" ref="L721:L762" si="400">P721*I721*U721</f>
        <v>15.953882352941175</v>
      </c>
      <c r="M721" s="162">
        <f t="shared" ref="M721:M762" si="401">Q721*I721*V721</f>
        <v>0</v>
      </c>
      <c r="N721" s="162">
        <f t="shared" ref="N721:N762" si="402">R721*I721*W721</f>
        <v>0</v>
      </c>
      <c r="O721" s="162">
        <f t="shared" ref="O721:O762" si="403">S721*I721*X721</f>
        <v>0</v>
      </c>
      <c r="P721" s="163">
        <f t="shared" ref="P721:P762" si="404">IF($J721="",0,VLOOKUP($J721,Kengetal,5,FALSE))</f>
        <v>0.29007058823529408</v>
      </c>
      <c r="Q721" s="162">
        <f t="shared" ref="Q721:Q762" si="405">IF($J721="",0,VLOOKUP($J721,Kengetal,6,FALSE))</f>
        <v>0</v>
      </c>
      <c r="R721" s="162">
        <f t="shared" ref="R721:R762" si="406">IF($J721="",0,VLOOKUP($J721,Kengetal,7,FALSE))</f>
        <v>0</v>
      </c>
      <c r="S721" s="162">
        <f t="shared" ref="S721:S762" si="407">IF($J721="",0,VLOOKUP($J721,Kengetal,8,FALSE))</f>
        <v>0</v>
      </c>
      <c r="T721" s="251" t="str">
        <f t="shared" ref="T721:T762" si="408">IF(J721="","",VLOOKUP(J721,Kengetal,13,FALSE))</f>
        <v>V</v>
      </c>
      <c r="U721" s="262">
        <v>1</v>
      </c>
      <c r="V721" s="262">
        <v>1</v>
      </c>
      <c r="W721" s="262">
        <v>1</v>
      </c>
      <c r="X721" s="262">
        <v>1</v>
      </c>
      <c r="Y721" s="158"/>
      <c r="Z721" s="164">
        <f t="shared" ref="Z721:Z762" si="409">I721*K721</f>
        <v>4400</v>
      </c>
      <c r="AA721" s="165">
        <f t="shared" ref="AA721:AA762" si="410">L721+M721+N721+O721</f>
        <v>15.953882352941175</v>
      </c>
      <c r="AB721" s="166"/>
    </row>
    <row r="722" spans="1:28" ht="18" customHeight="1">
      <c r="B722" s="298" t="s">
        <v>335</v>
      </c>
      <c r="C722" s="656" t="s">
        <v>834</v>
      </c>
      <c r="D722" s="300">
        <v>1</v>
      </c>
      <c r="E722" s="301" t="s">
        <v>650</v>
      </c>
      <c r="F722" s="72" t="s">
        <v>442</v>
      </c>
      <c r="G722" s="72" t="s">
        <v>333</v>
      </c>
      <c r="H722" s="55" t="s">
        <v>324</v>
      </c>
      <c r="I722" s="72">
        <v>9</v>
      </c>
      <c r="J722" s="261">
        <v>3200</v>
      </c>
      <c r="K722" s="161">
        <f t="shared" si="399"/>
        <v>200</v>
      </c>
      <c r="L722" s="162">
        <f t="shared" si="400"/>
        <v>3.036</v>
      </c>
      <c r="M722" s="162">
        <f t="shared" si="401"/>
        <v>0</v>
      </c>
      <c r="N722" s="162">
        <f t="shared" si="402"/>
        <v>0</v>
      </c>
      <c r="O722" s="162">
        <f t="shared" si="403"/>
        <v>0</v>
      </c>
      <c r="P722" s="163">
        <f t="shared" si="404"/>
        <v>0.33733333333333332</v>
      </c>
      <c r="Q722" s="162">
        <f t="shared" si="405"/>
        <v>0</v>
      </c>
      <c r="R722" s="162">
        <f t="shared" si="406"/>
        <v>0</v>
      </c>
      <c r="S722" s="162">
        <f t="shared" si="407"/>
        <v>0</v>
      </c>
      <c r="T722" s="251" t="str">
        <f t="shared" si="408"/>
        <v>V</v>
      </c>
      <c r="U722" s="262">
        <v>1</v>
      </c>
      <c r="V722" s="262">
        <v>1</v>
      </c>
      <c r="W722" s="262">
        <v>1</v>
      </c>
      <c r="X722" s="262">
        <v>1</v>
      </c>
      <c r="Y722" s="158"/>
      <c r="Z722" s="164">
        <f t="shared" si="409"/>
        <v>1800</v>
      </c>
      <c r="AA722" s="165">
        <f t="shared" si="410"/>
        <v>3.036</v>
      </c>
      <c r="AB722" s="166"/>
    </row>
    <row r="723" spans="1:28" ht="18" customHeight="1">
      <c r="B723" s="298" t="s">
        <v>335</v>
      </c>
      <c r="C723" s="656" t="s">
        <v>834</v>
      </c>
      <c r="D723" s="300">
        <v>1</v>
      </c>
      <c r="E723" s="301" t="s">
        <v>651</v>
      </c>
      <c r="F723" s="72" t="s">
        <v>345</v>
      </c>
      <c r="G723" s="72" t="s">
        <v>348</v>
      </c>
      <c r="H723" s="55" t="s">
        <v>325</v>
      </c>
      <c r="I723" s="72">
        <v>7.6</v>
      </c>
      <c r="J723" s="261">
        <v>2200</v>
      </c>
      <c r="K723" s="161">
        <f t="shared" si="399"/>
        <v>200</v>
      </c>
      <c r="L723" s="162">
        <f t="shared" si="400"/>
        <v>21.990525490196081</v>
      </c>
      <c r="M723" s="162">
        <f t="shared" si="401"/>
        <v>0</v>
      </c>
      <c r="N723" s="162">
        <f t="shared" si="402"/>
        <v>0</v>
      </c>
      <c r="O723" s="162">
        <f t="shared" si="403"/>
        <v>0</v>
      </c>
      <c r="P723" s="163">
        <f t="shared" si="404"/>
        <v>2.8934901960784316</v>
      </c>
      <c r="Q723" s="162">
        <f t="shared" si="405"/>
        <v>0</v>
      </c>
      <c r="R723" s="162">
        <f t="shared" si="406"/>
        <v>0</v>
      </c>
      <c r="S723" s="162">
        <f t="shared" si="407"/>
        <v>0</v>
      </c>
      <c r="T723" s="251" t="str">
        <f t="shared" si="408"/>
        <v>S</v>
      </c>
      <c r="U723" s="262">
        <v>1</v>
      </c>
      <c r="V723" s="262">
        <v>1</v>
      </c>
      <c r="W723" s="262">
        <v>1</v>
      </c>
      <c r="X723" s="262">
        <v>1</v>
      </c>
      <c r="Y723" s="158"/>
      <c r="Z723" s="164">
        <f t="shared" si="409"/>
        <v>1520</v>
      </c>
      <c r="AA723" s="165">
        <f t="shared" si="410"/>
        <v>21.990525490196081</v>
      </c>
      <c r="AB723" s="166"/>
    </row>
    <row r="724" spans="1:28" ht="18" customHeight="1">
      <c r="B724" s="298" t="s">
        <v>335</v>
      </c>
      <c r="C724" s="656" t="s">
        <v>834</v>
      </c>
      <c r="D724" s="300">
        <v>1</v>
      </c>
      <c r="E724" s="301" t="s">
        <v>652</v>
      </c>
      <c r="F724" s="55" t="s">
        <v>344</v>
      </c>
      <c r="G724" s="72" t="s">
        <v>333</v>
      </c>
      <c r="H724" s="55" t="s">
        <v>324</v>
      </c>
      <c r="I724" s="72">
        <v>6.6</v>
      </c>
      <c r="J724" s="261">
        <v>3200</v>
      </c>
      <c r="K724" s="161">
        <f t="shared" si="399"/>
        <v>200</v>
      </c>
      <c r="L724" s="162">
        <f t="shared" si="400"/>
        <v>2.2263999999999999</v>
      </c>
      <c r="M724" s="162">
        <f t="shared" si="401"/>
        <v>0</v>
      </c>
      <c r="N724" s="162">
        <f t="shared" si="402"/>
        <v>0</v>
      </c>
      <c r="O724" s="162">
        <f t="shared" si="403"/>
        <v>0</v>
      </c>
      <c r="P724" s="163">
        <f t="shared" si="404"/>
        <v>0.33733333333333332</v>
      </c>
      <c r="Q724" s="162">
        <f t="shared" si="405"/>
        <v>0</v>
      </c>
      <c r="R724" s="162">
        <f t="shared" si="406"/>
        <v>0</v>
      </c>
      <c r="S724" s="162">
        <f t="shared" si="407"/>
        <v>0</v>
      </c>
      <c r="T724" s="251" t="str">
        <f t="shared" si="408"/>
        <v>V</v>
      </c>
      <c r="U724" s="262">
        <v>1</v>
      </c>
      <c r="V724" s="262">
        <v>1</v>
      </c>
      <c r="W724" s="262">
        <v>1</v>
      </c>
      <c r="X724" s="262">
        <v>1</v>
      </c>
      <c r="Y724" s="158"/>
      <c r="Z724" s="164">
        <f t="shared" si="409"/>
        <v>1320</v>
      </c>
      <c r="AA724" s="165">
        <f t="shared" si="410"/>
        <v>2.2263999999999999</v>
      </c>
      <c r="AB724" s="166"/>
    </row>
    <row r="725" spans="1:28" ht="18" customHeight="1">
      <c r="B725" s="298" t="s">
        <v>335</v>
      </c>
      <c r="C725" s="656" t="s">
        <v>834</v>
      </c>
      <c r="D725" s="300">
        <v>1</v>
      </c>
      <c r="E725" s="301" t="s">
        <v>653</v>
      </c>
      <c r="F725" s="72" t="s">
        <v>303</v>
      </c>
      <c r="G725" s="72" t="s">
        <v>334</v>
      </c>
      <c r="H725" s="55" t="s">
        <v>324</v>
      </c>
      <c r="I725" s="72">
        <v>89.2</v>
      </c>
      <c r="J725" s="261">
        <v>7200</v>
      </c>
      <c r="K725" s="161">
        <f t="shared" si="399"/>
        <v>200</v>
      </c>
      <c r="L725" s="162">
        <f t="shared" si="400"/>
        <v>53.904784313725486</v>
      </c>
      <c r="M725" s="162">
        <f t="shared" si="401"/>
        <v>0</v>
      </c>
      <c r="N725" s="162">
        <f t="shared" si="402"/>
        <v>0</v>
      </c>
      <c r="O725" s="162">
        <f t="shared" si="403"/>
        <v>0</v>
      </c>
      <c r="P725" s="163">
        <f t="shared" si="404"/>
        <v>0.60431372549019602</v>
      </c>
      <c r="Q725" s="162">
        <f t="shared" si="405"/>
        <v>0</v>
      </c>
      <c r="R725" s="162">
        <f t="shared" si="406"/>
        <v>0</v>
      </c>
      <c r="S725" s="162">
        <f t="shared" si="407"/>
        <v>0</v>
      </c>
      <c r="T725" s="251" t="str">
        <f t="shared" si="408"/>
        <v>V</v>
      </c>
      <c r="U725" s="262">
        <v>1</v>
      </c>
      <c r="V725" s="262">
        <v>1</v>
      </c>
      <c r="W725" s="262">
        <v>1</v>
      </c>
      <c r="X725" s="262">
        <v>1</v>
      </c>
      <c r="Y725" s="158"/>
      <c r="Z725" s="164">
        <f t="shared" si="409"/>
        <v>17840</v>
      </c>
      <c r="AA725" s="165">
        <f t="shared" si="410"/>
        <v>53.904784313725486</v>
      </c>
      <c r="AB725" s="166"/>
    </row>
    <row r="726" spans="1:28" ht="18" customHeight="1">
      <c r="B726" s="298" t="s">
        <v>335</v>
      </c>
      <c r="C726" s="656" t="s">
        <v>834</v>
      </c>
      <c r="D726" s="300">
        <v>1</v>
      </c>
      <c r="E726" s="301" t="s">
        <v>654</v>
      </c>
      <c r="F726" s="72" t="s">
        <v>871</v>
      </c>
      <c r="G726" s="72" t="s">
        <v>334</v>
      </c>
      <c r="H726" s="55" t="s">
        <v>324</v>
      </c>
      <c r="I726" s="72">
        <v>55.1</v>
      </c>
      <c r="J726" s="261">
        <v>7080</v>
      </c>
      <c r="K726" s="161">
        <f t="shared" si="399"/>
        <v>80</v>
      </c>
      <c r="L726" s="162">
        <f t="shared" si="400"/>
        <v>15.982889411764704</v>
      </c>
      <c r="M726" s="162">
        <f t="shared" si="401"/>
        <v>0</v>
      </c>
      <c r="N726" s="162">
        <f t="shared" si="402"/>
        <v>0</v>
      </c>
      <c r="O726" s="162">
        <f t="shared" si="403"/>
        <v>0</v>
      </c>
      <c r="P726" s="163">
        <f t="shared" si="404"/>
        <v>0.29007058823529408</v>
      </c>
      <c r="Q726" s="162">
        <f t="shared" si="405"/>
        <v>0</v>
      </c>
      <c r="R726" s="162">
        <f t="shared" si="406"/>
        <v>0</v>
      </c>
      <c r="S726" s="162">
        <f t="shared" si="407"/>
        <v>0</v>
      </c>
      <c r="T726" s="251" t="str">
        <f t="shared" si="408"/>
        <v>V</v>
      </c>
      <c r="U726" s="262">
        <v>1</v>
      </c>
      <c r="V726" s="262">
        <v>1</v>
      </c>
      <c r="W726" s="262">
        <v>1</v>
      </c>
      <c r="X726" s="262">
        <v>1</v>
      </c>
      <c r="Y726" s="158"/>
      <c r="Z726" s="164">
        <f t="shared" si="409"/>
        <v>4408</v>
      </c>
      <c r="AA726" s="165">
        <f t="shared" si="410"/>
        <v>15.982889411764704</v>
      </c>
      <c r="AB726" s="166"/>
    </row>
    <row r="727" spans="1:28" ht="18" customHeight="1">
      <c r="B727" s="298" t="s">
        <v>335</v>
      </c>
      <c r="C727" s="656" t="s">
        <v>834</v>
      </c>
      <c r="D727" s="300">
        <v>1</v>
      </c>
      <c r="E727" s="301" t="s">
        <v>655</v>
      </c>
      <c r="F727" s="72" t="s">
        <v>871</v>
      </c>
      <c r="G727" s="72" t="s">
        <v>334</v>
      </c>
      <c r="H727" s="55" t="s">
        <v>324</v>
      </c>
      <c r="I727" s="72">
        <v>54.9</v>
      </c>
      <c r="J727" s="261">
        <v>7080</v>
      </c>
      <c r="K727" s="161">
        <f t="shared" si="399"/>
        <v>80</v>
      </c>
      <c r="L727" s="162">
        <f t="shared" si="400"/>
        <v>15.924875294117644</v>
      </c>
      <c r="M727" s="162">
        <f t="shared" si="401"/>
        <v>0</v>
      </c>
      <c r="N727" s="162">
        <f t="shared" si="402"/>
        <v>0</v>
      </c>
      <c r="O727" s="162">
        <f t="shared" si="403"/>
        <v>0</v>
      </c>
      <c r="P727" s="163">
        <f t="shared" si="404"/>
        <v>0.29007058823529408</v>
      </c>
      <c r="Q727" s="162">
        <f t="shared" si="405"/>
        <v>0</v>
      </c>
      <c r="R727" s="162">
        <f t="shared" si="406"/>
        <v>0</v>
      </c>
      <c r="S727" s="162">
        <f t="shared" si="407"/>
        <v>0</v>
      </c>
      <c r="T727" s="251" t="str">
        <f t="shared" si="408"/>
        <v>V</v>
      </c>
      <c r="U727" s="262">
        <v>1</v>
      </c>
      <c r="V727" s="262">
        <v>1</v>
      </c>
      <c r="W727" s="262">
        <v>1</v>
      </c>
      <c r="X727" s="262">
        <v>1</v>
      </c>
      <c r="Y727" s="158"/>
      <c r="Z727" s="164">
        <f t="shared" si="409"/>
        <v>4392</v>
      </c>
      <c r="AA727" s="165">
        <f t="shared" si="410"/>
        <v>15.924875294117644</v>
      </c>
      <c r="AB727" s="166"/>
    </row>
    <row r="728" spans="1:28" ht="18" customHeight="1">
      <c r="B728" s="298" t="s">
        <v>335</v>
      </c>
      <c r="C728" s="656" t="s">
        <v>834</v>
      </c>
      <c r="D728" s="300">
        <v>1</v>
      </c>
      <c r="E728" s="301" t="s">
        <v>656</v>
      </c>
      <c r="F728" s="72" t="s">
        <v>442</v>
      </c>
      <c r="G728" s="72" t="s">
        <v>333</v>
      </c>
      <c r="H728" s="55" t="s">
        <v>324</v>
      </c>
      <c r="I728" s="72">
        <v>9</v>
      </c>
      <c r="J728" s="261">
        <v>3200</v>
      </c>
      <c r="K728" s="161">
        <f t="shared" si="399"/>
        <v>200</v>
      </c>
      <c r="L728" s="162">
        <f t="shared" si="400"/>
        <v>3.036</v>
      </c>
      <c r="M728" s="162">
        <f t="shared" si="401"/>
        <v>0</v>
      </c>
      <c r="N728" s="162">
        <f t="shared" si="402"/>
        <v>0</v>
      </c>
      <c r="O728" s="162">
        <f t="shared" si="403"/>
        <v>0</v>
      </c>
      <c r="P728" s="163">
        <f t="shared" si="404"/>
        <v>0.33733333333333332</v>
      </c>
      <c r="Q728" s="162">
        <f t="shared" si="405"/>
        <v>0</v>
      </c>
      <c r="R728" s="162">
        <f t="shared" si="406"/>
        <v>0</v>
      </c>
      <c r="S728" s="162">
        <f t="shared" si="407"/>
        <v>0</v>
      </c>
      <c r="T728" s="251" t="str">
        <f t="shared" si="408"/>
        <v>V</v>
      </c>
      <c r="U728" s="262">
        <v>1</v>
      </c>
      <c r="V728" s="262">
        <v>1</v>
      </c>
      <c r="W728" s="262">
        <v>1</v>
      </c>
      <c r="X728" s="262">
        <v>1</v>
      </c>
      <c r="Y728" s="158"/>
      <c r="Z728" s="164">
        <f t="shared" si="409"/>
        <v>1800</v>
      </c>
      <c r="AA728" s="165">
        <f t="shared" si="410"/>
        <v>3.036</v>
      </c>
      <c r="AB728" s="166"/>
    </row>
    <row r="729" spans="1:28" ht="18" customHeight="1">
      <c r="B729" s="298" t="s">
        <v>335</v>
      </c>
      <c r="C729" s="656" t="s">
        <v>834</v>
      </c>
      <c r="D729" s="300">
        <v>1</v>
      </c>
      <c r="E729" s="301" t="s">
        <v>657</v>
      </c>
      <c r="F729" s="72" t="s">
        <v>345</v>
      </c>
      <c r="G729" s="72" t="s">
        <v>348</v>
      </c>
      <c r="H729" s="55" t="s">
        <v>325</v>
      </c>
      <c r="I729" s="72">
        <v>7.6</v>
      </c>
      <c r="J729" s="261">
        <v>2200</v>
      </c>
      <c r="K729" s="161">
        <f t="shared" si="399"/>
        <v>200</v>
      </c>
      <c r="L729" s="162">
        <f t="shared" si="400"/>
        <v>21.990525490196081</v>
      </c>
      <c r="M729" s="162">
        <f t="shared" si="401"/>
        <v>0</v>
      </c>
      <c r="N729" s="162">
        <f t="shared" si="402"/>
        <v>0</v>
      </c>
      <c r="O729" s="162">
        <f t="shared" si="403"/>
        <v>0</v>
      </c>
      <c r="P729" s="163">
        <f t="shared" si="404"/>
        <v>2.8934901960784316</v>
      </c>
      <c r="Q729" s="162">
        <f t="shared" si="405"/>
        <v>0</v>
      </c>
      <c r="R729" s="162">
        <f t="shared" si="406"/>
        <v>0</v>
      </c>
      <c r="S729" s="162">
        <f t="shared" si="407"/>
        <v>0</v>
      </c>
      <c r="T729" s="251" t="str">
        <f t="shared" si="408"/>
        <v>S</v>
      </c>
      <c r="U729" s="262">
        <v>1</v>
      </c>
      <c r="V729" s="262">
        <v>1</v>
      </c>
      <c r="W729" s="262">
        <v>1</v>
      </c>
      <c r="X729" s="262">
        <v>1</v>
      </c>
      <c r="Y729" s="158"/>
      <c r="Z729" s="164">
        <f t="shared" si="409"/>
        <v>1520</v>
      </c>
      <c r="AA729" s="165">
        <f t="shared" si="410"/>
        <v>21.990525490196081</v>
      </c>
      <c r="AB729" s="166"/>
    </row>
    <row r="730" spans="1:28" ht="18" customHeight="1">
      <c r="A730" s="137">
        <v>37</v>
      </c>
      <c r="B730" s="298" t="s">
        <v>335</v>
      </c>
      <c r="C730" s="656" t="s">
        <v>834</v>
      </c>
      <c r="D730" s="300">
        <v>1</v>
      </c>
      <c r="E730" s="301" t="s">
        <v>658</v>
      </c>
      <c r="F730" s="72" t="s">
        <v>871</v>
      </c>
      <c r="G730" s="72" t="s">
        <v>334</v>
      </c>
      <c r="H730" s="55" t="s">
        <v>324</v>
      </c>
      <c r="I730" s="72">
        <v>54.7</v>
      </c>
      <c r="J730" s="261">
        <v>7080</v>
      </c>
      <c r="K730" s="161">
        <f t="shared" si="399"/>
        <v>80</v>
      </c>
      <c r="L730" s="162">
        <f t="shared" si="400"/>
        <v>15.866861176470588</v>
      </c>
      <c r="M730" s="162">
        <f t="shared" si="401"/>
        <v>0</v>
      </c>
      <c r="N730" s="162">
        <f t="shared" si="402"/>
        <v>0</v>
      </c>
      <c r="O730" s="162">
        <f t="shared" si="403"/>
        <v>0</v>
      </c>
      <c r="P730" s="163">
        <f t="shared" si="404"/>
        <v>0.29007058823529408</v>
      </c>
      <c r="Q730" s="162">
        <f t="shared" si="405"/>
        <v>0</v>
      </c>
      <c r="R730" s="162">
        <f t="shared" si="406"/>
        <v>0</v>
      </c>
      <c r="S730" s="162">
        <f t="shared" si="407"/>
        <v>0</v>
      </c>
      <c r="T730" s="251" t="str">
        <f t="shared" si="408"/>
        <v>V</v>
      </c>
      <c r="U730" s="262">
        <v>1</v>
      </c>
      <c r="V730" s="262">
        <v>1</v>
      </c>
      <c r="W730" s="262">
        <v>1</v>
      </c>
      <c r="X730" s="262">
        <v>1</v>
      </c>
      <c r="Y730" s="158"/>
      <c r="Z730" s="164">
        <f t="shared" si="409"/>
        <v>4376</v>
      </c>
      <c r="AA730" s="165">
        <f t="shared" si="410"/>
        <v>15.866861176470588</v>
      </c>
      <c r="AB730" s="166"/>
    </row>
    <row r="731" spans="1:28" ht="18" customHeight="1">
      <c r="A731" s="137">
        <v>38</v>
      </c>
      <c r="B731" s="298" t="s">
        <v>335</v>
      </c>
      <c r="C731" s="656" t="s">
        <v>834</v>
      </c>
      <c r="D731" s="300">
        <v>0</v>
      </c>
      <c r="E731" s="301" t="s">
        <v>659</v>
      </c>
      <c r="F731" s="72" t="s">
        <v>412</v>
      </c>
      <c r="G731" s="72" t="s">
        <v>333</v>
      </c>
      <c r="H731" s="55" t="s">
        <v>324</v>
      </c>
      <c r="I731" s="72">
        <v>7.4</v>
      </c>
      <c r="J731" s="261">
        <v>3200</v>
      </c>
      <c r="K731" s="161">
        <f t="shared" si="399"/>
        <v>200</v>
      </c>
      <c r="L731" s="162">
        <f t="shared" si="400"/>
        <v>2.4962666666666666</v>
      </c>
      <c r="M731" s="162">
        <f t="shared" si="401"/>
        <v>0</v>
      </c>
      <c r="N731" s="162">
        <f t="shared" si="402"/>
        <v>0</v>
      </c>
      <c r="O731" s="162">
        <f t="shared" si="403"/>
        <v>0</v>
      </c>
      <c r="P731" s="163">
        <f t="shared" si="404"/>
        <v>0.33733333333333332</v>
      </c>
      <c r="Q731" s="162">
        <f t="shared" si="405"/>
        <v>0</v>
      </c>
      <c r="R731" s="162">
        <f t="shared" si="406"/>
        <v>0</v>
      </c>
      <c r="S731" s="162">
        <f t="shared" si="407"/>
        <v>0</v>
      </c>
      <c r="T731" s="251" t="str">
        <f t="shared" si="408"/>
        <v>V</v>
      </c>
      <c r="U731" s="262">
        <v>1</v>
      </c>
      <c r="V731" s="262">
        <v>1</v>
      </c>
      <c r="W731" s="262">
        <v>1</v>
      </c>
      <c r="X731" s="262">
        <v>1</v>
      </c>
      <c r="Y731" s="158"/>
      <c r="Z731" s="164">
        <f t="shared" si="409"/>
        <v>1480</v>
      </c>
      <c r="AA731" s="165">
        <f t="shared" si="410"/>
        <v>2.4962666666666666</v>
      </c>
      <c r="AB731" s="166"/>
    </row>
    <row r="732" spans="1:28" ht="18" customHeight="1">
      <c r="A732" s="137">
        <v>39</v>
      </c>
      <c r="B732" s="298" t="s">
        <v>335</v>
      </c>
      <c r="C732" s="656" t="s">
        <v>834</v>
      </c>
      <c r="D732" s="300">
        <v>0</v>
      </c>
      <c r="E732" s="301" t="s">
        <v>660</v>
      </c>
      <c r="F732" s="55" t="s">
        <v>344</v>
      </c>
      <c r="G732" s="72" t="s">
        <v>333</v>
      </c>
      <c r="H732" s="55" t="s">
        <v>324</v>
      </c>
      <c r="I732" s="72">
        <v>1.9</v>
      </c>
      <c r="J732" s="261">
        <v>3200</v>
      </c>
      <c r="K732" s="161">
        <f t="shared" si="399"/>
        <v>200</v>
      </c>
      <c r="L732" s="162">
        <f t="shared" si="400"/>
        <v>0.64093333333333324</v>
      </c>
      <c r="M732" s="162">
        <f t="shared" si="401"/>
        <v>0</v>
      </c>
      <c r="N732" s="162">
        <f t="shared" si="402"/>
        <v>0</v>
      </c>
      <c r="O732" s="162">
        <f t="shared" si="403"/>
        <v>0</v>
      </c>
      <c r="P732" s="163">
        <f t="shared" si="404"/>
        <v>0.33733333333333332</v>
      </c>
      <c r="Q732" s="162">
        <f t="shared" si="405"/>
        <v>0</v>
      </c>
      <c r="R732" s="162">
        <f t="shared" si="406"/>
        <v>0</v>
      </c>
      <c r="S732" s="162">
        <f t="shared" si="407"/>
        <v>0</v>
      </c>
      <c r="T732" s="251" t="str">
        <f t="shared" si="408"/>
        <v>V</v>
      </c>
      <c r="U732" s="262">
        <v>1</v>
      </c>
      <c r="V732" s="262">
        <v>1</v>
      </c>
      <c r="W732" s="262">
        <v>1</v>
      </c>
      <c r="X732" s="262">
        <v>1</v>
      </c>
      <c r="Y732" s="158"/>
      <c r="Z732" s="164">
        <f t="shared" si="409"/>
        <v>380</v>
      </c>
      <c r="AA732" s="165">
        <f t="shared" si="410"/>
        <v>0.64093333333333324</v>
      </c>
      <c r="AB732" s="166"/>
    </row>
    <row r="733" spans="1:28" ht="18" customHeight="1">
      <c r="A733" s="137">
        <v>40</v>
      </c>
      <c r="B733" s="298" t="s">
        <v>335</v>
      </c>
      <c r="C733" s="656" t="s">
        <v>834</v>
      </c>
      <c r="D733" s="300">
        <v>0</v>
      </c>
      <c r="E733" s="301" t="s">
        <v>661</v>
      </c>
      <c r="F733" s="72" t="s">
        <v>345</v>
      </c>
      <c r="G733" s="72" t="s">
        <v>348</v>
      </c>
      <c r="H733" s="55" t="s">
        <v>325</v>
      </c>
      <c r="I733" s="72">
        <v>7.6</v>
      </c>
      <c r="J733" s="261">
        <v>2200</v>
      </c>
      <c r="K733" s="161">
        <f t="shared" si="399"/>
        <v>200</v>
      </c>
      <c r="L733" s="162">
        <f t="shared" si="400"/>
        <v>21.990525490196081</v>
      </c>
      <c r="M733" s="162">
        <f t="shared" si="401"/>
        <v>0</v>
      </c>
      <c r="N733" s="162">
        <f t="shared" si="402"/>
        <v>0</v>
      </c>
      <c r="O733" s="162">
        <f t="shared" si="403"/>
        <v>0</v>
      </c>
      <c r="P733" s="163">
        <f t="shared" si="404"/>
        <v>2.8934901960784316</v>
      </c>
      <c r="Q733" s="162">
        <f t="shared" si="405"/>
        <v>0</v>
      </c>
      <c r="R733" s="162">
        <f t="shared" si="406"/>
        <v>0</v>
      </c>
      <c r="S733" s="162">
        <f t="shared" si="407"/>
        <v>0</v>
      </c>
      <c r="T733" s="251" t="str">
        <f t="shared" si="408"/>
        <v>S</v>
      </c>
      <c r="U733" s="262">
        <v>1</v>
      </c>
      <c r="V733" s="262">
        <v>1</v>
      </c>
      <c r="W733" s="262">
        <v>1</v>
      </c>
      <c r="X733" s="262">
        <v>1</v>
      </c>
      <c r="Y733" s="158"/>
      <c r="Z733" s="164">
        <f t="shared" si="409"/>
        <v>1520</v>
      </c>
      <c r="AA733" s="165">
        <f t="shared" si="410"/>
        <v>21.990525490196081</v>
      </c>
      <c r="AB733" s="166"/>
    </row>
    <row r="734" spans="1:28" ht="18" customHeight="1">
      <c r="A734" s="137">
        <v>41</v>
      </c>
      <c r="B734" s="298" t="s">
        <v>335</v>
      </c>
      <c r="C734" s="656" t="s">
        <v>834</v>
      </c>
      <c r="D734" s="300">
        <v>0</v>
      </c>
      <c r="E734" s="301" t="s">
        <v>662</v>
      </c>
      <c r="F734" s="72" t="s">
        <v>302</v>
      </c>
      <c r="G734" s="72" t="s">
        <v>333</v>
      </c>
      <c r="H734" s="55" t="s">
        <v>323</v>
      </c>
      <c r="I734" s="72">
        <v>10.1</v>
      </c>
      <c r="J734" s="261">
        <v>6200</v>
      </c>
      <c r="K734" s="161">
        <f t="shared" si="399"/>
        <v>200</v>
      </c>
      <c r="L734" s="162">
        <f t="shared" si="400"/>
        <v>18.219607843137251</v>
      </c>
      <c r="M734" s="162">
        <f t="shared" si="401"/>
        <v>0</v>
      </c>
      <c r="N734" s="162">
        <f t="shared" si="402"/>
        <v>0</v>
      </c>
      <c r="O734" s="162">
        <f t="shared" si="403"/>
        <v>0</v>
      </c>
      <c r="P734" s="163">
        <f t="shared" si="404"/>
        <v>1.8039215686274508</v>
      </c>
      <c r="Q734" s="162">
        <f t="shared" si="405"/>
        <v>0</v>
      </c>
      <c r="R734" s="162">
        <f t="shared" si="406"/>
        <v>0</v>
      </c>
      <c r="S734" s="162">
        <f t="shared" si="407"/>
        <v>0</v>
      </c>
      <c r="T734" s="251" t="str">
        <f t="shared" si="408"/>
        <v>V</v>
      </c>
      <c r="U734" s="262">
        <v>1</v>
      </c>
      <c r="V734" s="262">
        <v>1</v>
      </c>
      <c r="W734" s="262">
        <v>1</v>
      </c>
      <c r="X734" s="262">
        <v>1</v>
      </c>
      <c r="Y734" s="158"/>
      <c r="Z734" s="164">
        <f t="shared" si="409"/>
        <v>2020</v>
      </c>
      <c r="AA734" s="165">
        <f t="shared" si="410"/>
        <v>18.219607843137251</v>
      </c>
      <c r="AB734" s="166"/>
    </row>
    <row r="735" spans="1:28" ht="18" customHeight="1">
      <c r="A735" s="137">
        <v>41</v>
      </c>
      <c r="B735" s="298" t="s">
        <v>335</v>
      </c>
      <c r="C735" s="656" t="s">
        <v>834</v>
      </c>
      <c r="D735" s="300">
        <v>0</v>
      </c>
      <c r="E735" s="301" t="s">
        <v>663</v>
      </c>
      <c r="F735" s="72" t="s">
        <v>871</v>
      </c>
      <c r="G735" s="72" t="s">
        <v>334</v>
      </c>
      <c r="H735" s="55" t="s">
        <v>706</v>
      </c>
      <c r="I735" s="72">
        <v>54.9</v>
      </c>
      <c r="J735" s="261">
        <v>7080</v>
      </c>
      <c r="K735" s="161">
        <f t="shared" si="399"/>
        <v>80</v>
      </c>
      <c r="L735" s="162">
        <f t="shared" si="400"/>
        <v>15.924875294117644</v>
      </c>
      <c r="M735" s="162">
        <f t="shared" si="401"/>
        <v>0</v>
      </c>
      <c r="N735" s="162">
        <f t="shared" si="402"/>
        <v>0</v>
      </c>
      <c r="O735" s="162">
        <f t="shared" si="403"/>
        <v>0</v>
      </c>
      <c r="P735" s="163">
        <f t="shared" si="404"/>
        <v>0.29007058823529408</v>
      </c>
      <c r="Q735" s="162">
        <f t="shared" si="405"/>
        <v>0</v>
      </c>
      <c r="R735" s="162">
        <f t="shared" si="406"/>
        <v>0</v>
      </c>
      <c r="S735" s="162">
        <f t="shared" si="407"/>
        <v>0</v>
      </c>
      <c r="T735" s="251" t="str">
        <f t="shared" si="408"/>
        <v>V</v>
      </c>
      <c r="U735" s="262">
        <v>1</v>
      </c>
      <c r="V735" s="262">
        <v>1</v>
      </c>
      <c r="W735" s="262">
        <v>1</v>
      </c>
      <c r="X735" s="262">
        <v>1</v>
      </c>
      <c r="Y735" s="158"/>
      <c r="Z735" s="164">
        <f t="shared" si="409"/>
        <v>4392</v>
      </c>
      <c r="AA735" s="165">
        <f t="shared" si="410"/>
        <v>15.924875294117644</v>
      </c>
      <c r="AB735" s="166"/>
    </row>
    <row r="736" spans="1:28" ht="18" customHeight="1">
      <c r="B736" s="298" t="s">
        <v>335</v>
      </c>
      <c r="C736" s="656" t="s">
        <v>834</v>
      </c>
      <c r="D736" s="300">
        <v>0</v>
      </c>
      <c r="E736" s="301" t="s">
        <v>664</v>
      </c>
      <c r="F736" s="72" t="s">
        <v>345</v>
      </c>
      <c r="G736" s="72" t="s">
        <v>348</v>
      </c>
      <c r="H736" s="55" t="s">
        <v>325</v>
      </c>
      <c r="I736" s="72">
        <v>7.6</v>
      </c>
      <c r="J736" s="261">
        <v>2200</v>
      </c>
      <c r="K736" s="161">
        <f t="shared" si="399"/>
        <v>200</v>
      </c>
      <c r="L736" s="162">
        <f t="shared" si="400"/>
        <v>21.990525490196081</v>
      </c>
      <c r="M736" s="162">
        <f t="shared" si="401"/>
        <v>0</v>
      </c>
      <c r="N736" s="162">
        <f t="shared" si="402"/>
        <v>0</v>
      </c>
      <c r="O736" s="162">
        <f t="shared" si="403"/>
        <v>0</v>
      </c>
      <c r="P736" s="163">
        <f t="shared" si="404"/>
        <v>2.8934901960784316</v>
      </c>
      <c r="Q736" s="162">
        <f t="shared" si="405"/>
        <v>0</v>
      </c>
      <c r="R736" s="162">
        <f t="shared" si="406"/>
        <v>0</v>
      </c>
      <c r="S736" s="162">
        <f t="shared" si="407"/>
        <v>0</v>
      </c>
      <c r="T736" s="251" t="str">
        <f t="shared" si="408"/>
        <v>S</v>
      </c>
      <c r="U736" s="262">
        <v>1</v>
      </c>
      <c r="V736" s="262">
        <v>1</v>
      </c>
      <c r="W736" s="262">
        <v>1</v>
      </c>
      <c r="X736" s="262">
        <v>1</v>
      </c>
      <c r="Y736" s="158"/>
      <c r="Z736" s="164">
        <f t="shared" si="409"/>
        <v>1520</v>
      </c>
      <c r="AA736" s="165">
        <f t="shared" si="410"/>
        <v>21.990525490196081</v>
      </c>
      <c r="AB736" s="166"/>
    </row>
    <row r="737" spans="2:28" ht="18" customHeight="1">
      <c r="B737" s="298" t="s">
        <v>335</v>
      </c>
      <c r="C737" s="656" t="s">
        <v>834</v>
      </c>
      <c r="D737" s="300">
        <v>0</v>
      </c>
      <c r="E737" s="301" t="s">
        <v>665</v>
      </c>
      <c r="F737" s="55" t="s">
        <v>344</v>
      </c>
      <c r="G737" s="72" t="s">
        <v>333</v>
      </c>
      <c r="H737" s="55" t="s">
        <v>706</v>
      </c>
      <c r="I737" s="72">
        <v>9</v>
      </c>
      <c r="J737" s="261">
        <v>3200</v>
      </c>
      <c r="K737" s="161">
        <f t="shared" si="399"/>
        <v>200</v>
      </c>
      <c r="L737" s="162">
        <f t="shared" si="400"/>
        <v>3.036</v>
      </c>
      <c r="M737" s="162">
        <f t="shared" si="401"/>
        <v>0</v>
      </c>
      <c r="N737" s="162">
        <f t="shared" si="402"/>
        <v>0</v>
      </c>
      <c r="O737" s="162">
        <f t="shared" si="403"/>
        <v>0</v>
      </c>
      <c r="P737" s="163">
        <f t="shared" si="404"/>
        <v>0.33733333333333332</v>
      </c>
      <c r="Q737" s="162">
        <f t="shared" si="405"/>
        <v>0</v>
      </c>
      <c r="R737" s="162">
        <f t="shared" si="406"/>
        <v>0</v>
      </c>
      <c r="S737" s="162">
        <f t="shared" si="407"/>
        <v>0</v>
      </c>
      <c r="T737" s="251" t="str">
        <f t="shared" si="408"/>
        <v>V</v>
      </c>
      <c r="U737" s="262">
        <v>1</v>
      </c>
      <c r="V737" s="262">
        <v>1</v>
      </c>
      <c r="W737" s="262">
        <v>1</v>
      </c>
      <c r="X737" s="262">
        <v>1</v>
      </c>
      <c r="Y737" s="158"/>
      <c r="Z737" s="164">
        <f t="shared" si="409"/>
        <v>1800</v>
      </c>
      <c r="AA737" s="165">
        <f t="shared" si="410"/>
        <v>3.036</v>
      </c>
      <c r="AB737" s="166"/>
    </row>
    <row r="738" spans="2:28" ht="18" customHeight="1">
      <c r="B738" s="298" t="s">
        <v>335</v>
      </c>
      <c r="C738" s="656" t="s">
        <v>834</v>
      </c>
      <c r="D738" s="300">
        <v>0</v>
      </c>
      <c r="E738" s="301" t="s">
        <v>666</v>
      </c>
      <c r="F738" s="72" t="s">
        <v>871</v>
      </c>
      <c r="G738" s="72" t="s">
        <v>334</v>
      </c>
      <c r="H738" s="55" t="s">
        <v>706</v>
      </c>
      <c r="I738" s="72">
        <v>55.1</v>
      </c>
      <c r="J738" s="261">
        <v>7080</v>
      </c>
      <c r="K738" s="161">
        <f t="shared" si="399"/>
        <v>80</v>
      </c>
      <c r="L738" s="162">
        <f t="shared" si="400"/>
        <v>15.982889411764704</v>
      </c>
      <c r="M738" s="162">
        <f t="shared" si="401"/>
        <v>0</v>
      </c>
      <c r="N738" s="162">
        <f t="shared" si="402"/>
        <v>0</v>
      </c>
      <c r="O738" s="162">
        <f t="shared" si="403"/>
        <v>0</v>
      </c>
      <c r="P738" s="163">
        <f t="shared" si="404"/>
        <v>0.29007058823529408</v>
      </c>
      <c r="Q738" s="162">
        <f t="shared" si="405"/>
        <v>0</v>
      </c>
      <c r="R738" s="162">
        <f t="shared" si="406"/>
        <v>0</v>
      </c>
      <c r="S738" s="162">
        <f t="shared" si="407"/>
        <v>0</v>
      </c>
      <c r="T738" s="251" t="str">
        <f t="shared" si="408"/>
        <v>V</v>
      </c>
      <c r="U738" s="262">
        <v>1</v>
      </c>
      <c r="V738" s="262">
        <v>1</v>
      </c>
      <c r="W738" s="262">
        <v>1</v>
      </c>
      <c r="X738" s="262">
        <v>1</v>
      </c>
      <c r="Y738" s="158"/>
      <c r="Z738" s="164">
        <f t="shared" si="409"/>
        <v>4408</v>
      </c>
      <c r="AA738" s="165">
        <f t="shared" si="410"/>
        <v>15.982889411764704</v>
      </c>
      <c r="AB738" s="166"/>
    </row>
    <row r="739" spans="2:28" ht="18" customHeight="1">
      <c r="B739" s="298" t="s">
        <v>335</v>
      </c>
      <c r="C739" s="656" t="s">
        <v>834</v>
      </c>
      <c r="D739" s="300">
        <v>0</v>
      </c>
      <c r="E739" s="301" t="s">
        <v>667</v>
      </c>
      <c r="F739" s="72" t="s">
        <v>303</v>
      </c>
      <c r="G739" s="72" t="s">
        <v>334</v>
      </c>
      <c r="H739" s="55" t="s">
        <v>324</v>
      </c>
      <c r="I739" s="72">
        <v>55.1</v>
      </c>
      <c r="J739" s="261">
        <v>7200</v>
      </c>
      <c r="K739" s="161">
        <f t="shared" si="399"/>
        <v>200</v>
      </c>
      <c r="L739" s="162">
        <f t="shared" si="400"/>
        <v>33.2976862745098</v>
      </c>
      <c r="M739" s="162">
        <f t="shared" si="401"/>
        <v>0</v>
      </c>
      <c r="N739" s="162">
        <f t="shared" si="402"/>
        <v>0</v>
      </c>
      <c r="O739" s="162">
        <f t="shared" si="403"/>
        <v>0</v>
      </c>
      <c r="P739" s="163">
        <f t="shared" si="404"/>
        <v>0.60431372549019602</v>
      </c>
      <c r="Q739" s="162">
        <f t="shared" si="405"/>
        <v>0</v>
      </c>
      <c r="R739" s="162">
        <f t="shared" si="406"/>
        <v>0</v>
      </c>
      <c r="S739" s="162">
        <f t="shared" si="407"/>
        <v>0</v>
      </c>
      <c r="T739" s="251" t="str">
        <f t="shared" si="408"/>
        <v>V</v>
      </c>
      <c r="U739" s="262">
        <v>1</v>
      </c>
      <c r="V739" s="262">
        <v>1</v>
      </c>
      <c r="W739" s="262">
        <v>1</v>
      </c>
      <c r="X739" s="262">
        <v>1</v>
      </c>
      <c r="Y739" s="158"/>
      <c r="Z739" s="164">
        <f t="shared" si="409"/>
        <v>11020</v>
      </c>
      <c r="AA739" s="165">
        <f t="shared" si="410"/>
        <v>33.2976862745098</v>
      </c>
      <c r="AB739" s="166"/>
    </row>
    <row r="740" spans="2:28" ht="18" customHeight="1">
      <c r="B740" s="298" t="s">
        <v>335</v>
      </c>
      <c r="C740" s="656" t="s">
        <v>834</v>
      </c>
      <c r="D740" s="300">
        <v>0</v>
      </c>
      <c r="E740" s="301" t="s">
        <v>668</v>
      </c>
      <c r="F740" s="72" t="s">
        <v>871</v>
      </c>
      <c r="G740" s="72" t="s">
        <v>334</v>
      </c>
      <c r="H740" s="55" t="s">
        <v>706</v>
      </c>
      <c r="I740" s="72">
        <v>54.9</v>
      </c>
      <c r="J740" s="261">
        <v>7080</v>
      </c>
      <c r="K740" s="161">
        <f t="shared" si="399"/>
        <v>80</v>
      </c>
      <c r="L740" s="162">
        <f t="shared" si="400"/>
        <v>15.924875294117644</v>
      </c>
      <c r="M740" s="162">
        <f t="shared" si="401"/>
        <v>0</v>
      </c>
      <c r="N740" s="162">
        <f t="shared" si="402"/>
        <v>0</v>
      </c>
      <c r="O740" s="162">
        <f t="shared" si="403"/>
        <v>0</v>
      </c>
      <c r="P740" s="163">
        <f t="shared" si="404"/>
        <v>0.29007058823529408</v>
      </c>
      <c r="Q740" s="162">
        <f t="shared" si="405"/>
        <v>0</v>
      </c>
      <c r="R740" s="162">
        <f t="shared" si="406"/>
        <v>0</v>
      </c>
      <c r="S740" s="162">
        <f t="shared" si="407"/>
        <v>0</v>
      </c>
      <c r="T740" s="251" t="str">
        <f t="shared" si="408"/>
        <v>V</v>
      </c>
      <c r="U740" s="262">
        <v>1</v>
      </c>
      <c r="V740" s="262">
        <v>1</v>
      </c>
      <c r="W740" s="262">
        <v>1</v>
      </c>
      <c r="X740" s="262">
        <v>1</v>
      </c>
      <c r="Y740" s="158"/>
      <c r="Z740" s="164">
        <f t="shared" si="409"/>
        <v>4392</v>
      </c>
      <c r="AA740" s="165">
        <f t="shared" si="410"/>
        <v>15.924875294117644</v>
      </c>
      <c r="AB740" s="166"/>
    </row>
    <row r="741" spans="2:28" ht="18" customHeight="1">
      <c r="B741" s="298" t="s">
        <v>335</v>
      </c>
      <c r="C741" s="656" t="s">
        <v>834</v>
      </c>
      <c r="D741" s="300">
        <v>0</v>
      </c>
      <c r="E741" s="301" t="s">
        <v>669</v>
      </c>
      <c r="F741" s="72" t="s">
        <v>345</v>
      </c>
      <c r="G741" s="72" t="s">
        <v>348</v>
      </c>
      <c r="H741" s="55" t="s">
        <v>325</v>
      </c>
      <c r="I741" s="72">
        <v>7.6</v>
      </c>
      <c r="J741" s="261">
        <v>2200</v>
      </c>
      <c r="K741" s="161">
        <f t="shared" si="399"/>
        <v>200</v>
      </c>
      <c r="L741" s="162">
        <f t="shared" si="400"/>
        <v>21.990525490196081</v>
      </c>
      <c r="M741" s="162">
        <f t="shared" si="401"/>
        <v>0</v>
      </c>
      <c r="N741" s="162">
        <f t="shared" si="402"/>
        <v>0</v>
      </c>
      <c r="O741" s="162">
        <f t="shared" si="403"/>
        <v>0</v>
      </c>
      <c r="P741" s="163">
        <f t="shared" si="404"/>
        <v>2.8934901960784316</v>
      </c>
      <c r="Q741" s="162">
        <f t="shared" si="405"/>
        <v>0</v>
      </c>
      <c r="R741" s="162">
        <f t="shared" si="406"/>
        <v>0</v>
      </c>
      <c r="S741" s="162">
        <f t="shared" si="407"/>
        <v>0</v>
      </c>
      <c r="T741" s="251" t="str">
        <f t="shared" si="408"/>
        <v>S</v>
      </c>
      <c r="U741" s="262">
        <v>1</v>
      </c>
      <c r="V741" s="262">
        <v>1</v>
      </c>
      <c r="W741" s="262">
        <v>1</v>
      </c>
      <c r="X741" s="262">
        <v>1</v>
      </c>
      <c r="Y741" s="158"/>
      <c r="Z741" s="164">
        <f t="shared" si="409"/>
        <v>1520</v>
      </c>
      <c r="AA741" s="165">
        <f t="shared" si="410"/>
        <v>21.990525490196081</v>
      </c>
      <c r="AB741" s="166"/>
    </row>
    <row r="742" spans="2:28" ht="18" customHeight="1">
      <c r="B742" s="298" t="s">
        <v>335</v>
      </c>
      <c r="C742" s="656" t="s">
        <v>834</v>
      </c>
      <c r="D742" s="300">
        <v>0</v>
      </c>
      <c r="E742" s="301" t="s">
        <v>670</v>
      </c>
      <c r="F742" s="55" t="s">
        <v>344</v>
      </c>
      <c r="G742" s="72" t="s">
        <v>333</v>
      </c>
      <c r="H742" s="55" t="s">
        <v>706</v>
      </c>
      <c r="I742" s="72">
        <v>9</v>
      </c>
      <c r="J742" s="261">
        <v>3200</v>
      </c>
      <c r="K742" s="161">
        <f t="shared" si="399"/>
        <v>200</v>
      </c>
      <c r="L742" s="162">
        <f t="shared" si="400"/>
        <v>3.036</v>
      </c>
      <c r="M742" s="162">
        <f t="shared" si="401"/>
        <v>0</v>
      </c>
      <c r="N742" s="162">
        <f t="shared" si="402"/>
        <v>0</v>
      </c>
      <c r="O742" s="162">
        <f t="shared" si="403"/>
        <v>0</v>
      </c>
      <c r="P742" s="163">
        <f t="shared" si="404"/>
        <v>0.33733333333333332</v>
      </c>
      <c r="Q742" s="162">
        <f t="shared" si="405"/>
        <v>0</v>
      </c>
      <c r="R742" s="162">
        <f t="shared" si="406"/>
        <v>0</v>
      </c>
      <c r="S742" s="162">
        <f t="shared" si="407"/>
        <v>0</v>
      </c>
      <c r="T742" s="251" t="str">
        <f t="shared" si="408"/>
        <v>V</v>
      </c>
      <c r="U742" s="262">
        <v>1</v>
      </c>
      <c r="V742" s="262">
        <v>1</v>
      </c>
      <c r="W742" s="262">
        <v>1</v>
      </c>
      <c r="X742" s="262">
        <v>1</v>
      </c>
      <c r="Y742" s="158"/>
      <c r="Z742" s="164">
        <f t="shared" si="409"/>
        <v>1800</v>
      </c>
      <c r="AA742" s="165">
        <f t="shared" si="410"/>
        <v>3.036</v>
      </c>
      <c r="AB742" s="166"/>
    </row>
    <row r="743" spans="2:28" ht="18" customHeight="1">
      <c r="B743" s="298" t="s">
        <v>335</v>
      </c>
      <c r="C743" s="656" t="s">
        <v>834</v>
      </c>
      <c r="D743" s="300">
        <v>0</v>
      </c>
      <c r="E743" s="301" t="s">
        <v>671</v>
      </c>
      <c r="F743" s="72" t="s">
        <v>871</v>
      </c>
      <c r="G743" s="72" t="s">
        <v>334</v>
      </c>
      <c r="H743" s="55" t="s">
        <v>706</v>
      </c>
      <c r="I743" s="72">
        <v>58.7</v>
      </c>
      <c r="J743" s="261">
        <v>7080</v>
      </c>
      <c r="K743" s="161">
        <f t="shared" si="399"/>
        <v>80</v>
      </c>
      <c r="L743" s="162">
        <f t="shared" si="400"/>
        <v>17.027143529411763</v>
      </c>
      <c r="M743" s="162">
        <f t="shared" si="401"/>
        <v>0</v>
      </c>
      <c r="N743" s="162">
        <f t="shared" si="402"/>
        <v>0</v>
      </c>
      <c r="O743" s="162">
        <f t="shared" si="403"/>
        <v>0</v>
      </c>
      <c r="P743" s="163">
        <f t="shared" si="404"/>
        <v>0.29007058823529408</v>
      </c>
      <c r="Q743" s="162">
        <f t="shared" si="405"/>
        <v>0</v>
      </c>
      <c r="R743" s="162">
        <f t="shared" si="406"/>
        <v>0</v>
      </c>
      <c r="S743" s="162">
        <f t="shared" si="407"/>
        <v>0</v>
      </c>
      <c r="T743" s="251" t="str">
        <f t="shared" si="408"/>
        <v>V</v>
      </c>
      <c r="U743" s="262">
        <v>1</v>
      </c>
      <c r="V743" s="262">
        <v>1</v>
      </c>
      <c r="W743" s="262">
        <v>1</v>
      </c>
      <c r="X743" s="262">
        <v>1</v>
      </c>
      <c r="Y743" s="158"/>
      <c r="Z743" s="164">
        <f t="shared" si="409"/>
        <v>4696</v>
      </c>
      <c r="AA743" s="165">
        <f t="shared" si="410"/>
        <v>17.027143529411763</v>
      </c>
      <c r="AB743" s="166"/>
    </row>
    <row r="744" spans="2:28" ht="18" customHeight="1">
      <c r="B744" s="298" t="s">
        <v>335</v>
      </c>
      <c r="C744" s="656" t="s">
        <v>834</v>
      </c>
      <c r="D744" s="300">
        <v>0</v>
      </c>
      <c r="E744" s="301" t="s">
        <v>672</v>
      </c>
      <c r="F744" s="72" t="s">
        <v>412</v>
      </c>
      <c r="G744" s="72" t="s">
        <v>333</v>
      </c>
      <c r="H744" s="55" t="s">
        <v>324</v>
      </c>
      <c r="I744" s="72">
        <v>8.5</v>
      </c>
      <c r="J744" s="261">
        <v>3200</v>
      </c>
      <c r="K744" s="161">
        <f t="shared" si="399"/>
        <v>200</v>
      </c>
      <c r="L744" s="162">
        <f t="shared" si="400"/>
        <v>2.8673333333333333</v>
      </c>
      <c r="M744" s="162">
        <f t="shared" si="401"/>
        <v>0</v>
      </c>
      <c r="N744" s="162">
        <f t="shared" si="402"/>
        <v>0</v>
      </c>
      <c r="O744" s="162">
        <f t="shared" si="403"/>
        <v>0</v>
      </c>
      <c r="P744" s="163">
        <f t="shared" si="404"/>
        <v>0.33733333333333332</v>
      </c>
      <c r="Q744" s="162">
        <f t="shared" si="405"/>
        <v>0</v>
      </c>
      <c r="R744" s="162">
        <f t="shared" si="406"/>
        <v>0</v>
      </c>
      <c r="S744" s="162">
        <f t="shared" si="407"/>
        <v>0</v>
      </c>
      <c r="T744" s="251" t="str">
        <f t="shared" si="408"/>
        <v>V</v>
      </c>
      <c r="U744" s="262">
        <v>1</v>
      </c>
      <c r="V744" s="262">
        <v>1</v>
      </c>
      <c r="W744" s="262">
        <v>1</v>
      </c>
      <c r="X744" s="262">
        <v>1</v>
      </c>
      <c r="Y744" s="158"/>
      <c r="Z744" s="164">
        <f t="shared" si="409"/>
        <v>1700</v>
      </c>
      <c r="AA744" s="165">
        <f t="shared" si="410"/>
        <v>2.8673333333333333</v>
      </c>
      <c r="AB744" s="166"/>
    </row>
    <row r="745" spans="2:28" ht="18" customHeight="1">
      <c r="B745" s="298" t="s">
        <v>335</v>
      </c>
      <c r="C745" s="656" t="s">
        <v>834</v>
      </c>
      <c r="D745" s="300">
        <v>0</v>
      </c>
      <c r="E745" s="301" t="s">
        <v>673</v>
      </c>
      <c r="F745" s="72" t="s">
        <v>412</v>
      </c>
      <c r="G745" s="72" t="s">
        <v>333</v>
      </c>
      <c r="H745" s="55" t="s">
        <v>324</v>
      </c>
      <c r="I745" s="72">
        <v>9.6</v>
      </c>
      <c r="J745" s="261">
        <v>3200</v>
      </c>
      <c r="K745" s="161">
        <f t="shared" si="399"/>
        <v>200</v>
      </c>
      <c r="L745" s="162">
        <f t="shared" si="400"/>
        <v>3.2383999999999999</v>
      </c>
      <c r="M745" s="162">
        <f t="shared" si="401"/>
        <v>0</v>
      </c>
      <c r="N745" s="162">
        <f t="shared" si="402"/>
        <v>0</v>
      </c>
      <c r="O745" s="162">
        <f t="shared" si="403"/>
        <v>0</v>
      </c>
      <c r="P745" s="163">
        <f t="shared" si="404"/>
        <v>0.33733333333333332</v>
      </c>
      <c r="Q745" s="162">
        <f t="shared" si="405"/>
        <v>0</v>
      </c>
      <c r="R745" s="162">
        <f t="shared" si="406"/>
        <v>0</v>
      </c>
      <c r="S745" s="162">
        <f t="shared" si="407"/>
        <v>0</v>
      </c>
      <c r="T745" s="251" t="str">
        <f t="shared" si="408"/>
        <v>V</v>
      </c>
      <c r="U745" s="262">
        <v>1</v>
      </c>
      <c r="V745" s="262">
        <v>1</v>
      </c>
      <c r="W745" s="262">
        <v>1</v>
      </c>
      <c r="X745" s="262">
        <v>1</v>
      </c>
      <c r="Y745" s="158"/>
      <c r="Z745" s="164">
        <f t="shared" si="409"/>
        <v>1920</v>
      </c>
      <c r="AA745" s="165">
        <f t="shared" si="410"/>
        <v>3.2383999999999999</v>
      </c>
      <c r="AB745" s="166"/>
    </row>
    <row r="746" spans="2:28" ht="18" customHeight="1">
      <c r="B746" s="298" t="s">
        <v>335</v>
      </c>
      <c r="C746" s="656" t="s">
        <v>834</v>
      </c>
      <c r="D746" s="300">
        <v>0</v>
      </c>
      <c r="E746" s="301" t="s">
        <v>674</v>
      </c>
      <c r="F746" s="72" t="s">
        <v>528</v>
      </c>
      <c r="G746" s="72" t="s">
        <v>341</v>
      </c>
      <c r="H746" s="55" t="s">
        <v>706</v>
      </c>
      <c r="I746" s="72">
        <v>16.8</v>
      </c>
      <c r="J746" s="261">
        <v>1040</v>
      </c>
      <c r="K746" s="161">
        <f t="shared" si="399"/>
        <v>40</v>
      </c>
      <c r="L746" s="162">
        <f t="shared" si="400"/>
        <v>2.127472941176471</v>
      </c>
      <c r="M746" s="162">
        <f t="shared" si="401"/>
        <v>0</v>
      </c>
      <c r="N746" s="162">
        <f t="shared" si="402"/>
        <v>0</v>
      </c>
      <c r="O746" s="162">
        <f t="shared" si="403"/>
        <v>0</v>
      </c>
      <c r="P746" s="163">
        <f t="shared" si="404"/>
        <v>0.12663529411764707</v>
      </c>
      <c r="Q746" s="162">
        <f t="shared" si="405"/>
        <v>0</v>
      </c>
      <c r="R746" s="162">
        <f t="shared" si="406"/>
        <v>0</v>
      </c>
      <c r="S746" s="162">
        <f t="shared" si="407"/>
        <v>0</v>
      </c>
      <c r="T746" s="251" t="str">
        <f t="shared" si="408"/>
        <v>B</v>
      </c>
      <c r="U746" s="262">
        <v>1</v>
      </c>
      <c r="V746" s="262">
        <v>1</v>
      </c>
      <c r="W746" s="262">
        <v>1</v>
      </c>
      <c r="X746" s="262">
        <v>1</v>
      </c>
      <c r="Y746" s="158"/>
      <c r="Z746" s="164">
        <f t="shared" si="409"/>
        <v>672</v>
      </c>
      <c r="AA746" s="165">
        <f t="shared" si="410"/>
        <v>2.127472941176471</v>
      </c>
      <c r="AB746" s="166"/>
    </row>
    <row r="747" spans="2:28" ht="18" customHeight="1">
      <c r="B747" s="298" t="s">
        <v>335</v>
      </c>
      <c r="C747" s="656" t="s">
        <v>834</v>
      </c>
      <c r="D747" s="300">
        <v>0</v>
      </c>
      <c r="E747" s="301" t="s">
        <v>675</v>
      </c>
      <c r="F747" s="72" t="s">
        <v>528</v>
      </c>
      <c r="G747" s="72" t="s">
        <v>341</v>
      </c>
      <c r="H747" s="55" t="s">
        <v>706</v>
      </c>
      <c r="I747" s="72">
        <v>18.600000000000001</v>
      </c>
      <c r="J747" s="261">
        <v>1040</v>
      </c>
      <c r="K747" s="161">
        <f t="shared" si="399"/>
        <v>40</v>
      </c>
      <c r="L747" s="162">
        <f t="shared" si="400"/>
        <v>2.3554164705882354</v>
      </c>
      <c r="M747" s="162">
        <f t="shared" si="401"/>
        <v>0</v>
      </c>
      <c r="N747" s="162">
        <f t="shared" si="402"/>
        <v>0</v>
      </c>
      <c r="O747" s="162">
        <f t="shared" si="403"/>
        <v>0</v>
      </c>
      <c r="P747" s="163">
        <f t="shared" si="404"/>
        <v>0.12663529411764707</v>
      </c>
      <c r="Q747" s="162">
        <f t="shared" si="405"/>
        <v>0</v>
      </c>
      <c r="R747" s="162">
        <f t="shared" si="406"/>
        <v>0</v>
      </c>
      <c r="S747" s="162">
        <f t="shared" si="407"/>
        <v>0</v>
      </c>
      <c r="T747" s="251" t="str">
        <f t="shared" si="408"/>
        <v>B</v>
      </c>
      <c r="U747" s="262">
        <v>1</v>
      </c>
      <c r="V747" s="262">
        <v>1</v>
      </c>
      <c r="W747" s="262">
        <v>1</v>
      </c>
      <c r="X747" s="262">
        <v>1</v>
      </c>
      <c r="Y747" s="158"/>
      <c r="Z747" s="164">
        <f t="shared" si="409"/>
        <v>744</v>
      </c>
      <c r="AA747" s="165">
        <f t="shared" si="410"/>
        <v>2.3554164705882354</v>
      </c>
      <c r="AB747" s="166"/>
    </row>
    <row r="748" spans="2:28" ht="18" customHeight="1">
      <c r="B748" s="298" t="s">
        <v>335</v>
      </c>
      <c r="C748" s="656" t="s">
        <v>834</v>
      </c>
      <c r="D748" s="300">
        <v>1</v>
      </c>
      <c r="E748" s="301" t="s">
        <v>676</v>
      </c>
      <c r="F748" s="72" t="s">
        <v>871</v>
      </c>
      <c r="G748" s="72" t="s">
        <v>334</v>
      </c>
      <c r="H748" s="55" t="s">
        <v>324</v>
      </c>
      <c r="I748" s="72">
        <v>55.1</v>
      </c>
      <c r="J748" s="261">
        <v>7080</v>
      </c>
      <c r="K748" s="161">
        <f t="shared" si="399"/>
        <v>80</v>
      </c>
      <c r="L748" s="162">
        <f t="shared" si="400"/>
        <v>15.982889411764704</v>
      </c>
      <c r="M748" s="162">
        <f t="shared" si="401"/>
        <v>0</v>
      </c>
      <c r="N748" s="162">
        <f t="shared" si="402"/>
        <v>0</v>
      </c>
      <c r="O748" s="162">
        <f t="shared" si="403"/>
        <v>0</v>
      </c>
      <c r="P748" s="163">
        <f t="shared" si="404"/>
        <v>0.29007058823529408</v>
      </c>
      <c r="Q748" s="162">
        <f t="shared" si="405"/>
        <v>0</v>
      </c>
      <c r="R748" s="162">
        <f t="shared" si="406"/>
        <v>0</v>
      </c>
      <c r="S748" s="162">
        <f t="shared" si="407"/>
        <v>0</v>
      </c>
      <c r="T748" s="251" t="str">
        <f t="shared" si="408"/>
        <v>V</v>
      </c>
      <c r="U748" s="262">
        <v>1</v>
      </c>
      <c r="V748" s="262">
        <v>1</v>
      </c>
      <c r="W748" s="262">
        <v>1</v>
      </c>
      <c r="X748" s="262">
        <v>1</v>
      </c>
      <c r="Y748" s="158"/>
      <c r="Z748" s="164">
        <f t="shared" si="409"/>
        <v>4408</v>
      </c>
      <c r="AA748" s="165">
        <f t="shared" si="410"/>
        <v>15.982889411764704</v>
      </c>
      <c r="AB748" s="166"/>
    </row>
    <row r="749" spans="2:28" ht="18" customHeight="1">
      <c r="B749" s="298" t="s">
        <v>335</v>
      </c>
      <c r="C749" s="656" t="s">
        <v>834</v>
      </c>
      <c r="D749" s="300">
        <v>1</v>
      </c>
      <c r="E749" s="301" t="s">
        <v>677</v>
      </c>
      <c r="F749" s="72" t="s">
        <v>871</v>
      </c>
      <c r="G749" s="72" t="s">
        <v>334</v>
      </c>
      <c r="H749" s="55" t="s">
        <v>706</v>
      </c>
      <c r="I749" s="72">
        <v>55.1</v>
      </c>
      <c r="J749" s="261">
        <v>7080</v>
      </c>
      <c r="K749" s="161">
        <f t="shared" si="399"/>
        <v>80</v>
      </c>
      <c r="L749" s="162">
        <f t="shared" si="400"/>
        <v>15.982889411764704</v>
      </c>
      <c r="M749" s="162">
        <f t="shared" si="401"/>
        <v>0</v>
      </c>
      <c r="N749" s="162">
        <f t="shared" si="402"/>
        <v>0</v>
      </c>
      <c r="O749" s="162">
        <f t="shared" si="403"/>
        <v>0</v>
      </c>
      <c r="P749" s="163">
        <f t="shared" si="404"/>
        <v>0.29007058823529408</v>
      </c>
      <c r="Q749" s="162">
        <f t="shared" si="405"/>
        <v>0</v>
      </c>
      <c r="R749" s="162">
        <f t="shared" si="406"/>
        <v>0</v>
      </c>
      <c r="S749" s="162">
        <f t="shared" si="407"/>
        <v>0</v>
      </c>
      <c r="T749" s="251" t="str">
        <f t="shared" si="408"/>
        <v>V</v>
      </c>
      <c r="U749" s="262">
        <v>1</v>
      </c>
      <c r="V749" s="262">
        <v>1</v>
      </c>
      <c r="W749" s="262">
        <v>1</v>
      </c>
      <c r="X749" s="262">
        <v>1</v>
      </c>
      <c r="Y749" s="158"/>
      <c r="Z749" s="164">
        <f t="shared" si="409"/>
        <v>4408</v>
      </c>
      <c r="AA749" s="165">
        <f t="shared" si="410"/>
        <v>15.982889411764704</v>
      </c>
      <c r="AB749" s="166"/>
    </row>
    <row r="750" spans="2:28" ht="18" customHeight="1">
      <c r="B750" s="298" t="s">
        <v>335</v>
      </c>
      <c r="C750" s="656" t="s">
        <v>834</v>
      </c>
      <c r="D750" s="300">
        <v>1</v>
      </c>
      <c r="E750" s="301" t="s">
        <v>678</v>
      </c>
      <c r="F750" s="72" t="s">
        <v>528</v>
      </c>
      <c r="G750" s="72" t="s">
        <v>341</v>
      </c>
      <c r="H750" s="55" t="s">
        <v>706</v>
      </c>
      <c r="I750" s="72">
        <v>19.399999999999999</v>
      </c>
      <c r="J750" s="261">
        <v>1040</v>
      </c>
      <c r="K750" s="161">
        <f t="shared" si="399"/>
        <v>40</v>
      </c>
      <c r="L750" s="162">
        <f t="shared" si="400"/>
        <v>2.4567247058823529</v>
      </c>
      <c r="M750" s="162">
        <f t="shared" si="401"/>
        <v>0</v>
      </c>
      <c r="N750" s="162">
        <f t="shared" si="402"/>
        <v>0</v>
      </c>
      <c r="O750" s="162">
        <f t="shared" si="403"/>
        <v>0</v>
      </c>
      <c r="P750" s="163">
        <f t="shared" si="404"/>
        <v>0.12663529411764707</v>
      </c>
      <c r="Q750" s="162">
        <f t="shared" si="405"/>
        <v>0</v>
      </c>
      <c r="R750" s="162">
        <f t="shared" si="406"/>
        <v>0</v>
      </c>
      <c r="S750" s="162">
        <f t="shared" si="407"/>
        <v>0</v>
      </c>
      <c r="T750" s="251" t="str">
        <f t="shared" si="408"/>
        <v>B</v>
      </c>
      <c r="U750" s="262">
        <v>1</v>
      </c>
      <c r="V750" s="262">
        <v>1</v>
      </c>
      <c r="W750" s="262">
        <v>1</v>
      </c>
      <c r="X750" s="262">
        <v>1</v>
      </c>
      <c r="Y750" s="158"/>
      <c r="Z750" s="164">
        <f t="shared" si="409"/>
        <v>776</v>
      </c>
      <c r="AA750" s="165">
        <f t="shared" si="410"/>
        <v>2.4567247058823529</v>
      </c>
      <c r="AB750" s="166"/>
    </row>
    <row r="751" spans="2:28" ht="18" customHeight="1">
      <c r="B751" s="298" t="s">
        <v>335</v>
      </c>
      <c r="C751" s="656" t="s">
        <v>834</v>
      </c>
      <c r="D751" s="300">
        <v>1</v>
      </c>
      <c r="E751" s="301" t="s">
        <v>679</v>
      </c>
      <c r="F751" s="72" t="s">
        <v>871</v>
      </c>
      <c r="G751" s="72" t="s">
        <v>334</v>
      </c>
      <c r="H751" s="55" t="s">
        <v>706</v>
      </c>
      <c r="I751" s="72">
        <v>54.9</v>
      </c>
      <c r="J751" s="261">
        <v>7080</v>
      </c>
      <c r="K751" s="161">
        <f t="shared" si="399"/>
        <v>80</v>
      </c>
      <c r="L751" s="162">
        <f t="shared" si="400"/>
        <v>15.924875294117644</v>
      </c>
      <c r="M751" s="162">
        <f t="shared" si="401"/>
        <v>0</v>
      </c>
      <c r="N751" s="162">
        <f t="shared" si="402"/>
        <v>0</v>
      </c>
      <c r="O751" s="162">
        <f t="shared" si="403"/>
        <v>0</v>
      </c>
      <c r="P751" s="163">
        <f t="shared" si="404"/>
        <v>0.29007058823529408</v>
      </c>
      <c r="Q751" s="162">
        <f t="shared" si="405"/>
        <v>0</v>
      </c>
      <c r="R751" s="162">
        <f t="shared" si="406"/>
        <v>0</v>
      </c>
      <c r="S751" s="162">
        <f t="shared" si="407"/>
        <v>0</v>
      </c>
      <c r="T751" s="251" t="str">
        <f t="shared" si="408"/>
        <v>V</v>
      </c>
      <c r="U751" s="262">
        <v>1</v>
      </c>
      <c r="V751" s="262">
        <v>1</v>
      </c>
      <c r="W751" s="262">
        <v>1</v>
      </c>
      <c r="X751" s="262">
        <v>1</v>
      </c>
      <c r="Y751" s="158"/>
      <c r="Z751" s="164">
        <f t="shared" si="409"/>
        <v>4392</v>
      </c>
      <c r="AA751" s="165">
        <f t="shared" si="410"/>
        <v>15.924875294117644</v>
      </c>
      <c r="AB751" s="166"/>
    </row>
    <row r="752" spans="2:28" ht="18" customHeight="1">
      <c r="B752" s="298" t="s">
        <v>335</v>
      </c>
      <c r="C752" s="656" t="s">
        <v>834</v>
      </c>
      <c r="D752" s="300">
        <v>1</v>
      </c>
      <c r="E752" s="301" t="s">
        <v>680</v>
      </c>
      <c r="F752" s="72" t="s">
        <v>345</v>
      </c>
      <c r="G752" s="72" t="s">
        <v>348</v>
      </c>
      <c r="H752" s="55" t="s">
        <v>325</v>
      </c>
      <c r="I752" s="72">
        <v>7.6</v>
      </c>
      <c r="J752" s="261">
        <v>2200</v>
      </c>
      <c r="K752" s="161">
        <f t="shared" si="399"/>
        <v>200</v>
      </c>
      <c r="L752" s="162">
        <f t="shared" si="400"/>
        <v>21.990525490196081</v>
      </c>
      <c r="M752" s="162">
        <f t="shared" si="401"/>
        <v>0</v>
      </c>
      <c r="N752" s="162">
        <f t="shared" si="402"/>
        <v>0</v>
      </c>
      <c r="O752" s="162">
        <f t="shared" si="403"/>
        <v>0</v>
      </c>
      <c r="P752" s="163">
        <f t="shared" si="404"/>
        <v>2.8934901960784316</v>
      </c>
      <c r="Q752" s="162">
        <f t="shared" si="405"/>
        <v>0</v>
      </c>
      <c r="R752" s="162">
        <f t="shared" si="406"/>
        <v>0</v>
      </c>
      <c r="S752" s="162">
        <f t="shared" si="407"/>
        <v>0</v>
      </c>
      <c r="T752" s="251" t="str">
        <f t="shared" si="408"/>
        <v>S</v>
      </c>
      <c r="U752" s="262">
        <v>1</v>
      </c>
      <c r="V752" s="262">
        <v>1</v>
      </c>
      <c r="W752" s="262">
        <v>1</v>
      </c>
      <c r="X752" s="262">
        <v>1</v>
      </c>
      <c r="Y752" s="158"/>
      <c r="Z752" s="164">
        <f t="shared" si="409"/>
        <v>1520</v>
      </c>
      <c r="AA752" s="165">
        <f t="shared" si="410"/>
        <v>21.990525490196081</v>
      </c>
      <c r="AB752" s="166"/>
    </row>
    <row r="753" spans="2:28" ht="18" customHeight="1">
      <c r="B753" s="298" t="s">
        <v>335</v>
      </c>
      <c r="C753" s="656" t="s">
        <v>834</v>
      </c>
      <c r="D753" s="300">
        <v>1</v>
      </c>
      <c r="E753" s="301" t="s">
        <v>681</v>
      </c>
      <c r="F753" s="55" t="s">
        <v>344</v>
      </c>
      <c r="G753" s="72" t="s">
        <v>333</v>
      </c>
      <c r="H753" s="55" t="s">
        <v>706</v>
      </c>
      <c r="I753" s="72">
        <v>9</v>
      </c>
      <c r="J753" s="261">
        <v>3200</v>
      </c>
      <c r="K753" s="161">
        <f t="shared" si="399"/>
        <v>200</v>
      </c>
      <c r="L753" s="162">
        <f t="shared" si="400"/>
        <v>3.036</v>
      </c>
      <c r="M753" s="162">
        <f t="shared" si="401"/>
        <v>0</v>
      </c>
      <c r="N753" s="162">
        <f t="shared" si="402"/>
        <v>0</v>
      </c>
      <c r="O753" s="162">
        <f t="shared" si="403"/>
        <v>0</v>
      </c>
      <c r="P753" s="163">
        <f t="shared" si="404"/>
        <v>0.33733333333333332</v>
      </c>
      <c r="Q753" s="162">
        <f t="shared" si="405"/>
        <v>0</v>
      </c>
      <c r="R753" s="162">
        <f t="shared" si="406"/>
        <v>0</v>
      </c>
      <c r="S753" s="162">
        <f t="shared" si="407"/>
        <v>0</v>
      </c>
      <c r="T753" s="251" t="str">
        <f t="shared" si="408"/>
        <v>V</v>
      </c>
      <c r="U753" s="262">
        <v>1</v>
      </c>
      <c r="V753" s="262">
        <v>1</v>
      </c>
      <c r="W753" s="262">
        <v>1</v>
      </c>
      <c r="X753" s="262">
        <v>1</v>
      </c>
      <c r="Y753" s="158"/>
      <c r="Z753" s="164">
        <f t="shared" si="409"/>
        <v>1800</v>
      </c>
      <c r="AA753" s="165">
        <f t="shared" si="410"/>
        <v>3.036</v>
      </c>
      <c r="AB753" s="166"/>
    </row>
    <row r="754" spans="2:28" ht="18" customHeight="1">
      <c r="B754" s="298" t="s">
        <v>335</v>
      </c>
      <c r="C754" s="656" t="s">
        <v>834</v>
      </c>
      <c r="D754" s="300">
        <v>1</v>
      </c>
      <c r="E754" s="301" t="s">
        <v>682</v>
      </c>
      <c r="F754" s="72" t="s">
        <v>871</v>
      </c>
      <c r="G754" s="72" t="s">
        <v>334</v>
      </c>
      <c r="H754" s="55" t="s">
        <v>706</v>
      </c>
      <c r="I754" s="72">
        <v>55.1</v>
      </c>
      <c r="J754" s="261">
        <v>7080</v>
      </c>
      <c r="K754" s="161">
        <f t="shared" si="399"/>
        <v>80</v>
      </c>
      <c r="L754" s="162">
        <f t="shared" si="400"/>
        <v>15.982889411764704</v>
      </c>
      <c r="M754" s="162">
        <f t="shared" si="401"/>
        <v>0</v>
      </c>
      <c r="N754" s="162">
        <f t="shared" si="402"/>
        <v>0</v>
      </c>
      <c r="O754" s="162">
        <f t="shared" si="403"/>
        <v>0</v>
      </c>
      <c r="P754" s="163">
        <f t="shared" si="404"/>
        <v>0.29007058823529408</v>
      </c>
      <c r="Q754" s="162">
        <f t="shared" si="405"/>
        <v>0</v>
      </c>
      <c r="R754" s="162">
        <f t="shared" si="406"/>
        <v>0</v>
      </c>
      <c r="S754" s="162">
        <f t="shared" si="407"/>
        <v>0</v>
      </c>
      <c r="T754" s="251" t="str">
        <f t="shared" si="408"/>
        <v>V</v>
      </c>
      <c r="U754" s="262">
        <v>1</v>
      </c>
      <c r="V754" s="262">
        <v>1</v>
      </c>
      <c r="W754" s="262">
        <v>1</v>
      </c>
      <c r="X754" s="262">
        <v>1</v>
      </c>
      <c r="Y754" s="158"/>
      <c r="Z754" s="164">
        <f t="shared" si="409"/>
        <v>4408</v>
      </c>
      <c r="AA754" s="165">
        <f t="shared" si="410"/>
        <v>15.982889411764704</v>
      </c>
      <c r="AB754" s="166"/>
    </row>
    <row r="755" spans="2:28" ht="18" customHeight="1">
      <c r="B755" s="298" t="s">
        <v>335</v>
      </c>
      <c r="C755" s="656" t="s">
        <v>834</v>
      </c>
      <c r="D755" s="300">
        <v>1</v>
      </c>
      <c r="E755" s="301" t="s">
        <v>683</v>
      </c>
      <c r="F755" s="72" t="s">
        <v>303</v>
      </c>
      <c r="G755" s="72" t="s">
        <v>334</v>
      </c>
      <c r="H755" s="55" t="s">
        <v>324</v>
      </c>
      <c r="I755" s="72">
        <v>59.9</v>
      </c>
      <c r="J755" s="261">
        <v>7200</v>
      </c>
      <c r="K755" s="161">
        <f t="shared" si="399"/>
        <v>200</v>
      </c>
      <c r="L755" s="162">
        <f t="shared" si="400"/>
        <v>36.198392156862738</v>
      </c>
      <c r="M755" s="162">
        <f t="shared" si="401"/>
        <v>0</v>
      </c>
      <c r="N755" s="162">
        <f t="shared" si="402"/>
        <v>0</v>
      </c>
      <c r="O755" s="162">
        <f t="shared" si="403"/>
        <v>0</v>
      </c>
      <c r="P755" s="163">
        <f t="shared" si="404"/>
        <v>0.60431372549019602</v>
      </c>
      <c r="Q755" s="162">
        <f t="shared" si="405"/>
        <v>0</v>
      </c>
      <c r="R755" s="162">
        <f t="shared" si="406"/>
        <v>0</v>
      </c>
      <c r="S755" s="162">
        <f t="shared" si="407"/>
        <v>0</v>
      </c>
      <c r="T755" s="251" t="str">
        <f t="shared" si="408"/>
        <v>V</v>
      </c>
      <c r="U755" s="262">
        <v>1</v>
      </c>
      <c r="V755" s="262">
        <v>1</v>
      </c>
      <c r="W755" s="262">
        <v>1</v>
      </c>
      <c r="X755" s="262">
        <v>1</v>
      </c>
      <c r="Y755" s="158"/>
      <c r="Z755" s="164">
        <f t="shared" si="409"/>
        <v>11980</v>
      </c>
      <c r="AA755" s="165">
        <f t="shared" si="410"/>
        <v>36.198392156862738</v>
      </c>
      <c r="AB755" s="166"/>
    </row>
    <row r="756" spans="2:28" ht="18" customHeight="1">
      <c r="B756" s="298" t="s">
        <v>335</v>
      </c>
      <c r="C756" s="656" t="s">
        <v>834</v>
      </c>
      <c r="D756" s="300">
        <v>1</v>
      </c>
      <c r="E756" s="301" t="s">
        <v>684</v>
      </c>
      <c r="F756" s="72" t="s">
        <v>871</v>
      </c>
      <c r="G756" s="72" t="s">
        <v>334</v>
      </c>
      <c r="H756" s="55" t="s">
        <v>706</v>
      </c>
      <c r="I756" s="72">
        <v>54.9</v>
      </c>
      <c r="J756" s="261">
        <v>7080</v>
      </c>
      <c r="K756" s="161">
        <f t="shared" si="399"/>
        <v>80</v>
      </c>
      <c r="L756" s="162">
        <f t="shared" si="400"/>
        <v>15.924875294117644</v>
      </c>
      <c r="M756" s="162">
        <f t="shared" si="401"/>
        <v>0</v>
      </c>
      <c r="N756" s="162">
        <f t="shared" si="402"/>
        <v>0</v>
      </c>
      <c r="O756" s="162">
        <f t="shared" si="403"/>
        <v>0</v>
      </c>
      <c r="P756" s="163">
        <f t="shared" si="404"/>
        <v>0.29007058823529408</v>
      </c>
      <c r="Q756" s="162">
        <f t="shared" si="405"/>
        <v>0</v>
      </c>
      <c r="R756" s="162">
        <f t="shared" si="406"/>
        <v>0</v>
      </c>
      <c r="S756" s="162">
        <f t="shared" si="407"/>
        <v>0</v>
      </c>
      <c r="T756" s="251" t="str">
        <f t="shared" si="408"/>
        <v>V</v>
      </c>
      <c r="U756" s="262">
        <v>1</v>
      </c>
      <c r="V756" s="262">
        <v>1</v>
      </c>
      <c r="W756" s="262">
        <v>1</v>
      </c>
      <c r="X756" s="262">
        <v>1</v>
      </c>
      <c r="Y756" s="158"/>
      <c r="Z756" s="164">
        <f t="shared" si="409"/>
        <v>4392</v>
      </c>
      <c r="AA756" s="165">
        <f t="shared" si="410"/>
        <v>15.924875294117644</v>
      </c>
      <c r="AB756" s="166"/>
    </row>
    <row r="757" spans="2:28" ht="18" customHeight="1">
      <c r="B757" s="298" t="s">
        <v>335</v>
      </c>
      <c r="C757" s="656" t="s">
        <v>834</v>
      </c>
      <c r="D757" s="300">
        <v>1</v>
      </c>
      <c r="E757" s="301" t="s">
        <v>685</v>
      </c>
      <c r="F757" s="72" t="s">
        <v>345</v>
      </c>
      <c r="G757" s="72" t="s">
        <v>348</v>
      </c>
      <c r="H757" s="55" t="s">
        <v>325</v>
      </c>
      <c r="I757" s="72">
        <v>7.6</v>
      </c>
      <c r="J757" s="261">
        <v>2200</v>
      </c>
      <c r="K757" s="161">
        <f t="shared" si="399"/>
        <v>200</v>
      </c>
      <c r="L757" s="162">
        <f t="shared" si="400"/>
        <v>21.990525490196081</v>
      </c>
      <c r="M757" s="162">
        <f t="shared" si="401"/>
        <v>0</v>
      </c>
      <c r="N757" s="162">
        <f t="shared" si="402"/>
        <v>0</v>
      </c>
      <c r="O757" s="162">
        <f t="shared" si="403"/>
        <v>0</v>
      </c>
      <c r="P757" s="163">
        <f t="shared" si="404"/>
        <v>2.8934901960784316</v>
      </c>
      <c r="Q757" s="162">
        <f t="shared" si="405"/>
        <v>0</v>
      </c>
      <c r="R757" s="162">
        <f t="shared" si="406"/>
        <v>0</v>
      </c>
      <c r="S757" s="162">
        <f t="shared" si="407"/>
        <v>0</v>
      </c>
      <c r="T757" s="251" t="str">
        <f t="shared" si="408"/>
        <v>S</v>
      </c>
      <c r="U757" s="262">
        <v>1</v>
      </c>
      <c r="V757" s="262">
        <v>1</v>
      </c>
      <c r="W757" s="262">
        <v>1</v>
      </c>
      <c r="X757" s="262">
        <v>1</v>
      </c>
      <c r="Y757" s="158"/>
      <c r="Z757" s="164">
        <f t="shared" si="409"/>
        <v>1520</v>
      </c>
      <c r="AA757" s="165">
        <f t="shared" si="410"/>
        <v>21.990525490196081</v>
      </c>
      <c r="AB757" s="166"/>
    </row>
    <row r="758" spans="2:28" ht="18" customHeight="1">
      <c r="B758" s="298" t="s">
        <v>335</v>
      </c>
      <c r="C758" s="656" t="s">
        <v>834</v>
      </c>
      <c r="D758" s="300">
        <v>1</v>
      </c>
      <c r="E758" s="301" t="s">
        <v>686</v>
      </c>
      <c r="F758" s="55" t="s">
        <v>344</v>
      </c>
      <c r="G758" s="72" t="s">
        <v>333</v>
      </c>
      <c r="H758" s="55" t="s">
        <v>706</v>
      </c>
      <c r="I758" s="72">
        <v>9</v>
      </c>
      <c r="J758" s="261">
        <v>3200</v>
      </c>
      <c r="K758" s="161">
        <f t="shared" si="399"/>
        <v>200</v>
      </c>
      <c r="L758" s="162">
        <f t="shared" si="400"/>
        <v>3.036</v>
      </c>
      <c r="M758" s="162">
        <f t="shared" si="401"/>
        <v>0</v>
      </c>
      <c r="N758" s="162">
        <f t="shared" si="402"/>
        <v>0</v>
      </c>
      <c r="O758" s="162">
        <f t="shared" si="403"/>
        <v>0</v>
      </c>
      <c r="P758" s="163">
        <f t="shared" si="404"/>
        <v>0.33733333333333332</v>
      </c>
      <c r="Q758" s="162">
        <f t="shared" si="405"/>
        <v>0</v>
      </c>
      <c r="R758" s="162">
        <f t="shared" si="406"/>
        <v>0</v>
      </c>
      <c r="S758" s="162">
        <f t="shared" si="407"/>
        <v>0</v>
      </c>
      <c r="T758" s="251" t="str">
        <f t="shared" si="408"/>
        <v>V</v>
      </c>
      <c r="U758" s="262">
        <v>1</v>
      </c>
      <c r="V758" s="262">
        <v>1</v>
      </c>
      <c r="W758" s="262">
        <v>1</v>
      </c>
      <c r="X758" s="262">
        <v>1</v>
      </c>
      <c r="Y758" s="158"/>
      <c r="Z758" s="164">
        <f t="shared" si="409"/>
        <v>1800</v>
      </c>
      <c r="AA758" s="165">
        <f t="shared" si="410"/>
        <v>3.036</v>
      </c>
      <c r="AB758" s="166"/>
    </row>
    <row r="759" spans="2:28" ht="18" customHeight="1">
      <c r="B759" s="298" t="s">
        <v>335</v>
      </c>
      <c r="C759" s="656" t="s">
        <v>834</v>
      </c>
      <c r="D759" s="300">
        <v>1</v>
      </c>
      <c r="E759" s="301" t="s">
        <v>687</v>
      </c>
      <c r="F759" s="72" t="s">
        <v>347</v>
      </c>
      <c r="G759" s="72" t="s">
        <v>333</v>
      </c>
      <c r="H759" s="55" t="s">
        <v>706</v>
      </c>
      <c r="I759" s="72">
        <v>34.200000000000003</v>
      </c>
      <c r="J759" s="261">
        <v>3120</v>
      </c>
      <c r="K759" s="161">
        <f t="shared" si="399"/>
        <v>120</v>
      </c>
      <c r="L759" s="162">
        <f t="shared" si="400"/>
        <v>8.306496000000001</v>
      </c>
      <c r="M759" s="162">
        <f t="shared" si="401"/>
        <v>0</v>
      </c>
      <c r="N759" s="162">
        <f t="shared" si="402"/>
        <v>0</v>
      </c>
      <c r="O759" s="162">
        <f t="shared" si="403"/>
        <v>0</v>
      </c>
      <c r="P759" s="163">
        <f t="shared" si="404"/>
        <v>0.24287999999999998</v>
      </c>
      <c r="Q759" s="162">
        <f t="shared" si="405"/>
        <v>0</v>
      </c>
      <c r="R759" s="162">
        <f t="shared" si="406"/>
        <v>0</v>
      </c>
      <c r="S759" s="162">
        <f t="shared" si="407"/>
        <v>0</v>
      </c>
      <c r="T759" s="251" t="str">
        <f t="shared" si="408"/>
        <v>V</v>
      </c>
      <c r="U759" s="262">
        <v>1</v>
      </c>
      <c r="V759" s="262">
        <v>1</v>
      </c>
      <c r="W759" s="262">
        <v>1</v>
      </c>
      <c r="X759" s="262">
        <v>1</v>
      </c>
      <c r="Y759" s="158"/>
      <c r="Z759" s="164">
        <f t="shared" si="409"/>
        <v>4104</v>
      </c>
      <c r="AA759" s="165">
        <f t="shared" si="410"/>
        <v>8.306496000000001</v>
      </c>
      <c r="AB759" s="166"/>
    </row>
    <row r="760" spans="2:28" ht="18" customHeight="1">
      <c r="B760" s="298" t="s">
        <v>335</v>
      </c>
      <c r="C760" s="656" t="s">
        <v>834</v>
      </c>
      <c r="D760" s="300">
        <v>1</v>
      </c>
      <c r="E760" s="301" t="s">
        <v>371</v>
      </c>
      <c r="F760" s="72" t="s">
        <v>340</v>
      </c>
      <c r="G760" s="72" t="s">
        <v>333</v>
      </c>
      <c r="H760" s="55"/>
      <c r="I760" s="72">
        <v>2</v>
      </c>
      <c r="J760" s="261">
        <v>4200</v>
      </c>
      <c r="K760" s="161">
        <f t="shared" si="399"/>
        <v>200</v>
      </c>
      <c r="L760" s="162">
        <f t="shared" si="400"/>
        <v>2.0276078431372548</v>
      </c>
      <c r="M760" s="162">
        <f t="shared" si="401"/>
        <v>0</v>
      </c>
      <c r="N760" s="162">
        <f t="shared" si="402"/>
        <v>0</v>
      </c>
      <c r="O760" s="162">
        <f t="shared" si="403"/>
        <v>0</v>
      </c>
      <c r="P760" s="163">
        <f t="shared" si="404"/>
        <v>1.0138039215686274</v>
      </c>
      <c r="Q760" s="162">
        <f t="shared" si="405"/>
        <v>0</v>
      </c>
      <c r="R760" s="162">
        <f t="shared" si="406"/>
        <v>0</v>
      </c>
      <c r="S760" s="162">
        <f t="shared" si="407"/>
        <v>0</v>
      </c>
      <c r="T760" s="251" t="str">
        <f t="shared" si="408"/>
        <v>V</v>
      </c>
      <c r="U760" s="262">
        <v>1</v>
      </c>
      <c r="V760" s="262">
        <v>1</v>
      </c>
      <c r="W760" s="262">
        <v>1</v>
      </c>
      <c r="X760" s="262">
        <v>1</v>
      </c>
      <c r="Y760" s="158"/>
      <c r="Z760" s="164">
        <f t="shared" si="409"/>
        <v>400</v>
      </c>
      <c r="AA760" s="165">
        <f t="shared" si="410"/>
        <v>2.0276078431372548</v>
      </c>
      <c r="AB760" s="166"/>
    </row>
    <row r="761" spans="2:28" ht="18" customHeight="1">
      <c r="B761" s="298" t="s">
        <v>335</v>
      </c>
      <c r="C761" s="656" t="s">
        <v>834</v>
      </c>
      <c r="D761" s="300">
        <v>1</v>
      </c>
      <c r="E761" s="301" t="s">
        <v>688</v>
      </c>
      <c r="F761" s="72" t="s">
        <v>608</v>
      </c>
      <c r="G761" s="72" t="s">
        <v>348</v>
      </c>
      <c r="H761" s="55" t="s">
        <v>325</v>
      </c>
      <c r="I761" s="72">
        <v>2.8</v>
      </c>
      <c r="J761" s="261">
        <v>2200</v>
      </c>
      <c r="K761" s="161">
        <f t="shared" si="399"/>
        <v>200</v>
      </c>
      <c r="L761" s="162">
        <f t="shared" si="400"/>
        <v>8.1017725490196089</v>
      </c>
      <c r="M761" s="162">
        <f t="shared" si="401"/>
        <v>0</v>
      </c>
      <c r="N761" s="162">
        <f t="shared" si="402"/>
        <v>0</v>
      </c>
      <c r="O761" s="162">
        <f t="shared" si="403"/>
        <v>0</v>
      </c>
      <c r="P761" s="163">
        <f t="shared" si="404"/>
        <v>2.8934901960784316</v>
      </c>
      <c r="Q761" s="162">
        <f t="shared" si="405"/>
        <v>0</v>
      </c>
      <c r="R761" s="162">
        <f t="shared" si="406"/>
        <v>0</v>
      </c>
      <c r="S761" s="162">
        <f t="shared" si="407"/>
        <v>0</v>
      </c>
      <c r="T761" s="251" t="str">
        <f t="shared" si="408"/>
        <v>S</v>
      </c>
      <c r="U761" s="262">
        <v>1</v>
      </c>
      <c r="V761" s="262">
        <v>1</v>
      </c>
      <c r="W761" s="262">
        <v>1</v>
      </c>
      <c r="X761" s="262">
        <v>1</v>
      </c>
      <c r="Y761" s="158"/>
      <c r="Z761" s="164">
        <f t="shared" si="409"/>
        <v>560</v>
      </c>
      <c r="AA761" s="165">
        <f t="shared" si="410"/>
        <v>8.1017725490196089</v>
      </c>
      <c r="AB761" s="166"/>
    </row>
    <row r="762" spans="2:28" ht="18" customHeight="1">
      <c r="B762" s="298" t="s">
        <v>335</v>
      </c>
      <c r="C762" s="656" t="s">
        <v>834</v>
      </c>
      <c r="D762" s="300">
        <v>1</v>
      </c>
      <c r="E762" s="301" t="s">
        <v>689</v>
      </c>
      <c r="F762" s="72" t="s">
        <v>412</v>
      </c>
      <c r="G762" s="72" t="s">
        <v>333</v>
      </c>
      <c r="H762" s="55" t="s">
        <v>324</v>
      </c>
      <c r="I762" s="72">
        <v>2.9</v>
      </c>
      <c r="J762" s="261">
        <v>3200</v>
      </c>
      <c r="K762" s="161">
        <f t="shared" ref="K762" si="411">SUM(IF(J762="",0,VLOOKUP(J762,Kengetal,2)))</f>
        <v>200</v>
      </c>
      <c r="L762" s="162">
        <f t="shared" si="400"/>
        <v>0.97826666666666662</v>
      </c>
      <c r="M762" s="162">
        <f t="shared" si="401"/>
        <v>0</v>
      </c>
      <c r="N762" s="162">
        <f t="shared" si="402"/>
        <v>0</v>
      </c>
      <c r="O762" s="162">
        <f t="shared" si="403"/>
        <v>0</v>
      </c>
      <c r="P762" s="163">
        <f t="shared" si="404"/>
        <v>0.33733333333333332</v>
      </c>
      <c r="Q762" s="162">
        <f t="shared" si="405"/>
        <v>0</v>
      </c>
      <c r="R762" s="162">
        <f t="shared" si="406"/>
        <v>0</v>
      </c>
      <c r="S762" s="162">
        <f t="shared" si="407"/>
        <v>0</v>
      </c>
      <c r="T762" s="251" t="str">
        <f t="shared" si="408"/>
        <v>V</v>
      </c>
      <c r="U762" s="262">
        <v>1</v>
      </c>
      <c r="V762" s="262">
        <v>1</v>
      </c>
      <c r="W762" s="262">
        <v>1</v>
      </c>
      <c r="X762" s="262">
        <v>1</v>
      </c>
      <c r="Y762" s="158"/>
      <c r="Z762" s="164">
        <f t="shared" si="409"/>
        <v>580</v>
      </c>
      <c r="AA762" s="165">
        <f t="shared" si="410"/>
        <v>0.97826666666666662</v>
      </c>
      <c r="AB762" s="166"/>
    </row>
    <row r="763" spans="2:28" ht="18" customHeight="1">
      <c r="B763" s="298" t="s">
        <v>335</v>
      </c>
      <c r="C763" s="656" t="s">
        <v>834</v>
      </c>
      <c r="D763" s="300">
        <v>1</v>
      </c>
      <c r="E763" s="301" t="s">
        <v>690</v>
      </c>
      <c r="F763" s="72" t="s">
        <v>338</v>
      </c>
      <c r="G763" s="72" t="s">
        <v>341</v>
      </c>
      <c r="H763" s="55" t="s">
        <v>323</v>
      </c>
      <c r="I763" s="72">
        <v>17.8</v>
      </c>
      <c r="J763" s="261">
        <v>1040</v>
      </c>
      <c r="K763" s="161">
        <f t="shared" ref="K763:K768" si="412">SUM(IF(J763="",0,VLOOKUP(J763,Kengetal,2)))</f>
        <v>40</v>
      </c>
      <c r="L763" s="162">
        <f t="shared" ref="L763:L768" si="413">P763*I763*U763</f>
        <v>2.254108235294118</v>
      </c>
      <c r="M763" s="162">
        <f t="shared" ref="M763:M768" si="414">Q763*I763*V763</f>
        <v>0</v>
      </c>
      <c r="N763" s="162">
        <f t="shared" ref="N763:N768" si="415">R763*I763*W763</f>
        <v>0</v>
      </c>
      <c r="O763" s="162">
        <f t="shared" ref="O763:O768" si="416">S763*I763*X763</f>
        <v>0</v>
      </c>
      <c r="P763" s="163">
        <f t="shared" si="5"/>
        <v>0.12663529411764707</v>
      </c>
      <c r="Q763" s="162">
        <f t="shared" si="6"/>
        <v>0</v>
      </c>
      <c r="R763" s="162">
        <f t="shared" si="7"/>
        <v>0</v>
      </c>
      <c r="S763" s="162">
        <f t="shared" si="8"/>
        <v>0</v>
      </c>
      <c r="T763" s="251" t="str">
        <f t="shared" ref="T763:T768" si="417">IF(J763="","",VLOOKUP(J763,Kengetal,13,FALSE))</f>
        <v>B</v>
      </c>
      <c r="U763" s="262">
        <v>1</v>
      </c>
      <c r="V763" s="262">
        <v>1</v>
      </c>
      <c r="W763" s="262">
        <v>1</v>
      </c>
      <c r="X763" s="262">
        <v>1</v>
      </c>
      <c r="Y763" s="158"/>
      <c r="Z763" s="164">
        <f t="shared" ref="Z763:Z768" si="418">I763*K763</f>
        <v>712</v>
      </c>
      <c r="AA763" s="165">
        <f t="shared" ref="AA763:AA768" si="419">L763+M763+N763+O763</f>
        <v>2.254108235294118</v>
      </c>
      <c r="AB763" s="166"/>
    </row>
    <row r="764" spans="2:28" ht="18" customHeight="1">
      <c r="B764" s="298" t="s">
        <v>335</v>
      </c>
      <c r="C764" s="656" t="s">
        <v>834</v>
      </c>
      <c r="D764" s="300">
        <v>1</v>
      </c>
      <c r="E764" s="301" t="s">
        <v>691</v>
      </c>
      <c r="F764" s="72" t="s">
        <v>412</v>
      </c>
      <c r="G764" s="72" t="s">
        <v>333</v>
      </c>
      <c r="H764" s="55" t="s">
        <v>324</v>
      </c>
      <c r="I764" s="72">
        <v>5</v>
      </c>
      <c r="J764" s="261">
        <v>3200</v>
      </c>
      <c r="K764" s="161">
        <f t="shared" si="412"/>
        <v>200</v>
      </c>
      <c r="L764" s="162">
        <f t="shared" si="413"/>
        <v>1.6866666666666665</v>
      </c>
      <c r="M764" s="162">
        <f t="shared" si="414"/>
        <v>0</v>
      </c>
      <c r="N764" s="162">
        <f t="shared" si="415"/>
        <v>0</v>
      </c>
      <c r="O764" s="162">
        <f t="shared" si="416"/>
        <v>0</v>
      </c>
      <c r="P764" s="163">
        <f t="shared" si="5"/>
        <v>0.33733333333333332</v>
      </c>
      <c r="Q764" s="162">
        <f t="shared" si="6"/>
        <v>0</v>
      </c>
      <c r="R764" s="162">
        <f t="shared" si="7"/>
        <v>0</v>
      </c>
      <c r="S764" s="162">
        <f t="shared" si="8"/>
        <v>0</v>
      </c>
      <c r="T764" s="251" t="str">
        <f t="shared" si="417"/>
        <v>V</v>
      </c>
      <c r="U764" s="262">
        <v>1</v>
      </c>
      <c r="V764" s="262">
        <v>1</v>
      </c>
      <c r="W764" s="262">
        <v>1</v>
      </c>
      <c r="X764" s="262">
        <v>1</v>
      </c>
      <c r="Y764" s="158"/>
      <c r="Z764" s="164">
        <f t="shared" si="418"/>
        <v>1000</v>
      </c>
      <c r="AA764" s="165">
        <f t="shared" si="419"/>
        <v>1.6866666666666665</v>
      </c>
      <c r="AB764" s="166"/>
    </row>
    <row r="765" spans="2:28" ht="18" customHeight="1">
      <c r="B765" s="298" t="s">
        <v>335</v>
      </c>
      <c r="C765" s="656" t="s">
        <v>834</v>
      </c>
      <c r="D765" s="300">
        <v>1</v>
      </c>
      <c r="E765" s="301" t="s">
        <v>692</v>
      </c>
      <c r="F765" s="72" t="s">
        <v>412</v>
      </c>
      <c r="G765" s="72" t="s">
        <v>333</v>
      </c>
      <c r="H765" s="55" t="s">
        <v>324</v>
      </c>
      <c r="I765" s="72">
        <v>11.8</v>
      </c>
      <c r="J765" s="261">
        <v>3200</v>
      </c>
      <c r="K765" s="161">
        <f t="shared" si="412"/>
        <v>200</v>
      </c>
      <c r="L765" s="162">
        <f t="shared" si="413"/>
        <v>3.9805333333333333</v>
      </c>
      <c r="M765" s="162">
        <f t="shared" si="414"/>
        <v>0</v>
      </c>
      <c r="N765" s="162">
        <f t="shared" si="415"/>
        <v>0</v>
      </c>
      <c r="O765" s="162">
        <f t="shared" si="416"/>
        <v>0</v>
      </c>
      <c r="P765" s="163">
        <f t="shared" si="5"/>
        <v>0.33733333333333332</v>
      </c>
      <c r="Q765" s="162">
        <f t="shared" si="6"/>
        <v>0</v>
      </c>
      <c r="R765" s="162">
        <f t="shared" si="7"/>
        <v>0</v>
      </c>
      <c r="S765" s="162">
        <f t="shared" si="8"/>
        <v>0</v>
      </c>
      <c r="T765" s="251" t="str">
        <f t="shared" si="417"/>
        <v>V</v>
      </c>
      <c r="U765" s="262">
        <v>1</v>
      </c>
      <c r="V765" s="262">
        <v>1</v>
      </c>
      <c r="W765" s="262">
        <v>1</v>
      </c>
      <c r="X765" s="262">
        <v>1</v>
      </c>
      <c r="Y765" s="158"/>
      <c r="Z765" s="164">
        <f t="shared" si="418"/>
        <v>2360</v>
      </c>
      <c r="AA765" s="165">
        <f t="shared" si="419"/>
        <v>3.9805333333333333</v>
      </c>
      <c r="AB765" s="166"/>
    </row>
    <row r="766" spans="2:28" ht="18" customHeight="1">
      <c r="B766" s="298" t="s">
        <v>335</v>
      </c>
      <c r="C766" s="656" t="s">
        <v>834</v>
      </c>
      <c r="D766" s="300">
        <v>1</v>
      </c>
      <c r="E766" s="301" t="s">
        <v>693</v>
      </c>
      <c r="F766" s="72" t="s">
        <v>412</v>
      </c>
      <c r="G766" s="72" t="s">
        <v>333</v>
      </c>
      <c r="H766" s="55" t="s">
        <v>324</v>
      </c>
      <c r="I766" s="72">
        <v>21.3</v>
      </c>
      <c r="J766" s="261">
        <v>3200</v>
      </c>
      <c r="K766" s="161">
        <f t="shared" si="412"/>
        <v>200</v>
      </c>
      <c r="L766" s="162">
        <f t="shared" si="413"/>
        <v>7.1852</v>
      </c>
      <c r="M766" s="162">
        <f t="shared" si="414"/>
        <v>0</v>
      </c>
      <c r="N766" s="162">
        <f t="shared" si="415"/>
        <v>0</v>
      </c>
      <c r="O766" s="162">
        <f t="shared" si="416"/>
        <v>0</v>
      </c>
      <c r="P766" s="163">
        <f t="shared" si="5"/>
        <v>0.33733333333333332</v>
      </c>
      <c r="Q766" s="162">
        <f t="shared" si="6"/>
        <v>0</v>
      </c>
      <c r="R766" s="162">
        <f t="shared" si="7"/>
        <v>0</v>
      </c>
      <c r="S766" s="162">
        <f t="shared" si="8"/>
        <v>0</v>
      </c>
      <c r="T766" s="251" t="str">
        <f t="shared" si="417"/>
        <v>V</v>
      </c>
      <c r="U766" s="262">
        <v>1</v>
      </c>
      <c r="V766" s="262">
        <v>1</v>
      </c>
      <c r="W766" s="262">
        <v>1</v>
      </c>
      <c r="X766" s="262">
        <v>1</v>
      </c>
      <c r="Y766" s="158"/>
      <c r="Z766" s="164">
        <f t="shared" si="418"/>
        <v>4260</v>
      </c>
      <c r="AA766" s="165">
        <f t="shared" si="419"/>
        <v>7.1852</v>
      </c>
      <c r="AB766" s="166"/>
    </row>
    <row r="767" spans="2:28" ht="18" customHeight="1">
      <c r="B767" s="298" t="s">
        <v>335</v>
      </c>
      <c r="C767" s="656" t="s">
        <v>835</v>
      </c>
      <c r="D767" s="300">
        <v>0</v>
      </c>
      <c r="E767" s="301" t="s">
        <v>694</v>
      </c>
      <c r="F767" s="72" t="s">
        <v>304</v>
      </c>
      <c r="G767" s="72" t="s">
        <v>333</v>
      </c>
      <c r="H767" s="55" t="s">
        <v>324</v>
      </c>
      <c r="I767" s="72">
        <v>125</v>
      </c>
      <c r="J767" s="261">
        <v>5255</v>
      </c>
      <c r="K767" s="161">
        <f t="shared" si="412"/>
        <v>255</v>
      </c>
      <c r="L767" s="162">
        <f t="shared" si="413"/>
        <v>49.881249999999994</v>
      </c>
      <c r="M767" s="162">
        <f t="shared" si="414"/>
        <v>0</v>
      </c>
      <c r="N767" s="162">
        <f t="shared" si="415"/>
        <v>0</v>
      </c>
      <c r="O767" s="162">
        <f t="shared" si="416"/>
        <v>0</v>
      </c>
      <c r="P767" s="163">
        <f t="shared" si="5"/>
        <v>0.39904999999999996</v>
      </c>
      <c r="Q767" s="162">
        <f t="shared" si="6"/>
        <v>0</v>
      </c>
      <c r="R767" s="162">
        <f t="shared" si="7"/>
        <v>0</v>
      </c>
      <c r="S767" s="162">
        <f t="shared" si="8"/>
        <v>0</v>
      </c>
      <c r="T767" s="251" t="str">
        <f t="shared" si="417"/>
        <v>V</v>
      </c>
      <c r="U767" s="262">
        <v>1</v>
      </c>
      <c r="V767" s="262">
        <v>1</v>
      </c>
      <c r="W767" s="262">
        <v>1</v>
      </c>
      <c r="X767" s="262">
        <v>1</v>
      </c>
      <c r="Y767" s="158"/>
      <c r="Z767" s="164">
        <f t="shared" si="418"/>
        <v>31875</v>
      </c>
      <c r="AA767" s="165">
        <f t="shared" si="419"/>
        <v>49.881249999999994</v>
      </c>
      <c r="AB767" s="166"/>
    </row>
    <row r="768" spans="2:28" ht="18" customHeight="1">
      <c r="B768" s="298" t="s">
        <v>335</v>
      </c>
      <c r="C768" s="656" t="s">
        <v>835</v>
      </c>
      <c r="D768" s="300">
        <v>0</v>
      </c>
      <c r="E768" s="301" t="s">
        <v>695</v>
      </c>
      <c r="F768" s="72" t="s">
        <v>340</v>
      </c>
      <c r="G768" s="72" t="s">
        <v>333</v>
      </c>
      <c r="H768" s="55" t="s">
        <v>324</v>
      </c>
      <c r="I768" s="72">
        <v>14.8</v>
      </c>
      <c r="J768" s="261">
        <v>4255</v>
      </c>
      <c r="K768" s="161">
        <f t="shared" si="412"/>
        <v>255</v>
      </c>
      <c r="L768" s="162">
        <f t="shared" si="413"/>
        <v>19.130480000000002</v>
      </c>
      <c r="M768" s="162">
        <f t="shared" si="414"/>
        <v>0</v>
      </c>
      <c r="N768" s="162">
        <f t="shared" si="415"/>
        <v>0</v>
      </c>
      <c r="O768" s="162">
        <f t="shared" si="416"/>
        <v>0</v>
      </c>
      <c r="P768" s="163">
        <f t="shared" si="5"/>
        <v>1.2926</v>
      </c>
      <c r="Q768" s="162">
        <f t="shared" si="6"/>
        <v>0</v>
      </c>
      <c r="R768" s="162">
        <f t="shared" si="7"/>
        <v>0</v>
      </c>
      <c r="S768" s="162">
        <f t="shared" si="8"/>
        <v>0</v>
      </c>
      <c r="T768" s="251" t="str">
        <f t="shared" si="417"/>
        <v>V</v>
      </c>
      <c r="U768" s="262">
        <v>1</v>
      </c>
      <c r="V768" s="262">
        <v>1</v>
      </c>
      <c r="W768" s="262">
        <v>1</v>
      </c>
      <c r="X768" s="262">
        <v>1</v>
      </c>
      <c r="Y768" s="158"/>
      <c r="Z768" s="164">
        <f t="shared" si="418"/>
        <v>3774</v>
      </c>
      <c r="AA768" s="165">
        <f t="shared" si="419"/>
        <v>19.130480000000002</v>
      </c>
      <c r="AB768" s="166"/>
    </row>
    <row r="769" spans="2:28" ht="18" customHeight="1">
      <c r="B769" s="298" t="s">
        <v>335</v>
      </c>
      <c r="C769" s="656" t="s">
        <v>835</v>
      </c>
      <c r="D769" s="300">
        <v>0</v>
      </c>
      <c r="E769" s="301" t="s">
        <v>696</v>
      </c>
      <c r="F769" s="72" t="s">
        <v>697</v>
      </c>
      <c r="G769" s="72" t="s">
        <v>333</v>
      </c>
      <c r="H769" s="55" t="s">
        <v>324</v>
      </c>
      <c r="I769" s="72">
        <v>8.9</v>
      </c>
      <c r="J769" s="261">
        <v>3255</v>
      </c>
      <c r="K769" s="161">
        <f t="shared" si="0"/>
        <v>255</v>
      </c>
      <c r="L769" s="162">
        <f t="shared" si="1"/>
        <v>3.82789</v>
      </c>
      <c r="M769" s="162">
        <f t="shared" si="2"/>
        <v>0</v>
      </c>
      <c r="N769" s="162">
        <f t="shared" si="3"/>
        <v>0</v>
      </c>
      <c r="O769" s="162">
        <f t="shared" si="4"/>
        <v>0</v>
      </c>
      <c r="P769" s="163">
        <f t="shared" si="5"/>
        <v>0.43009999999999998</v>
      </c>
      <c r="Q769" s="162">
        <f t="shared" si="6"/>
        <v>0</v>
      </c>
      <c r="R769" s="162">
        <f t="shared" si="7"/>
        <v>0</v>
      </c>
      <c r="S769" s="162">
        <f t="shared" si="8"/>
        <v>0</v>
      </c>
      <c r="T769" s="251" t="str">
        <f t="shared" si="9"/>
        <v>V</v>
      </c>
      <c r="U769" s="262">
        <v>1</v>
      </c>
      <c r="V769" s="262">
        <v>1</v>
      </c>
      <c r="W769" s="262">
        <v>1</v>
      </c>
      <c r="X769" s="262">
        <v>1</v>
      </c>
      <c r="Y769" s="158"/>
      <c r="Z769" s="164">
        <f t="shared" si="10"/>
        <v>2269.5</v>
      </c>
      <c r="AA769" s="165">
        <f t="shared" si="11"/>
        <v>3.82789</v>
      </c>
      <c r="AB769" s="166"/>
    </row>
    <row r="770" spans="2:28" ht="18" customHeight="1">
      <c r="B770" s="298" t="s">
        <v>335</v>
      </c>
      <c r="C770" s="656" t="s">
        <v>835</v>
      </c>
      <c r="D770" s="300">
        <v>0</v>
      </c>
      <c r="E770" s="301" t="s">
        <v>698</v>
      </c>
      <c r="F770" s="72" t="s">
        <v>338</v>
      </c>
      <c r="G770" s="72" t="s">
        <v>341</v>
      </c>
      <c r="H770" s="55" t="s">
        <v>324</v>
      </c>
      <c r="I770" s="72">
        <v>12</v>
      </c>
      <c r="J770" s="261">
        <v>1052</v>
      </c>
      <c r="K770" s="161">
        <f t="shared" si="0"/>
        <v>52</v>
      </c>
      <c r="L770" s="162">
        <f t="shared" si="1"/>
        <v>2.1274729411764706</v>
      </c>
      <c r="M770" s="162">
        <f t="shared" si="2"/>
        <v>0</v>
      </c>
      <c r="N770" s="162">
        <f t="shared" si="3"/>
        <v>0</v>
      </c>
      <c r="O770" s="162">
        <f t="shared" si="4"/>
        <v>0</v>
      </c>
      <c r="P770" s="163">
        <f t="shared" si="5"/>
        <v>0.17728941176470589</v>
      </c>
      <c r="Q770" s="162">
        <f t="shared" si="6"/>
        <v>0</v>
      </c>
      <c r="R770" s="162">
        <f t="shared" si="7"/>
        <v>0</v>
      </c>
      <c r="S770" s="162">
        <f t="shared" si="8"/>
        <v>0</v>
      </c>
      <c r="T770" s="251" t="str">
        <f t="shared" si="9"/>
        <v>B</v>
      </c>
      <c r="U770" s="262">
        <v>1</v>
      </c>
      <c r="V770" s="262">
        <v>1</v>
      </c>
      <c r="W770" s="262">
        <v>1</v>
      </c>
      <c r="X770" s="262">
        <v>1</v>
      </c>
      <c r="Y770" s="158"/>
      <c r="Z770" s="164">
        <f t="shared" si="10"/>
        <v>624</v>
      </c>
      <c r="AA770" s="165">
        <f t="shared" si="11"/>
        <v>2.1274729411764706</v>
      </c>
      <c r="AB770" s="166"/>
    </row>
    <row r="771" spans="2:28" ht="18" customHeight="1">
      <c r="B771" s="298" t="s">
        <v>335</v>
      </c>
      <c r="C771" s="656" t="s">
        <v>835</v>
      </c>
      <c r="D771" s="300">
        <v>0</v>
      </c>
      <c r="E771" s="301" t="s">
        <v>699</v>
      </c>
      <c r="F771" s="72" t="s">
        <v>345</v>
      </c>
      <c r="G771" s="72" t="s">
        <v>348</v>
      </c>
      <c r="H771" s="55" t="s">
        <v>324</v>
      </c>
      <c r="I771" s="72">
        <v>1.9</v>
      </c>
      <c r="J771" s="261">
        <v>2255</v>
      </c>
      <c r="K771" s="161">
        <f t="shared" si="0"/>
        <v>255</v>
      </c>
      <c r="L771" s="162">
        <f t="shared" si="1"/>
        <v>7.0094799999999999</v>
      </c>
      <c r="M771" s="162">
        <f t="shared" si="2"/>
        <v>0</v>
      </c>
      <c r="N771" s="162">
        <f t="shared" si="3"/>
        <v>0</v>
      </c>
      <c r="O771" s="162">
        <f t="shared" si="4"/>
        <v>0</v>
      </c>
      <c r="P771" s="163">
        <f t="shared" si="5"/>
        <v>3.6892</v>
      </c>
      <c r="Q771" s="162">
        <f t="shared" si="6"/>
        <v>0</v>
      </c>
      <c r="R771" s="162">
        <f t="shared" si="7"/>
        <v>0</v>
      </c>
      <c r="S771" s="162">
        <f t="shared" si="8"/>
        <v>0</v>
      </c>
      <c r="T771" s="251" t="str">
        <f t="shared" si="9"/>
        <v>S</v>
      </c>
      <c r="U771" s="262">
        <v>1</v>
      </c>
      <c r="V771" s="262">
        <v>1</v>
      </c>
      <c r="W771" s="262">
        <v>1</v>
      </c>
      <c r="X771" s="262">
        <v>1</v>
      </c>
      <c r="Y771" s="158"/>
      <c r="Z771" s="164">
        <f t="shared" si="10"/>
        <v>484.5</v>
      </c>
      <c r="AA771" s="165">
        <f t="shared" si="11"/>
        <v>7.0094799999999999</v>
      </c>
      <c r="AB771" s="166"/>
    </row>
    <row r="772" spans="2:28" ht="18" customHeight="1">
      <c r="B772" s="298" t="s">
        <v>335</v>
      </c>
      <c r="C772" s="656" t="s">
        <v>835</v>
      </c>
      <c r="D772" s="300">
        <v>0</v>
      </c>
      <c r="E772" s="301" t="s">
        <v>700</v>
      </c>
      <c r="F772" s="72" t="s">
        <v>701</v>
      </c>
      <c r="G772" s="72" t="s">
        <v>333</v>
      </c>
      <c r="H772" s="55" t="s">
        <v>324</v>
      </c>
      <c r="I772" s="72">
        <v>13.9</v>
      </c>
      <c r="J772" s="261">
        <v>3255</v>
      </c>
      <c r="K772" s="161">
        <f t="shared" si="0"/>
        <v>255</v>
      </c>
      <c r="L772" s="162">
        <f t="shared" si="1"/>
        <v>5.9783900000000001</v>
      </c>
      <c r="M772" s="162">
        <f t="shared" si="2"/>
        <v>0</v>
      </c>
      <c r="N772" s="162">
        <f t="shared" si="3"/>
        <v>0</v>
      </c>
      <c r="O772" s="162">
        <f t="shared" si="4"/>
        <v>0</v>
      </c>
      <c r="P772" s="163">
        <f t="shared" si="5"/>
        <v>0.43009999999999998</v>
      </c>
      <c r="Q772" s="162">
        <f t="shared" si="6"/>
        <v>0</v>
      </c>
      <c r="R772" s="162">
        <f t="shared" si="7"/>
        <v>0</v>
      </c>
      <c r="S772" s="162">
        <f t="shared" si="8"/>
        <v>0</v>
      </c>
      <c r="T772" s="251" t="str">
        <f t="shared" si="9"/>
        <v>V</v>
      </c>
      <c r="U772" s="262">
        <v>1</v>
      </c>
      <c r="V772" s="262">
        <v>1</v>
      </c>
      <c r="W772" s="262">
        <v>1</v>
      </c>
      <c r="X772" s="262">
        <v>1</v>
      </c>
      <c r="Y772" s="158"/>
      <c r="Z772" s="164">
        <f t="shared" si="10"/>
        <v>3544.5</v>
      </c>
      <c r="AA772" s="165">
        <f t="shared" si="11"/>
        <v>5.9783900000000001</v>
      </c>
      <c r="AB772" s="166"/>
    </row>
    <row r="773" spans="2:28" ht="18" customHeight="1">
      <c r="B773" s="298" t="s">
        <v>335</v>
      </c>
      <c r="C773" s="656" t="s">
        <v>835</v>
      </c>
      <c r="D773" s="300">
        <v>0</v>
      </c>
      <c r="E773" s="301" t="s">
        <v>702</v>
      </c>
      <c r="F773" s="72" t="s">
        <v>703</v>
      </c>
      <c r="G773" s="72" t="s">
        <v>333</v>
      </c>
      <c r="H773" s="55" t="s">
        <v>324</v>
      </c>
      <c r="I773" s="72">
        <v>2.9</v>
      </c>
      <c r="J773" s="261">
        <v>3255</v>
      </c>
      <c r="K773" s="161">
        <f t="shared" si="0"/>
        <v>255</v>
      </c>
      <c r="L773" s="162">
        <f t="shared" si="1"/>
        <v>1.24729</v>
      </c>
      <c r="M773" s="162">
        <f t="shared" si="2"/>
        <v>0</v>
      </c>
      <c r="N773" s="162">
        <f t="shared" si="3"/>
        <v>0</v>
      </c>
      <c r="O773" s="162">
        <f t="shared" si="4"/>
        <v>0</v>
      </c>
      <c r="P773" s="163">
        <f t="shared" si="5"/>
        <v>0.43009999999999998</v>
      </c>
      <c r="Q773" s="162">
        <f t="shared" si="6"/>
        <v>0</v>
      </c>
      <c r="R773" s="162">
        <f t="shared" si="7"/>
        <v>0</v>
      </c>
      <c r="S773" s="162">
        <f t="shared" si="8"/>
        <v>0</v>
      </c>
      <c r="T773" s="251" t="str">
        <f t="shared" si="9"/>
        <v>V</v>
      </c>
      <c r="U773" s="262">
        <v>1</v>
      </c>
      <c r="V773" s="262">
        <v>1</v>
      </c>
      <c r="W773" s="262">
        <v>1</v>
      </c>
      <c r="X773" s="262">
        <v>1</v>
      </c>
      <c r="Y773" s="158"/>
      <c r="Z773" s="164">
        <f t="shared" si="10"/>
        <v>739.5</v>
      </c>
      <c r="AA773" s="165">
        <f t="shared" si="11"/>
        <v>1.24729</v>
      </c>
      <c r="AB773" s="166"/>
    </row>
    <row r="774" spans="2:28" ht="18" customHeight="1">
      <c r="B774" s="298" t="s">
        <v>335</v>
      </c>
      <c r="C774" s="656" t="s">
        <v>835</v>
      </c>
      <c r="D774" s="300">
        <v>0</v>
      </c>
      <c r="E774" s="301" t="s">
        <v>704</v>
      </c>
      <c r="F774" s="72" t="s">
        <v>412</v>
      </c>
      <c r="G774" s="72" t="s">
        <v>333</v>
      </c>
      <c r="H774" s="55" t="s">
        <v>324</v>
      </c>
      <c r="I774" s="72">
        <v>16.2</v>
      </c>
      <c r="J774" s="261">
        <v>3255</v>
      </c>
      <c r="K774" s="161">
        <f t="shared" si="0"/>
        <v>255</v>
      </c>
      <c r="L774" s="162">
        <f t="shared" si="1"/>
        <v>6.9676199999999993</v>
      </c>
      <c r="M774" s="162">
        <f t="shared" si="2"/>
        <v>0</v>
      </c>
      <c r="N774" s="162">
        <f t="shared" si="3"/>
        <v>0</v>
      </c>
      <c r="O774" s="162">
        <f t="shared" si="4"/>
        <v>0</v>
      </c>
      <c r="P774" s="163">
        <f t="shared" si="5"/>
        <v>0.43009999999999998</v>
      </c>
      <c r="Q774" s="162">
        <f t="shared" si="6"/>
        <v>0</v>
      </c>
      <c r="R774" s="162">
        <f t="shared" si="7"/>
        <v>0</v>
      </c>
      <c r="S774" s="162">
        <f t="shared" si="8"/>
        <v>0</v>
      </c>
      <c r="T774" s="251" t="str">
        <f t="shared" si="9"/>
        <v>V</v>
      </c>
      <c r="U774" s="262">
        <v>1</v>
      </c>
      <c r="V774" s="262">
        <v>1</v>
      </c>
      <c r="W774" s="262">
        <v>1</v>
      </c>
      <c r="X774" s="262">
        <v>1</v>
      </c>
      <c r="Y774" s="158"/>
      <c r="Z774" s="164">
        <f t="shared" si="10"/>
        <v>4131</v>
      </c>
      <c r="AA774" s="165">
        <f t="shared" si="11"/>
        <v>6.9676199999999993</v>
      </c>
      <c r="AB774" s="166"/>
    </row>
    <row r="775" spans="2:28" ht="18" customHeight="1">
      <c r="B775" s="298" t="s">
        <v>335</v>
      </c>
      <c r="C775" s="656" t="s">
        <v>835</v>
      </c>
      <c r="D775" s="300">
        <v>0</v>
      </c>
      <c r="E775" s="301" t="s">
        <v>705</v>
      </c>
      <c r="F775" s="72" t="s">
        <v>302</v>
      </c>
      <c r="G775" s="72" t="s">
        <v>333</v>
      </c>
      <c r="H775" s="55" t="s">
        <v>324</v>
      </c>
      <c r="I775" s="72">
        <v>6.2</v>
      </c>
      <c r="J775" s="261">
        <v>6255</v>
      </c>
      <c r="K775" s="161">
        <f t="shared" si="0"/>
        <v>255</v>
      </c>
      <c r="L775" s="162">
        <f t="shared" ref="L775" si="420">P775*I775*U775</f>
        <v>14.26</v>
      </c>
      <c r="M775" s="162">
        <f t="shared" ref="M775" si="421">Q775*I775*V775</f>
        <v>0</v>
      </c>
      <c r="N775" s="162">
        <f t="shared" ref="N775" si="422">R775*I775*W775</f>
        <v>0</v>
      </c>
      <c r="O775" s="162">
        <f t="shared" ref="O775" si="423">S775*I775*X775</f>
        <v>0</v>
      </c>
      <c r="P775" s="163">
        <f t="shared" si="5"/>
        <v>2.2999999999999998</v>
      </c>
      <c r="Q775" s="162">
        <f t="shared" si="6"/>
        <v>0</v>
      </c>
      <c r="R775" s="162">
        <f t="shared" si="7"/>
        <v>0</v>
      </c>
      <c r="S775" s="162">
        <f t="shared" si="8"/>
        <v>0</v>
      </c>
      <c r="T775" s="251" t="str">
        <f t="shared" ref="T775" si="424">IF(J775="","",VLOOKUP(J775,Kengetal,13,FALSE))</f>
        <v>V</v>
      </c>
      <c r="U775" s="262">
        <v>1</v>
      </c>
      <c r="V775" s="262">
        <v>1</v>
      </c>
      <c r="W775" s="262">
        <v>1</v>
      </c>
      <c r="X775" s="262">
        <v>1</v>
      </c>
      <c r="Y775" s="158"/>
      <c r="Z775" s="164">
        <f t="shared" ref="Z775" si="425">I775*K775</f>
        <v>1581</v>
      </c>
      <c r="AA775" s="165">
        <f t="shared" ref="AA775" si="426">L775+M775+N775+O775</f>
        <v>14.26</v>
      </c>
      <c r="AB775" s="166"/>
    </row>
    <row r="776" spans="2:28" ht="18" customHeight="1">
      <c r="B776" s="298" t="s">
        <v>709</v>
      </c>
      <c r="C776" s="656" t="s">
        <v>708</v>
      </c>
      <c r="D776" s="659" t="s">
        <v>362</v>
      </c>
      <c r="E776" s="658">
        <v>116</v>
      </c>
      <c r="F776" s="72" t="s">
        <v>528</v>
      </c>
      <c r="G776" s="72" t="s">
        <v>341</v>
      </c>
      <c r="H776" s="55" t="s">
        <v>323</v>
      </c>
      <c r="I776" s="72">
        <v>9</v>
      </c>
      <c r="J776" s="261">
        <v>1040</v>
      </c>
      <c r="K776" s="161">
        <f t="shared" si="0"/>
        <v>40</v>
      </c>
      <c r="L776" s="162">
        <f t="shared" si="1"/>
        <v>1.1397176470588235</v>
      </c>
      <c r="M776" s="162">
        <f t="shared" si="2"/>
        <v>0</v>
      </c>
      <c r="N776" s="162">
        <f t="shared" si="3"/>
        <v>0</v>
      </c>
      <c r="O776" s="162">
        <f t="shared" si="4"/>
        <v>0</v>
      </c>
      <c r="P776" s="163">
        <f t="shared" si="5"/>
        <v>0.12663529411764707</v>
      </c>
      <c r="Q776" s="162">
        <f t="shared" si="6"/>
        <v>0</v>
      </c>
      <c r="R776" s="162">
        <f t="shared" si="7"/>
        <v>0</v>
      </c>
      <c r="S776" s="162">
        <f t="shared" si="8"/>
        <v>0</v>
      </c>
      <c r="T776" s="251" t="str">
        <f t="shared" si="9"/>
        <v>B</v>
      </c>
      <c r="U776" s="262">
        <v>1</v>
      </c>
      <c r="V776" s="262">
        <v>1</v>
      </c>
      <c r="W776" s="262">
        <v>1</v>
      </c>
      <c r="X776" s="262">
        <v>1</v>
      </c>
      <c r="Y776" s="158"/>
      <c r="Z776" s="164">
        <f t="shared" si="10"/>
        <v>360</v>
      </c>
      <c r="AA776" s="165">
        <f t="shared" si="11"/>
        <v>1.1397176470588235</v>
      </c>
      <c r="AB776" s="166"/>
    </row>
    <row r="777" spans="2:28" ht="18" customHeight="1">
      <c r="B777" s="298" t="s">
        <v>709</v>
      </c>
      <c r="C777" s="656" t="s">
        <v>708</v>
      </c>
      <c r="D777" s="659" t="s">
        <v>362</v>
      </c>
      <c r="E777" s="658">
        <v>130</v>
      </c>
      <c r="F777" s="72" t="s">
        <v>340</v>
      </c>
      <c r="G777" s="72" t="s">
        <v>333</v>
      </c>
      <c r="H777" s="55" t="s">
        <v>326</v>
      </c>
      <c r="I777" s="72">
        <v>3</v>
      </c>
      <c r="J777" s="261">
        <v>4200</v>
      </c>
      <c r="K777" s="161">
        <f t="shared" si="0"/>
        <v>200</v>
      </c>
      <c r="L777" s="162">
        <f t="shared" si="1"/>
        <v>3.0414117647058823</v>
      </c>
      <c r="M777" s="162">
        <f t="shared" si="2"/>
        <v>0</v>
      </c>
      <c r="N777" s="162">
        <f t="shared" si="3"/>
        <v>0</v>
      </c>
      <c r="O777" s="162">
        <f t="shared" si="4"/>
        <v>0</v>
      </c>
      <c r="P777" s="163">
        <f t="shared" si="5"/>
        <v>1.0138039215686274</v>
      </c>
      <c r="Q777" s="162">
        <f t="shared" si="6"/>
        <v>0</v>
      </c>
      <c r="R777" s="162">
        <f t="shared" si="7"/>
        <v>0</v>
      </c>
      <c r="S777" s="162">
        <f t="shared" si="8"/>
        <v>0</v>
      </c>
      <c r="T777" s="251" t="str">
        <f t="shared" si="9"/>
        <v>V</v>
      </c>
      <c r="U777" s="262">
        <v>1</v>
      </c>
      <c r="V777" s="262">
        <v>1</v>
      </c>
      <c r="W777" s="262">
        <v>1</v>
      </c>
      <c r="X777" s="262">
        <v>1</v>
      </c>
      <c r="Y777" s="158"/>
      <c r="Z777" s="164">
        <f t="shared" si="10"/>
        <v>600</v>
      </c>
      <c r="AA777" s="165">
        <f t="shared" si="11"/>
        <v>3.0414117647058823</v>
      </c>
      <c r="AB777" s="166"/>
    </row>
    <row r="778" spans="2:28" ht="18" customHeight="1">
      <c r="B778" s="298" t="s">
        <v>709</v>
      </c>
      <c r="C778" s="656" t="s">
        <v>708</v>
      </c>
      <c r="D778" s="659" t="s">
        <v>362</v>
      </c>
      <c r="E778" s="658">
        <v>130</v>
      </c>
      <c r="F778" s="55" t="s">
        <v>707</v>
      </c>
      <c r="G778" s="72" t="s">
        <v>341</v>
      </c>
      <c r="H778" s="55" t="s">
        <v>324</v>
      </c>
      <c r="I778" s="72">
        <v>9</v>
      </c>
      <c r="J778" s="261">
        <v>1040</v>
      </c>
      <c r="K778" s="161">
        <f t="shared" si="0"/>
        <v>40</v>
      </c>
      <c r="L778" s="162">
        <f t="shared" si="1"/>
        <v>1.1397176470588235</v>
      </c>
      <c r="M778" s="162">
        <f t="shared" si="2"/>
        <v>0</v>
      </c>
      <c r="N778" s="162">
        <f t="shared" si="3"/>
        <v>0</v>
      </c>
      <c r="O778" s="162">
        <f t="shared" si="4"/>
        <v>0</v>
      </c>
      <c r="P778" s="163">
        <f t="shared" si="5"/>
        <v>0.12663529411764707</v>
      </c>
      <c r="Q778" s="162">
        <f t="shared" si="6"/>
        <v>0</v>
      </c>
      <c r="R778" s="162">
        <f t="shared" si="7"/>
        <v>0</v>
      </c>
      <c r="S778" s="162">
        <f t="shared" si="8"/>
        <v>0</v>
      </c>
      <c r="T778" s="251" t="str">
        <f t="shared" si="9"/>
        <v>B</v>
      </c>
      <c r="U778" s="262">
        <v>1</v>
      </c>
      <c r="V778" s="262">
        <v>1</v>
      </c>
      <c r="W778" s="262">
        <v>1</v>
      </c>
      <c r="X778" s="262">
        <v>1</v>
      </c>
      <c r="Y778" s="158"/>
      <c r="Z778" s="164">
        <f t="shared" si="10"/>
        <v>360</v>
      </c>
      <c r="AA778" s="165">
        <f t="shared" si="11"/>
        <v>1.1397176470588235</v>
      </c>
      <c r="AB778" s="166"/>
    </row>
    <row r="779" spans="2:28" ht="18" customHeight="1">
      <c r="B779" s="298" t="s">
        <v>709</v>
      </c>
      <c r="C779" s="656" t="s">
        <v>708</v>
      </c>
      <c r="D779" s="659" t="s">
        <v>362</v>
      </c>
      <c r="E779" s="658">
        <v>114</v>
      </c>
      <c r="F779" s="55" t="s">
        <v>534</v>
      </c>
      <c r="G779" s="72" t="s">
        <v>333</v>
      </c>
      <c r="H779" s="55" t="s">
        <v>324</v>
      </c>
      <c r="I779" s="72">
        <v>3</v>
      </c>
      <c r="J779" s="261">
        <v>3200</v>
      </c>
      <c r="K779" s="161">
        <f t="shared" si="0"/>
        <v>200</v>
      </c>
      <c r="L779" s="162">
        <f t="shared" si="1"/>
        <v>1.012</v>
      </c>
      <c r="M779" s="162">
        <f t="shared" si="2"/>
        <v>0</v>
      </c>
      <c r="N779" s="162">
        <f t="shared" si="3"/>
        <v>0</v>
      </c>
      <c r="O779" s="162">
        <f t="shared" si="4"/>
        <v>0</v>
      </c>
      <c r="P779" s="163">
        <f t="shared" si="5"/>
        <v>0.33733333333333332</v>
      </c>
      <c r="Q779" s="162">
        <f t="shared" si="6"/>
        <v>0</v>
      </c>
      <c r="R779" s="162">
        <f t="shared" si="7"/>
        <v>0</v>
      </c>
      <c r="S779" s="162">
        <f t="shared" si="8"/>
        <v>0</v>
      </c>
      <c r="T779" s="251" t="str">
        <f t="shared" si="9"/>
        <v>V</v>
      </c>
      <c r="U779" s="262">
        <v>1</v>
      </c>
      <c r="V779" s="262">
        <v>1</v>
      </c>
      <c r="W779" s="262">
        <v>1</v>
      </c>
      <c r="X779" s="262">
        <v>1</v>
      </c>
      <c r="Y779" s="158"/>
      <c r="Z779" s="164">
        <f t="shared" si="10"/>
        <v>600</v>
      </c>
      <c r="AA779" s="165">
        <f t="shared" si="11"/>
        <v>1.012</v>
      </c>
      <c r="AB779" s="166"/>
    </row>
    <row r="780" spans="2:28" ht="18" customHeight="1">
      <c r="B780" s="298" t="s">
        <v>709</v>
      </c>
      <c r="C780" s="656" t="s">
        <v>708</v>
      </c>
      <c r="D780" s="659" t="s">
        <v>362</v>
      </c>
      <c r="E780" s="658">
        <v>117</v>
      </c>
      <c r="F780" s="72" t="s">
        <v>345</v>
      </c>
      <c r="G780" s="72" t="s">
        <v>348</v>
      </c>
      <c r="H780" s="55" t="s">
        <v>326</v>
      </c>
      <c r="I780" s="72">
        <v>4</v>
      </c>
      <c r="J780" s="261">
        <v>2200</v>
      </c>
      <c r="K780" s="161">
        <f t="shared" ref="K780:K941" si="427">SUM(IF(J780="",0,VLOOKUP(J780,Kengetal,2)))</f>
        <v>200</v>
      </c>
      <c r="L780" s="162">
        <f t="shared" si="1"/>
        <v>11.573960784313726</v>
      </c>
      <c r="M780" s="162">
        <f t="shared" si="2"/>
        <v>0</v>
      </c>
      <c r="N780" s="162">
        <f t="shared" si="3"/>
        <v>0</v>
      </c>
      <c r="O780" s="162">
        <f t="shared" si="4"/>
        <v>0</v>
      </c>
      <c r="P780" s="163">
        <f t="shared" ref="P780:P941" si="428">IF($J780="",0,VLOOKUP($J780,Kengetal,5,FALSE))</f>
        <v>2.8934901960784316</v>
      </c>
      <c r="Q780" s="162">
        <f t="shared" ref="Q780:Q941" si="429">IF($J780="",0,VLOOKUP($J780,Kengetal,6,FALSE))</f>
        <v>0</v>
      </c>
      <c r="R780" s="162">
        <f t="shared" ref="R780:R941" si="430">IF($J780="",0,VLOOKUP($J780,Kengetal,7,FALSE))</f>
        <v>0</v>
      </c>
      <c r="S780" s="162">
        <f t="shared" ref="S780:S941" si="431">IF($J780="",0,VLOOKUP($J780,Kengetal,8,FALSE))</f>
        <v>0</v>
      </c>
      <c r="T780" s="251" t="str">
        <f t="shared" ref="T780:T941" si="432">IF(J780="","",VLOOKUP(J780,Kengetal,13,FALSE))</f>
        <v>S</v>
      </c>
      <c r="U780" s="262">
        <v>1</v>
      </c>
      <c r="V780" s="262">
        <v>1</v>
      </c>
      <c r="W780" s="262">
        <v>1</v>
      </c>
      <c r="X780" s="262">
        <v>1</v>
      </c>
      <c r="Y780" s="158"/>
      <c r="Z780" s="164">
        <f t="shared" si="10"/>
        <v>800</v>
      </c>
      <c r="AA780" s="165">
        <f t="shared" si="11"/>
        <v>11.573960784313726</v>
      </c>
      <c r="AB780" s="166"/>
    </row>
    <row r="781" spans="2:28" ht="18" customHeight="1">
      <c r="B781" s="298" t="s">
        <v>709</v>
      </c>
      <c r="C781" s="656" t="s">
        <v>708</v>
      </c>
      <c r="D781" s="659" t="s">
        <v>362</v>
      </c>
      <c r="E781" s="658">
        <v>115</v>
      </c>
      <c r="F781" s="55" t="s">
        <v>302</v>
      </c>
      <c r="G781" s="72" t="s">
        <v>333</v>
      </c>
      <c r="H781" s="55" t="s">
        <v>323</v>
      </c>
      <c r="I781" s="72">
        <v>6</v>
      </c>
      <c r="J781" s="261">
        <v>6200</v>
      </c>
      <c r="K781" s="161">
        <f t="shared" ref="K781" si="433">SUM(IF(J781="",0,VLOOKUP(J781,Kengetal,2)))</f>
        <v>200</v>
      </c>
      <c r="L781" s="162">
        <f t="shared" ref="L781" si="434">P781*I781*U781</f>
        <v>10.823529411764705</v>
      </c>
      <c r="M781" s="162">
        <f t="shared" ref="M781" si="435">Q781*I781*V781</f>
        <v>0</v>
      </c>
      <c r="N781" s="162">
        <f t="shared" ref="N781" si="436">R781*I781*W781</f>
        <v>0</v>
      </c>
      <c r="O781" s="162">
        <f t="shared" ref="O781" si="437">S781*I781*X781</f>
        <v>0</v>
      </c>
      <c r="P781" s="163">
        <f t="shared" si="428"/>
        <v>1.8039215686274508</v>
      </c>
      <c r="Q781" s="162">
        <f t="shared" si="429"/>
        <v>0</v>
      </c>
      <c r="R781" s="162">
        <f t="shared" si="430"/>
        <v>0</v>
      </c>
      <c r="S781" s="162">
        <f t="shared" si="431"/>
        <v>0</v>
      </c>
      <c r="T781" s="251" t="str">
        <f t="shared" ref="T781" si="438">IF(J781="","",VLOOKUP(J781,Kengetal,13,FALSE))</f>
        <v>V</v>
      </c>
      <c r="U781" s="262">
        <v>1</v>
      </c>
      <c r="V781" s="262">
        <v>1</v>
      </c>
      <c r="W781" s="262">
        <v>1</v>
      </c>
      <c r="X781" s="262">
        <v>1</v>
      </c>
      <c r="Y781" s="158"/>
      <c r="Z781" s="164">
        <f t="shared" ref="Z781" si="439">I781*K781</f>
        <v>1200</v>
      </c>
      <c r="AA781" s="165">
        <f t="shared" ref="AA781" si="440">L781+M781+N781+O781</f>
        <v>10.823529411764705</v>
      </c>
      <c r="AB781" s="166"/>
    </row>
    <row r="782" spans="2:28" ht="18" customHeight="1">
      <c r="B782" s="298" t="s">
        <v>709</v>
      </c>
      <c r="C782" s="656" t="s">
        <v>708</v>
      </c>
      <c r="D782" s="659" t="s">
        <v>362</v>
      </c>
      <c r="E782" s="658">
        <v>118</v>
      </c>
      <c r="F782" s="72" t="s">
        <v>871</v>
      </c>
      <c r="G782" s="72" t="s">
        <v>334</v>
      </c>
      <c r="H782" s="55" t="s">
        <v>323</v>
      </c>
      <c r="I782" s="72">
        <v>46</v>
      </c>
      <c r="J782" s="261">
        <v>7040</v>
      </c>
      <c r="K782" s="161">
        <f t="shared" si="427"/>
        <v>40</v>
      </c>
      <c r="L782" s="162">
        <f t="shared" si="1"/>
        <v>7.2275921568627446</v>
      </c>
      <c r="M782" s="162">
        <f t="shared" si="2"/>
        <v>0</v>
      </c>
      <c r="N782" s="162">
        <f t="shared" si="3"/>
        <v>0</v>
      </c>
      <c r="O782" s="162">
        <f t="shared" si="4"/>
        <v>0</v>
      </c>
      <c r="P782" s="163">
        <f t="shared" si="428"/>
        <v>0.15712156862745097</v>
      </c>
      <c r="Q782" s="162">
        <f t="shared" si="429"/>
        <v>0</v>
      </c>
      <c r="R782" s="162">
        <f t="shared" si="430"/>
        <v>0</v>
      </c>
      <c r="S782" s="162">
        <f t="shared" si="431"/>
        <v>0</v>
      </c>
      <c r="T782" s="251" t="str">
        <f t="shared" si="432"/>
        <v>V</v>
      </c>
      <c r="U782" s="262">
        <v>1</v>
      </c>
      <c r="V782" s="262">
        <v>1</v>
      </c>
      <c r="W782" s="262">
        <v>1</v>
      </c>
      <c r="X782" s="262">
        <v>1</v>
      </c>
      <c r="Y782" s="158"/>
      <c r="Z782" s="164">
        <f t="shared" si="10"/>
        <v>1840</v>
      </c>
      <c r="AA782" s="165">
        <f t="shared" si="11"/>
        <v>7.2275921568627446</v>
      </c>
      <c r="AB782" s="166"/>
    </row>
    <row r="783" spans="2:28" ht="18" customHeight="1">
      <c r="B783" s="298" t="s">
        <v>709</v>
      </c>
      <c r="C783" s="656" t="s">
        <v>708</v>
      </c>
      <c r="D783" s="659" t="s">
        <v>362</v>
      </c>
      <c r="E783" s="658">
        <v>118</v>
      </c>
      <c r="F783" s="72" t="s">
        <v>871</v>
      </c>
      <c r="G783" s="72" t="s">
        <v>334</v>
      </c>
      <c r="H783" s="55" t="s">
        <v>324</v>
      </c>
      <c r="I783" s="72">
        <v>6</v>
      </c>
      <c r="J783" s="261">
        <v>7040</v>
      </c>
      <c r="K783" s="161">
        <f t="shared" si="427"/>
        <v>40</v>
      </c>
      <c r="L783" s="162">
        <f t="shared" si="1"/>
        <v>0.94272941176470582</v>
      </c>
      <c r="M783" s="162">
        <f t="shared" si="2"/>
        <v>0</v>
      </c>
      <c r="N783" s="162">
        <f t="shared" si="3"/>
        <v>0</v>
      </c>
      <c r="O783" s="162">
        <f t="shared" si="4"/>
        <v>0</v>
      </c>
      <c r="P783" s="163">
        <f t="shared" si="428"/>
        <v>0.15712156862745097</v>
      </c>
      <c r="Q783" s="162">
        <f t="shared" si="429"/>
        <v>0</v>
      </c>
      <c r="R783" s="162">
        <f t="shared" si="430"/>
        <v>0</v>
      </c>
      <c r="S783" s="162">
        <f t="shared" si="431"/>
        <v>0</v>
      </c>
      <c r="T783" s="251" t="str">
        <f t="shared" si="432"/>
        <v>V</v>
      </c>
      <c r="U783" s="262">
        <v>1</v>
      </c>
      <c r="V783" s="262">
        <v>1</v>
      </c>
      <c r="W783" s="262">
        <v>1</v>
      </c>
      <c r="X783" s="262">
        <v>1</v>
      </c>
      <c r="Y783" s="158"/>
      <c r="Z783" s="164">
        <f t="shared" si="10"/>
        <v>240</v>
      </c>
      <c r="AA783" s="165">
        <f t="shared" si="11"/>
        <v>0.94272941176470582</v>
      </c>
      <c r="AB783" s="166"/>
    </row>
    <row r="784" spans="2:28" ht="18" customHeight="1">
      <c r="B784" s="298" t="s">
        <v>709</v>
      </c>
      <c r="C784" s="656" t="s">
        <v>708</v>
      </c>
      <c r="D784" s="659" t="s">
        <v>362</v>
      </c>
      <c r="E784" s="658">
        <v>114</v>
      </c>
      <c r="F784" s="55" t="s">
        <v>521</v>
      </c>
      <c r="G784" s="72" t="s">
        <v>333</v>
      </c>
      <c r="H784" s="55" t="s">
        <v>323</v>
      </c>
      <c r="I784" s="72">
        <v>30</v>
      </c>
      <c r="J784" s="261">
        <v>3200</v>
      </c>
      <c r="K784" s="161">
        <f t="shared" si="427"/>
        <v>200</v>
      </c>
      <c r="L784" s="162">
        <f t="shared" si="1"/>
        <v>10.119999999999999</v>
      </c>
      <c r="M784" s="162">
        <f t="shared" si="2"/>
        <v>0</v>
      </c>
      <c r="N784" s="162">
        <f t="shared" si="3"/>
        <v>0</v>
      </c>
      <c r="O784" s="162">
        <f t="shared" si="4"/>
        <v>0</v>
      </c>
      <c r="P784" s="163">
        <f t="shared" si="428"/>
        <v>0.33733333333333332</v>
      </c>
      <c r="Q784" s="162">
        <f t="shared" si="429"/>
        <v>0</v>
      </c>
      <c r="R784" s="162">
        <f t="shared" si="430"/>
        <v>0</v>
      </c>
      <c r="S784" s="162">
        <f t="shared" si="431"/>
        <v>0</v>
      </c>
      <c r="T784" s="251" t="str">
        <f t="shared" si="432"/>
        <v>V</v>
      </c>
      <c r="U784" s="262">
        <v>1</v>
      </c>
      <c r="V784" s="262">
        <v>1</v>
      </c>
      <c r="W784" s="262">
        <v>1</v>
      </c>
      <c r="X784" s="262">
        <v>1</v>
      </c>
      <c r="Y784" s="158"/>
      <c r="Z784" s="164">
        <f t="shared" si="10"/>
        <v>6000</v>
      </c>
      <c r="AA784" s="165">
        <f t="shared" si="11"/>
        <v>10.119999999999999</v>
      </c>
      <c r="AB784" s="166"/>
    </row>
    <row r="785" spans="2:28" ht="18" customHeight="1">
      <c r="B785" s="298" t="s">
        <v>709</v>
      </c>
      <c r="C785" s="656" t="s">
        <v>708</v>
      </c>
      <c r="D785" s="659" t="s">
        <v>362</v>
      </c>
      <c r="E785" s="658">
        <v>120</v>
      </c>
      <c r="F785" s="72" t="s">
        <v>871</v>
      </c>
      <c r="G785" s="72" t="s">
        <v>334</v>
      </c>
      <c r="H785" s="55" t="s">
        <v>323</v>
      </c>
      <c r="I785" s="72">
        <v>46</v>
      </c>
      <c r="J785" s="261">
        <v>7080</v>
      </c>
      <c r="K785" s="161">
        <f t="shared" si="427"/>
        <v>80</v>
      </c>
      <c r="L785" s="162">
        <f t="shared" si="1"/>
        <v>13.343247058823527</v>
      </c>
      <c r="M785" s="162">
        <f t="shared" si="2"/>
        <v>0</v>
      </c>
      <c r="N785" s="162">
        <f t="shared" si="3"/>
        <v>0</v>
      </c>
      <c r="O785" s="162">
        <f t="shared" si="4"/>
        <v>0</v>
      </c>
      <c r="P785" s="163">
        <f t="shared" si="428"/>
        <v>0.29007058823529408</v>
      </c>
      <c r="Q785" s="162">
        <f t="shared" si="429"/>
        <v>0</v>
      </c>
      <c r="R785" s="162">
        <f t="shared" si="430"/>
        <v>0</v>
      </c>
      <c r="S785" s="162">
        <f t="shared" si="431"/>
        <v>0</v>
      </c>
      <c r="T785" s="251" t="str">
        <f t="shared" si="432"/>
        <v>V</v>
      </c>
      <c r="U785" s="262">
        <v>1</v>
      </c>
      <c r="V785" s="262">
        <v>1</v>
      </c>
      <c r="W785" s="262">
        <v>1</v>
      </c>
      <c r="X785" s="262">
        <v>1</v>
      </c>
      <c r="Y785" s="158"/>
      <c r="Z785" s="164">
        <f t="shared" si="10"/>
        <v>3680</v>
      </c>
      <c r="AA785" s="165">
        <f t="shared" si="11"/>
        <v>13.343247058823527</v>
      </c>
      <c r="AB785" s="166"/>
    </row>
    <row r="786" spans="2:28" ht="18" customHeight="1">
      <c r="B786" s="298" t="s">
        <v>709</v>
      </c>
      <c r="C786" s="656" t="s">
        <v>708</v>
      </c>
      <c r="D786" s="659" t="s">
        <v>362</v>
      </c>
      <c r="E786" s="658">
        <v>120</v>
      </c>
      <c r="F786" s="72" t="s">
        <v>871</v>
      </c>
      <c r="G786" s="72" t="s">
        <v>334</v>
      </c>
      <c r="H786" s="55" t="s">
        <v>324</v>
      </c>
      <c r="I786" s="72">
        <v>6</v>
      </c>
      <c r="J786" s="261">
        <v>7080</v>
      </c>
      <c r="K786" s="161">
        <f t="shared" si="427"/>
        <v>80</v>
      </c>
      <c r="L786" s="162">
        <f t="shared" si="1"/>
        <v>1.7404235294117645</v>
      </c>
      <c r="M786" s="162">
        <f t="shared" si="2"/>
        <v>0</v>
      </c>
      <c r="N786" s="162">
        <f t="shared" si="3"/>
        <v>0</v>
      </c>
      <c r="O786" s="162">
        <f t="shared" si="4"/>
        <v>0</v>
      </c>
      <c r="P786" s="163">
        <f t="shared" si="428"/>
        <v>0.29007058823529408</v>
      </c>
      <c r="Q786" s="162">
        <f t="shared" si="429"/>
        <v>0</v>
      </c>
      <c r="R786" s="162">
        <f t="shared" si="430"/>
        <v>0</v>
      </c>
      <c r="S786" s="162">
        <f t="shared" si="431"/>
        <v>0</v>
      </c>
      <c r="T786" s="251" t="str">
        <f t="shared" si="432"/>
        <v>V</v>
      </c>
      <c r="U786" s="262">
        <v>1</v>
      </c>
      <c r="V786" s="262">
        <v>1</v>
      </c>
      <c r="W786" s="262">
        <v>1</v>
      </c>
      <c r="X786" s="262">
        <v>1</v>
      </c>
      <c r="Y786" s="158"/>
      <c r="Z786" s="164">
        <f t="shared" si="10"/>
        <v>480</v>
      </c>
      <c r="AA786" s="165">
        <f t="shared" si="11"/>
        <v>1.7404235294117645</v>
      </c>
      <c r="AB786" s="166"/>
    </row>
    <row r="787" spans="2:28" ht="18" customHeight="1">
      <c r="B787" s="298" t="s">
        <v>709</v>
      </c>
      <c r="C787" s="656" t="s">
        <v>708</v>
      </c>
      <c r="D787" s="659" t="s">
        <v>362</v>
      </c>
      <c r="E787" s="658">
        <v>122</v>
      </c>
      <c r="F787" s="55" t="s">
        <v>345</v>
      </c>
      <c r="G787" s="72" t="s">
        <v>348</v>
      </c>
      <c r="H787" s="55" t="s">
        <v>326</v>
      </c>
      <c r="I787" s="72">
        <v>4</v>
      </c>
      <c r="J787" s="261">
        <v>2200</v>
      </c>
      <c r="K787" s="161">
        <f t="shared" si="427"/>
        <v>200</v>
      </c>
      <c r="L787" s="162">
        <f t="shared" si="1"/>
        <v>11.573960784313726</v>
      </c>
      <c r="M787" s="162">
        <f t="shared" si="2"/>
        <v>0</v>
      </c>
      <c r="N787" s="162">
        <f t="shared" si="3"/>
        <v>0</v>
      </c>
      <c r="O787" s="162">
        <f t="shared" si="4"/>
        <v>0</v>
      </c>
      <c r="P787" s="163">
        <f t="shared" si="428"/>
        <v>2.8934901960784316</v>
      </c>
      <c r="Q787" s="162">
        <f t="shared" si="429"/>
        <v>0</v>
      </c>
      <c r="R787" s="162">
        <f t="shared" si="430"/>
        <v>0</v>
      </c>
      <c r="S787" s="162">
        <f t="shared" si="431"/>
        <v>0</v>
      </c>
      <c r="T787" s="251" t="str">
        <f t="shared" si="432"/>
        <v>S</v>
      </c>
      <c r="U787" s="262">
        <v>1</v>
      </c>
      <c r="V787" s="262">
        <v>1</v>
      </c>
      <c r="W787" s="262">
        <v>1</v>
      </c>
      <c r="X787" s="262">
        <v>1</v>
      </c>
      <c r="Y787" s="158"/>
      <c r="Z787" s="164">
        <f t="shared" si="10"/>
        <v>800</v>
      </c>
      <c r="AA787" s="165">
        <f t="shared" si="11"/>
        <v>11.573960784313726</v>
      </c>
      <c r="AB787" s="166"/>
    </row>
    <row r="788" spans="2:28" ht="18" customHeight="1">
      <c r="B788" s="298" t="s">
        <v>709</v>
      </c>
      <c r="C788" s="656" t="s">
        <v>708</v>
      </c>
      <c r="D788" s="659" t="s">
        <v>362</v>
      </c>
      <c r="E788" s="658">
        <v>123</v>
      </c>
      <c r="F788" s="55" t="s">
        <v>345</v>
      </c>
      <c r="G788" s="72" t="s">
        <v>348</v>
      </c>
      <c r="H788" s="55" t="s">
        <v>326</v>
      </c>
      <c r="I788" s="72">
        <v>4</v>
      </c>
      <c r="J788" s="261">
        <v>2200</v>
      </c>
      <c r="K788" s="161">
        <f t="shared" si="427"/>
        <v>200</v>
      </c>
      <c r="L788" s="162">
        <f t="shared" si="1"/>
        <v>11.573960784313726</v>
      </c>
      <c r="M788" s="162">
        <f t="shared" si="2"/>
        <v>0</v>
      </c>
      <c r="N788" s="162">
        <f t="shared" si="3"/>
        <v>0</v>
      </c>
      <c r="O788" s="162">
        <f t="shared" si="4"/>
        <v>0</v>
      </c>
      <c r="P788" s="163">
        <f t="shared" si="428"/>
        <v>2.8934901960784316</v>
      </c>
      <c r="Q788" s="162">
        <f t="shared" si="429"/>
        <v>0</v>
      </c>
      <c r="R788" s="162">
        <f t="shared" si="430"/>
        <v>0</v>
      </c>
      <c r="S788" s="162">
        <f t="shared" si="431"/>
        <v>0</v>
      </c>
      <c r="T788" s="251" t="str">
        <f t="shared" si="432"/>
        <v>S</v>
      </c>
      <c r="U788" s="262">
        <v>1</v>
      </c>
      <c r="V788" s="262">
        <v>1</v>
      </c>
      <c r="W788" s="262">
        <v>1</v>
      </c>
      <c r="X788" s="262">
        <v>1</v>
      </c>
      <c r="Y788" s="158"/>
      <c r="Z788" s="164">
        <f t="shared" si="10"/>
        <v>800</v>
      </c>
      <c r="AA788" s="165">
        <f t="shared" si="11"/>
        <v>11.573960784313726</v>
      </c>
      <c r="AB788" s="166"/>
    </row>
    <row r="789" spans="2:28" ht="18" customHeight="1">
      <c r="B789" s="298" t="s">
        <v>709</v>
      </c>
      <c r="C789" s="656" t="s">
        <v>708</v>
      </c>
      <c r="D789" s="659" t="s">
        <v>362</v>
      </c>
      <c r="E789" s="658">
        <v>124</v>
      </c>
      <c r="F789" s="55" t="s">
        <v>871</v>
      </c>
      <c r="G789" s="72" t="s">
        <v>334</v>
      </c>
      <c r="H789" s="55" t="s">
        <v>323</v>
      </c>
      <c r="I789" s="72">
        <v>46</v>
      </c>
      <c r="J789" s="261">
        <v>7080</v>
      </c>
      <c r="K789" s="161">
        <f t="shared" si="427"/>
        <v>80</v>
      </c>
      <c r="L789" s="162">
        <f t="shared" si="1"/>
        <v>13.343247058823527</v>
      </c>
      <c r="M789" s="162">
        <f t="shared" si="2"/>
        <v>0</v>
      </c>
      <c r="N789" s="162">
        <f t="shared" si="3"/>
        <v>0</v>
      </c>
      <c r="O789" s="162">
        <f t="shared" si="4"/>
        <v>0</v>
      </c>
      <c r="P789" s="163">
        <f t="shared" si="428"/>
        <v>0.29007058823529408</v>
      </c>
      <c r="Q789" s="162">
        <f t="shared" si="429"/>
        <v>0</v>
      </c>
      <c r="R789" s="162">
        <f t="shared" si="430"/>
        <v>0</v>
      </c>
      <c r="S789" s="162">
        <f t="shared" si="431"/>
        <v>0</v>
      </c>
      <c r="T789" s="251" t="str">
        <f t="shared" si="432"/>
        <v>V</v>
      </c>
      <c r="U789" s="262">
        <v>1</v>
      </c>
      <c r="V789" s="262">
        <v>1</v>
      </c>
      <c r="W789" s="262">
        <v>1</v>
      </c>
      <c r="X789" s="262">
        <v>1</v>
      </c>
      <c r="Y789" s="158"/>
      <c r="Z789" s="164">
        <f t="shared" si="10"/>
        <v>3680</v>
      </c>
      <c r="AA789" s="165">
        <f t="shared" si="11"/>
        <v>13.343247058823527</v>
      </c>
      <c r="AB789" s="166"/>
    </row>
    <row r="790" spans="2:28" ht="18" customHeight="1">
      <c r="B790" s="298" t="s">
        <v>709</v>
      </c>
      <c r="C790" s="656" t="s">
        <v>708</v>
      </c>
      <c r="D790" s="659" t="s">
        <v>362</v>
      </c>
      <c r="E790" s="658">
        <v>124</v>
      </c>
      <c r="F790" s="55" t="s">
        <v>871</v>
      </c>
      <c r="G790" s="72" t="s">
        <v>334</v>
      </c>
      <c r="H790" s="55" t="s">
        <v>324</v>
      </c>
      <c r="I790" s="72">
        <v>6</v>
      </c>
      <c r="J790" s="261">
        <v>7080</v>
      </c>
      <c r="K790" s="161">
        <f t="shared" ref="K790" si="441">SUM(IF(J790="",0,VLOOKUP(J790,Kengetal,2)))</f>
        <v>80</v>
      </c>
      <c r="L790" s="162">
        <f t="shared" ref="L790" si="442">P790*I790*U790</f>
        <v>1.7404235294117645</v>
      </c>
      <c r="M790" s="162">
        <f t="shared" ref="M790" si="443">Q790*I790*V790</f>
        <v>0</v>
      </c>
      <c r="N790" s="162">
        <f t="shared" ref="N790" si="444">R790*I790*W790</f>
        <v>0</v>
      </c>
      <c r="O790" s="162">
        <f t="shared" ref="O790" si="445">S790*I790*X790</f>
        <v>0</v>
      </c>
      <c r="P790" s="163">
        <f t="shared" si="428"/>
        <v>0.29007058823529408</v>
      </c>
      <c r="Q790" s="162">
        <f t="shared" si="429"/>
        <v>0</v>
      </c>
      <c r="R790" s="162">
        <f t="shared" si="430"/>
        <v>0</v>
      </c>
      <c r="S790" s="162">
        <f t="shared" si="431"/>
        <v>0</v>
      </c>
      <c r="T790" s="251" t="str">
        <f t="shared" ref="T790" si="446">IF(J790="","",VLOOKUP(J790,Kengetal,13,FALSE))</f>
        <v>V</v>
      </c>
      <c r="U790" s="262">
        <v>1</v>
      </c>
      <c r="V790" s="262">
        <v>1</v>
      </c>
      <c r="W790" s="262">
        <v>1</v>
      </c>
      <c r="X790" s="262">
        <v>1</v>
      </c>
      <c r="Y790" s="158"/>
      <c r="Z790" s="164">
        <f t="shared" ref="Z790" si="447">I790*K790</f>
        <v>480</v>
      </c>
      <c r="AA790" s="165">
        <f t="shared" ref="AA790" si="448">L790+M790+N790+O790</f>
        <v>1.7404235294117645</v>
      </c>
      <c r="AB790" s="166"/>
    </row>
    <row r="791" spans="2:28" ht="18" customHeight="1">
      <c r="B791" s="298" t="s">
        <v>709</v>
      </c>
      <c r="C791" s="656" t="s">
        <v>708</v>
      </c>
      <c r="D791" s="659" t="s">
        <v>362</v>
      </c>
      <c r="E791" s="658">
        <v>126</v>
      </c>
      <c r="F791" s="55" t="s">
        <v>871</v>
      </c>
      <c r="G791" s="72" t="s">
        <v>334</v>
      </c>
      <c r="H791" s="55" t="s">
        <v>706</v>
      </c>
      <c r="I791" s="72">
        <v>54</v>
      </c>
      <c r="J791" s="261">
        <v>7040</v>
      </c>
      <c r="K791" s="161">
        <f t="shared" si="427"/>
        <v>40</v>
      </c>
      <c r="L791" s="162">
        <f t="shared" si="1"/>
        <v>8.4845647058823523</v>
      </c>
      <c r="M791" s="162">
        <f t="shared" si="2"/>
        <v>0</v>
      </c>
      <c r="N791" s="162">
        <f t="shared" si="3"/>
        <v>0</v>
      </c>
      <c r="O791" s="162">
        <f t="shared" si="4"/>
        <v>0</v>
      </c>
      <c r="P791" s="163">
        <f t="shared" si="428"/>
        <v>0.15712156862745097</v>
      </c>
      <c r="Q791" s="162">
        <f t="shared" si="429"/>
        <v>0</v>
      </c>
      <c r="R791" s="162">
        <f t="shared" si="430"/>
        <v>0</v>
      </c>
      <c r="S791" s="162">
        <f t="shared" si="431"/>
        <v>0</v>
      </c>
      <c r="T791" s="251" t="str">
        <f t="shared" si="432"/>
        <v>V</v>
      </c>
      <c r="U791" s="262">
        <v>1</v>
      </c>
      <c r="V791" s="262">
        <v>1</v>
      </c>
      <c r="W791" s="262">
        <v>1</v>
      </c>
      <c r="X791" s="262">
        <v>1</v>
      </c>
      <c r="Y791" s="158"/>
      <c r="Z791" s="164">
        <f t="shared" si="10"/>
        <v>2160</v>
      </c>
      <c r="AA791" s="165">
        <f t="shared" si="11"/>
        <v>8.4845647058823523</v>
      </c>
      <c r="AB791" s="166"/>
    </row>
    <row r="792" spans="2:28" ht="18" customHeight="1">
      <c r="B792" s="298" t="s">
        <v>709</v>
      </c>
      <c r="C792" s="656" t="s">
        <v>708</v>
      </c>
      <c r="D792" s="659" t="s">
        <v>362</v>
      </c>
      <c r="E792" s="658">
        <v>126</v>
      </c>
      <c r="F792" s="55" t="s">
        <v>871</v>
      </c>
      <c r="G792" s="72" t="s">
        <v>334</v>
      </c>
      <c r="H792" s="55" t="s">
        <v>324</v>
      </c>
      <c r="I792" s="72">
        <v>6</v>
      </c>
      <c r="J792" s="261">
        <v>7040</v>
      </c>
      <c r="K792" s="161">
        <f t="shared" si="427"/>
        <v>40</v>
      </c>
      <c r="L792" s="162">
        <f t="shared" si="1"/>
        <v>0.94272941176470582</v>
      </c>
      <c r="M792" s="162">
        <f t="shared" si="2"/>
        <v>0</v>
      </c>
      <c r="N792" s="162">
        <f t="shared" si="3"/>
        <v>0</v>
      </c>
      <c r="O792" s="162">
        <f t="shared" si="4"/>
        <v>0</v>
      </c>
      <c r="P792" s="163">
        <f t="shared" si="428"/>
        <v>0.15712156862745097</v>
      </c>
      <c r="Q792" s="162">
        <f t="shared" si="429"/>
        <v>0</v>
      </c>
      <c r="R792" s="162">
        <f t="shared" si="430"/>
        <v>0</v>
      </c>
      <c r="S792" s="162">
        <f t="shared" si="431"/>
        <v>0</v>
      </c>
      <c r="T792" s="251" t="str">
        <f t="shared" si="432"/>
        <v>V</v>
      </c>
      <c r="U792" s="262">
        <v>1</v>
      </c>
      <c r="V792" s="262">
        <v>1</v>
      </c>
      <c r="W792" s="262">
        <v>1</v>
      </c>
      <c r="X792" s="262">
        <v>1</v>
      </c>
      <c r="Y792" s="158"/>
      <c r="Z792" s="164">
        <f t="shared" si="10"/>
        <v>240</v>
      </c>
      <c r="AA792" s="165">
        <f t="shared" si="11"/>
        <v>0.94272941176470582</v>
      </c>
      <c r="AB792" s="166"/>
    </row>
    <row r="793" spans="2:28" ht="18" customHeight="1">
      <c r="B793" s="298" t="s">
        <v>709</v>
      </c>
      <c r="C793" s="656" t="s">
        <v>708</v>
      </c>
      <c r="D793" s="659" t="s">
        <v>362</v>
      </c>
      <c r="E793" s="658">
        <v>106</v>
      </c>
      <c r="F793" s="55" t="s">
        <v>521</v>
      </c>
      <c r="G793" s="72" t="s">
        <v>333</v>
      </c>
      <c r="H793" s="55" t="s">
        <v>323</v>
      </c>
      <c r="I793" s="72">
        <v>29</v>
      </c>
      <c r="J793" s="261">
        <v>3200</v>
      </c>
      <c r="K793" s="161">
        <f t="shared" si="427"/>
        <v>200</v>
      </c>
      <c r="L793" s="162">
        <f t="shared" si="1"/>
        <v>9.7826666666666657</v>
      </c>
      <c r="M793" s="162">
        <f t="shared" si="2"/>
        <v>0</v>
      </c>
      <c r="N793" s="162">
        <f t="shared" si="3"/>
        <v>0</v>
      </c>
      <c r="O793" s="162">
        <f t="shared" si="4"/>
        <v>0</v>
      </c>
      <c r="P793" s="163">
        <f t="shared" si="428"/>
        <v>0.33733333333333332</v>
      </c>
      <c r="Q793" s="162">
        <f t="shared" si="429"/>
        <v>0</v>
      </c>
      <c r="R793" s="162">
        <f t="shared" si="430"/>
        <v>0</v>
      </c>
      <c r="S793" s="162">
        <f t="shared" si="431"/>
        <v>0</v>
      </c>
      <c r="T793" s="251" t="str">
        <f t="shared" si="432"/>
        <v>V</v>
      </c>
      <c r="U793" s="262">
        <v>1</v>
      </c>
      <c r="V793" s="262">
        <v>1</v>
      </c>
      <c r="W793" s="262">
        <v>1</v>
      </c>
      <c r="X793" s="262">
        <v>1</v>
      </c>
      <c r="Y793" s="158"/>
      <c r="Z793" s="164">
        <f t="shared" si="10"/>
        <v>5800</v>
      </c>
      <c r="AA793" s="165">
        <f t="shared" si="11"/>
        <v>9.7826666666666657</v>
      </c>
      <c r="AB793" s="166"/>
    </row>
    <row r="794" spans="2:28" ht="18" customHeight="1">
      <c r="B794" s="298" t="s">
        <v>709</v>
      </c>
      <c r="C794" s="656" t="s">
        <v>708</v>
      </c>
      <c r="D794" s="659" t="s">
        <v>362</v>
      </c>
      <c r="E794" s="658">
        <v>106</v>
      </c>
      <c r="F794" s="55" t="s">
        <v>534</v>
      </c>
      <c r="G794" s="72" t="s">
        <v>333</v>
      </c>
      <c r="H794" s="55" t="s">
        <v>324</v>
      </c>
      <c r="I794" s="72">
        <v>3</v>
      </c>
      <c r="J794" s="261">
        <v>3200</v>
      </c>
      <c r="K794" s="161">
        <f t="shared" si="427"/>
        <v>200</v>
      </c>
      <c r="L794" s="162">
        <f t="shared" si="1"/>
        <v>1.012</v>
      </c>
      <c r="M794" s="162">
        <f t="shared" si="2"/>
        <v>0</v>
      </c>
      <c r="N794" s="162">
        <f t="shared" si="3"/>
        <v>0</v>
      </c>
      <c r="O794" s="162">
        <f t="shared" si="4"/>
        <v>0</v>
      </c>
      <c r="P794" s="163">
        <f t="shared" si="428"/>
        <v>0.33733333333333332</v>
      </c>
      <c r="Q794" s="162">
        <f t="shared" si="429"/>
        <v>0</v>
      </c>
      <c r="R794" s="162">
        <f t="shared" si="430"/>
        <v>0</v>
      </c>
      <c r="S794" s="162">
        <f t="shared" si="431"/>
        <v>0</v>
      </c>
      <c r="T794" s="251" t="str">
        <f t="shared" si="432"/>
        <v>V</v>
      </c>
      <c r="U794" s="262">
        <v>1</v>
      </c>
      <c r="V794" s="262">
        <v>1</v>
      </c>
      <c r="W794" s="262">
        <v>1</v>
      </c>
      <c r="X794" s="262">
        <v>1</v>
      </c>
      <c r="Y794" s="158"/>
      <c r="Z794" s="164">
        <f t="shared" si="10"/>
        <v>600</v>
      </c>
      <c r="AA794" s="165">
        <f t="shared" si="11"/>
        <v>1.012</v>
      </c>
      <c r="AB794" s="166"/>
    </row>
    <row r="795" spans="2:28" ht="18" customHeight="1">
      <c r="B795" s="298" t="s">
        <v>709</v>
      </c>
      <c r="C795" s="656" t="s">
        <v>708</v>
      </c>
      <c r="D795" s="659" t="s">
        <v>362</v>
      </c>
      <c r="E795" s="658">
        <v>128</v>
      </c>
      <c r="F795" s="72" t="s">
        <v>345</v>
      </c>
      <c r="G795" s="72" t="s">
        <v>348</v>
      </c>
      <c r="H795" s="55" t="s">
        <v>326</v>
      </c>
      <c r="I795" s="72">
        <v>4</v>
      </c>
      <c r="J795" s="261">
        <v>2200</v>
      </c>
      <c r="K795" s="161">
        <f t="shared" si="427"/>
        <v>200</v>
      </c>
      <c r="L795" s="162">
        <f t="shared" si="1"/>
        <v>11.573960784313726</v>
      </c>
      <c r="M795" s="162">
        <f t="shared" si="2"/>
        <v>0</v>
      </c>
      <c r="N795" s="162">
        <f t="shared" si="3"/>
        <v>0</v>
      </c>
      <c r="O795" s="162">
        <f t="shared" si="4"/>
        <v>0</v>
      </c>
      <c r="P795" s="163">
        <f t="shared" si="428"/>
        <v>2.8934901960784316</v>
      </c>
      <c r="Q795" s="162">
        <f t="shared" si="429"/>
        <v>0</v>
      </c>
      <c r="R795" s="162">
        <f t="shared" si="430"/>
        <v>0</v>
      </c>
      <c r="S795" s="162">
        <f t="shared" si="431"/>
        <v>0</v>
      </c>
      <c r="T795" s="251" t="str">
        <f t="shared" si="432"/>
        <v>S</v>
      </c>
      <c r="U795" s="262">
        <v>1</v>
      </c>
      <c r="V795" s="262">
        <v>1</v>
      </c>
      <c r="W795" s="262">
        <v>1</v>
      </c>
      <c r="X795" s="262">
        <v>1</v>
      </c>
      <c r="Y795" s="158"/>
      <c r="Z795" s="164">
        <f t="shared" si="10"/>
        <v>800</v>
      </c>
      <c r="AA795" s="165">
        <f t="shared" si="11"/>
        <v>11.573960784313726</v>
      </c>
      <c r="AB795" s="166"/>
    </row>
    <row r="796" spans="2:28" ht="18" customHeight="1">
      <c r="B796" s="298" t="s">
        <v>709</v>
      </c>
      <c r="C796" s="656" t="s">
        <v>708</v>
      </c>
      <c r="D796" s="659" t="s">
        <v>362</v>
      </c>
      <c r="E796" s="658">
        <v>132</v>
      </c>
      <c r="F796" s="72" t="s">
        <v>302</v>
      </c>
      <c r="G796" s="72" t="s">
        <v>333</v>
      </c>
      <c r="H796" s="55" t="s">
        <v>323</v>
      </c>
      <c r="I796" s="72">
        <v>7</v>
      </c>
      <c r="J796" s="261">
        <v>6200</v>
      </c>
      <c r="K796" s="161">
        <f t="shared" si="427"/>
        <v>200</v>
      </c>
      <c r="L796" s="162">
        <f t="shared" si="1"/>
        <v>12.627450980392155</v>
      </c>
      <c r="M796" s="162">
        <f t="shared" si="2"/>
        <v>0</v>
      </c>
      <c r="N796" s="162">
        <f t="shared" si="3"/>
        <v>0</v>
      </c>
      <c r="O796" s="162">
        <f t="shared" si="4"/>
        <v>0</v>
      </c>
      <c r="P796" s="163">
        <f t="shared" si="428"/>
        <v>1.8039215686274508</v>
      </c>
      <c r="Q796" s="162">
        <f t="shared" si="429"/>
        <v>0</v>
      </c>
      <c r="R796" s="162">
        <f t="shared" si="430"/>
        <v>0</v>
      </c>
      <c r="S796" s="162">
        <f t="shared" si="431"/>
        <v>0</v>
      </c>
      <c r="T796" s="251" t="str">
        <f t="shared" si="432"/>
        <v>V</v>
      </c>
      <c r="U796" s="262">
        <v>1</v>
      </c>
      <c r="V796" s="262">
        <v>1</v>
      </c>
      <c r="W796" s="262">
        <v>1</v>
      </c>
      <c r="X796" s="262">
        <v>1</v>
      </c>
      <c r="Y796" s="158"/>
      <c r="Z796" s="164">
        <f t="shared" si="10"/>
        <v>1400</v>
      </c>
      <c r="AA796" s="165">
        <f t="shared" si="11"/>
        <v>12.627450980392155</v>
      </c>
      <c r="AB796" s="166"/>
    </row>
    <row r="797" spans="2:28" ht="18" customHeight="1">
      <c r="B797" s="298" t="s">
        <v>709</v>
      </c>
      <c r="C797" s="656" t="s">
        <v>708</v>
      </c>
      <c r="D797" s="659" t="s">
        <v>362</v>
      </c>
      <c r="E797" s="658">
        <v>109</v>
      </c>
      <c r="F797" s="72" t="s">
        <v>871</v>
      </c>
      <c r="G797" s="72" t="s">
        <v>334</v>
      </c>
      <c r="H797" s="55" t="s">
        <v>323</v>
      </c>
      <c r="I797" s="72">
        <v>46</v>
      </c>
      <c r="J797" s="261">
        <v>7080</v>
      </c>
      <c r="K797" s="161">
        <f t="shared" si="427"/>
        <v>80</v>
      </c>
      <c r="L797" s="162">
        <f t="shared" si="1"/>
        <v>13.343247058823527</v>
      </c>
      <c r="M797" s="162">
        <f t="shared" si="2"/>
        <v>0</v>
      </c>
      <c r="N797" s="162">
        <f t="shared" si="3"/>
        <v>0</v>
      </c>
      <c r="O797" s="162">
        <f t="shared" si="4"/>
        <v>0</v>
      </c>
      <c r="P797" s="163">
        <f t="shared" si="428"/>
        <v>0.29007058823529408</v>
      </c>
      <c r="Q797" s="162">
        <f t="shared" si="429"/>
        <v>0</v>
      </c>
      <c r="R797" s="162">
        <f t="shared" si="430"/>
        <v>0</v>
      </c>
      <c r="S797" s="162">
        <f t="shared" si="431"/>
        <v>0</v>
      </c>
      <c r="T797" s="251" t="str">
        <f t="shared" si="432"/>
        <v>V</v>
      </c>
      <c r="U797" s="262">
        <v>1</v>
      </c>
      <c r="V797" s="262">
        <v>1</v>
      </c>
      <c r="W797" s="262">
        <v>1</v>
      </c>
      <c r="X797" s="262">
        <v>1</v>
      </c>
      <c r="Y797" s="158"/>
      <c r="Z797" s="164">
        <f t="shared" si="10"/>
        <v>3680</v>
      </c>
      <c r="AA797" s="165">
        <f t="shared" si="11"/>
        <v>13.343247058823527</v>
      </c>
      <c r="AB797" s="166"/>
    </row>
    <row r="798" spans="2:28" ht="18" customHeight="1">
      <c r="B798" s="298" t="s">
        <v>709</v>
      </c>
      <c r="C798" s="656" t="s">
        <v>708</v>
      </c>
      <c r="D798" s="659" t="s">
        <v>362</v>
      </c>
      <c r="E798" s="658">
        <v>109</v>
      </c>
      <c r="F798" s="72" t="s">
        <v>871</v>
      </c>
      <c r="G798" s="72" t="s">
        <v>334</v>
      </c>
      <c r="H798" s="55" t="s">
        <v>324</v>
      </c>
      <c r="I798" s="72">
        <v>6</v>
      </c>
      <c r="J798" s="261">
        <v>7080</v>
      </c>
      <c r="K798" s="161">
        <f t="shared" si="427"/>
        <v>80</v>
      </c>
      <c r="L798" s="162">
        <f t="shared" si="1"/>
        <v>1.7404235294117645</v>
      </c>
      <c r="M798" s="162">
        <f t="shared" si="2"/>
        <v>0</v>
      </c>
      <c r="N798" s="162">
        <f t="shared" si="3"/>
        <v>0</v>
      </c>
      <c r="O798" s="162">
        <f t="shared" si="4"/>
        <v>0</v>
      </c>
      <c r="P798" s="163">
        <f t="shared" si="428"/>
        <v>0.29007058823529408</v>
      </c>
      <c r="Q798" s="162">
        <f t="shared" si="429"/>
        <v>0</v>
      </c>
      <c r="R798" s="162">
        <f t="shared" si="430"/>
        <v>0</v>
      </c>
      <c r="S798" s="162">
        <f t="shared" si="431"/>
        <v>0</v>
      </c>
      <c r="T798" s="251" t="str">
        <f t="shared" si="432"/>
        <v>V</v>
      </c>
      <c r="U798" s="262">
        <v>1</v>
      </c>
      <c r="V798" s="262">
        <v>1</v>
      </c>
      <c r="W798" s="262">
        <v>1</v>
      </c>
      <c r="X798" s="262">
        <v>1</v>
      </c>
      <c r="Y798" s="158"/>
      <c r="Z798" s="164">
        <f t="shared" si="10"/>
        <v>480</v>
      </c>
      <c r="AA798" s="165">
        <f t="shared" si="11"/>
        <v>1.7404235294117645</v>
      </c>
      <c r="AB798" s="166"/>
    </row>
    <row r="799" spans="2:28" ht="18" customHeight="1">
      <c r="B799" s="298" t="s">
        <v>709</v>
      </c>
      <c r="C799" s="656" t="s">
        <v>708</v>
      </c>
      <c r="D799" s="659" t="s">
        <v>362</v>
      </c>
      <c r="E799" s="658">
        <v>108</v>
      </c>
      <c r="F799" s="72" t="s">
        <v>345</v>
      </c>
      <c r="G799" s="72" t="s">
        <v>348</v>
      </c>
      <c r="H799" s="55" t="s">
        <v>326</v>
      </c>
      <c r="I799" s="72">
        <v>4</v>
      </c>
      <c r="J799" s="261">
        <v>2200</v>
      </c>
      <c r="K799" s="161">
        <f t="shared" si="427"/>
        <v>200</v>
      </c>
      <c r="L799" s="162">
        <f t="shared" si="1"/>
        <v>11.573960784313726</v>
      </c>
      <c r="M799" s="162">
        <f t="shared" si="2"/>
        <v>0</v>
      </c>
      <c r="N799" s="162">
        <f t="shared" si="3"/>
        <v>0</v>
      </c>
      <c r="O799" s="162">
        <f t="shared" si="4"/>
        <v>0</v>
      </c>
      <c r="P799" s="163">
        <f t="shared" si="428"/>
        <v>2.8934901960784316</v>
      </c>
      <c r="Q799" s="162">
        <f t="shared" si="429"/>
        <v>0</v>
      </c>
      <c r="R799" s="162">
        <f t="shared" si="430"/>
        <v>0</v>
      </c>
      <c r="S799" s="162">
        <f t="shared" si="431"/>
        <v>0</v>
      </c>
      <c r="T799" s="251" t="str">
        <f t="shared" si="432"/>
        <v>S</v>
      </c>
      <c r="U799" s="262">
        <v>1</v>
      </c>
      <c r="V799" s="262">
        <v>1</v>
      </c>
      <c r="W799" s="262">
        <v>1</v>
      </c>
      <c r="X799" s="262">
        <v>1</v>
      </c>
      <c r="Y799" s="158"/>
      <c r="Z799" s="164">
        <f t="shared" si="10"/>
        <v>800</v>
      </c>
      <c r="AA799" s="165">
        <f t="shared" si="11"/>
        <v>11.573960784313726</v>
      </c>
      <c r="AB799" s="166"/>
    </row>
    <row r="800" spans="2:28" ht="18" customHeight="1">
      <c r="B800" s="298" t="s">
        <v>709</v>
      </c>
      <c r="C800" s="656" t="s">
        <v>708</v>
      </c>
      <c r="D800" s="659" t="s">
        <v>362</v>
      </c>
      <c r="E800" s="658">
        <v>107</v>
      </c>
      <c r="F800" s="55" t="s">
        <v>534</v>
      </c>
      <c r="G800" s="72" t="s">
        <v>333</v>
      </c>
      <c r="H800" s="55" t="s">
        <v>324</v>
      </c>
      <c r="I800" s="72">
        <v>3</v>
      </c>
      <c r="J800" s="261">
        <v>3200</v>
      </c>
      <c r="K800" s="161">
        <f t="shared" si="427"/>
        <v>200</v>
      </c>
      <c r="L800" s="162">
        <f t="shared" si="1"/>
        <v>1.012</v>
      </c>
      <c r="M800" s="162">
        <f t="shared" si="2"/>
        <v>0</v>
      </c>
      <c r="N800" s="162">
        <f t="shared" si="3"/>
        <v>0</v>
      </c>
      <c r="O800" s="162">
        <f t="shared" si="4"/>
        <v>0</v>
      </c>
      <c r="P800" s="163">
        <f t="shared" si="428"/>
        <v>0.33733333333333332</v>
      </c>
      <c r="Q800" s="162">
        <f t="shared" si="429"/>
        <v>0</v>
      </c>
      <c r="R800" s="162">
        <f t="shared" si="430"/>
        <v>0</v>
      </c>
      <c r="S800" s="162">
        <f t="shared" si="431"/>
        <v>0</v>
      </c>
      <c r="T800" s="251" t="str">
        <f t="shared" si="432"/>
        <v>V</v>
      </c>
      <c r="U800" s="262">
        <v>1</v>
      </c>
      <c r="V800" s="262">
        <v>1</v>
      </c>
      <c r="W800" s="262">
        <v>1</v>
      </c>
      <c r="X800" s="262">
        <v>1</v>
      </c>
      <c r="Y800" s="158"/>
      <c r="Z800" s="164">
        <f t="shared" si="10"/>
        <v>600</v>
      </c>
      <c r="AA800" s="165">
        <f t="shared" si="11"/>
        <v>1.012</v>
      </c>
      <c r="AB800" s="166"/>
    </row>
    <row r="801" spans="1:28" ht="18" customHeight="1">
      <c r="B801" s="298" t="s">
        <v>709</v>
      </c>
      <c r="C801" s="656" t="s">
        <v>708</v>
      </c>
      <c r="D801" s="659" t="s">
        <v>362</v>
      </c>
      <c r="E801" s="658">
        <v>111</v>
      </c>
      <c r="F801" s="72" t="s">
        <v>871</v>
      </c>
      <c r="G801" s="72" t="s">
        <v>334</v>
      </c>
      <c r="H801" s="55" t="s">
        <v>323</v>
      </c>
      <c r="I801" s="72">
        <v>46</v>
      </c>
      <c r="J801" s="261">
        <v>7040</v>
      </c>
      <c r="K801" s="161">
        <f t="shared" si="427"/>
        <v>40</v>
      </c>
      <c r="L801" s="162">
        <f t="shared" si="1"/>
        <v>7.2275921568627446</v>
      </c>
      <c r="M801" s="162">
        <f t="shared" si="2"/>
        <v>0</v>
      </c>
      <c r="N801" s="162">
        <f t="shared" si="3"/>
        <v>0</v>
      </c>
      <c r="O801" s="162">
        <f t="shared" si="4"/>
        <v>0</v>
      </c>
      <c r="P801" s="163">
        <f t="shared" si="428"/>
        <v>0.15712156862745097</v>
      </c>
      <c r="Q801" s="162">
        <f t="shared" si="429"/>
        <v>0</v>
      </c>
      <c r="R801" s="162">
        <f t="shared" si="430"/>
        <v>0</v>
      </c>
      <c r="S801" s="162">
        <f t="shared" si="431"/>
        <v>0</v>
      </c>
      <c r="T801" s="251" t="str">
        <f t="shared" si="432"/>
        <v>V</v>
      </c>
      <c r="U801" s="262">
        <v>1</v>
      </c>
      <c r="V801" s="262">
        <v>1</v>
      </c>
      <c r="W801" s="262">
        <v>1</v>
      </c>
      <c r="X801" s="262">
        <v>1</v>
      </c>
      <c r="Y801" s="158"/>
      <c r="Z801" s="164">
        <f t="shared" si="10"/>
        <v>1840</v>
      </c>
      <c r="AA801" s="165">
        <f t="shared" si="11"/>
        <v>7.2275921568627446</v>
      </c>
      <c r="AB801" s="166"/>
    </row>
    <row r="802" spans="1:28" ht="18" customHeight="1">
      <c r="B802" s="298" t="s">
        <v>709</v>
      </c>
      <c r="C802" s="656" t="s">
        <v>708</v>
      </c>
      <c r="D802" s="659" t="s">
        <v>362</v>
      </c>
      <c r="E802" s="658">
        <v>111</v>
      </c>
      <c r="F802" s="72" t="s">
        <v>871</v>
      </c>
      <c r="G802" s="72" t="s">
        <v>334</v>
      </c>
      <c r="H802" s="55" t="s">
        <v>324</v>
      </c>
      <c r="I802" s="72">
        <v>6</v>
      </c>
      <c r="J802" s="261">
        <v>7040</v>
      </c>
      <c r="K802" s="161">
        <f t="shared" ref="K802:K803" si="449">SUM(IF(J802="",0,VLOOKUP(J802,Kengetal,2)))</f>
        <v>40</v>
      </c>
      <c r="L802" s="162">
        <f t="shared" ref="L802:L803" si="450">P802*I802*U802</f>
        <v>0.94272941176470582</v>
      </c>
      <c r="M802" s="162">
        <f t="shared" ref="M802:M803" si="451">Q802*I802*V802</f>
        <v>0</v>
      </c>
      <c r="N802" s="162">
        <f t="shared" ref="N802:N803" si="452">R802*I802*W802</f>
        <v>0</v>
      </c>
      <c r="O802" s="162">
        <f t="shared" ref="O802:O803" si="453">S802*I802*X802</f>
        <v>0</v>
      </c>
      <c r="P802" s="163">
        <f t="shared" si="428"/>
        <v>0.15712156862745097</v>
      </c>
      <c r="Q802" s="162">
        <f t="shared" si="429"/>
        <v>0</v>
      </c>
      <c r="R802" s="162">
        <f t="shared" si="430"/>
        <v>0</v>
      </c>
      <c r="S802" s="162">
        <f t="shared" si="431"/>
        <v>0</v>
      </c>
      <c r="T802" s="251" t="str">
        <f t="shared" ref="T802:T803" si="454">IF(J802="","",VLOOKUP(J802,Kengetal,13,FALSE))</f>
        <v>V</v>
      </c>
      <c r="U802" s="262">
        <v>1</v>
      </c>
      <c r="V802" s="262">
        <v>1</v>
      </c>
      <c r="W802" s="262">
        <v>1</v>
      </c>
      <c r="X802" s="262">
        <v>1</v>
      </c>
      <c r="Y802" s="158"/>
      <c r="Z802" s="164">
        <f t="shared" ref="Z802:Z803" si="455">I802*K802</f>
        <v>240</v>
      </c>
      <c r="AA802" s="165">
        <f t="shared" ref="AA802:AA803" si="456">L802+M802+N802+O802</f>
        <v>0.94272941176470582</v>
      </c>
      <c r="AB802" s="166"/>
    </row>
    <row r="803" spans="1:28" ht="18" customHeight="1">
      <c r="B803" s="298" t="s">
        <v>709</v>
      </c>
      <c r="C803" s="656" t="s">
        <v>708</v>
      </c>
      <c r="D803" s="659" t="s">
        <v>362</v>
      </c>
      <c r="E803" s="658">
        <v>107</v>
      </c>
      <c r="F803" s="55" t="s">
        <v>521</v>
      </c>
      <c r="G803" s="72" t="s">
        <v>333</v>
      </c>
      <c r="H803" s="55" t="s">
        <v>323</v>
      </c>
      <c r="I803" s="72">
        <v>30</v>
      </c>
      <c r="J803" s="261">
        <v>3200</v>
      </c>
      <c r="K803" s="161">
        <f t="shared" si="449"/>
        <v>200</v>
      </c>
      <c r="L803" s="162">
        <f t="shared" si="450"/>
        <v>10.119999999999999</v>
      </c>
      <c r="M803" s="162">
        <f t="shared" si="451"/>
        <v>0</v>
      </c>
      <c r="N803" s="162">
        <f t="shared" si="452"/>
        <v>0</v>
      </c>
      <c r="O803" s="162">
        <f t="shared" si="453"/>
        <v>0</v>
      </c>
      <c r="P803" s="163">
        <f t="shared" si="428"/>
        <v>0.33733333333333332</v>
      </c>
      <c r="Q803" s="162">
        <f t="shared" si="429"/>
        <v>0</v>
      </c>
      <c r="R803" s="162">
        <f t="shared" si="430"/>
        <v>0</v>
      </c>
      <c r="S803" s="162">
        <f t="shared" si="431"/>
        <v>0</v>
      </c>
      <c r="T803" s="251" t="str">
        <f t="shared" si="454"/>
        <v>V</v>
      </c>
      <c r="U803" s="262">
        <v>1</v>
      </c>
      <c r="V803" s="262">
        <v>1</v>
      </c>
      <c r="W803" s="262">
        <v>1</v>
      </c>
      <c r="X803" s="262">
        <v>1</v>
      </c>
      <c r="Y803" s="158"/>
      <c r="Z803" s="164">
        <f t="shared" si="455"/>
        <v>6000</v>
      </c>
      <c r="AA803" s="165">
        <f t="shared" si="456"/>
        <v>10.119999999999999</v>
      </c>
      <c r="AB803" s="166"/>
    </row>
    <row r="804" spans="1:28" ht="18" customHeight="1">
      <c r="B804" s="298" t="s">
        <v>709</v>
      </c>
      <c r="C804" s="656" t="s">
        <v>708</v>
      </c>
      <c r="D804" s="659" t="s">
        <v>362</v>
      </c>
      <c r="E804" s="658">
        <v>113</v>
      </c>
      <c r="F804" s="72" t="s">
        <v>345</v>
      </c>
      <c r="G804" s="72" t="s">
        <v>348</v>
      </c>
      <c r="H804" s="55" t="s">
        <v>326</v>
      </c>
      <c r="I804" s="72">
        <v>4</v>
      </c>
      <c r="J804" s="261">
        <v>2200</v>
      </c>
      <c r="K804" s="161">
        <f t="shared" si="427"/>
        <v>200</v>
      </c>
      <c r="L804" s="162">
        <f t="shared" si="1"/>
        <v>11.573960784313726</v>
      </c>
      <c r="M804" s="162">
        <f t="shared" si="2"/>
        <v>0</v>
      </c>
      <c r="N804" s="162">
        <f t="shared" si="3"/>
        <v>0</v>
      </c>
      <c r="O804" s="162">
        <f t="shared" si="4"/>
        <v>0</v>
      </c>
      <c r="P804" s="163">
        <f t="shared" si="428"/>
        <v>2.8934901960784316</v>
      </c>
      <c r="Q804" s="162">
        <f t="shared" si="429"/>
        <v>0</v>
      </c>
      <c r="R804" s="162">
        <f t="shared" si="430"/>
        <v>0</v>
      </c>
      <c r="S804" s="162">
        <f t="shared" si="431"/>
        <v>0</v>
      </c>
      <c r="T804" s="251" t="str">
        <f t="shared" si="432"/>
        <v>S</v>
      </c>
      <c r="U804" s="262">
        <v>1</v>
      </c>
      <c r="V804" s="262">
        <v>1</v>
      </c>
      <c r="W804" s="262">
        <v>1</v>
      </c>
      <c r="X804" s="262">
        <v>1</v>
      </c>
      <c r="Y804" s="158"/>
      <c r="Z804" s="164">
        <f t="shared" si="10"/>
        <v>800</v>
      </c>
      <c r="AA804" s="165">
        <f t="shared" si="11"/>
        <v>11.573960784313726</v>
      </c>
      <c r="AB804" s="166"/>
    </row>
    <row r="805" spans="1:28" ht="18" customHeight="1">
      <c r="B805" s="298" t="s">
        <v>709</v>
      </c>
      <c r="C805" s="656" t="s">
        <v>708</v>
      </c>
      <c r="D805" s="659" t="s">
        <v>362</v>
      </c>
      <c r="E805" s="658">
        <v>107</v>
      </c>
      <c r="F805" s="55" t="s">
        <v>534</v>
      </c>
      <c r="G805" s="72" t="s">
        <v>333</v>
      </c>
      <c r="H805" s="55" t="s">
        <v>324</v>
      </c>
      <c r="I805" s="72">
        <v>3</v>
      </c>
      <c r="J805" s="261">
        <v>3200</v>
      </c>
      <c r="K805" s="161">
        <f t="shared" ref="K805" si="457">SUM(IF(J805="",0,VLOOKUP(J805,Kengetal,2)))</f>
        <v>200</v>
      </c>
      <c r="L805" s="162">
        <f t="shared" ref="L805" si="458">P805*I805*U805</f>
        <v>1.012</v>
      </c>
      <c r="M805" s="162">
        <f t="shared" ref="M805" si="459">Q805*I805*V805</f>
        <v>0</v>
      </c>
      <c r="N805" s="162">
        <f t="shared" ref="N805" si="460">R805*I805*W805</f>
        <v>0</v>
      </c>
      <c r="O805" s="162">
        <f t="shared" ref="O805" si="461">S805*I805*X805</f>
        <v>0</v>
      </c>
      <c r="P805" s="163">
        <f t="shared" si="428"/>
        <v>0.33733333333333332</v>
      </c>
      <c r="Q805" s="162">
        <f t="shared" si="429"/>
        <v>0</v>
      </c>
      <c r="R805" s="162">
        <f t="shared" si="430"/>
        <v>0</v>
      </c>
      <c r="S805" s="162">
        <f t="shared" si="431"/>
        <v>0</v>
      </c>
      <c r="T805" s="251" t="str">
        <f t="shared" ref="T805" si="462">IF(J805="","",VLOOKUP(J805,Kengetal,13,FALSE))</f>
        <v>V</v>
      </c>
      <c r="U805" s="262">
        <v>1</v>
      </c>
      <c r="V805" s="262">
        <v>1</v>
      </c>
      <c r="W805" s="262">
        <v>1</v>
      </c>
      <c r="X805" s="262">
        <v>1</v>
      </c>
      <c r="Y805" s="158"/>
      <c r="Z805" s="164">
        <f t="shared" ref="Z805" si="463">I805*K805</f>
        <v>600</v>
      </c>
      <c r="AA805" s="165">
        <f t="shared" ref="AA805" si="464">L805+M805+N805+O805</f>
        <v>1.012</v>
      </c>
      <c r="AB805" s="166"/>
    </row>
    <row r="806" spans="1:28" ht="18" customHeight="1">
      <c r="B806" s="298" t="s">
        <v>709</v>
      </c>
      <c r="C806" s="656" t="s">
        <v>708</v>
      </c>
      <c r="D806" s="659" t="s">
        <v>362</v>
      </c>
      <c r="E806" s="658">
        <v>105</v>
      </c>
      <c r="F806" s="72" t="s">
        <v>347</v>
      </c>
      <c r="G806" s="72" t="s">
        <v>333</v>
      </c>
      <c r="H806" s="55" t="s">
        <v>323</v>
      </c>
      <c r="I806" s="72">
        <v>33</v>
      </c>
      <c r="J806" s="261">
        <v>3120</v>
      </c>
      <c r="K806" s="161">
        <f t="shared" si="427"/>
        <v>120</v>
      </c>
      <c r="L806" s="162">
        <f t="shared" si="1"/>
        <v>8.0150399999999991</v>
      </c>
      <c r="M806" s="162">
        <f t="shared" si="2"/>
        <v>0</v>
      </c>
      <c r="N806" s="162">
        <f t="shared" si="3"/>
        <v>0</v>
      </c>
      <c r="O806" s="162">
        <f t="shared" si="4"/>
        <v>0</v>
      </c>
      <c r="P806" s="163">
        <f t="shared" si="428"/>
        <v>0.24287999999999998</v>
      </c>
      <c r="Q806" s="162">
        <f t="shared" si="429"/>
        <v>0</v>
      </c>
      <c r="R806" s="162">
        <f t="shared" si="430"/>
        <v>0</v>
      </c>
      <c r="S806" s="162">
        <f t="shared" si="431"/>
        <v>0</v>
      </c>
      <c r="T806" s="251" t="str">
        <f t="shared" si="432"/>
        <v>V</v>
      </c>
      <c r="U806" s="262">
        <v>1</v>
      </c>
      <c r="V806" s="262">
        <v>1</v>
      </c>
      <c r="W806" s="262">
        <v>1</v>
      </c>
      <c r="X806" s="262">
        <v>1</v>
      </c>
      <c r="Y806" s="158"/>
      <c r="Z806" s="164">
        <f t="shared" si="10"/>
        <v>3960</v>
      </c>
      <c r="AA806" s="165">
        <f t="shared" si="11"/>
        <v>8.0150399999999991</v>
      </c>
      <c r="AB806" s="166"/>
    </row>
    <row r="807" spans="1:28" ht="18" customHeight="1">
      <c r="B807" s="298" t="s">
        <v>709</v>
      </c>
      <c r="C807" s="656" t="s">
        <v>708</v>
      </c>
      <c r="D807" s="659" t="s">
        <v>362</v>
      </c>
      <c r="E807" s="658">
        <v>104</v>
      </c>
      <c r="F807" s="72" t="s">
        <v>528</v>
      </c>
      <c r="G807" s="72" t="s">
        <v>341</v>
      </c>
      <c r="H807" s="55" t="s">
        <v>323</v>
      </c>
      <c r="I807" s="72">
        <v>19</v>
      </c>
      <c r="J807" s="261">
        <v>1040</v>
      </c>
      <c r="K807" s="161">
        <f t="shared" si="427"/>
        <v>40</v>
      </c>
      <c r="L807" s="162">
        <f t="shared" si="1"/>
        <v>2.4060705882352944</v>
      </c>
      <c r="M807" s="162">
        <f t="shared" si="2"/>
        <v>0</v>
      </c>
      <c r="N807" s="162">
        <f t="shared" si="3"/>
        <v>0</v>
      </c>
      <c r="O807" s="162">
        <f t="shared" si="4"/>
        <v>0</v>
      </c>
      <c r="P807" s="163">
        <f t="shared" si="428"/>
        <v>0.12663529411764707</v>
      </c>
      <c r="Q807" s="162">
        <f t="shared" si="429"/>
        <v>0</v>
      </c>
      <c r="R807" s="162">
        <f t="shared" si="430"/>
        <v>0</v>
      </c>
      <c r="S807" s="162">
        <f t="shared" si="431"/>
        <v>0</v>
      </c>
      <c r="T807" s="251" t="str">
        <f t="shared" si="432"/>
        <v>B</v>
      </c>
      <c r="U807" s="262">
        <v>1</v>
      </c>
      <c r="V807" s="262">
        <v>1</v>
      </c>
      <c r="W807" s="262">
        <v>1</v>
      </c>
      <c r="X807" s="262">
        <v>1</v>
      </c>
      <c r="Y807" s="158"/>
      <c r="Z807" s="164">
        <f t="shared" si="10"/>
        <v>760</v>
      </c>
      <c r="AA807" s="165">
        <f t="shared" si="11"/>
        <v>2.4060705882352944</v>
      </c>
      <c r="AB807" s="166"/>
    </row>
    <row r="808" spans="1:28" ht="18" customHeight="1">
      <c r="A808" s="137">
        <v>10</v>
      </c>
      <c r="B808" s="298" t="s">
        <v>709</v>
      </c>
      <c r="C808" s="656" t="s">
        <v>708</v>
      </c>
      <c r="D808" s="659" t="s">
        <v>362</v>
      </c>
      <c r="E808" s="658">
        <v>103</v>
      </c>
      <c r="F808" s="55" t="s">
        <v>608</v>
      </c>
      <c r="G808" s="72" t="s">
        <v>348</v>
      </c>
      <c r="H808" s="55" t="s">
        <v>326</v>
      </c>
      <c r="I808" s="72">
        <v>2</v>
      </c>
      <c r="J808" s="261">
        <v>2200</v>
      </c>
      <c r="K808" s="161">
        <f t="shared" ref="K808:K826" si="465">SUM(IF(J808="",0,VLOOKUP(J808,Kengetal,2)))</f>
        <v>200</v>
      </c>
      <c r="L808" s="162">
        <f t="shared" ref="L808:L915" si="466">P808*I808*U808</f>
        <v>5.7869803921568632</v>
      </c>
      <c r="M808" s="162">
        <f t="shared" ref="M808:M915" si="467">Q808*I808*V808</f>
        <v>0</v>
      </c>
      <c r="N808" s="162">
        <f t="shared" ref="N808:N915" si="468">R808*I808*W808</f>
        <v>0</v>
      </c>
      <c r="O808" s="162">
        <f t="shared" ref="O808:O915" si="469">S808*I808*X808</f>
        <v>0</v>
      </c>
      <c r="P808" s="163">
        <f t="shared" si="428"/>
        <v>2.8934901960784316</v>
      </c>
      <c r="Q808" s="162">
        <f t="shared" si="429"/>
        <v>0</v>
      </c>
      <c r="R808" s="162">
        <f t="shared" si="430"/>
        <v>0</v>
      </c>
      <c r="S808" s="162">
        <f t="shared" si="431"/>
        <v>0</v>
      </c>
      <c r="T808" s="251" t="str">
        <f t="shared" si="432"/>
        <v>S</v>
      </c>
      <c r="U808" s="262">
        <v>1</v>
      </c>
      <c r="V808" s="262">
        <v>1</v>
      </c>
      <c r="W808" s="262">
        <v>1</v>
      </c>
      <c r="X808" s="262">
        <v>1</v>
      </c>
      <c r="Y808" s="158"/>
      <c r="Z808" s="164">
        <f t="shared" ref="Z808:Z915" si="470">I808*K808</f>
        <v>400</v>
      </c>
      <c r="AA808" s="165">
        <f t="shared" ref="AA808:AA915" si="471">L808+M808+N808+O808</f>
        <v>5.7869803921568632</v>
      </c>
      <c r="AB808" s="166"/>
    </row>
    <row r="809" spans="1:28" ht="18" customHeight="1">
      <c r="A809" s="137">
        <v>11</v>
      </c>
      <c r="B809" s="298" t="s">
        <v>709</v>
      </c>
      <c r="C809" s="656" t="s">
        <v>708</v>
      </c>
      <c r="D809" s="659" t="s">
        <v>362</v>
      </c>
      <c r="E809" s="658">
        <v>101</v>
      </c>
      <c r="F809" s="55" t="s">
        <v>302</v>
      </c>
      <c r="G809" s="72" t="s">
        <v>333</v>
      </c>
      <c r="H809" s="55" t="s">
        <v>323</v>
      </c>
      <c r="I809" s="72">
        <v>4</v>
      </c>
      <c r="J809" s="261">
        <v>6200</v>
      </c>
      <c r="K809" s="161">
        <f t="shared" si="465"/>
        <v>200</v>
      </c>
      <c r="L809" s="162">
        <f t="shared" si="466"/>
        <v>7.2156862745098032</v>
      </c>
      <c r="M809" s="162">
        <f t="shared" si="467"/>
        <v>0</v>
      </c>
      <c r="N809" s="162">
        <f t="shared" si="468"/>
        <v>0</v>
      </c>
      <c r="O809" s="162">
        <f t="shared" si="469"/>
        <v>0</v>
      </c>
      <c r="P809" s="163">
        <f t="shared" si="428"/>
        <v>1.8039215686274508</v>
      </c>
      <c r="Q809" s="162">
        <f t="shared" si="429"/>
        <v>0</v>
      </c>
      <c r="R809" s="162">
        <f t="shared" si="430"/>
        <v>0</v>
      </c>
      <c r="S809" s="162">
        <f t="shared" si="431"/>
        <v>0</v>
      </c>
      <c r="T809" s="251" t="str">
        <f t="shared" si="432"/>
        <v>V</v>
      </c>
      <c r="U809" s="262">
        <v>1</v>
      </c>
      <c r="V809" s="262">
        <v>1</v>
      </c>
      <c r="W809" s="262">
        <v>1</v>
      </c>
      <c r="X809" s="262">
        <v>1</v>
      </c>
      <c r="Y809" s="158"/>
      <c r="Z809" s="164">
        <f t="shared" si="470"/>
        <v>800</v>
      </c>
      <c r="AA809" s="165">
        <f t="shared" si="471"/>
        <v>7.2156862745098032</v>
      </c>
      <c r="AB809" s="166"/>
    </row>
    <row r="810" spans="1:28" ht="18" customHeight="1">
      <c r="A810" s="137">
        <v>13</v>
      </c>
      <c r="B810" s="298" t="s">
        <v>709</v>
      </c>
      <c r="C810" s="656" t="s">
        <v>708</v>
      </c>
      <c r="D810" s="659" t="s">
        <v>362</v>
      </c>
      <c r="E810" s="658" t="s">
        <v>885</v>
      </c>
      <c r="F810" s="72" t="s">
        <v>412</v>
      </c>
      <c r="G810" s="72" t="s">
        <v>333</v>
      </c>
      <c r="H810" s="55" t="s">
        <v>323</v>
      </c>
      <c r="I810" s="72">
        <v>132</v>
      </c>
      <c r="J810" s="261">
        <v>3200</v>
      </c>
      <c r="K810" s="161">
        <f t="shared" si="465"/>
        <v>200</v>
      </c>
      <c r="L810" s="162">
        <f t="shared" si="466"/>
        <v>44.527999999999999</v>
      </c>
      <c r="M810" s="162">
        <f t="shared" si="467"/>
        <v>0</v>
      </c>
      <c r="N810" s="162">
        <f t="shared" si="468"/>
        <v>0</v>
      </c>
      <c r="O810" s="162">
        <f t="shared" si="469"/>
        <v>0</v>
      </c>
      <c r="P810" s="163">
        <f t="shared" si="428"/>
        <v>0.33733333333333332</v>
      </c>
      <c r="Q810" s="162">
        <f t="shared" si="429"/>
        <v>0</v>
      </c>
      <c r="R810" s="162">
        <f t="shared" si="430"/>
        <v>0</v>
      </c>
      <c r="S810" s="162">
        <f t="shared" si="431"/>
        <v>0</v>
      </c>
      <c r="T810" s="251" t="str">
        <f t="shared" si="432"/>
        <v>V</v>
      </c>
      <c r="U810" s="262">
        <v>1</v>
      </c>
      <c r="V810" s="262">
        <v>1</v>
      </c>
      <c r="W810" s="262">
        <v>1</v>
      </c>
      <c r="X810" s="262">
        <v>1</v>
      </c>
      <c r="Y810" s="158"/>
      <c r="Z810" s="164">
        <f t="shared" si="470"/>
        <v>26400</v>
      </c>
      <c r="AA810" s="165">
        <f t="shared" si="471"/>
        <v>44.527999999999999</v>
      </c>
      <c r="AB810" s="166"/>
    </row>
    <row r="811" spans="1:28" ht="18" customHeight="1">
      <c r="A811" s="137">
        <v>14</v>
      </c>
      <c r="B811" s="298" t="s">
        <v>709</v>
      </c>
      <c r="C811" s="656" t="s">
        <v>708</v>
      </c>
      <c r="D811" s="659" t="s">
        <v>362</v>
      </c>
      <c r="E811" s="658" t="s">
        <v>886</v>
      </c>
      <c r="F811" s="72" t="s">
        <v>873</v>
      </c>
      <c r="G811" s="72" t="s">
        <v>334</v>
      </c>
      <c r="H811" s="55" t="s">
        <v>324</v>
      </c>
      <c r="I811" s="72">
        <v>69</v>
      </c>
      <c r="J811" s="261">
        <v>7040</v>
      </c>
      <c r="K811" s="161">
        <f t="shared" si="465"/>
        <v>40</v>
      </c>
      <c r="L811" s="162">
        <f t="shared" si="466"/>
        <v>10.841388235294117</v>
      </c>
      <c r="M811" s="162">
        <f t="shared" si="467"/>
        <v>0</v>
      </c>
      <c r="N811" s="162">
        <f t="shared" si="468"/>
        <v>0</v>
      </c>
      <c r="O811" s="162">
        <f t="shared" si="469"/>
        <v>0</v>
      </c>
      <c r="P811" s="163">
        <f t="shared" si="428"/>
        <v>0.15712156862745097</v>
      </c>
      <c r="Q811" s="162">
        <f t="shared" si="429"/>
        <v>0</v>
      </c>
      <c r="R811" s="162">
        <f t="shared" si="430"/>
        <v>0</v>
      </c>
      <c r="S811" s="162">
        <f t="shared" si="431"/>
        <v>0</v>
      </c>
      <c r="T811" s="251" t="str">
        <f t="shared" si="432"/>
        <v>V</v>
      </c>
      <c r="U811" s="262">
        <v>1</v>
      </c>
      <c r="V811" s="262">
        <v>1</v>
      </c>
      <c r="W811" s="262">
        <v>1</v>
      </c>
      <c r="X811" s="262">
        <v>1</v>
      </c>
      <c r="Y811" s="158"/>
      <c r="Z811" s="164">
        <f t="shared" si="470"/>
        <v>2760</v>
      </c>
      <c r="AA811" s="165">
        <f t="shared" si="471"/>
        <v>10.841388235294117</v>
      </c>
      <c r="AB811" s="166"/>
    </row>
    <row r="812" spans="1:28" ht="18" customHeight="1">
      <c r="A812" s="137">
        <v>15</v>
      </c>
      <c r="B812" s="298" t="s">
        <v>709</v>
      </c>
      <c r="C812" s="656" t="s">
        <v>708</v>
      </c>
      <c r="D812" s="659" t="s">
        <v>362</v>
      </c>
      <c r="E812" s="658">
        <v>141</v>
      </c>
      <c r="F812" s="72" t="s">
        <v>304</v>
      </c>
      <c r="G812" s="72" t="s">
        <v>333</v>
      </c>
      <c r="H812" s="55" t="s">
        <v>324</v>
      </c>
      <c r="I812" s="72">
        <v>90</v>
      </c>
      <c r="J812" s="261">
        <v>5040</v>
      </c>
      <c r="K812" s="161">
        <f t="shared" si="465"/>
        <v>40</v>
      </c>
      <c r="L812" s="162">
        <f t="shared" si="466"/>
        <v>7.3237411764705866</v>
      </c>
      <c r="M812" s="162">
        <f t="shared" si="467"/>
        <v>0</v>
      </c>
      <c r="N812" s="162">
        <f t="shared" si="468"/>
        <v>0</v>
      </c>
      <c r="O812" s="162">
        <f t="shared" si="469"/>
        <v>0</v>
      </c>
      <c r="P812" s="163">
        <f t="shared" si="428"/>
        <v>8.1374901960784299E-2</v>
      </c>
      <c r="Q812" s="162">
        <f t="shared" si="429"/>
        <v>0</v>
      </c>
      <c r="R812" s="162">
        <f t="shared" si="430"/>
        <v>0</v>
      </c>
      <c r="S812" s="162">
        <f t="shared" si="431"/>
        <v>0</v>
      </c>
      <c r="T812" s="251" t="str">
        <f t="shared" si="432"/>
        <v>V</v>
      </c>
      <c r="U812" s="262">
        <v>1</v>
      </c>
      <c r="V812" s="262">
        <v>1</v>
      </c>
      <c r="W812" s="262">
        <v>1</v>
      </c>
      <c r="X812" s="262">
        <v>1</v>
      </c>
      <c r="Y812" s="158"/>
      <c r="Z812" s="164">
        <f t="shared" si="470"/>
        <v>3600</v>
      </c>
      <c r="AA812" s="165">
        <f t="shared" si="471"/>
        <v>7.3237411764705866</v>
      </c>
      <c r="AB812" s="166"/>
    </row>
    <row r="813" spans="1:28" ht="18" customHeight="1">
      <c r="A813" s="137">
        <v>17</v>
      </c>
      <c r="B813" s="298" t="s">
        <v>709</v>
      </c>
      <c r="C813" s="656" t="s">
        <v>708</v>
      </c>
      <c r="D813" s="659" t="s">
        <v>362</v>
      </c>
      <c r="E813" s="658">
        <v>133</v>
      </c>
      <c r="F813" s="55" t="s">
        <v>521</v>
      </c>
      <c r="G813" s="72" t="s">
        <v>333</v>
      </c>
      <c r="H813" s="55" t="s">
        <v>323</v>
      </c>
      <c r="I813" s="72">
        <v>47</v>
      </c>
      <c r="J813" s="261">
        <v>3200</v>
      </c>
      <c r="K813" s="161">
        <f t="shared" si="465"/>
        <v>200</v>
      </c>
      <c r="L813" s="162">
        <f t="shared" si="466"/>
        <v>15.854666666666667</v>
      </c>
      <c r="M813" s="162">
        <f t="shared" si="467"/>
        <v>0</v>
      </c>
      <c r="N813" s="162">
        <f t="shared" si="468"/>
        <v>0</v>
      </c>
      <c r="O813" s="162">
        <f t="shared" si="469"/>
        <v>0</v>
      </c>
      <c r="P813" s="163">
        <f t="shared" si="428"/>
        <v>0.33733333333333332</v>
      </c>
      <c r="Q813" s="162">
        <f t="shared" si="429"/>
        <v>0</v>
      </c>
      <c r="R813" s="162">
        <f t="shared" si="430"/>
        <v>0</v>
      </c>
      <c r="S813" s="162">
        <f t="shared" si="431"/>
        <v>0</v>
      </c>
      <c r="T813" s="251" t="str">
        <f t="shared" si="432"/>
        <v>V</v>
      </c>
      <c r="U813" s="262">
        <v>1</v>
      </c>
      <c r="V813" s="262">
        <v>1</v>
      </c>
      <c r="W813" s="262">
        <v>1</v>
      </c>
      <c r="X813" s="262">
        <v>1</v>
      </c>
      <c r="Y813" s="158"/>
      <c r="Z813" s="164">
        <f t="shared" si="470"/>
        <v>9400</v>
      </c>
      <c r="AA813" s="165">
        <f t="shared" si="471"/>
        <v>15.854666666666667</v>
      </c>
      <c r="AB813" s="166"/>
    </row>
    <row r="814" spans="1:28" ht="18" customHeight="1">
      <c r="A814" s="137">
        <v>20</v>
      </c>
      <c r="B814" s="298" t="s">
        <v>709</v>
      </c>
      <c r="C814" s="656" t="s">
        <v>708</v>
      </c>
      <c r="D814" s="659" t="s">
        <v>362</v>
      </c>
      <c r="E814" s="658">
        <v>134</v>
      </c>
      <c r="F814" s="55" t="s">
        <v>345</v>
      </c>
      <c r="G814" s="72" t="s">
        <v>348</v>
      </c>
      <c r="H814" s="55" t="s">
        <v>326</v>
      </c>
      <c r="I814" s="72">
        <v>4</v>
      </c>
      <c r="J814" s="261">
        <v>2200</v>
      </c>
      <c r="K814" s="161">
        <f t="shared" si="465"/>
        <v>200</v>
      </c>
      <c r="L814" s="162">
        <f t="shared" si="466"/>
        <v>11.573960784313726</v>
      </c>
      <c r="M814" s="162">
        <f t="shared" si="467"/>
        <v>0</v>
      </c>
      <c r="N814" s="162">
        <f t="shared" si="468"/>
        <v>0</v>
      </c>
      <c r="O814" s="162">
        <f t="shared" si="469"/>
        <v>0</v>
      </c>
      <c r="P814" s="163">
        <f t="shared" si="428"/>
        <v>2.8934901960784316</v>
      </c>
      <c r="Q814" s="162">
        <f t="shared" si="429"/>
        <v>0</v>
      </c>
      <c r="R814" s="162">
        <f t="shared" si="430"/>
        <v>0</v>
      </c>
      <c r="S814" s="162">
        <f t="shared" si="431"/>
        <v>0</v>
      </c>
      <c r="T814" s="251" t="str">
        <f t="shared" si="432"/>
        <v>S</v>
      </c>
      <c r="U814" s="262">
        <v>1</v>
      </c>
      <c r="V814" s="262">
        <v>1</v>
      </c>
      <c r="W814" s="262">
        <v>1</v>
      </c>
      <c r="X814" s="262">
        <v>1</v>
      </c>
      <c r="Y814" s="158"/>
      <c r="Z814" s="164">
        <f t="shared" si="470"/>
        <v>800</v>
      </c>
      <c r="AA814" s="165">
        <f t="shared" si="471"/>
        <v>11.573960784313726</v>
      </c>
      <c r="AB814" s="166"/>
    </row>
    <row r="815" spans="1:28" ht="18" customHeight="1">
      <c r="A815" s="137">
        <v>21</v>
      </c>
      <c r="B815" s="298" t="s">
        <v>709</v>
      </c>
      <c r="C815" s="656" t="s">
        <v>708</v>
      </c>
      <c r="D815" s="659" t="s">
        <v>362</v>
      </c>
      <c r="E815" s="658">
        <v>133</v>
      </c>
      <c r="F815" s="55" t="s">
        <v>534</v>
      </c>
      <c r="G815" s="72" t="s">
        <v>333</v>
      </c>
      <c r="H815" s="55" t="s">
        <v>323</v>
      </c>
      <c r="I815" s="72">
        <v>3</v>
      </c>
      <c r="J815" s="261">
        <v>3200</v>
      </c>
      <c r="K815" s="161">
        <f t="shared" si="465"/>
        <v>200</v>
      </c>
      <c r="L815" s="162">
        <f t="shared" si="466"/>
        <v>1.012</v>
      </c>
      <c r="M815" s="162">
        <f t="shared" si="467"/>
        <v>0</v>
      </c>
      <c r="N815" s="162">
        <f t="shared" si="468"/>
        <v>0</v>
      </c>
      <c r="O815" s="162">
        <f t="shared" si="469"/>
        <v>0</v>
      </c>
      <c r="P815" s="163">
        <f t="shared" si="428"/>
        <v>0.33733333333333332</v>
      </c>
      <c r="Q815" s="162">
        <f t="shared" si="429"/>
        <v>0</v>
      </c>
      <c r="R815" s="162">
        <f t="shared" si="430"/>
        <v>0</v>
      </c>
      <c r="S815" s="162">
        <f t="shared" si="431"/>
        <v>0</v>
      </c>
      <c r="T815" s="251" t="str">
        <f t="shared" si="432"/>
        <v>V</v>
      </c>
      <c r="U815" s="262">
        <v>1</v>
      </c>
      <c r="V815" s="262">
        <v>1</v>
      </c>
      <c r="W815" s="262">
        <v>1</v>
      </c>
      <c r="X815" s="262">
        <v>1</v>
      </c>
      <c r="Y815" s="158"/>
      <c r="Z815" s="164">
        <f t="shared" si="470"/>
        <v>600</v>
      </c>
      <c r="AA815" s="165">
        <f t="shared" si="471"/>
        <v>1.012</v>
      </c>
      <c r="AB815" s="166"/>
    </row>
    <row r="816" spans="1:28" ht="18" customHeight="1">
      <c r="A816" s="137">
        <v>23</v>
      </c>
      <c r="B816" s="298" t="s">
        <v>709</v>
      </c>
      <c r="C816" s="656" t="s">
        <v>708</v>
      </c>
      <c r="D816" s="659" t="s">
        <v>362</v>
      </c>
      <c r="E816" s="658">
        <v>135</v>
      </c>
      <c r="F816" s="72" t="s">
        <v>871</v>
      </c>
      <c r="G816" s="72" t="s">
        <v>334</v>
      </c>
      <c r="H816" s="55" t="s">
        <v>323</v>
      </c>
      <c r="I816" s="72">
        <v>46</v>
      </c>
      <c r="J816" s="261">
        <v>7080</v>
      </c>
      <c r="K816" s="161">
        <f t="shared" si="465"/>
        <v>80</v>
      </c>
      <c r="L816" s="162">
        <f t="shared" si="466"/>
        <v>13.343247058823527</v>
      </c>
      <c r="M816" s="162">
        <f t="shared" si="467"/>
        <v>0</v>
      </c>
      <c r="N816" s="162">
        <f t="shared" si="468"/>
        <v>0</v>
      </c>
      <c r="O816" s="162">
        <f t="shared" si="469"/>
        <v>0</v>
      </c>
      <c r="P816" s="163">
        <f t="shared" si="428"/>
        <v>0.29007058823529408</v>
      </c>
      <c r="Q816" s="162">
        <f t="shared" si="429"/>
        <v>0</v>
      </c>
      <c r="R816" s="162">
        <f t="shared" si="430"/>
        <v>0</v>
      </c>
      <c r="S816" s="162">
        <f t="shared" si="431"/>
        <v>0</v>
      </c>
      <c r="T816" s="251" t="str">
        <f t="shared" si="432"/>
        <v>V</v>
      </c>
      <c r="U816" s="262">
        <v>1</v>
      </c>
      <c r="V816" s="262">
        <v>1</v>
      </c>
      <c r="W816" s="262">
        <v>1</v>
      </c>
      <c r="X816" s="262">
        <v>1</v>
      </c>
      <c r="Y816" s="158"/>
      <c r="Z816" s="164">
        <f t="shared" si="470"/>
        <v>3680</v>
      </c>
      <c r="AA816" s="165">
        <f t="shared" si="471"/>
        <v>13.343247058823527</v>
      </c>
      <c r="AB816" s="166"/>
    </row>
    <row r="817" spans="1:28" ht="18" customHeight="1">
      <c r="A817" s="137">
        <v>24</v>
      </c>
      <c r="B817" s="298" t="s">
        <v>709</v>
      </c>
      <c r="C817" s="656" t="s">
        <v>708</v>
      </c>
      <c r="D817" s="659" t="s">
        <v>362</v>
      </c>
      <c r="E817" s="658">
        <v>135</v>
      </c>
      <c r="F817" s="72" t="s">
        <v>871</v>
      </c>
      <c r="G817" s="72" t="s">
        <v>334</v>
      </c>
      <c r="H817" s="55" t="s">
        <v>324</v>
      </c>
      <c r="I817" s="72">
        <v>6</v>
      </c>
      <c r="J817" s="261">
        <v>7040</v>
      </c>
      <c r="K817" s="161">
        <f t="shared" si="465"/>
        <v>40</v>
      </c>
      <c r="L817" s="162">
        <f t="shared" si="466"/>
        <v>0.94272941176470582</v>
      </c>
      <c r="M817" s="162">
        <f t="shared" si="467"/>
        <v>0</v>
      </c>
      <c r="N817" s="162">
        <f t="shared" si="468"/>
        <v>0</v>
      </c>
      <c r="O817" s="162">
        <f t="shared" si="469"/>
        <v>0</v>
      </c>
      <c r="P817" s="163">
        <f t="shared" si="428"/>
        <v>0.15712156862745097</v>
      </c>
      <c r="Q817" s="162">
        <f t="shared" si="429"/>
        <v>0</v>
      </c>
      <c r="R817" s="162">
        <f t="shared" si="430"/>
        <v>0</v>
      </c>
      <c r="S817" s="162">
        <f t="shared" si="431"/>
        <v>0</v>
      </c>
      <c r="T817" s="251" t="str">
        <f t="shared" si="432"/>
        <v>V</v>
      </c>
      <c r="U817" s="262">
        <v>1</v>
      </c>
      <c r="V817" s="262">
        <v>1</v>
      </c>
      <c r="W817" s="262">
        <v>1</v>
      </c>
      <c r="X817" s="262">
        <v>1</v>
      </c>
      <c r="Y817" s="158"/>
      <c r="Z817" s="164">
        <f t="shared" si="470"/>
        <v>240</v>
      </c>
      <c r="AA817" s="165">
        <f t="shared" si="471"/>
        <v>0.94272941176470582</v>
      </c>
      <c r="AB817" s="166"/>
    </row>
    <row r="818" spans="1:28" ht="18" customHeight="1">
      <c r="A818" s="137">
        <v>25</v>
      </c>
      <c r="B818" s="298" t="s">
        <v>709</v>
      </c>
      <c r="C818" s="656" t="s">
        <v>708</v>
      </c>
      <c r="D818" s="659" t="s">
        <v>362</v>
      </c>
      <c r="E818" s="658">
        <v>137</v>
      </c>
      <c r="F818" s="72" t="s">
        <v>871</v>
      </c>
      <c r="G818" s="72" t="s">
        <v>334</v>
      </c>
      <c r="H818" s="55" t="s">
        <v>323</v>
      </c>
      <c r="I818" s="72">
        <v>46</v>
      </c>
      <c r="J818" s="261">
        <v>7080</v>
      </c>
      <c r="K818" s="161">
        <f t="shared" si="465"/>
        <v>80</v>
      </c>
      <c r="L818" s="162">
        <f t="shared" si="466"/>
        <v>13.343247058823527</v>
      </c>
      <c r="M818" s="162">
        <f t="shared" si="467"/>
        <v>0</v>
      </c>
      <c r="N818" s="162">
        <f t="shared" si="468"/>
        <v>0</v>
      </c>
      <c r="O818" s="162">
        <f t="shared" si="469"/>
        <v>0</v>
      </c>
      <c r="P818" s="163">
        <f t="shared" si="428"/>
        <v>0.29007058823529408</v>
      </c>
      <c r="Q818" s="162">
        <f t="shared" si="429"/>
        <v>0</v>
      </c>
      <c r="R818" s="162">
        <f t="shared" si="430"/>
        <v>0</v>
      </c>
      <c r="S818" s="162">
        <f t="shared" si="431"/>
        <v>0</v>
      </c>
      <c r="T818" s="251" t="str">
        <f t="shared" si="432"/>
        <v>V</v>
      </c>
      <c r="U818" s="262">
        <v>1</v>
      </c>
      <c r="V818" s="262">
        <v>1</v>
      </c>
      <c r="W818" s="262">
        <v>1</v>
      </c>
      <c r="X818" s="262">
        <v>1</v>
      </c>
      <c r="Y818" s="158"/>
      <c r="Z818" s="164">
        <f t="shared" si="470"/>
        <v>3680</v>
      </c>
      <c r="AA818" s="165">
        <f t="shared" si="471"/>
        <v>13.343247058823527</v>
      </c>
      <c r="AB818" s="166"/>
    </row>
    <row r="819" spans="1:28" ht="18" customHeight="1">
      <c r="A819" s="137">
        <v>26</v>
      </c>
      <c r="B819" s="298" t="s">
        <v>709</v>
      </c>
      <c r="C819" s="656" t="s">
        <v>708</v>
      </c>
      <c r="D819" s="659" t="s">
        <v>362</v>
      </c>
      <c r="E819" s="658">
        <v>137</v>
      </c>
      <c r="F819" s="72" t="s">
        <v>871</v>
      </c>
      <c r="G819" s="72" t="s">
        <v>334</v>
      </c>
      <c r="H819" s="55" t="s">
        <v>324</v>
      </c>
      <c r="I819" s="72">
        <v>6</v>
      </c>
      <c r="J819" s="261">
        <v>7040</v>
      </c>
      <c r="K819" s="161">
        <f t="shared" si="465"/>
        <v>40</v>
      </c>
      <c r="L819" s="162">
        <f t="shared" si="466"/>
        <v>0.94272941176470582</v>
      </c>
      <c r="M819" s="162">
        <f t="shared" si="467"/>
        <v>0</v>
      </c>
      <c r="N819" s="162">
        <f t="shared" si="468"/>
        <v>0</v>
      </c>
      <c r="O819" s="162">
        <f t="shared" si="469"/>
        <v>0</v>
      </c>
      <c r="P819" s="163">
        <f t="shared" si="428"/>
        <v>0.15712156862745097</v>
      </c>
      <c r="Q819" s="162">
        <f t="shared" si="429"/>
        <v>0</v>
      </c>
      <c r="R819" s="162">
        <f t="shared" si="430"/>
        <v>0</v>
      </c>
      <c r="S819" s="162">
        <f t="shared" si="431"/>
        <v>0</v>
      </c>
      <c r="T819" s="251" t="str">
        <f t="shared" si="432"/>
        <v>V</v>
      </c>
      <c r="U819" s="262">
        <v>1</v>
      </c>
      <c r="V819" s="262">
        <v>1</v>
      </c>
      <c r="W819" s="262">
        <v>1</v>
      </c>
      <c r="X819" s="262">
        <v>1</v>
      </c>
      <c r="Y819" s="158"/>
      <c r="Z819" s="164">
        <f t="shared" si="470"/>
        <v>240</v>
      </c>
      <c r="AA819" s="165">
        <f t="shared" si="471"/>
        <v>0.94272941176470582</v>
      </c>
      <c r="AB819" s="166"/>
    </row>
    <row r="820" spans="1:28" ht="18" customHeight="1">
      <c r="A820" s="137">
        <v>27</v>
      </c>
      <c r="B820" s="298" t="s">
        <v>709</v>
      </c>
      <c r="C820" s="656" t="s">
        <v>708</v>
      </c>
      <c r="D820" s="659" t="s">
        <v>362</v>
      </c>
      <c r="E820" s="658">
        <v>133</v>
      </c>
      <c r="F820" s="55" t="s">
        <v>534</v>
      </c>
      <c r="G820" s="72" t="s">
        <v>333</v>
      </c>
      <c r="H820" s="55" t="s">
        <v>323</v>
      </c>
      <c r="I820" s="72">
        <v>3</v>
      </c>
      <c r="J820" s="261">
        <v>3200</v>
      </c>
      <c r="K820" s="161">
        <f t="shared" si="465"/>
        <v>200</v>
      </c>
      <c r="L820" s="162">
        <f t="shared" si="466"/>
        <v>1.012</v>
      </c>
      <c r="M820" s="162">
        <f t="shared" si="467"/>
        <v>0</v>
      </c>
      <c r="N820" s="162">
        <f t="shared" si="468"/>
        <v>0</v>
      </c>
      <c r="O820" s="162">
        <f t="shared" si="469"/>
        <v>0</v>
      </c>
      <c r="P820" s="163">
        <f t="shared" si="428"/>
        <v>0.33733333333333332</v>
      </c>
      <c r="Q820" s="162">
        <f t="shared" si="429"/>
        <v>0</v>
      </c>
      <c r="R820" s="162">
        <f t="shared" si="430"/>
        <v>0</v>
      </c>
      <c r="S820" s="162">
        <f t="shared" si="431"/>
        <v>0</v>
      </c>
      <c r="T820" s="251" t="str">
        <f t="shared" si="432"/>
        <v>V</v>
      </c>
      <c r="U820" s="262">
        <v>1</v>
      </c>
      <c r="V820" s="262">
        <v>1</v>
      </c>
      <c r="W820" s="262">
        <v>1</v>
      </c>
      <c r="X820" s="262">
        <v>1</v>
      </c>
      <c r="Y820" s="158"/>
      <c r="Z820" s="164">
        <f t="shared" si="470"/>
        <v>600</v>
      </c>
      <c r="AA820" s="165">
        <f t="shared" si="471"/>
        <v>1.012</v>
      </c>
      <c r="AB820" s="166"/>
    </row>
    <row r="821" spans="1:28" ht="18" customHeight="1">
      <c r="A821" s="137">
        <v>28</v>
      </c>
      <c r="B821" s="298" t="s">
        <v>709</v>
      </c>
      <c r="C821" s="656" t="s">
        <v>708</v>
      </c>
      <c r="D821" s="659" t="s">
        <v>362</v>
      </c>
      <c r="E821" s="658">
        <v>139</v>
      </c>
      <c r="F821" s="55" t="s">
        <v>345</v>
      </c>
      <c r="G821" s="72" t="s">
        <v>348</v>
      </c>
      <c r="H821" s="55" t="s">
        <v>326</v>
      </c>
      <c r="I821" s="72">
        <v>4</v>
      </c>
      <c r="J821" s="261">
        <v>2200</v>
      </c>
      <c r="K821" s="161">
        <f t="shared" si="465"/>
        <v>200</v>
      </c>
      <c r="L821" s="162">
        <f t="shared" si="466"/>
        <v>11.573960784313726</v>
      </c>
      <c r="M821" s="162">
        <f t="shared" si="467"/>
        <v>0</v>
      </c>
      <c r="N821" s="162">
        <f t="shared" si="468"/>
        <v>0</v>
      </c>
      <c r="O821" s="162">
        <f t="shared" si="469"/>
        <v>0</v>
      </c>
      <c r="P821" s="163">
        <f t="shared" si="428"/>
        <v>2.8934901960784316</v>
      </c>
      <c r="Q821" s="162">
        <f t="shared" si="429"/>
        <v>0</v>
      </c>
      <c r="R821" s="162">
        <f t="shared" si="430"/>
        <v>0</v>
      </c>
      <c r="S821" s="162">
        <f t="shared" si="431"/>
        <v>0</v>
      </c>
      <c r="T821" s="251" t="str">
        <f t="shared" si="432"/>
        <v>S</v>
      </c>
      <c r="U821" s="262">
        <v>1</v>
      </c>
      <c r="V821" s="262">
        <v>1</v>
      </c>
      <c r="W821" s="262">
        <v>1</v>
      </c>
      <c r="X821" s="262">
        <v>1</v>
      </c>
      <c r="Y821" s="158"/>
      <c r="Z821" s="164">
        <f t="shared" si="470"/>
        <v>800</v>
      </c>
      <c r="AA821" s="165">
        <f t="shared" si="471"/>
        <v>11.573960784313726</v>
      </c>
      <c r="AB821" s="166"/>
    </row>
    <row r="822" spans="1:28" ht="18" customHeight="1">
      <c r="A822" s="137">
        <v>29</v>
      </c>
      <c r="B822" s="298" t="s">
        <v>709</v>
      </c>
      <c r="C822" s="656" t="s">
        <v>859</v>
      </c>
      <c r="D822" s="660" t="s">
        <v>362</v>
      </c>
      <c r="E822" s="661" t="s">
        <v>710</v>
      </c>
      <c r="F822" s="55" t="s">
        <v>354</v>
      </c>
      <c r="G822" s="72" t="s">
        <v>333</v>
      </c>
      <c r="H822" s="55" t="s">
        <v>324</v>
      </c>
      <c r="I822" s="72">
        <v>51.25</v>
      </c>
      <c r="J822" s="261">
        <v>3200</v>
      </c>
      <c r="K822" s="161">
        <f t="shared" si="465"/>
        <v>200</v>
      </c>
      <c r="L822" s="162">
        <f t="shared" si="466"/>
        <v>17.288333333333334</v>
      </c>
      <c r="M822" s="162">
        <f t="shared" si="467"/>
        <v>0</v>
      </c>
      <c r="N822" s="162">
        <f t="shared" si="468"/>
        <v>0</v>
      </c>
      <c r="O822" s="162">
        <f t="shared" si="469"/>
        <v>0</v>
      </c>
      <c r="P822" s="163">
        <f t="shared" si="428"/>
        <v>0.33733333333333332</v>
      </c>
      <c r="Q822" s="162">
        <f t="shared" si="429"/>
        <v>0</v>
      </c>
      <c r="R822" s="162">
        <f t="shared" si="430"/>
        <v>0</v>
      </c>
      <c r="S822" s="162">
        <f t="shared" si="431"/>
        <v>0</v>
      </c>
      <c r="T822" s="251" t="str">
        <f t="shared" si="432"/>
        <v>V</v>
      </c>
      <c r="U822" s="262">
        <v>1</v>
      </c>
      <c r="V822" s="262">
        <v>1</v>
      </c>
      <c r="W822" s="262">
        <v>1</v>
      </c>
      <c r="X822" s="262">
        <v>1</v>
      </c>
      <c r="Y822" s="158"/>
      <c r="Z822" s="164">
        <f t="shared" si="470"/>
        <v>10250</v>
      </c>
      <c r="AA822" s="165">
        <f t="shared" si="471"/>
        <v>17.288333333333334</v>
      </c>
      <c r="AB822" s="166"/>
    </row>
    <row r="823" spans="1:28" ht="18" customHeight="1">
      <c r="A823" s="137">
        <v>30</v>
      </c>
      <c r="B823" s="298" t="s">
        <v>709</v>
      </c>
      <c r="C823" s="656" t="s">
        <v>859</v>
      </c>
      <c r="D823" s="660" t="s">
        <v>362</v>
      </c>
      <c r="E823" s="661" t="s">
        <v>711</v>
      </c>
      <c r="F823" s="72" t="s">
        <v>347</v>
      </c>
      <c r="G823" s="72" t="s">
        <v>333</v>
      </c>
      <c r="H823" s="55" t="s">
        <v>324</v>
      </c>
      <c r="I823" s="72">
        <v>63.54</v>
      </c>
      <c r="J823" s="261">
        <v>3080</v>
      </c>
      <c r="K823" s="161">
        <f t="shared" si="465"/>
        <v>80</v>
      </c>
      <c r="L823" s="162">
        <f t="shared" si="466"/>
        <v>10.288396799999999</v>
      </c>
      <c r="M823" s="162">
        <f t="shared" si="467"/>
        <v>0</v>
      </c>
      <c r="N823" s="162">
        <f t="shared" si="468"/>
        <v>0</v>
      </c>
      <c r="O823" s="162">
        <f t="shared" si="469"/>
        <v>0</v>
      </c>
      <c r="P823" s="163">
        <f t="shared" si="428"/>
        <v>0.16191999999999998</v>
      </c>
      <c r="Q823" s="162">
        <f t="shared" si="429"/>
        <v>0</v>
      </c>
      <c r="R823" s="162">
        <f t="shared" si="430"/>
        <v>0</v>
      </c>
      <c r="S823" s="162">
        <f t="shared" si="431"/>
        <v>0</v>
      </c>
      <c r="T823" s="251" t="str">
        <f t="shared" si="432"/>
        <v>V</v>
      </c>
      <c r="U823" s="262">
        <v>1</v>
      </c>
      <c r="V823" s="262">
        <v>1</v>
      </c>
      <c r="W823" s="262">
        <v>1</v>
      </c>
      <c r="X823" s="262">
        <v>1</v>
      </c>
      <c r="Y823" s="158"/>
      <c r="Z823" s="164">
        <f t="shared" si="470"/>
        <v>5083.2</v>
      </c>
      <c r="AA823" s="165">
        <f t="shared" si="471"/>
        <v>10.288396799999999</v>
      </c>
      <c r="AB823" s="166"/>
    </row>
    <row r="824" spans="1:28" ht="18" customHeight="1">
      <c r="A824" s="137">
        <v>31</v>
      </c>
      <c r="B824" s="298" t="s">
        <v>709</v>
      </c>
      <c r="C824" s="656" t="s">
        <v>859</v>
      </c>
      <c r="D824" s="660" t="s">
        <v>362</v>
      </c>
      <c r="E824" s="661" t="s">
        <v>712</v>
      </c>
      <c r="F824" s="72" t="s">
        <v>871</v>
      </c>
      <c r="G824" s="72" t="s">
        <v>334</v>
      </c>
      <c r="H824" s="55" t="s">
        <v>324</v>
      </c>
      <c r="I824" s="72">
        <v>64.48</v>
      </c>
      <c r="J824" s="261">
        <v>7080</v>
      </c>
      <c r="K824" s="161">
        <f t="shared" si="465"/>
        <v>80</v>
      </c>
      <c r="L824" s="162">
        <f t="shared" si="466"/>
        <v>18.703751529411765</v>
      </c>
      <c r="M824" s="162">
        <f t="shared" si="467"/>
        <v>0</v>
      </c>
      <c r="N824" s="162">
        <f t="shared" si="468"/>
        <v>0</v>
      </c>
      <c r="O824" s="162">
        <f t="shared" si="469"/>
        <v>0</v>
      </c>
      <c r="P824" s="163">
        <f t="shared" si="428"/>
        <v>0.29007058823529408</v>
      </c>
      <c r="Q824" s="162">
        <f t="shared" si="429"/>
        <v>0</v>
      </c>
      <c r="R824" s="162">
        <f t="shared" si="430"/>
        <v>0</v>
      </c>
      <c r="S824" s="162">
        <f t="shared" si="431"/>
        <v>0</v>
      </c>
      <c r="T824" s="251" t="str">
        <f t="shared" si="432"/>
        <v>V</v>
      </c>
      <c r="U824" s="262">
        <v>1</v>
      </c>
      <c r="V824" s="262">
        <v>1</v>
      </c>
      <c r="W824" s="262">
        <v>1</v>
      </c>
      <c r="X824" s="262">
        <v>1</v>
      </c>
      <c r="Y824" s="158"/>
      <c r="Z824" s="164">
        <f t="shared" si="470"/>
        <v>5158.4000000000005</v>
      </c>
      <c r="AA824" s="165">
        <f t="shared" si="471"/>
        <v>18.703751529411765</v>
      </c>
      <c r="AB824" s="166"/>
    </row>
    <row r="825" spans="1:28" ht="18" customHeight="1">
      <c r="A825" s="137">
        <v>32</v>
      </c>
      <c r="B825" s="298" t="s">
        <v>709</v>
      </c>
      <c r="C825" s="656" t="s">
        <v>859</v>
      </c>
      <c r="D825" s="660" t="s">
        <v>362</v>
      </c>
      <c r="E825" s="661" t="s">
        <v>713</v>
      </c>
      <c r="F825" s="72" t="s">
        <v>871</v>
      </c>
      <c r="G825" s="72" t="s">
        <v>334</v>
      </c>
      <c r="H825" s="55" t="s">
        <v>324</v>
      </c>
      <c r="I825" s="72">
        <v>62.41</v>
      </c>
      <c r="J825" s="261">
        <v>7080</v>
      </c>
      <c r="K825" s="161">
        <f t="shared" si="465"/>
        <v>80</v>
      </c>
      <c r="L825" s="162">
        <f t="shared" si="466"/>
        <v>18.103305411764701</v>
      </c>
      <c r="M825" s="162">
        <f t="shared" si="467"/>
        <v>0</v>
      </c>
      <c r="N825" s="162">
        <f t="shared" si="468"/>
        <v>0</v>
      </c>
      <c r="O825" s="162">
        <f t="shared" si="469"/>
        <v>0</v>
      </c>
      <c r="P825" s="163">
        <f t="shared" si="428"/>
        <v>0.29007058823529408</v>
      </c>
      <c r="Q825" s="162">
        <f t="shared" si="429"/>
        <v>0</v>
      </c>
      <c r="R825" s="162">
        <f t="shared" si="430"/>
        <v>0</v>
      </c>
      <c r="S825" s="162">
        <f t="shared" si="431"/>
        <v>0</v>
      </c>
      <c r="T825" s="251" t="str">
        <f t="shared" si="432"/>
        <v>V</v>
      </c>
      <c r="U825" s="262">
        <v>1</v>
      </c>
      <c r="V825" s="262">
        <v>1</v>
      </c>
      <c r="W825" s="262">
        <v>1</v>
      </c>
      <c r="X825" s="262">
        <v>1</v>
      </c>
      <c r="Y825" s="158"/>
      <c r="Z825" s="164">
        <f t="shared" si="470"/>
        <v>4992.7999999999993</v>
      </c>
      <c r="AA825" s="165">
        <f t="shared" si="471"/>
        <v>18.103305411764701</v>
      </c>
      <c r="AB825" s="166"/>
    </row>
    <row r="826" spans="1:28" ht="18" customHeight="1">
      <c r="A826" s="137">
        <v>33</v>
      </c>
      <c r="B826" s="298" t="s">
        <v>709</v>
      </c>
      <c r="C826" s="656" t="s">
        <v>859</v>
      </c>
      <c r="D826" s="660" t="s">
        <v>362</v>
      </c>
      <c r="E826" s="661" t="s">
        <v>714</v>
      </c>
      <c r="F826" s="72" t="s">
        <v>870</v>
      </c>
      <c r="G826" s="72" t="s">
        <v>334</v>
      </c>
      <c r="H826" s="55" t="s">
        <v>324</v>
      </c>
      <c r="I826" s="72">
        <v>62.55</v>
      </c>
      <c r="J826" s="261">
        <v>7120</v>
      </c>
      <c r="K826" s="161">
        <f t="shared" si="465"/>
        <v>120</v>
      </c>
      <c r="L826" s="162">
        <f t="shared" si="466"/>
        <v>27.215872941176467</v>
      </c>
      <c r="M826" s="162">
        <f t="shared" si="467"/>
        <v>0</v>
      </c>
      <c r="N826" s="162">
        <f t="shared" si="468"/>
        <v>0</v>
      </c>
      <c r="O826" s="162">
        <f t="shared" si="469"/>
        <v>0</v>
      </c>
      <c r="P826" s="163">
        <f t="shared" si="428"/>
        <v>0.43510588235294112</v>
      </c>
      <c r="Q826" s="162">
        <f t="shared" si="429"/>
        <v>0</v>
      </c>
      <c r="R826" s="162">
        <f t="shared" si="430"/>
        <v>0</v>
      </c>
      <c r="S826" s="162">
        <f t="shared" si="431"/>
        <v>0</v>
      </c>
      <c r="T826" s="251" t="str">
        <f t="shared" si="432"/>
        <v>V</v>
      </c>
      <c r="U826" s="262">
        <v>1</v>
      </c>
      <c r="V826" s="262">
        <v>1</v>
      </c>
      <c r="W826" s="262">
        <v>1</v>
      </c>
      <c r="X826" s="262">
        <v>1</v>
      </c>
      <c r="Y826" s="158"/>
      <c r="Z826" s="164">
        <f t="shared" si="470"/>
        <v>7506</v>
      </c>
      <c r="AA826" s="165">
        <f t="shared" si="471"/>
        <v>27.215872941176467</v>
      </c>
      <c r="AB826" s="166"/>
    </row>
    <row r="827" spans="1:28" ht="18" customHeight="1">
      <c r="A827" s="137">
        <v>33</v>
      </c>
      <c r="B827" s="298" t="s">
        <v>709</v>
      </c>
      <c r="C827" s="656" t="s">
        <v>859</v>
      </c>
      <c r="D827" s="660" t="s">
        <v>362</v>
      </c>
      <c r="E827" s="661" t="s">
        <v>715</v>
      </c>
      <c r="F827" s="72" t="s">
        <v>870</v>
      </c>
      <c r="G827" s="72" t="s">
        <v>334</v>
      </c>
      <c r="H827" s="55" t="s">
        <v>324</v>
      </c>
      <c r="I827" s="72">
        <v>64.650000000000006</v>
      </c>
      <c r="J827" s="261">
        <v>7120</v>
      </c>
      <c r="K827" s="161">
        <f t="shared" ref="K827" si="472">SUM(IF(J827="",0,VLOOKUP(J827,Kengetal,2)))</f>
        <v>120</v>
      </c>
      <c r="L827" s="162">
        <f t="shared" si="466"/>
        <v>28.129595294117646</v>
      </c>
      <c r="M827" s="162">
        <f t="shared" si="467"/>
        <v>0</v>
      </c>
      <c r="N827" s="162">
        <f t="shared" si="468"/>
        <v>0</v>
      </c>
      <c r="O827" s="162">
        <f t="shared" si="469"/>
        <v>0</v>
      </c>
      <c r="P827" s="163">
        <f t="shared" si="428"/>
        <v>0.43510588235294112</v>
      </c>
      <c r="Q827" s="162">
        <f t="shared" si="429"/>
        <v>0</v>
      </c>
      <c r="R827" s="162">
        <f t="shared" si="430"/>
        <v>0</v>
      </c>
      <c r="S827" s="162">
        <f t="shared" si="431"/>
        <v>0</v>
      </c>
      <c r="T827" s="251" t="str">
        <f t="shared" si="432"/>
        <v>V</v>
      </c>
      <c r="U827" s="262">
        <v>1</v>
      </c>
      <c r="V827" s="262">
        <v>1</v>
      </c>
      <c r="W827" s="262">
        <v>1</v>
      </c>
      <c r="X827" s="262">
        <v>1</v>
      </c>
      <c r="Y827" s="158"/>
      <c r="Z827" s="164">
        <f t="shared" si="470"/>
        <v>7758.0000000000009</v>
      </c>
      <c r="AA827" s="165">
        <f t="shared" si="471"/>
        <v>28.129595294117646</v>
      </c>
      <c r="AB827" s="166"/>
    </row>
    <row r="828" spans="1:28" ht="18" customHeight="1">
      <c r="A828" s="137">
        <v>34</v>
      </c>
      <c r="B828" s="298" t="s">
        <v>709</v>
      </c>
      <c r="C828" s="656" t="s">
        <v>859</v>
      </c>
      <c r="D828" s="660" t="s">
        <v>362</v>
      </c>
      <c r="E828" s="661" t="s">
        <v>716</v>
      </c>
      <c r="F828" s="72" t="s">
        <v>870</v>
      </c>
      <c r="G828" s="72" t="s">
        <v>334</v>
      </c>
      <c r="H828" s="55" t="s">
        <v>324</v>
      </c>
      <c r="I828" s="72">
        <v>62.54</v>
      </c>
      <c r="J828" s="261">
        <v>7120</v>
      </c>
      <c r="K828" s="161">
        <f t="shared" ref="K828:K835" si="473">SUM(IF(J828="",0,VLOOKUP(J828,Kengetal,2)))</f>
        <v>120</v>
      </c>
      <c r="L828" s="162">
        <f t="shared" si="466"/>
        <v>27.211521882352937</v>
      </c>
      <c r="M828" s="162">
        <f t="shared" si="467"/>
        <v>0</v>
      </c>
      <c r="N828" s="162">
        <f t="shared" si="468"/>
        <v>0</v>
      </c>
      <c r="O828" s="162">
        <f t="shared" si="469"/>
        <v>0</v>
      </c>
      <c r="P828" s="163">
        <f t="shared" si="428"/>
        <v>0.43510588235294112</v>
      </c>
      <c r="Q828" s="162">
        <f t="shared" si="429"/>
        <v>0</v>
      </c>
      <c r="R828" s="162">
        <f t="shared" si="430"/>
        <v>0</v>
      </c>
      <c r="S828" s="162">
        <f t="shared" si="431"/>
        <v>0</v>
      </c>
      <c r="T828" s="251" t="str">
        <f t="shared" si="432"/>
        <v>V</v>
      </c>
      <c r="U828" s="262">
        <v>1</v>
      </c>
      <c r="V828" s="262">
        <v>1</v>
      </c>
      <c r="W828" s="262">
        <v>1</v>
      </c>
      <c r="X828" s="262">
        <v>1</v>
      </c>
      <c r="Y828" s="158"/>
      <c r="Z828" s="164">
        <f t="shared" si="470"/>
        <v>7504.8</v>
      </c>
      <c r="AA828" s="165">
        <f t="shared" si="471"/>
        <v>27.211521882352937</v>
      </c>
      <c r="AB828" s="166"/>
    </row>
    <row r="829" spans="1:28" ht="18" customHeight="1">
      <c r="A829" s="137">
        <v>35</v>
      </c>
      <c r="B829" s="298" t="s">
        <v>709</v>
      </c>
      <c r="C829" s="656" t="s">
        <v>859</v>
      </c>
      <c r="D829" s="660" t="s">
        <v>362</v>
      </c>
      <c r="E829" s="661" t="s">
        <v>717</v>
      </c>
      <c r="F829" s="55" t="s">
        <v>345</v>
      </c>
      <c r="G829" s="72" t="s">
        <v>348</v>
      </c>
      <c r="H829" s="55" t="s">
        <v>325</v>
      </c>
      <c r="I829" s="72">
        <v>10.199999999999999</v>
      </c>
      <c r="J829" s="261">
        <v>2200</v>
      </c>
      <c r="K829" s="161">
        <f t="shared" si="473"/>
        <v>200</v>
      </c>
      <c r="L829" s="162">
        <f t="shared" si="466"/>
        <v>29.5136</v>
      </c>
      <c r="M829" s="162">
        <f t="shared" si="467"/>
        <v>0</v>
      </c>
      <c r="N829" s="162">
        <f t="shared" si="468"/>
        <v>0</v>
      </c>
      <c r="O829" s="162">
        <f t="shared" si="469"/>
        <v>0</v>
      </c>
      <c r="P829" s="163">
        <f t="shared" si="428"/>
        <v>2.8934901960784316</v>
      </c>
      <c r="Q829" s="162">
        <f t="shared" si="429"/>
        <v>0</v>
      </c>
      <c r="R829" s="162">
        <f t="shared" si="430"/>
        <v>0</v>
      </c>
      <c r="S829" s="162">
        <f t="shared" si="431"/>
        <v>0</v>
      </c>
      <c r="T829" s="251" t="str">
        <f t="shared" si="432"/>
        <v>S</v>
      </c>
      <c r="U829" s="262">
        <v>1</v>
      </c>
      <c r="V829" s="262">
        <v>1</v>
      </c>
      <c r="W829" s="262">
        <v>1</v>
      </c>
      <c r="X829" s="262">
        <v>1</v>
      </c>
      <c r="Y829" s="158"/>
      <c r="Z829" s="164">
        <f t="shared" si="470"/>
        <v>2039.9999999999998</v>
      </c>
      <c r="AA829" s="165">
        <f t="shared" si="471"/>
        <v>29.5136</v>
      </c>
      <c r="AB829" s="166"/>
    </row>
    <row r="830" spans="1:28" ht="18" customHeight="1">
      <c r="A830" s="137">
        <v>36</v>
      </c>
      <c r="B830" s="298" t="s">
        <v>709</v>
      </c>
      <c r="C830" s="656" t="s">
        <v>859</v>
      </c>
      <c r="D830" s="660" t="s">
        <v>362</v>
      </c>
      <c r="E830" s="661" t="s">
        <v>718</v>
      </c>
      <c r="F830" s="55" t="s">
        <v>345</v>
      </c>
      <c r="G830" s="72" t="s">
        <v>348</v>
      </c>
      <c r="H830" s="55" t="s">
        <v>325</v>
      </c>
      <c r="I830" s="72">
        <v>9.65</v>
      </c>
      <c r="J830" s="261">
        <v>2200</v>
      </c>
      <c r="K830" s="161">
        <f t="shared" si="473"/>
        <v>200</v>
      </c>
      <c r="L830" s="162">
        <f t="shared" si="466"/>
        <v>27.922180392156864</v>
      </c>
      <c r="M830" s="162">
        <f t="shared" si="467"/>
        <v>0</v>
      </c>
      <c r="N830" s="162">
        <f t="shared" si="468"/>
        <v>0</v>
      </c>
      <c r="O830" s="162">
        <f t="shared" si="469"/>
        <v>0</v>
      </c>
      <c r="P830" s="163">
        <f t="shared" si="428"/>
        <v>2.8934901960784316</v>
      </c>
      <c r="Q830" s="162">
        <f t="shared" si="429"/>
        <v>0</v>
      </c>
      <c r="R830" s="162">
        <f t="shared" si="430"/>
        <v>0</v>
      </c>
      <c r="S830" s="162">
        <f t="shared" si="431"/>
        <v>0</v>
      </c>
      <c r="T830" s="251" t="str">
        <f t="shared" si="432"/>
        <v>S</v>
      </c>
      <c r="U830" s="262">
        <v>1</v>
      </c>
      <c r="V830" s="262">
        <v>1</v>
      </c>
      <c r="W830" s="262">
        <v>1</v>
      </c>
      <c r="X830" s="262">
        <v>1</v>
      </c>
      <c r="Y830" s="158"/>
      <c r="Z830" s="164">
        <f t="shared" si="470"/>
        <v>1930</v>
      </c>
      <c r="AA830" s="165">
        <f t="shared" si="471"/>
        <v>27.922180392156864</v>
      </c>
      <c r="AB830" s="166"/>
    </row>
    <row r="831" spans="1:28" ht="18" customHeight="1">
      <c r="A831" s="137">
        <v>37</v>
      </c>
      <c r="B831" s="298" t="s">
        <v>709</v>
      </c>
      <c r="C831" s="656" t="s">
        <v>859</v>
      </c>
      <c r="D831" s="660" t="s">
        <v>589</v>
      </c>
      <c r="E831" s="658" t="s">
        <v>719</v>
      </c>
      <c r="F831" s="72" t="s">
        <v>528</v>
      </c>
      <c r="G831" s="72" t="s">
        <v>341</v>
      </c>
      <c r="H831" s="55" t="s">
        <v>324</v>
      </c>
      <c r="I831" s="72">
        <v>11.87</v>
      </c>
      <c r="J831" s="261">
        <v>1040</v>
      </c>
      <c r="K831" s="161">
        <f t="shared" si="473"/>
        <v>40</v>
      </c>
      <c r="L831" s="162">
        <f t="shared" si="466"/>
        <v>1.5031609411764706</v>
      </c>
      <c r="M831" s="162">
        <f t="shared" si="467"/>
        <v>0</v>
      </c>
      <c r="N831" s="162">
        <f t="shared" si="468"/>
        <v>0</v>
      </c>
      <c r="O831" s="162">
        <f t="shared" si="469"/>
        <v>0</v>
      </c>
      <c r="P831" s="163">
        <f t="shared" si="428"/>
        <v>0.12663529411764707</v>
      </c>
      <c r="Q831" s="162">
        <f t="shared" si="429"/>
        <v>0</v>
      </c>
      <c r="R831" s="162">
        <f t="shared" si="430"/>
        <v>0</v>
      </c>
      <c r="S831" s="162">
        <f t="shared" si="431"/>
        <v>0</v>
      </c>
      <c r="T831" s="251" t="str">
        <f t="shared" si="432"/>
        <v>B</v>
      </c>
      <c r="U831" s="262">
        <v>1</v>
      </c>
      <c r="V831" s="262">
        <v>1</v>
      </c>
      <c r="W831" s="262">
        <v>1</v>
      </c>
      <c r="X831" s="262">
        <v>1</v>
      </c>
      <c r="Y831" s="158"/>
      <c r="Z831" s="164">
        <f t="shared" si="470"/>
        <v>474.79999999999995</v>
      </c>
      <c r="AA831" s="165">
        <f t="shared" si="471"/>
        <v>1.5031609411764706</v>
      </c>
      <c r="AB831" s="166"/>
    </row>
    <row r="832" spans="1:28" ht="18" customHeight="1">
      <c r="A832" s="137">
        <v>38</v>
      </c>
      <c r="B832" s="298" t="s">
        <v>709</v>
      </c>
      <c r="C832" s="656" t="s">
        <v>859</v>
      </c>
      <c r="D832" s="660" t="s">
        <v>589</v>
      </c>
      <c r="E832" s="658" t="s">
        <v>720</v>
      </c>
      <c r="F832" s="72" t="s">
        <v>528</v>
      </c>
      <c r="G832" s="72" t="s">
        <v>341</v>
      </c>
      <c r="H832" s="55" t="s">
        <v>324</v>
      </c>
      <c r="I832" s="72">
        <v>15.37</v>
      </c>
      <c r="J832" s="261">
        <v>1040</v>
      </c>
      <c r="K832" s="161">
        <f t="shared" si="473"/>
        <v>40</v>
      </c>
      <c r="L832" s="162">
        <f t="shared" si="466"/>
        <v>1.9463844705882354</v>
      </c>
      <c r="M832" s="162">
        <f t="shared" si="467"/>
        <v>0</v>
      </c>
      <c r="N832" s="162">
        <f t="shared" si="468"/>
        <v>0</v>
      </c>
      <c r="O832" s="162">
        <f t="shared" si="469"/>
        <v>0</v>
      </c>
      <c r="P832" s="163">
        <f t="shared" si="428"/>
        <v>0.12663529411764707</v>
      </c>
      <c r="Q832" s="162">
        <f t="shared" si="429"/>
        <v>0</v>
      </c>
      <c r="R832" s="162">
        <f t="shared" si="430"/>
        <v>0</v>
      </c>
      <c r="S832" s="162">
        <f t="shared" si="431"/>
        <v>0</v>
      </c>
      <c r="T832" s="251" t="str">
        <f t="shared" si="432"/>
        <v>B</v>
      </c>
      <c r="U832" s="262">
        <v>1</v>
      </c>
      <c r="V832" s="262">
        <v>1</v>
      </c>
      <c r="W832" s="262">
        <v>1</v>
      </c>
      <c r="X832" s="262">
        <v>1</v>
      </c>
      <c r="Y832" s="158"/>
      <c r="Z832" s="164">
        <f t="shared" si="470"/>
        <v>614.79999999999995</v>
      </c>
      <c r="AA832" s="165">
        <f t="shared" si="471"/>
        <v>1.9463844705882354</v>
      </c>
      <c r="AB832" s="166"/>
    </row>
    <row r="833" spans="1:28" ht="18" customHeight="1">
      <c r="A833" s="137">
        <v>39</v>
      </c>
      <c r="B833" s="298" t="s">
        <v>709</v>
      </c>
      <c r="C833" s="656" t="s">
        <v>859</v>
      </c>
      <c r="D833" s="660" t="s">
        <v>589</v>
      </c>
      <c r="E833" s="658" t="s">
        <v>721</v>
      </c>
      <c r="F833" s="72" t="s">
        <v>871</v>
      </c>
      <c r="G833" s="72" t="s">
        <v>334</v>
      </c>
      <c r="H833" s="55" t="s">
        <v>324</v>
      </c>
      <c r="I833" s="72">
        <v>54.59</v>
      </c>
      <c r="J833" s="261">
        <v>7080</v>
      </c>
      <c r="K833" s="161">
        <f t="shared" si="473"/>
        <v>80</v>
      </c>
      <c r="L833" s="162">
        <f t="shared" si="466"/>
        <v>15.834953411764705</v>
      </c>
      <c r="M833" s="162">
        <f t="shared" si="467"/>
        <v>0</v>
      </c>
      <c r="N833" s="162">
        <f t="shared" si="468"/>
        <v>0</v>
      </c>
      <c r="O833" s="162">
        <f t="shared" si="469"/>
        <v>0</v>
      </c>
      <c r="P833" s="163">
        <f t="shared" si="428"/>
        <v>0.29007058823529408</v>
      </c>
      <c r="Q833" s="162">
        <f t="shared" si="429"/>
        <v>0</v>
      </c>
      <c r="R833" s="162">
        <f t="shared" si="430"/>
        <v>0</v>
      </c>
      <c r="S833" s="162">
        <f t="shared" si="431"/>
        <v>0</v>
      </c>
      <c r="T833" s="251" t="str">
        <f t="shared" si="432"/>
        <v>V</v>
      </c>
      <c r="U833" s="262">
        <v>1</v>
      </c>
      <c r="V833" s="262">
        <v>1</v>
      </c>
      <c r="W833" s="262">
        <v>1</v>
      </c>
      <c r="X833" s="262">
        <v>1</v>
      </c>
      <c r="Y833" s="158"/>
      <c r="Z833" s="164">
        <f t="shared" si="470"/>
        <v>4367.2000000000007</v>
      </c>
      <c r="AA833" s="165">
        <f t="shared" si="471"/>
        <v>15.834953411764705</v>
      </c>
      <c r="AB833" s="166"/>
    </row>
    <row r="834" spans="1:28" ht="18" customHeight="1">
      <c r="A834" s="137">
        <v>40</v>
      </c>
      <c r="B834" s="298" t="s">
        <v>709</v>
      </c>
      <c r="C834" s="656" t="s">
        <v>859</v>
      </c>
      <c r="D834" s="660" t="s">
        <v>589</v>
      </c>
      <c r="E834" s="658" t="s">
        <v>722</v>
      </c>
      <c r="F834" s="72" t="s">
        <v>871</v>
      </c>
      <c r="G834" s="72" t="s">
        <v>334</v>
      </c>
      <c r="H834" s="55" t="s">
        <v>324</v>
      </c>
      <c r="I834" s="72">
        <v>56.19</v>
      </c>
      <c r="J834" s="261">
        <v>7080</v>
      </c>
      <c r="K834" s="161">
        <f t="shared" si="473"/>
        <v>80</v>
      </c>
      <c r="L834" s="162">
        <f t="shared" si="466"/>
        <v>16.299066352941175</v>
      </c>
      <c r="M834" s="162">
        <f t="shared" si="467"/>
        <v>0</v>
      </c>
      <c r="N834" s="162">
        <f t="shared" si="468"/>
        <v>0</v>
      </c>
      <c r="O834" s="162">
        <f t="shared" si="469"/>
        <v>0</v>
      </c>
      <c r="P834" s="163">
        <f t="shared" si="428"/>
        <v>0.29007058823529408</v>
      </c>
      <c r="Q834" s="162">
        <f t="shared" si="429"/>
        <v>0</v>
      </c>
      <c r="R834" s="162">
        <f t="shared" si="430"/>
        <v>0</v>
      </c>
      <c r="S834" s="162">
        <f t="shared" si="431"/>
        <v>0</v>
      </c>
      <c r="T834" s="251" t="str">
        <f t="shared" si="432"/>
        <v>V</v>
      </c>
      <c r="U834" s="262">
        <v>1</v>
      </c>
      <c r="V834" s="262">
        <v>1</v>
      </c>
      <c r="W834" s="262">
        <v>1</v>
      </c>
      <c r="X834" s="262">
        <v>1</v>
      </c>
      <c r="Y834" s="158"/>
      <c r="Z834" s="164">
        <f t="shared" si="470"/>
        <v>4495.2</v>
      </c>
      <c r="AA834" s="165">
        <f t="shared" si="471"/>
        <v>16.299066352941175</v>
      </c>
      <c r="AB834" s="166"/>
    </row>
    <row r="835" spans="1:28" ht="18" customHeight="1">
      <c r="A835" s="137">
        <v>41</v>
      </c>
      <c r="B835" s="298" t="s">
        <v>709</v>
      </c>
      <c r="C835" s="656" t="s">
        <v>859</v>
      </c>
      <c r="D835" s="660" t="s">
        <v>589</v>
      </c>
      <c r="E835" s="658" t="s">
        <v>723</v>
      </c>
      <c r="F835" s="72" t="s">
        <v>871</v>
      </c>
      <c r="G835" s="72" t="s">
        <v>334</v>
      </c>
      <c r="H835" s="55" t="s">
        <v>324</v>
      </c>
      <c r="I835" s="72">
        <v>54.59</v>
      </c>
      <c r="J835" s="261">
        <v>7080</v>
      </c>
      <c r="K835" s="161">
        <f t="shared" si="473"/>
        <v>80</v>
      </c>
      <c r="L835" s="162">
        <f t="shared" si="466"/>
        <v>15.834953411764705</v>
      </c>
      <c r="M835" s="162">
        <f t="shared" si="467"/>
        <v>0</v>
      </c>
      <c r="N835" s="162">
        <f t="shared" si="468"/>
        <v>0</v>
      </c>
      <c r="O835" s="162">
        <f t="shared" si="469"/>
        <v>0</v>
      </c>
      <c r="P835" s="163">
        <f t="shared" si="428"/>
        <v>0.29007058823529408</v>
      </c>
      <c r="Q835" s="162">
        <f t="shared" si="429"/>
        <v>0</v>
      </c>
      <c r="R835" s="162">
        <f t="shared" si="430"/>
        <v>0</v>
      </c>
      <c r="S835" s="162">
        <f t="shared" si="431"/>
        <v>0</v>
      </c>
      <c r="T835" s="251" t="str">
        <f t="shared" si="432"/>
        <v>V</v>
      </c>
      <c r="U835" s="262">
        <v>1</v>
      </c>
      <c r="V835" s="262">
        <v>1</v>
      </c>
      <c r="W835" s="262">
        <v>1</v>
      </c>
      <c r="X835" s="262">
        <v>1</v>
      </c>
      <c r="Y835" s="158"/>
      <c r="Z835" s="164">
        <f t="shared" si="470"/>
        <v>4367.2000000000007</v>
      </c>
      <c r="AA835" s="165">
        <f t="shared" si="471"/>
        <v>15.834953411764705</v>
      </c>
      <c r="AB835" s="166"/>
    </row>
    <row r="836" spans="1:28" ht="18" customHeight="1">
      <c r="A836" s="137">
        <v>41</v>
      </c>
      <c r="B836" s="298" t="s">
        <v>709</v>
      </c>
      <c r="C836" s="656" t="s">
        <v>859</v>
      </c>
      <c r="D836" s="660" t="s">
        <v>589</v>
      </c>
      <c r="E836" s="658" t="s">
        <v>724</v>
      </c>
      <c r="F836" s="72" t="s">
        <v>528</v>
      </c>
      <c r="G836" s="72" t="s">
        <v>341</v>
      </c>
      <c r="H836" s="55" t="s">
        <v>324</v>
      </c>
      <c r="I836" s="72">
        <v>18.399999999999999</v>
      </c>
      <c r="J836" s="261">
        <v>1040</v>
      </c>
      <c r="K836" s="161">
        <f t="shared" ref="K836" si="474">SUM(IF(J836="",0,VLOOKUP(J836,Kengetal,2)))</f>
        <v>40</v>
      </c>
      <c r="L836" s="162">
        <f t="shared" si="466"/>
        <v>2.330089411764706</v>
      </c>
      <c r="M836" s="162">
        <f t="shared" si="467"/>
        <v>0</v>
      </c>
      <c r="N836" s="162">
        <f t="shared" si="468"/>
        <v>0</v>
      </c>
      <c r="O836" s="162">
        <f t="shared" si="469"/>
        <v>0</v>
      </c>
      <c r="P836" s="163">
        <f t="shared" si="428"/>
        <v>0.12663529411764707</v>
      </c>
      <c r="Q836" s="162">
        <f t="shared" si="429"/>
        <v>0</v>
      </c>
      <c r="R836" s="162">
        <f t="shared" si="430"/>
        <v>0</v>
      </c>
      <c r="S836" s="162">
        <f t="shared" si="431"/>
        <v>0</v>
      </c>
      <c r="T836" s="251" t="str">
        <f t="shared" si="432"/>
        <v>B</v>
      </c>
      <c r="U836" s="262">
        <v>1</v>
      </c>
      <c r="V836" s="262">
        <v>1</v>
      </c>
      <c r="W836" s="262">
        <v>1</v>
      </c>
      <c r="X836" s="262">
        <v>1</v>
      </c>
      <c r="Y836" s="158"/>
      <c r="Z836" s="164">
        <f t="shared" si="470"/>
        <v>736</v>
      </c>
      <c r="AA836" s="165">
        <f t="shared" si="471"/>
        <v>2.330089411764706</v>
      </c>
      <c r="AB836" s="166"/>
    </row>
    <row r="837" spans="1:28" ht="18" customHeight="1">
      <c r="B837" s="298" t="s">
        <v>709</v>
      </c>
      <c r="C837" s="656" t="s">
        <v>859</v>
      </c>
      <c r="D837" s="660" t="s">
        <v>589</v>
      </c>
      <c r="E837" s="658" t="s">
        <v>725</v>
      </c>
      <c r="F837" s="55" t="s">
        <v>608</v>
      </c>
      <c r="G837" s="72" t="s">
        <v>348</v>
      </c>
      <c r="H837" s="55" t="s">
        <v>325</v>
      </c>
      <c r="I837" s="72">
        <v>3.3</v>
      </c>
      <c r="J837" s="261">
        <v>2200</v>
      </c>
      <c r="K837" s="161">
        <f t="shared" ref="K837:K848" si="475">SUM(IF(J837="",0,VLOOKUP(J837,Kengetal,2)))</f>
        <v>200</v>
      </c>
      <c r="L837" s="162">
        <f t="shared" si="466"/>
        <v>9.5485176470588247</v>
      </c>
      <c r="M837" s="162">
        <f t="shared" si="467"/>
        <v>0</v>
      </c>
      <c r="N837" s="162">
        <f t="shared" si="468"/>
        <v>0</v>
      </c>
      <c r="O837" s="162">
        <f t="shared" si="469"/>
        <v>0</v>
      </c>
      <c r="P837" s="163">
        <f t="shared" si="428"/>
        <v>2.8934901960784316</v>
      </c>
      <c r="Q837" s="162">
        <f t="shared" si="429"/>
        <v>0</v>
      </c>
      <c r="R837" s="162">
        <f t="shared" si="430"/>
        <v>0</v>
      </c>
      <c r="S837" s="162">
        <f t="shared" si="431"/>
        <v>0</v>
      </c>
      <c r="T837" s="251" t="str">
        <f t="shared" si="432"/>
        <v>S</v>
      </c>
      <c r="U837" s="262">
        <v>1</v>
      </c>
      <c r="V837" s="262">
        <v>1</v>
      </c>
      <c r="W837" s="262">
        <v>1</v>
      </c>
      <c r="X837" s="262">
        <v>1</v>
      </c>
      <c r="Y837" s="158"/>
      <c r="Z837" s="164">
        <f t="shared" si="470"/>
        <v>660</v>
      </c>
      <c r="AA837" s="165">
        <f t="shared" si="471"/>
        <v>9.5485176470588247</v>
      </c>
      <c r="AB837" s="166"/>
    </row>
    <row r="838" spans="1:28" ht="18" customHeight="1">
      <c r="B838" s="298" t="s">
        <v>709</v>
      </c>
      <c r="C838" s="656" t="s">
        <v>859</v>
      </c>
      <c r="D838" s="660" t="s">
        <v>589</v>
      </c>
      <c r="E838" s="658" t="s">
        <v>726</v>
      </c>
      <c r="F838" s="55" t="s">
        <v>608</v>
      </c>
      <c r="G838" s="72" t="s">
        <v>348</v>
      </c>
      <c r="H838" s="55" t="s">
        <v>325</v>
      </c>
      <c r="I838" s="72">
        <v>3.3</v>
      </c>
      <c r="J838" s="261">
        <v>2200</v>
      </c>
      <c r="K838" s="161">
        <f t="shared" si="475"/>
        <v>200</v>
      </c>
      <c r="L838" s="162">
        <f t="shared" si="466"/>
        <v>9.5485176470588247</v>
      </c>
      <c r="M838" s="162">
        <f t="shared" si="467"/>
        <v>0</v>
      </c>
      <c r="N838" s="162">
        <f t="shared" si="468"/>
        <v>0</v>
      </c>
      <c r="O838" s="162">
        <f t="shared" si="469"/>
        <v>0</v>
      </c>
      <c r="P838" s="163">
        <f t="shared" si="428"/>
        <v>2.8934901960784316</v>
      </c>
      <c r="Q838" s="162">
        <f t="shared" si="429"/>
        <v>0</v>
      </c>
      <c r="R838" s="162">
        <f t="shared" si="430"/>
        <v>0</v>
      </c>
      <c r="S838" s="162">
        <f t="shared" si="431"/>
        <v>0</v>
      </c>
      <c r="T838" s="251" t="str">
        <f t="shared" si="432"/>
        <v>S</v>
      </c>
      <c r="U838" s="262">
        <v>1</v>
      </c>
      <c r="V838" s="262">
        <v>1</v>
      </c>
      <c r="W838" s="262">
        <v>1</v>
      </c>
      <c r="X838" s="262">
        <v>1</v>
      </c>
      <c r="Y838" s="158"/>
      <c r="Z838" s="164">
        <f t="shared" si="470"/>
        <v>660</v>
      </c>
      <c r="AA838" s="165">
        <f t="shared" si="471"/>
        <v>9.5485176470588247</v>
      </c>
      <c r="AB838" s="166"/>
    </row>
    <row r="839" spans="1:28" ht="18" customHeight="1">
      <c r="B839" s="298" t="s">
        <v>709</v>
      </c>
      <c r="C839" s="656" t="s">
        <v>859</v>
      </c>
      <c r="D839" s="660" t="s">
        <v>589</v>
      </c>
      <c r="E839" s="658" t="s">
        <v>727</v>
      </c>
      <c r="F839" s="55" t="s">
        <v>345</v>
      </c>
      <c r="G839" s="72" t="s">
        <v>348</v>
      </c>
      <c r="H839" s="55" t="s">
        <v>325</v>
      </c>
      <c r="I839" s="72">
        <v>10.69</v>
      </c>
      <c r="J839" s="261">
        <v>2200</v>
      </c>
      <c r="K839" s="161">
        <f t="shared" si="475"/>
        <v>200</v>
      </c>
      <c r="L839" s="162">
        <f t="shared" si="466"/>
        <v>30.931410196078431</v>
      </c>
      <c r="M839" s="162">
        <f t="shared" si="467"/>
        <v>0</v>
      </c>
      <c r="N839" s="162">
        <f t="shared" si="468"/>
        <v>0</v>
      </c>
      <c r="O839" s="162">
        <f t="shared" si="469"/>
        <v>0</v>
      </c>
      <c r="P839" s="163">
        <f t="shared" si="428"/>
        <v>2.8934901960784316</v>
      </c>
      <c r="Q839" s="162">
        <f t="shared" si="429"/>
        <v>0</v>
      </c>
      <c r="R839" s="162">
        <f t="shared" si="430"/>
        <v>0</v>
      </c>
      <c r="S839" s="162">
        <f t="shared" si="431"/>
        <v>0</v>
      </c>
      <c r="T839" s="251" t="str">
        <f t="shared" si="432"/>
        <v>S</v>
      </c>
      <c r="U839" s="262">
        <v>1</v>
      </c>
      <c r="V839" s="262">
        <v>1</v>
      </c>
      <c r="W839" s="262">
        <v>1</v>
      </c>
      <c r="X839" s="262">
        <v>1</v>
      </c>
      <c r="Y839" s="158"/>
      <c r="Z839" s="164">
        <f t="shared" si="470"/>
        <v>2138</v>
      </c>
      <c r="AA839" s="165">
        <f t="shared" si="471"/>
        <v>30.931410196078431</v>
      </c>
      <c r="AB839" s="166"/>
    </row>
    <row r="840" spans="1:28" ht="18" customHeight="1">
      <c r="B840" s="298" t="s">
        <v>709</v>
      </c>
      <c r="C840" s="656" t="s">
        <v>859</v>
      </c>
      <c r="D840" s="660" t="s">
        <v>589</v>
      </c>
      <c r="E840" s="658" t="s">
        <v>728</v>
      </c>
      <c r="F840" s="72" t="s">
        <v>412</v>
      </c>
      <c r="G840" s="72" t="s">
        <v>333</v>
      </c>
      <c r="H840" s="55" t="s">
        <v>324</v>
      </c>
      <c r="I840" s="72">
        <v>54.82</v>
      </c>
      <c r="J840" s="261">
        <v>3200</v>
      </c>
      <c r="K840" s="161">
        <f t="shared" si="475"/>
        <v>200</v>
      </c>
      <c r="L840" s="162">
        <f t="shared" si="466"/>
        <v>18.492613333333331</v>
      </c>
      <c r="M840" s="162">
        <f t="shared" si="467"/>
        <v>0</v>
      </c>
      <c r="N840" s="162">
        <f t="shared" si="468"/>
        <v>0</v>
      </c>
      <c r="O840" s="162">
        <f t="shared" si="469"/>
        <v>0</v>
      </c>
      <c r="P840" s="163">
        <f t="shared" si="428"/>
        <v>0.33733333333333332</v>
      </c>
      <c r="Q840" s="162">
        <f t="shared" si="429"/>
        <v>0</v>
      </c>
      <c r="R840" s="162">
        <f t="shared" si="430"/>
        <v>0</v>
      </c>
      <c r="S840" s="162">
        <f t="shared" si="431"/>
        <v>0</v>
      </c>
      <c r="T840" s="251" t="str">
        <f t="shared" si="432"/>
        <v>V</v>
      </c>
      <c r="U840" s="262">
        <v>1</v>
      </c>
      <c r="V840" s="262">
        <v>1</v>
      </c>
      <c r="W840" s="262">
        <v>1</v>
      </c>
      <c r="X840" s="262">
        <v>1</v>
      </c>
      <c r="Y840" s="158"/>
      <c r="Z840" s="164">
        <f t="shared" si="470"/>
        <v>10964</v>
      </c>
      <c r="AA840" s="165">
        <f t="shared" si="471"/>
        <v>18.492613333333331</v>
      </c>
      <c r="AB840" s="166"/>
    </row>
    <row r="841" spans="1:28" ht="18" customHeight="1">
      <c r="B841" s="298" t="s">
        <v>709</v>
      </c>
      <c r="C841" s="656" t="s">
        <v>859</v>
      </c>
      <c r="D841" s="660" t="s">
        <v>589</v>
      </c>
      <c r="E841" s="658" t="s">
        <v>729</v>
      </c>
      <c r="F841" s="72" t="s">
        <v>412</v>
      </c>
      <c r="G841" s="72" t="s">
        <v>333</v>
      </c>
      <c r="H841" s="55" t="s">
        <v>324</v>
      </c>
      <c r="I841" s="72">
        <v>81.91</v>
      </c>
      <c r="J841" s="261">
        <v>3200</v>
      </c>
      <c r="K841" s="161">
        <f t="shared" si="475"/>
        <v>200</v>
      </c>
      <c r="L841" s="162">
        <f t="shared" si="466"/>
        <v>27.63097333333333</v>
      </c>
      <c r="M841" s="162">
        <f t="shared" si="467"/>
        <v>0</v>
      </c>
      <c r="N841" s="162">
        <f t="shared" si="468"/>
        <v>0</v>
      </c>
      <c r="O841" s="162">
        <f t="shared" si="469"/>
        <v>0</v>
      </c>
      <c r="P841" s="163">
        <f t="shared" si="428"/>
        <v>0.33733333333333332</v>
      </c>
      <c r="Q841" s="162">
        <f t="shared" si="429"/>
        <v>0</v>
      </c>
      <c r="R841" s="162">
        <f t="shared" si="430"/>
        <v>0</v>
      </c>
      <c r="S841" s="162">
        <f t="shared" si="431"/>
        <v>0</v>
      </c>
      <c r="T841" s="251" t="str">
        <f t="shared" si="432"/>
        <v>V</v>
      </c>
      <c r="U841" s="262">
        <v>1</v>
      </c>
      <c r="V841" s="262">
        <v>1</v>
      </c>
      <c r="W841" s="262">
        <v>1</v>
      </c>
      <c r="X841" s="262">
        <v>1</v>
      </c>
      <c r="Y841" s="158"/>
      <c r="Z841" s="164">
        <f t="shared" si="470"/>
        <v>16382</v>
      </c>
      <c r="AA841" s="165">
        <f t="shared" si="471"/>
        <v>27.63097333333333</v>
      </c>
      <c r="AB841" s="166"/>
    </row>
    <row r="842" spans="1:28" ht="18" customHeight="1">
      <c r="B842" s="298" t="s">
        <v>709</v>
      </c>
      <c r="C842" s="656" t="s">
        <v>859</v>
      </c>
      <c r="D842" s="660" t="s">
        <v>589</v>
      </c>
      <c r="E842" s="658" t="s">
        <v>730</v>
      </c>
      <c r="F842" s="72" t="s">
        <v>412</v>
      </c>
      <c r="G842" s="72" t="s">
        <v>333</v>
      </c>
      <c r="H842" s="55" t="s">
        <v>324</v>
      </c>
      <c r="I842" s="72">
        <v>21.44</v>
      </c>
      <c r="J842" s="261">
        <v>3200</v>
      </c>
      <c r="K842" s="161">
        <f t="shared" si="475"/>
        <v>200</v>
      </c>
      <c r="L842" s="162">
        <f t="shared" si="466"/>
        <v>7.232426666666667</v>
      </c>
      <c r="M842" s="162">
        <f t="shared" si="467"/>
        <v>0</v>
      </c>
      <c r="N842" s="162">
        <f t="shared" si="468"/>
        <v>0</v>
      </c>
      <c r="O842" s="162">
        <f t="shared" si="469"/>
        <v>0</v>
      </c>
      <c r="P842" s="163">
        <f t="shared" si="428"/>
        <v>0.33733333333333332</v>
      </c>
      <c r="Q842" s="162">
        <f t="shared" si="429"/>
        <v>0</v>
      </c>
      <c r="R842" s="162">
        <f t="shared" si="430"/>
        <v>0</v>
      </c>
      <c r="S842" s="162">
        <f t="shared" si="431"/>
        <v>0</v>
      </c>
      <c r="T842" s="251" t="str">
        <f t="shared" si="432"/>
        <v>V</v>
      </c>
      <c r="U842" s="262">
        <v>1</v>
      </c>
      <c r="V842" s="262">
        <v>1</v>
      </c>
      <c r="W842" s="262">
        <v>1</v>
      </c>
      <c r="X842" s="262">
        <v>1</v>
      </c>
      <c r="Y842" s="158"/>
      <c r="Z842" s="164">
        <f t="shared" si="470"/>
        <v>4288</v>
      </c>
      <c r="AA842" s="165">
        <f t="shared" si="471"/>
        <v>7.232426666666667</v>
      </c>
      <c r="AB842" s="166"/>
    </row>
    <row r="843" spans="1:28" ht="18" customHeight="1">
      <c r="B843" s="298" t="s">
        <v>709</v>
      </c>
      <c r="C843" s="656" t="s">
        <v>858</v>
      </c>
      <c r="D843" s="660" t="s">
        <v>362</v>
      </c>
      <c r="E843" s="661" t="s">
        <v>731</v>
      </c>
      <c r="F843" s="72" t="s">
        <v>304</v>
      </c>
      <c r="G843" s="72" t="s">
        <v>333</v>
      </c>
      <c r="H843" s="55" t="s">
        <v>324</v>
      </c>
      <c r="I843" s="72">
        <v>82.35</v>
      </c>
      <c r="J843" s="261">
        <v>5200</v>
      </c>
      <c r="K843" s="161">
        <f t="shared" si="475"/>
        <v>200</v>
      </c>
      <c r="L843" s="162">
        <f t="shared" si="466"/>
        <v>25.773935294117642</v>
      </c>
      <c r="M843" s="162">
        <f t="shared" si="467"/>
        <v>0</v>
      </c>
      <c r="N843" s="162">
        <f t="shared" si="468"/>
        <v>0</v>
      </c>
      <c r="O843" s="162">
        <f t="shared" si="469"/>
        <v>0</v>
      </c>
      <c r="P843" s="163">
        <f t="shared" si="428"/>
        <v>0.31298039215686269</v>
      </c>
      <c r="Q843" s="162">
        <f t="shared" si="429"/>
        <v>0</v>
      </c>
      <c r="R843" s="162">
        <f t="shared" si="430"/>
        <v>0</v>
      </c>
      <c r="S843" s="162">
        <f t="shared" si="431"/>
        <v>0</v>
      </c>
      <c r="T843" s="251" t="str">
        <f t="shared" si="432"/>
        <v>V</v>
      </c>
      <c r="U843" s="262">
        <v>1</v>
      </c>
      <c r="V843" s="262">
        <v>1</v>
      </c>
      <c r="W843" s="262">
        <v>1</v>
      </c>
      <c r="X843" s="262">
        <v>1</v>
      </c>
      <c r="Y843" s="158"/>
      <c r="Z843" s="164">
        <f t="shared" si="470"/>
        <v>16470</v>
      </c>
      <c r="AA843" s="165">
        <f t="shared" si="471"/>
        <v>25.773935294117642</v>
      </c>
      <c r="AB843" s="166"/>
    </row>
    <row r="844" spans="1:28" ht="18" customHeight="1">
      <c r="B844" s="298" t="s">
        <v>709</v>
      </c>
      <c r="C844" s="656" t="s">
        <v>858</v>
      </c>
      <c r="D844" s="660" t="s">
        <v>362</v>
      </c>
      <c r="E844" s="661" t="s">
        <v>732</v>
      </c>
      <c r="F844" s="662" t="s">
        <v>874</v>
      </c>
      <c r="G844" s="72" t="s">
        <v>333</v>
      </c>
      <c r="H844" s="55" t="s">
        <v>324</v>
      </c>
      <c r="I844" s="72">
        <v>22</v>
      </c>
      <c r="J844" s="261">
        <v>4200</v>
      </c>
      <c r="K844" s="161">
        <f t="shared" si="475"/>
        <v>200</v>
      </c>
      <c r="L844" s="162">
        <f t="shared" si="466"/>
        <v>22.303686274509804</v>
      </c>
      <c r="M844" s="162">
        <f t="shared" si="467"/>
        <v>0</v>
      </c>
      <c r="N844" s="162">
        <f t="shared" si="468"/>
        <v>0</v>
      </c>
      <c r="O844" s="162">
        <f t="shared" si="469"/>
        <v>0</v>
      </c>
      <c r="P844" s="163">
        <f t="shared" si="428"/>
        <v>1.0138039215686274</v>
      </c>
      <c r="Q844" s="162">
        <f t="shared" si="429"/>
        <v>0</v>
      </c>
      <c r="R844" s="162">
        <f t="shared" si="430"/>
        <v>0</v>
      </c>
      <c r="S844" s="162">
        <f t="shared" si="431"/>
        <v>0</v>
      </c>
      <c r="T844" s="251" t="str">
        <f t="shared" si="432"/>
        <v>V</v>
      </c>
      <c r="U844" s="262">
        <v>1</v>
      </c>
      <c r="V844" s="262">
        <v>1</v>
      </c>
      <c r="W844" s="262">
        <v>1</v>
      </c>
      <c r="X844" s="262">
        <v>1</v>
      </c>
      <c r="Y844" s="158"/>
      <c r="Z844" s="164">
        <f t="shared" si="470"/>
        <v>4400</v>
      </c>
      <c r="AA844" s="165">
        <f t="shared" si="471"/>
        <v>22.303686274509804</v>
      </c>
      <c r="AB844" s="166"/>
    </row>
    <row r="845" spans="1:28" ht="18" customHeight="1">
      <c r="B845" s="298" t="s">
        <v>709</v>
      </c>
      <c r="C845" s="656" t="s">
        <v>858</v>
      </c>
      <c r="D845" s="660" t="s">
        <v>362</v>
      </c>
      <c r="E845" s="661" t="s">
        <v>733</v>
      </c>
      <c r="F845" s="72" t="s">
        <v>528</v>
      </c>
      <c r="G845" s="72" t="s">
        <v>341</v>
      </c>
      <c r="H845" s="55" t="s">
        <v>324</v>
      </c>
      <c r="I845" s="72">
        <v>11.88</v>
      </c>
      <c r="J845" s="261">
        <v>1040</v>
      </c>
      <c r="K845" s="161">
        <f t="shared" si="475"/>
        <v>40</v>
      </c>
      <c r="L845" s="162">
        <f t="shared" si="466"/>
        <v>1.5044272941176473</v>
      </c>
      <c r="M845" s="162">
        <f t="shared" si="467"/>
        <v>0</v>
      </c>
      <c r="N845" s="162">
        <f t="shared" si="468"/>
        <v>0</v>
      </c>
      <c r="O845" s="162">
        <f t="shared" si="469"/>
        <v>0</v>
      </c>
      <c r="P845" s="163">
        <f t="shared" si="428"/>
        <v>0.12663529411764707</v>
      </c>
      <c r="Q845" s="162">
        <f t="shared" si="429"/>
        <v>0</v>
      </c>
      <c r="R845" s="162">
        <f t="shared" si="430"/>
        <v>0</v>
      </c>
      <c r="S845" s="162">
        <f t="shared" si="431"/>
        <v>0</v>
      </c>
      <c r="T845" s="251" t="str">
        <f t="shared" si="432"/>
        <v>B</v>
      </c>
      <c r="U845" s="262">
        <v>1</v>
      </c>
      <c r="V845" s="262">
        <v>1</v>
      </c>
      <c r="W845" s="262">
        <v>1</v>
      </c>
      <c r="X845" s="262">
        <v>1</v>
      </c>
      <c r="Y845" s="158"/>
      <c r="Z845" s="164">
        <f t="shared" si="470"/>
        <v>475.20000000000005</v>
      </c>
      <c r="AA845" s="165">
        <f t="shared" si="471"/>
        <v>1.5044272941176473</v>
      </c>
      <c r="AB845" s="166"/>
    </row>
    <row r="846" spans="1:28" ht="18" customHeight="1">
      <c r="B846" s="298" t="s">
        <v>709</v>
      </c>
      <c r="C846" s="656" t="s">
        <v>858</v>
      </c>
      <c r="D846" s="660" t="s">
        <v>362</v>
      </c>
      <c r="E846" s="661" t="s">
        <v>734</v>
      </c>
      <c r="F846" s="72" t="s">
        <v>528</v>
      </c>
      <c r="G846" s="72" t="s">
        <v>341</v>
      </c>
      <c r="H846" s="55" t="s">
        <v>324</v>
      </c>
      <c r="I846" s="72">
        <v>18.079999999999998</v>
      </c>
      <c r="J846" s="261">
        <v>1040</v>
      </c>
      <c r="K846" s="161">
        <f t="shared" si="475"/>
        <v>40</v>
      </c>
      <c r="L846" s="162">
        <f t="shared" si="466"/>
        <v>2.289566117647059</v>
      </c>
      <c r="M846" s="162">
        <f t="shared" si="467"/>
        <v>0</v>
      </c>
      <c r="N846" s="162">
        <f t="shared" si="468"/>
        <v>0</v>
      </c>
      <c r="O846" s="162">
        <f t="shared" si="469"/>
        <v>0</v>
      </c>
      <c r="P846" s="163">
        <f t="shared" si="428"/>
        <v>0.12663529411764707</v>
      </c>
      <c r="Q846" s="162">
        <f t="shared" si="429"/>
        <v>0</v>
      </c>
      <c r="R846" s="162">
        <f t="shared" si="430"/>
        <v>0</v>
      </c>
      <c r="S846" s="162">
        <f t="shared" si="431"/>
        <v>0</v>
      </c>
      <c r="T846" s="251" t="str">
        <f t="shared" si="432"/>
        <v>B</v>
      </c>
      <c r="U846" s="262">
        <v>1</v>
      </c>
      <c r="V846" s="262">
        <v>1</v>
      </c>
      <c r="W846" s="262">
        <v>1</v>
      </c>
      <c r="X846" s="262">
        <v>1</v>
      </c>
      <c r="Y846" s="158"/>
      <c r="Z846" s="164">
        <f t="shared" si="470"/>
        <v>723.19999999999993</v>
      </c>
      <c r="AA846" s="165">
        <f t="shared" si="471"/>
        <v>2.289566117647059</v>
      </c>
      <c r="AB846" s="166"/>
    </row>
    <row r="847" spans="1:28" ht="18" customHeight="1">
      <c r="B847" s="298" t="s">
        <v>709</v>
      </c>
      <c r="C847" s="656" t="s">
        <v>858</v>
      </c>
      <c r="D847" s="660" t="s">
        <v>362</v>
      </c>
      <c r="E847" s="661" t="s">
        <v>735</v>
      </c>
      <c r="F847" s="662" t="s">
        <v>445</v>
      </c>
      <c r="G847" s="72" t="s">
        <v>348</v>
      </c>
      <c r="H847" s="55" t="s">
        <v>325</v>
      </c>
      <c r="I847" s="72">
        <v>4.6900000000000004</v>
      </c>
      <c r="J847" s="261">
        <v>2200</v>
      </c>
      <c r="K847" s="161">
        <f t="shared" si="475"/>
        <v>200</v>
      </c>
      <c r="L847" s="162">
        <f t="shared" si="466"/>
        <v>13.570469019607845</v>
      </c>
      <c r="M847" s="162">
        <f t="shared" si="467"/>
        <v>0</v>
      </c>
      <c r="N847" s="162">
        <f t="shared" si="468"/>
        <v>0</v>
      </c>
      <c r="O847" s="162">
        <f t="shared" si="469"/>
        <v>0</v>
      </c>
      <c r="P847" s="163">
        <f t="shared" si="428"/>
        <v>2.8934901960784316</v>
      </c>
      <c r="Q847" s="162">
        <f t="shared" si="429"/>
        <v>0</v>
      </c>
      <c r="R847" s="162">
        <f t="shared" si="430"/>
        <v>0</v>
      </c>
      <c r="S847" s="162">
        <f t="shared" si="431"/>
        <v>0</v>
      </c>
      <c r="T847" s="251" t="str">
        <f t="shared" si="432"/>
        <v>S</v>
      </c>
      <c r="U847" s="262">
        <v>1</v>
      </c>
      <c r="V847" s="262">
        <v>1</v>
      </c>
      <c r="W847" s="262">
        <v>1</v>
      </c>
      <c r="X847" s="262">
        <v>1</v>
      </c>
      <c r="Y847" s="158"/>
      <c r="Z847" s="164">
        <f t="shared" si="470"/>
        <v>938.00000000000011</v>
      </c>
      <c r="AA847" s="165">
        <f t="shared" si="471"/>
        <v>13.570469019607845</v>
      </c>
      <c r="AB847" s="166"/>
    </row>
    <row r="848" spans="1:28" ht="18" customHeight="1">
      <c r="B848" s="298" t="s">
        <v>709</v>
      </c>
      <c r="C848" s="656" t="s">
        <v>858</v>
      </c>
      <c r="D848" s="660" t="s">
        <v>362</v>
      </c>
      <c r="E848" s="661" t="s">
        <v>736</v>
      </c>
      <c r="F848" s="72" t="s">
        <v>412</v>
      </c>
      <c r="G848" s="72" t="s">
        <v>333</v>
      </c>
      <c r="H848" s="55" t="s">
        <v>324</v>
      </c>
      <c r="I848" s="72">
        <v>11.89</v>
      </c>
      <c r="J848" s="261">
        <v>3200</v>
      </c>
      <c r="K848" s="161">
        <f t="shared" si="475"/>
        <v>200</v>
      </c>
      <c r="L848" s="162">
        <f t="shared" si="466"/>
        <v>4.0108933333333336</v>
      </c>
      <c r="M848" s="162">
        <f t="shared" si="467"/>
        <v>0</v>
      </c>
      <c r="N848" s="162">
        <f t="shared" si="468"/>
        <v>0</v>
      </c>
      <c r="O848" s="162">
        <f t="shared" si="469"/>
        <v>0</v>
      </c>
      <c r="P848" s="163">
        <f t="shared" si="428"/>
        <v>0.33733333333333332</v>
      </c>
      <c r="Q848" s="162">
        <f t="shared" si="429"/>
        <v>0</v>
      </c>
      <c r="R848" s="162">
        <f t="shared" si="430"/>
        <v>0</v>
      </c>
      <c r="S848" s="162">
        <f t="shared" si="431"/>
        <v>0</v>
      </c>
      <c r="T848" s="251" t="str">
        <f t="shared" si="432"/>
        <v>V</v>
      </c>
      <c r="U848" s="262">
        <v>1</v>
      </c>
      <c r="V848" s="262">
        <v>1</v>
      </c>
      <c r="W848" s="262">
        <v>1</v>
      </c>
      <c r="X848" s="262">
        <v>1</v>
      </c>
      <c r="Y848" s="158"/>
      <c r="Z848" s="164">
        <f t="shared" si="470"/>
        <v>2378</v>
      </c>
      <c r="AA848" s="165">
        <f t="shared" si="471"/>
        <v>4.0108933333333336</v>
      </c>
      <c r="AB848" s="166"/>
    </row>
    <row r="849" spans="2:28" ht="18" customHeight="1">
      <c r="B849" s="298" t="s">
        <v>709</v>
      </c>
      <c r="C849" s="656" t="s">
        <v>858</v>
      </c>
      <c r="D849" s="660" t="s">
        <v>362</v>
      </c>
      <c r="E849" s="661" t="s">
        <v>737</v>
      </c>
      <c r="F849" s="72" t="s">
        <v>412</v>
      </c>
      <c r="G849" s="72" t="s">
        <v>333</v>
      </c>
      <c r="H849" s="55" t="s">
        <v>324</v>
      </c>
      <c r="I849" s="72">
        <v>91.78</v>
      </c>
      <c r="J849" s="261">
        <v>3200</v>
      </c>
      <c r="K849" s="161">
        <f t="shared" ref="K849:K852" si="476">SUM(IF(J849="",0,VLOOKUP(J849,Kengetal,2)))</f>
        <v>200</v>
      </c>
      <c r="L849" s="162">
        <f t="shared" si="466"/>
        <v>30.960453333333334</v>
      </c>
      <c r="M849" s="162">
        <f t="shared" si="467"/>
        <v>0</v>
      </c>
      <c r="N849" s="162">
        <f t="shared" si="468"/>
        <v>0</v>
      </c>
      <c r="O849" s="162">
        <f t="shared" si="469"/>
        <v>0</v>
      </c>
      <c r="P849" s="163">
        <f t="shared" si="428"/>
        <v>0.33733333333333332</v>
      </c>
      <c r="Q849" s="162">
        <f t="shared" si="429"/>
        <v>0</v>
      </c>
      <c r="R849" s="162">
        <f t="shared" si="430"/>
        <v>0</v>
      </c>
      <c r="S849" s="162">
        <f t="shared" si="431"/>
        <v>0</v>
      </c>
      <c r="T849" s="251" t="str">
        <f t="shared" si="432"/>
        <v>V</v>
      </c>
      <c r="U849" s="262">
        <v>1</v>
      </c>
      <c r="V849" s="262">
        <v>1</v>
      </c>
      <c r="W849" s="262">
        <v>1</v>
      </c>
      <c r="X849" s="262">
        <v>1</v>
      </c>
      <c r="Y849" s="158"/>
      <c r="Z849" s="164">
        <f t="shared" si="470"/>
        <v>18356</v>
      </c>
      <c r="AA849" s="165">
        <f t="shared" si="471"/>
        <v>30.960453333333334</v>
      </c>
      <c r="AB849" s="166"/>
    </row>
    <row r="850" spans="2:28" ht="18" customHeight="1">
      <c r="B850" s="298" t="s">
        <v>709</v>
      </c>
      <c r="C850" s="656" t="s">
        <v>858</v>
      </c>
      <c r="D850" s="660" t="s">
        <v>362</v>
      </c>
      <c r="E850" s="661" t="s">
        <v>738</v>
      </c>
      <c r="F850" s="72" t="s">
        <v>412</v>
      </c>
      <c r="G850" s="72" t="s">
        <v>333</v>
      </c>
      <c r="H850" s="55" t="s">
        <v>324</v>
      </c>
      <c r="I850" s="72">
        <v>89.74</v>
      </c>
      <c r="J850" s="261">
        <v>3200</v>
      </c>
      <c r="K850" s="161">
        <f t="shared" si="476"/>
        <v>200</v>
      </c>
      <c r="L850" s="162">
        <f t="shared" si="466"/>
        <v>30.27229333333333</v>
      </c>
      <c r="M850" s="162">
        <f t="shared" si="467"/>
        <v>0</v>
      </c>
      <c r="N850" s="162">
        <f t="shared" si="468"/>
        <v>0</v>
      </c>
      <c r="O850" s="162">
        <f t="shared" si="469"/>
        <v>0</v>
      </c>
      <c r="P850" s="163">
        <f t="shared" si="428"/>
        <v>0.33733333333333332</v>
      </c>
      <c r="Q850" s="162">
        <f t="shared" si="429"/>
        <v>0</v>
      </c>
      <c r="R850" s="162">
        <f t="shared" si="430"/>
        <v>0</v>
      </c>
      <c r="S850" s="162">
        <f t="shared" si="431"/>
        <v>0</v>
      </c>
      <c r="T850" s="251" t="str">
        <f t="shared" si="432"/>
        <v>V</v>
      </c>
      <c r="U850" s="262">
        <v>1</v>
      </c>
      <c r="V850" s="262">
        <v>1</v>
      </c>
      <c r="W850" s="262">
        <v>1</v>
      </c>
      <c r="X850" s="262">
        <v>1</v>
      </c>
      <c r="Y850" s="158"/>
      <c r="Z850" s="164">
        <f t="shared" si="470"/>
        <v>17948</v>
      </c>
      <c r="AA850" s="165">
        <f t="shared" si="471"/>
        <v>30.27229333333333</v>
      </c>
      <c r="AB850" s="166"/>
    </row>
    <row r="851" spans="2:28" ht="18" customHeight="1">
      <c r="B851" s="298" t="s">
        <v>709</v>
      </c>
      <c r="C851" s="656" t="s">
        <v>858</v>
      </c>
      <c r="D851" s="660" t="s">
        <v>362</v>
      </c>
      <c r="E851" s="661" t="s">
        <v>739</v>
      </c>
      <c r="F851" s="72" t="s">
        <v>412</v>
      </c>
      <c r="G851" s="72" t="s">
        <v>333</v>
      </c>
      <c r="H851" s="55" t="s">
        <v>324</v>
      </c>
      <c r="I851" s="72">
        <v>55.43</v>
      </c>
      <c r="J851" s="261">
        <v>3200</v>
      </c>
      <c r="K851" s="161">
        <f t="shared" si="476"/>
        <v>200</v>
      </c>
      <c r="L851" s="162">
        <f t="shared" si="466"/>
        <v>18.698386666666664</v>
      </c>
      <c r="M851" s="162">
        <f t="shared" si="467"/>
        <v>0</v>
      </c>
      <c r="N851" s="162">
        <f t="shared" si="468"/>
        <v>0</v>
      </c>
      <c r="O851" s="162">
        <f t="shared" si="469"/>
        <v>0</v>
      </c>
      <c r="P851" s="163">
        <f t="shared" si="428"/>
        <v>0.33733333333333332</v>
      </c>
      <c r="Q851" s="162">
        <f t="shared" si="429"/>
        <v>0</v>
      </c>
      <c r="R851" s="162">
        <f t="shared" si="430"/>
        <v>0</v>
      </c>
      <c r="S851" s="162">
        <f t="shared" si="431"/>
        <v>0</v>
      </c>
      <c r="T851" s="251" t="str">
        <f t="shared" si="432"/>
        <v>V</v>
      </c>
      <c r="U851" s="262">
        <v>1</v>
      </c>
      <c r="V851" s="262">
        <v>1</v>
      </c>
      <c r="W851" s="262">
        <v>1</v>
      </c>
      <c r="X851" s="262">
        <v>1</v>
      </c>
      <c r="Y851" s="158"/>
      <c r="Z851" s="164">
        <f t="shared" si="470"/>
        <v>11086</v>
      </c>
      <c r="AA851" s="165">
        <f t="shared" si="471"/>
        <v>18.698386666666664</v>
      </c>
      <c r="AB851" s="166"/>
    </row>
    <row r="852" spans="2:28" ht="18" customHeight="1">
      <c r="B852" s="298" t="s">
        <v>709</v>
      </c>
      <c r="C852" s="656" t="s">
        <v>858</v>
      </c>
      <c r="D852" s="660" t="s">
        <v>362</v>
      </c>
      <c r="E852" s="661" t="s">
        <v>740</v>
      </c>
      <c r="F852" s="72" t="s">
        <v>302</v>
      </c>
      <c r="G852" s="72" t="s">
        <v>333</v>
      </c>
      <c r="H852" s="55" t="s">
        <v>323</v>
      </c>
      <c r="I852" s="72">
        <v>10.28</v>
      </c>
      <c r="J852" s="261">
        <v>6200</v>
      </c>
      <c r="K852" s="161">
        <f t="shared" si="476"/>
        <v>200</v>
      </c>
      <c r="L852" s="162">
        <f t="shared" si="466"/>
        <v>18.544313725490191</v>
      </c>
      <c r="M852" s="162">
        <f t="shared" si="467"/>
        <v>0</v>
      </c>
      <c r="N852" s="162">
        <f t="shared" si="468"/>
        <v>0</v>
      </c>
      <c r="O852" s="162">
        <f t="shared" si="469"/>
        <v>0</v>
      </c>
      <c r="P852" s="163">
        <f t="shared" si="428"/>
        <v>1.8039215686274508</v>
      </c>
      <c r="Q852" s="162">
        <f t="shared" si="429"/>
        <v>0</v>
      </c>
      <c r="R852" s="162">
        <f t="shared" si="430"/>
        <v>0</v>
      </c>
      <c r="S852" s="162">
        <f t="shared" si="431"/>
        <v>0</v>
      </c>
      <c r="T852" s="251" t="str">
        <f t="shared" si="432"/>
        <v>V</v>
      </c>
      <c r="U852" s="262">
        <v>1</v>
      </c>
      <c r="V852" s="262">
        <v>1</v>
      </c>
      <c r="W852" s="262">
        <v>1</v>
      </c>
      <c r="X852" s="262">
        <v>1</v>
      </c>
      <c r="Y852" s="158"/>
      <c r="Z852" s="164">
        <f t="shared" si="470"/>
        <v>2056</v>
      </c>
      <c r="AA852" s="165">
        <f t="shared" si="471"/>
        <v>18.544313725490191</v>
      </c>
      <c r="AB852" s="166"/>
    </row>
    <row r="853" spans="2:28" ht="18" customHeight="1">
      <c r="B853" s="298" t="s">
        <v>709</v>
      </c>
      <c r="C853" s="656" t="s">
        <v>858</v>
      </c>
      <c r="D853" s="660" t="s">
        <v>362</v>
      </c>
      <c r="E853" s="661" t="s">
        <v>741</v>
      </c>
      <c r="F853" s="662" t="s">
        <v>742</v>
      </c>
      <c r="G853" s="72" t="s">
        <v>333</v>
      </c>
      <c r="H853" s="55" t="s">
        <v>324</v>
      </c>
      <c r="I853" s="72">
        <v>16.190000000000001</v>
      </c>
      <c r="J853" s="261">
        <v>3200</v>
      </c>
      <c r="K853" s="161">
        <f t="shared" ref="K853:K855" si="477">SUM(IF(J853="",0,VLOOKUP(J853,Kengetal,2)))</f>
        <v>200</v>
      </c>
      <c r="L853" s="162">
        <f t="shared" si="466"/>
        <v>5.4614266666666671</v>
      </c>
      <c r="M853" s="162">
        <f t="shared" si="467"/>
        <v>0</v>
      </c>
      <c r="N853" s="162">
        <f t="shared" si="468"/>
        <v>0</v>
      </c>
      <c r="O853" s="162">
        <f t="shared" si="469"/>
        <v>0</v>
      </c>
      <c r="P853" s="163">
        <f t="shared" si="428"/>
        <v>0.33733333333333332</v>
      </c>
      <c r="Q853" s="162">
        <f t="shared" si="429"/>
        <v>0</v>
      </c>
      <c r="R853" s="162">
        <f t="shared" si="430"/>
        <v>0</v>
      </c>
      <c r="S853" s="162">
        <f t="shared" si="431"/>
        <v>0</v>
      </c>
      <c r="T853" s="251" t="str">
        <f t="shared" si="432"/>
        <v>V</v>
      </c>
      <c r="U853" s="262">
        <v>1</v>
      </c>
      <c r="V853" s="262">
        <v>1</v>
      </c>
      <c r="W853" s="262">
        <v>1</v>
      </c>
      <c r="X853" s="262">
        <v>1</v>
      </c>
      <c r="Y853" s="158"/>
      <c r="Z853" s="164">
        <f t="shared" si="470"/>
        <v>3238.0000000000005</v>
      </c>
      <c r="AA853" s="165">
        <f t="shared" si="471"/>
        <v>5.4614266666666671</v>
      </c>
      <c r="AB853" s="166"/>
    </row>
    <row r="854" spans="2:28" ht="18" customHeight="1">
      <c r="B854" s="298" t="s">
        <v>709</v>
      </c>
      <c r="C854" s="656" t="s">
        <v>858</v>
      </c>
      <c r="D854" s="660" t="s">
        <v>362</v>
      </c>
      <c r="E854" s="661" t="s">
        <v>743</v>
      </c>
      <c r="F854" s="55" t="s">
        <v>444</v>
      </c>
      <c r="G854" s="72" t="s">
        <v>333</v>
      </c>
      <c r="H854" s="55" t="s">
        <v>324</v>
      </c>
      <c r="I854" s="72">
        <v>1.53</v>
      </c>
      <c r="J854" s="261">
        <v>3200</v>
      </c>
      <c r="K854" s="161">
        <f t="shared" si="477"/>
        <v>200</v>
      </c>
      <c r="L854" s="162">
        <f t="shared" si="466"/>
        <v>0.51612000000000002</v>
      </c>
      <c r="M854" s="162">
        <f t="shared" si="467"/>
        <v>0</v>
      </c>
      <c r="N854" s="162">
        <f t="shared" si="468"/>
        <v>0</v>
      </c>
      <c r="O854" s="162">
        <f t="shared" si="469"/>
        <v>0</v>
      </c>
      <c r="P854" s="163">
        <f t="shared" si="428"/>
        <v>0.33733333333333332</v>
      </c>
      <c r="Q854" s="162">
        <f t="shared" si="429"/>
        <v>0</v>
      </c>
      <c r="R854" s="162">
        <f t="shared" si="430"/>
        <v>0</v>
      </c>
      <c r="S854" s="162">
        <f t="shared" si="431"/>
        <v>0</v>
      </c>
      <c r="T854" s="251" t="str">
        <f t="shared" si="432"/>
        <v>V</v>
      </c>
      <c r="U854" s="262">
        <v>1</v>
      </c>
      <c r="V854" s="262">
        <v>1</v>
      </c>
      <c r="W854" s="262">
        <v>1</v>
      </c>
      <c r="X854" s="262">
        <v>1</v>
      </c>
      <c r="Y854" s="158"/>
      <c r="Z854" s="164">
        <f t="shared" si="470"/>
        <v>306</v>
      </c>
      <c r="AA854" s="165">
        <f t="shared" si="471"/>
        <v>0.51612000000000002</v>
      </c>
      <c r="AB854" s="166"/>
    </row>
    <row r="855" spans="2:28" ht="18" customHeight="1">
      <c r="B855" s="298" t="s">
        <v>329</v>
      </c>
      <c r="C855" s="656" t="s">
        <v>306</v>
      </c>
      <c r="D855" s="659">
        <v>0</v>
      </c>
      <c r="E855" s="55"/>
      <c r="F855" s="72" t="s">
        <v>302</v>
      </c>
      <c r="G855" s="72" t="s">
        <v>333</v>
      </c>
      <c r="H855" s="55" t="s">
        <v>323</v>
      </c>
      <c r="I855" s="72">
        <v>5</v>
      </c>
      <c r="J855" s="261">
        <v>6200</v>
      </c>
      <c r="K855" s="161">
        <f t="shared" si="477"/>
        <v>200</v>
      </c>
      <c r="L855" s="162">
        <f t="shared" si="466"/>
        <v>9.0196078431372548</v>
      </c>
      <c r="M855" s="162">
        <f t="shared" si="467"/>
        <v>0</v>
      </c>
      <c r="N855" s="162">
        <f t="shared" si="468"/>
        <v>0</v>
      </c>
      <c r="O855" s="162">
        <f t="shared" si="469"/>
        <v>0</v>
      </c>
      <c r="P855" s="163">
        <f t="shared" si="428"/>
        <v>1.8039215686274508</v>
      </c>
      <c r="Q855" s="162">
        <f t="shared" si="429"/>
        <v>0</v>
      </c>
      <c r="R855" s="162">
        <f t="shared" si="430"/>
        <v>0</v>
      </c>
      <c r="S855" s="162">
        <f t="shared" si="431"/>
        <v>0</v>
      </c>
      <c r="T855" s="251" t="str">
        <f t="shared" si="432"/>
        <v>V</v>
      </c>
      <c r="U855" s="262">
        <v>1</v>
      </c>
      <c r="V855" s="262">
        <v>1</v>
      </c>
      <c r="W855" s="262">
        <v>1</v>
      </c>
      <c r="X855" s="262">
        <v>1</v>
      </c>
      <c r="Y855" s="158"/>
      <c r="Z855" s="164">
        <f t="shared" si="470"/>
        <v>1000</v>
      </c>
      <c r="AA855" s="165">
        <f t="shared" si="471"/>
        <v>9.0196078431372548</v>
      </c>
      <c r="AB855" s="166"/>
    </row>
    <row r="856" spans="2:28" ht="18" customHeight="1">
      <c r="B856" s="298" t="s">
        <v>329</v>
      </c>
      <c r="C856" s="656" t="s">
        <v>306</v>
      </c>
      <c r="D856" s="659">
        <v>0</v>
      </c>
      <c r="E856" s="55"/>
      <c r="F856" s="72" t="s">
        <v>871</v>
      </c>
      <c r="G856" s="72" t="s">
        <v>334</v>
      </c>
      <c r="H856" s="55" t="s">
        <v>324</v>
      </c>
      <c r="I856" s="72">
        <v>67</v>
      </c>
      <c r="J856" s="261">
        <v>7080</v>
      </c>
      <c r="K856" s="161">
        <f t="shared" ref="K856" si="478">SUM(IF(J856="",0,VLOOKUP(J856,Kengetal,2)))</f>
        <v>80</v>
      </c>
      <c r="L856" s="162">
        <f t="shared" si="466"/>
        <v>19.434729411764703</v>
      </c>
      <c r="M856" s="162">
        <f t="shared" si="467"/>
        <v>0</v>
      </c>
      <c r="N856" s="162">
        <f t="shared" si="468"/>
        <v>0</v>
      </c>
      <c r="O856" s="162">
        <f t="shared" si="469"/>
        <v>0</v>
      </c>
      <c r="P856" s="163">
        <f t="shared" si="428"/>
        <v>0.29007058823529408</v>
      </c>
      <c r="Q856" s="162">
        <f t="shared" si="429"/>
        <v>0</v>
      </c>
      <c r="R856" s="162">
        <f t="shared" si="430"/>
        <v>0</v>
      </c>
      <c r="S856" s="162">
        <f t="shared" si="431"/>
        <v>0</v>
      </c>
      <c r="T856" s="251" t="str">
        <f t="shared" si="432"/>
        <v>V</v>
      </c>
      <c r="U856" s="262">
        <v>1</v>
      </c>
      <c r="V856" s="262">
        <v>1</v>
      </c>
      <c r="W856" s="262">
        <v>1</v>
      </c>
      <c r="X856" s="262">
        <v>1</v>
      </c>
      <c r="Y856" s="158"/>
      <c r="Z856" s="164">
        <f t="shared" si="470"/>
        <v>5360</v>
      </c>
      <c r="AA856" s="165">
        <f t="shared" si="471"/>
        <v>19.434729411764703</v>
      </c>
      <c r="AB856" s="166"/>
    </row>
    <row r="857" spans="2:28" ht="18" customHeight="1">
      <c r="B857" s="298" t="s">
        <v>329</v>
      </c>
      <c r="C857" s="656" t="s">
        <v>306</v>
      </c>
      <c r="D857" s="659">
        <v>0</v>
      </c>
      <c r="E857" s="55"/>
      <c r="F857" s="72" t="s">
        <v>871</v>
      </c>
      <c r="G857" s="72" t="s">
        <v>334</v>
      </c>
      <c r="H857" s="55" t="s">
        <v>324</v>
      </c>
      <c r="I857" s="72">
        <v>56</v>
      </c>
      <c r="J857" s="261">
        <v>7080</v>
      </c>
      <c r="K857" s="161">
        <f t="shared" ref="K857:K861" si="479">SUM(IF(J857="",0,VLOOKUP(J857,Kengetal,2)))</f>
        <v>80</v>
      </c>
      <c r="L857" s="162">
        <f t="shared" si="466"/>
        <v>16.243952941176467</v>
      </c>
      <c r="M857" s="162">
        <f t="shared" si="467"/>
        <v>0</v>
      </c>
      <c r="N857" s="162">
        <f t="shared" si="468"/>
        <v>0</v>
      </c>
      <c r="O857" s="162">
        <f t="shared" si="469"/>
        <v>0</v>
      </c>
      <c r="P857" s="163">
        <f t="shared" si="428"/>
        <v>0.29007058823529408</v>
      </c>
      <c r="Q857" s="162">
        <f t="shared" si="429"/>
        <v>0</v>
      </c>
      <c r="R857" s="162">
        <f t="shared" si="430"/>
        <v>0</v>
      </c>
      <c r="S857" s="162">
        <f t="shared" si="431"/>
        <v>0</v>
      </c>
      <c r="T857" s="251" t="str">
        <f t="shared" si="432"/>
        <v>V</v>
      </c>
      <c r="U857" s="262">
        <v>1</v>
      </c>
      <c r="V857" s="262">
        <v>1</v>
      </c>
      <c r="W857" s="262">
        <v>1</v>
      </c>
      <c r="X857" s="262">
        <v>1</v>
      </c>
      <c r="Y857" s="158"/>
      <c r="Z857" s="164">
        <f t="shared" si="470"/>
        <v>4480</v>
      </c>
      <c r="AA857" s="165">
        <f t="shared" si="471"/>
        <v>16.243952941176467</v>
      </c>
      <c r="AB857" s="166"/>
    </row>
    <row r="858" spans="2:28" ht="18" customHeight="1">
      <c r="B858" s="298" t="s">
        <v>329</v>
      </c>
      <c r="C858" s="656" t="s">
        <v>306</v>
      </c>
      <c r="D858" s="659">
        <v>0</v>
      </c>
      <c r="E858" s="55"/>
      <c r="F858" s="55" t="s">
        <v>345</v>
      </c>
      <c r="G858" s="72" t="s">
        <v>348</v>
      </c>
      <c r="H858" s="55" t="s">
        <v>325</v>
      </c>
      <c r="I858" s="72">
        <v>15</v>
      </c>
      <c r="J858" s="261">
        <v>2200</v>
      </c>
      <c r="K858" s="161">
        <f t="shared" si="479"/>
        <v>200</v>
      </c>
      <c r="L858" s="162">
        <f t="shared" si="466"/>
        <v>43.402352941176474</v>
      </c>
      <c r="M858" s="162">
        <f t="shared" si="467"/>
        <v>0</v>
      </c>
      <c r="N858" s="162">
        <f t="shared" si="468"/>
        <v>0</v>
      </c>
      <c r="O858" s="162">
        <f t="shared" si="469"/>
        <v>0</v>
      </c>
      <c r="P858" s="163">
        <f t="shared" si="428"/>
        <v>2.8934901960784316</v>
      </c>
      <c r="Q858" s="162">
        <f t="shared" si="429"/>
        <v>0</v>
      </c>
      <c r="R858" s="162">
        <f t="shared" si="430"/>
        <v>0</v>
      </c>
      <c r="S858" s="162">
        <f t="shared" si="431"/>
        <v>0</v>
      </c>
      <c r="T858" s="251" t="str">
        <f t="shared" si="432"/>
        <v>S</v>
      </c>
      <c r="U858" s="262">
        <v>1</v>
      </c>
      <c r="V858" s="262">
        <v>1</v>
      </c>
      <c r="W858" s="262">
        <v>1</v>
      </c>
      <c r="X858" s="262">
        <v>1</v>
      </c>
      <c r="Y858" s="158"/>
      <c r="Z858" s="164">
        <f t="shared" si="470"/>
        <v>3000</v>
      </c>
      <c r="AA858" s="165">
        <f t="shared" si="471"/>
        <v>43.402352941176474</v>
      </c>
      <c r="AB858" s="166"/>
    </row>
    <row r="859" spans="2:28" ht="18" customHeight="1">
      <c r="B859" s="298" t="s">
        <v>329</v>
      </c>
      <c r="C859" s="656" t="s">
        <v>306</v>
      </c>
      <c r="D859" s="659">
        <v>0</v>
      </c>
      <c r="E859" s="55"/>
      <c r="F859" s="72" t="s">
        <v>871</v>
      </c>
      <c r="G859" s="72" t="s">
        <v>334</v>
      </c>
      <c r="H859" s="55" t="s">
        <v>324</v>
      </c>
      <c r="I859" s="72">
        <v>56</v>
      </c>
      <c r="J859" s="261">
        <v>7080</v>
      </c>
      <c r="K859" s="161">
        <f t="shared" si="479"/>
        <v>80</v>
      </c>
      <c r="L859" s="162">
        <f t="shared" si="466"/>
        <v>16.243952941176467</v>
      </c>
      <c r="M859" s="162">
        <f t="shared" si="467"/>
        <v>0</v>
      </c>
      <c r="N859" s="162">
        <f t="shared" si="468"/>
        <v>0</v>
      </c>
      <c r="O859" s="162">
        <f t="shared" si="469"/>
        <v>0</v>
      </c>
      <c r="P859" s="163">
        <f t="shared" si="428"/>
        <v>0.29007058823529408</v>
      </c>
      <c r="Q859" s="162">
        <f t="shared" si="429"/>
        <v>0</v>
      </c>
      <c r="R859" s="162">
        <f t="shared" si="430"/>
        <v>0</v>
      </c>
      <c r="S859" s="162">
        <f t="shared" si="431"/>
        <v>0</v>
      </c>
      <c r="T859" s="251" t="str">
        <f t="shared" si="432"/>
        <v>V</v>
      </c>
      <c r="U859" s="262">
        <v>1</v>
      </c>
      <c r="V859" s="262">
        <v>1</v>
      </c>
      <c r="W859" s="262">
        <v>1</v>
      </c>
      <c r="X859" s="262">
        <v>1</v>
      </c>
      <c r="Y859" s="158"/>
      <c r="Z859" s="164">
        <f t="shared" si="470"/>
        <v>4480</v>
      </c>
      <c r="AA859" s="165">
        <f t="shared" si="471"/>
        <v>16.243952941176467</v>
      </c>
      <c r="AB859" s="166"/>
    </row>
    <row r="860" spans="2:28" ht="18" customHeight="1">
      <c r="B860" s="298" t="s">
        <v>329</v>
      </c>
      <c r="C860" s="656" t="s">
        <v>306</v>
      </c>
      <c r="D860" s="659">
        <v>0</v>
      </c>
      <c r="E860" s="55"/>
      <c r="F860" s="72" t="s">
        <v>871</v>
      </c>
      <c r="G860" s="72" t="s">
        <v>334</v>
      </c>
      <c r="H860" s="55" t="s">
        <v>324</v>
      </c>
      <c r="I860" s="72">
        <v>56</v>
      </c>
      <c r="J860" s="261">
        <v>7080</v>
      </c>
      <c r="K860" s="161">
        <f t="shared" si="479"/>
        <v>80</v>
      </c>
      <c r="L860" s="162">
        <f t="shared" si="466"/>
        <v>16.243952941176467</v>
      </c>
      <c r="M860" s="162">
        <f t="shared" si="467"/>
        <v>0</v>
      </c>
      <c r="N860" s="162">
        <f t="shared" si="468"/>
        <v>0</v>
      </c>
      <c r="O860" s="162">
        <f t="shared" si="469"/>
        <v>0</v>
      </c>
      <c r="P860" s="163">
        <f t="shared" si="428"/>
        <v>0.29007058823529408</v>
      </c>
      <c r="Q860" s="162">
        <f t="shared" si="429"/>
        <v>0</v>
      </c>
      <c r="R860" s="162">
        <f t="shared" si="430"/>
        <v>0</v>
      </c>
      <c r="S860" s="162">
        <f t="shared" si="431"/>
        <v>0</v>
      </c>
      <c r="T860" s="251" t="str">
        <f t="shared" si="432"/>
        <v>V</v>
      </c>
      <c r="U860" s="262">
        <v>1</v>
      </c>
      <c r="V860" s="262">
        <v>1</v>
      </c>
      <c r="W860" s="262">
        <v>1</v>
      </c>
      <c r="X860" s="262">
        <v>1</v>
      </c>
      <c r="Y860" s="158"/>
      <c r="Z860" s="164">
        <f t="shared" si="470"/>
        <v>4480</v>
      </c>
      <c r="AA860" s="165">
        <f t="shared" si="471"/>
        <v>16.243952941176467</v>
      </c>
      <c r="AB860" s="166"/>
    </row>
    <row r="861" spans="2:28" ht="18" customHeight="1">
      <c r="B861" s="298" t="s">
        <v>329</v>
      </c>
      <c r="C861" s="656" t="s">
        <v>306</v>
      </c>
      <c r="D861" s="659">
        <v>0</v>
      </c>
      <c r="E861" s="55"/>
      <c r="F861" s="55" t="s">
        <v>345</v>
      </c>
      <c r="G861" s="72" t="s">
        <v>348</v>
      </c>
      <c r="H861" s="55" t="s">
        <v>325</v>
      </c>
      <c r="I861" s="72">
        <v>15</v>
      </c>
      <c r="J861" s="261">
        <v>2200</v>
      </c>
      <c r="K861" s="161">
        <f t="shared" si="479"/>
        <v>200</v>
      </c>
      <c r="L861" s="162">
        <f t="shared" si="466"/>
        <v>43.402352941176474</v>
      </c>
      <c r="M861" s="162">
        <f t="shared" si="467"/>
        <v>0</v>
      </c>
      <c r="N861" s="162">
        <f t="shared" si="468"/>
        <v>0</v>
      </c>
      <c r="O861" s="162">
        <f t="shared" si="469"/>
        <v>0</v>
      </c>
      <c r="P861" s="163">
        <f t="shared" si="428"/>
        <v>2.8934901960784316</v>
      </c>
      <c r="Q861" s="162">
        <f t="shared" si="429"/>
        <v>0</v>
      </c>
      <c r="R861" s="162">
        <f t="shared" si="430"/>
        <v>0</v>
      </c>
      <c r="S861" s="162">
        <f t="shared" si="431"/>
        <v>0</v>
      </c>
      <c r="T861" s="251" t="str">
        <f t="shared" si="432"/>
        <v>S</v>
      </c>
      <c r="U861" s="262">
        <v>1</v>
      </c>
      <c r="V861" s="262">
        <v>1</v>
      </c>
      <c r="W861" s="262">
        <v>1</v>
      </c>
      <c r="X861" s="262">
        <v>1</v>
      </c>
      <c r="Y861" s="158"/>
      <c r="Z861" s="164">
        <f t="shared" si="470"/>
        <v>3000</v>
      </c>
      <c r="AA861" s="165">
        <f t="shared" si="471"/>
        <v>43.402352941176474</v>
      </c>
      <c r="AB861" s="166"/>
    </row>
    <row r="862" spans="2:28" ht="18" customHeight="1">
      <c r="B862" s="298" t="s">
        <v>329</v>
      </c>
      <c r="C862" s="656" t="s">
        <v>306</v>
      </c>
      <c r="D862" s="659">
        <v>0</v>
      </c>
      <c r="E862" s="55"/>
      <c r="F862" s="72" t="s">
        <v>871</v>
      </c>
      <c r="G862" s="72" t="s">
        <v>334</v>
      </c>
      <c r="H862" s="55" t="s">
        <v>324</v>
      </c>
      <c r="I862" s="72">
        <v>64</v>
      </c>
      <c r="J862" s="261">
        <v>7080</v>
      </c>
      <c r="K862" s="161">
        <f t="shared" ref="K862:K869" si="480">SUM(IF(J862="",0,VLOOKUP(J862,Kengetal,2)))</f>
        <v>80</v>
      </c>
      <c r="L862" s="162">
        <f t="shared" si="466"/>
        <v>18.564517647058821</v>
      </c>
      <c r="M862" s="162">
        <f t="shared" si="467"/>
        <v>0</v>
      </c>
      <c r="N862" s="162">
        <f t="shared" si="468"/>
        <v>0</v>
      </c>
      <c r="O862" s="162">
        <f t="shared" si="469"/>
        <v>0</v>
      </c>
      <c r="P862" s="163">
        <f t="shared" si="428"/>
        <v>0.29007058823529408</v>
      </c>
      <c r="Q862" s="162">
        <f t="shared" si="429"/>
        <v>0</v>
      </c>
      <c r="R862" s="162">
        <f t="shared" si="430"/>
        <v>0</v>
      </c>
      <c r="S862" s="162">
        <f t="shared" si="431"/>
        <v>0</v>
      </c>
      <c r="T862" s="251" t="str">
        <f t="shared" si="432"/>
        <v>V</v>
      </c>
      <c r="U862" s="262">
        <v>1</v>
      </c>
      <c r="V862" s="262">
        <v>1</v>
      </c>
      <c r="W862" s="262">
        <v>1</v>
      </c>
      <c r="X862" s="262">
        <v>1</v>
      </c>
      <c r="Y862" s="158"/>
      <c r="Z862" s="164">
        <f t="shared" si="470"/>
        <v>5120</v>
      </c>
      <c r="AA862" s="165">
        <f t="shared" si="471"/>
        <v>18.564517647058821</v>
      </c>
      <c r="AB862" s="166"/>
    </row>
    <row r="863" spans="2:28" ht="18" customHeight="1">
      <c r="B863" s="298" t="s">
        <v>329</v>
      </c>
      <c r="C863" s="656" t="s">
        <v>306</v>
      </c>
      <c r="D863" s="659">
        <v>0</v>
      </c>
      <c r="E863" s="55"/>
      <c r="F863" s="55" t="s">
        <v>445</v>
      </c>
      <c r="G863" s="72" t="s">
        <v>348</v>
      </c>
      <c r="H863" s="55" t="s">
        <v>326</v>
      </c>
      <c r="I863" s="72">
        <v>5</v>
      </c>
      <c r="J863" s="261">
        <v>2200</v>
      </c>
      <c r="K863" s="161">
        <f t="shared" si="480"/>
        <v>200</v>
      </c>
      <c r="L863" s="162">
        <f t="shared" si="466"/>
        <v>14.467450980392158</v>
      </c>
      <c r="M863" s="162">
        <f t="shared" si="467"/>
        <v>0</v>
      </c>
      <c r="N863" s="162">
        <f t="shared" si="468"/>
        <v>0</v>
      </c>
      <c r="O863" s="162">
        <f t="shared" si="469"/>
        <v>0</v>
      </c>
      <c r="P863" s="163">
        <f t="shared" si="428"/>
        <v>2.8934901960784316</v>
      </c>
      <c r="Q863" s="162">
        <f t="shared" si="429"/>
        <v>0</v>
      </c>
      <c r="R863" s="162">
        <f t="shared" si="430"/>
        <v>0</v>
      </c>
      <c r="S863" s="162">
        <f t="shared" si="431"/>
        <v>0</v>
      </c>
      <c r="T863" s="251" t="str">
        <f t="shared" si="432"/>
        <v>S</v>
      </c>
      <c r="U863" s="262">
        <v>1</v>
      </c>
      <c r="V863" s="262">
        <v>1</v>
      </c>
      <c r="W863" s="262">
        <v>1</v>
      </c>
      <c r="X863" s="262">
        <v>1</v>
      </c>
      <c r="Y863" s="158"/>
      <c r="Z863" s="164">
        <f t="shared" si="470"/>
        <v>1000</v>
      </c>
      <c r="AA863" s="165">
        <f t="shared" si="471"/>
        <v>14.467450980392158</v>
      </c>
      <c r="AB863" s="166"/>
    </row>
    <row r="864" spans="2:28" ht="18" customHeight="1">
      <c r="B864" s="298" t="s">
        <v>329</v>
      </c>
      <c r="C864" s="656" t="s">
        <v>306</v>
      </c>
      <c r="D864" s="659">
        <v>0</v>
      </c>
      <c r="E864" s="55"/>
      <c r="F864" s="72" t="s">
        <v>870</v>
      </c>
      <c r="G864" s="72" t="s">
        <v>334</v>
      </c>
      <c r="H864" s="55" t="s">
        <v>324</v>
      </c>
      <c r="I864" s="72">
        <v>74</v>
      </c>
      <c r="J864" s="261">
        <v>7200</v>
      </c>
      <c r="K864" s="161">
        <f t="shared" si="480"/>
        <v>200</v>
      </c>
      <c r="L864" s="162">
        <f t="shared" si="466"/>
        <v>44.719215686274502</v>
      </c>
      <c r="M864" s="162">
        <f t="shared" si="467"/>
        <v>0</v>
      </c>
      <c r="N864" s="162">
        <f t="shared" si="468"/>
        <v>0</v>
      </c>
      <c r="O864" s="162">
        <f t="shared" si="469"/>
        <v>0</v>
      </c>
      <c r="P864" s="163">
        <f t="shared" si="428"/>
        <v>0.60431372549019602</v>
      </c>
      <c r="Q864" s="162">
        <f t="shared" si="429"/>
        <v>0</v>
      </c>
      <c r="R864" s="162">
        <f t="shared" si="430"/>
        <v>0</v>
      </c>
      <c r="S864" s="162">
        <f t="shared" si="431"/>
        <v>0</v>
      </c>
      <c r="T864" s="251" t="str">
        <f t="shared" si="432"/>
        <v>V</v>
      </c>
      <c r="U864" s="262">
        <v>1</v>
      </c>
      <c r="V864" s="262">
        <v>1</v>
      </c>
      <c r="W864" s="262">
        <v>1</v>
      </c>
      <c r="X864" s="262">
        <v>1</v>
      </c>
      <c r="Y864" s="158"/>
      <c r="Z864" s="164">
        <f t="shared" si="470"/>
        <v>14800</v>
      </c>
      <c r="AA864" s="165">
        <f t="shared" si="471"/>
        <v>44.719215686274502</v>
      </c>
      <c r="AB864" s="166"/>
    </row>
    <row r="865" spans="2:28" ht="18" customHeight="1">
      <c r="B865" s="298" t="s">
        <v>329</v>
      </c>
      <c r="C865" s="656" t="s">
        <v>306</v>
      </c>
      <c r="D865" s="659">
        <v>0</v>
      </c>
      <c r="E865" s="55"/>
      <c r="F865" s="55" t="s">
        <v>345</v>
      </c>
      <c r="G865" s="72" t="s">
        <v>348</v>
      </c>
      <c r="H865" s="55" t="s">
        <v>325</v>
      </c>
      <c r="I865" s="72">
        <v>7.5</v>
      </c>
      <c r="J865" s="261">
        <v>2200</v>
      </c>
      <c r="K865" s="161">
        <f t="shared" si="480"/>
        <v>200</v>
      </c>
      <c r="L865" s="162">
        <f t="shared" si="466"/>
        <v>21.701176470588237</v>
      </c>
      <c r="M865" s="162">
        <f t="shared" si="467"/>
        <v>0</v>
      </c>
      <c r="N865" s="162">
        <f t="shared" si="468"/>
        <v>0</v>
      </c>
      <c r="O865" s="162">
        <f t="shared" si="469"/>
        <v>0</v>
      </c>
      <c r="P865" s="163">
        <f t="shared" si="428"/>
        <v>2.8934901960784316</v>
      </c>
      <c r="Q865" s="162">
        <f t="shared" si="429"/>
        <v>0</v>
      </c>
      <c r="R865" s="162">
        <f t="shared" si="430"/>
        <v>0</v>
      </c>
      <c r="S865" s="162">
        <f t="shared" si="431"/>
        <v>0</v>
      </c>
      <c r="T865" s="251" t="str">
        <f t="shared" si="432"/>
        <v>S</v>
      </c>
      <c r="U865" s="262">
        <v>1</v>
      </c>
      <c r="V865" s="262">
        <v>1</v>
      </c>
      <c r="W865" s="262">
        <v>1</v>
      </c>
      <c r="X865" s="262">
        <v>1</v>
      </c>
      <c r="Y865" s="158"/>
      <c r="Z865" s="164">
        <f t="shared" si="470"/>
        <v>1500</v>
      </c>
      <c r="AA865" s="165">
        <f t="shared" si="471"/>
        <v>21.701176470588237</v>
      </c>
      <c r="AB865" s="166"/>
    </row>
    <row r="866" spans="2:28" ht="18" customHeight="1">
      <c r="B866" s="298" t="s">
        <v>329</v>
      </c>
      <c r="C866" s="656" t="s">
        <v>306</v>
      </c>
      <c r="D866" s="659">
        <v>0</v>
      </c>
      <c r="E866" s="55"/>
      <c r="F866" s="72" t="s">
        <v>302</v>
      </c>
      <c r="G866" s="72" t="s">
        <v>333</v>
      </c>
      <c r="H866" s="55" t="s">
        <v>323</v>
      </c>
      <c r="I866" s="72">
        <v>8.5</v>
      </c>
      <c r="J866" s="261">
        <v>6200</v>
      </c>
      <c r="K866" s="161">
        <f t="shared" si="480"/>
        <v>200</v>
      </c>
      <c r="L866" s="162">
        <f t="shared" si="466"/>
        <v>15.333333333333332</v>
      </c>
      <c r="M866" s="162">
        <f t="shared" si="467"/>
        <v>0</v>
      </c>
      <c r="N866" s="162">
        <f t="shared" si="468"/>
        <v>0</v>
      </c>
      <c r="O866" s="162">
        <f t="shared" si="469"/>
        <v>0</v>
      </c>
      <c r="P866" s="163">
        <f t="shared" si="428"/>
        <v>1.8039215686274508</v>
      </c>
      <c r="Q866" s="162">
        <f t="shared" si="429"/>
        <v>0</v>
      </c>
      <c r="R866" s="162">
        <f t="shared" si="430"/>
        <v>0</v>
      </c>
      <c r="S866" s="162">
        <f t="shared" si="431"/>
        <v>0</v>
      </c>
      <c r="T866" s="251" t="str">
        <f t="shared" si="432"/>
        <v>V</v>
      </c>
      <c r="U866" s="262">
        <v>1</v>
      </c>
      <c r="V866" s="262">
        <v>1</v>
      </c>
      <c r="W866" s="262">
        <v>1</v>
      </c>
      <c r="X866" s="262">
        <v>1</v>
      </c>
      <c r="Y866" s="158"/>
      <c r="Z866" s="164">
        <f t="shared" si="470"/>
        <v>1700</v>
      </c>
      <c r="AA866" s="165">
        <f t="shared" si="471"/>
        <v>15.333333333333332</v>
      </c>
      <c r="AB866" s="166"/>
    </row>
    <row r="867" spans="2:28" ht="18" customHeight="1">
      <c r="B867" s="298" t="s">
        <v>329</v>
      </c>
      <c r="C867" s="656" t="s">
        <v>306</v>
      </c>
      <c r="D867" s="659">
        <v>0</v>
      </c>
      <c r="E867" s="55"/>
      <c r="F867" s="55" t="s">
        <v>345</v>
      </c>
      <c r="G867" s="72" t="s">
        <v>348</v>
      </c>
      <c r="H867" s="55" t="s">
        <v>325</v>
      </c>
      <c r="I867" s="72">
        <v>7.5</v>
      </c>
      <c r="J867" s="261">
        <v>2200</v>
      </c>
      <c r="K867" s="161">
        <f t="shared" si="480"/>
        <v>200</v>
      </c>
      <c r="L867" s="162">
        <f t="shared" si="466"/>
        <v>21.701176470588237</v>
      </c>
      <c r="M867" s="162">
        <f t="shared" si="467"/>
        <v>0</v>
      </c>
      <c r="N867" s="162">
        <f t="shared" si="468"/>
        <v>0</v>
      </c>
      <c r="O867" s="162">
        <f t="shared" si="469"/>
        <v>0</v>
      </c>
      <c r="P867" s="163">
        <f t="shared" si="428"/>
        <v>2.8934901960784316</v>
      </c>
      <c r="Q867" s="162">
        <f t="shared" si="429"/>
        <v>0</v>
      </c>
      <c r="R867" s="162">
        <f t="shared" si="430"/>
        <v>0</v>
      </c>
      <c r="S867" s="162">
        <f t="shared" si="431"/>
        <v>0</v>
      </c>
      <c r="T867" s="251" t="str">
        <f t="shared" si="432"/>
        <v>S</v>
      </c>
      <c r="U867" s="262">
        <v>1</v>
      </c>
      <c r="V867" s="262">
        <v>1</v>
      </c>
      <c r="W867" s="262">
        <v>1</v>
      </c>
      <c r="X867" s="262">
        <v>1</v>
      </c>
      <c r="Y867" s="158"/>
      <c r="Z867" s="164">
        <f t="shared" si="470"/>
        <v>1500</v>
      </c>
      <c r="AA867" s="165">
        <f t="shared" si="471"/>
        <v>21.701176470588237</v>
      </c>
      <c r="AB867" s="166"/>
    </row>
    <row r="868" spans="2:28" ht="18" customHeight="1">
      <c r="B868" s="298" t="s">
        <v>329</v>
      </c>
      <c r="C868" s="656" t="s">
        <v>306</v>
      </c>
      <c r="D868" s="659">
        <v>0</v>
      </c>
      <c r="E868" s="55"/>
      <c r="F868" s="72" t="s">
        <v>870</v>
      </c>
      <c r="G868" s="72" t="s">
        <v>334</v>
      </c>
      <c r="H868" s="55" t="s">
        <v>324</v>
      </c>
      <c r="I868" s="72">
        <v>72</v>
      </c>
      <c r="J868" s="261">
        <v>7200</v>
      </c>
      <c r="K868" s="161">
        <f t="shared" si="480"/>
        <v>200</v>
      </c>
      <c r="L868" s="162">
        <f t="shared" si="466"/>
        <v>43.510588235294115</v>
      </c>
      <c r="M868" s="162">
        <f t="shared" si="467"/>
        <v>0</v>
      </c>
      <c r="N868" s="162">
        <f t="shared" si="468"/>
        <v>0</v>
      </c>
      <c r="O868" s="162">
        <f t="shared" si="469"/>
        <v>0</v>
      </c>
      <c r="P868" s="163">
        <f t="shared" si="428"/>
        <v>0.60431372549019602</v>
      </c>
      <c r="Q868" s="162">
        <f t="shared" si="429"/>
        <v>0</v>
      </c>
      <c r="R868" s="162">
        <f t="shared" si="430"/>
        <v>0</v>
      </c>
      <c r="S868" s="162">
        <f t="shared" si="431"/>
        <v>0</v>
      </c>
      <c r="T868" s="251" t="str">
        <f t="shared" si="432"/>
        <v>V</v>
      </c>
      <c r="U868" s="262">
        <v>1</v>
      </c>
      <c r="V868" s="262">
        <v>1</v>
      </c>
      <c r="W868" s="262">
        <v>1</v>
      </c>
      <c r="X868" s="262">
        <v>1</v>
      </c>
      <c r="Y868" s="158"/>
      <c r="Z868" s="164">
        <f t="shared" si="470"/>
        <v>14400</v>
      </c>
      <c r="AA868" s="165">
        <f t="shared" si="471"/>
        <v>43.510588235294115</v>
      </c>
      <c r="AB868" s="166"/>
    </row>
    <row r="869" spans="2:28" ht="18" customHeight="1">
      <c r="B869" s="298" t="s">
        <v>329</v>
      </c>
      <c r="C869" s="656" t="s">
        <v>306</v>
      </c>
      <c r="D869" s="659">
        <v>0</v>
      </c>
      <c r="E869" s="55"/>
      <c r="F869" s="72" t="s">
        <v>870</v>
      </c>
      <c r="G869" s="72" t="s">
        <v>334</v>
      </c>
      <c r="H869" s="55" t="s">
        <v>324</v>
      </c>
      <c r="I869" s="72">
        <v>68</v>
      </c>
      <c r="J869" s="261">
        <v>7200</v>
      </c>
      <c r="K869" s="161">
        <f t="shared" si="480"/>
        <v>200</v>
      </c>
      <c r="L869" s="162">
        <f t="shared" si="466"/>
        <v>41.093333333333327</v>
      </c>
      <c r="M869" s="162">
        <f t="shared" si="467"/>
        <v>0</v>
      </c>
      <c r="N869" s="162">
        <f t="shared" si="468"/>
        <v>0</v>
      </c>
      <c r="O869" s="162">
        <f t="shared" si="469"/>
        <v>0</v>
      </c>
      <c r="P869" s="163">
        <f t="shared" si="428"/>
        <v>0.60431372549019602</v>
      </c>
      <c r="Q869" s="162">
        <f t="shared" si="429"/>
        <v>0</v>
      </c>
      <c r="R869" s="162">
        <f t="shared" si="430"/>
        <v>0</v>
      </c>
      <c r="S869" s="162">
        <f t="shared" si="431"/>
        <v>0</v>
      </c>
      <c r="T869" s="251" t="str">
        <f t="shared" si="432"/>
        <v>V</v>
      </c>
      <c r="U869" s="262">
        <v>1</v>
      </c>
      <c r="V869" s="262">
        <v>1</v>
      </c>
      <c r="W869" s="262">
        <v>1</v>
      </c>
      <c r="X869" s="262">
        <v>1</v>
      </c>
      <c r="Y869" s="158"/>
      <c r="Z869" s="164">
        <f t="shared" si="470"/>
        <v>13600</v>
      </c>
      <c r="AA869" s="165">
        <f t="shared" si="471"/>
        <v>41.093333333333327</v>
      </c>
      <c r="AB869" s="166"/>
    </row>
    <row r="870" spans="2:28" ht="18" customHeight="1">
      <c r="B870" s="298" t="s">
        <v>329</v>
      </c>
      <c r="C870" s="656" t="s">
        <v>306</v>
      </c>
      <c r="D870" s="659">
        <v>0</v>
      </c>
      <c r="E870" s="55"/>
      <c r="F870" s="55" t="s">
        <v>303</v>
      </c>
      <c r="G870" s="72" t="s">
        <v>334</v>
      </c>
      <c r="H870" s="55" t="s">
        <v>324</v>
      </c>
      <c r="I870" s="72">
        <v>78</v>
      </c>
      <c r="J870" s="261">
        <v>7200</v>
      </c>
      <c r="K870" s="161">
        <f t="shared" ref="K870:K875" si="481">SUM(IF(J870="",0,VLOOKUP(J870,Kengetal,2)))</f>
        <v>200</v>
      </c>
      <c r="L870" s="162">
        <f t="shared" si="466"/>
        <v>47.136470588235291</v>
      </c>
      <c r="M870" s="162">
        <f t="shared" si="467"/>
        <v>0</v>
      </c>
      <c r="N870" s="162">
        <f t="shared" si="468"/>
        <v>0</v>
      </c>
      <c r="O870" s="162">
        <f t="shared" si="469"/>
        <v>0</v>
      </c>
      <c r="P870" s="163">
        <f t="shared" si="428"/>
        <v>0.60431372549019602</v>
      </c>
      <c r="Q870" s="162">
        <f t="shared" si="429"/>
        <v>0</v>
      </c>
      <c r="R870" s="162">
        <f t="shared" si="430"/>
        <v>0</v>
      </c>
      <c r="S870" s="162">
        <f t="shared" si="431"/>
        <v>0</v>
      </c>
      <c r="T870" s="251" t="str">
        <f t="shared" si="432"/>
        <v>V</v>
      </c>
      <c r="U870" s="262">
        <v>1</v>
      </c>
      <c r="V870" s="262">
        <v>1</v>
      </c>
      <c r="W870" s="262">
        <v>1</v>
      </c>
      <c r="X870" s="262">
        <v>1</v>
      </c>
      <c r="Y870" s="158"/>
      <c r="Z870" s="164">
        <f t="shared" si="470"/>
        <v>15600</v>
      </c>
      <c r="AA870" s="165">
        <f t="shared" si="471"/>
        <v>47.136470588235291</v>
      </c>
      <c r="AB870" s="166"/>
    </row>
    <row r="871" spans="2:28" ht="18" customHeight="1">
      <c r="B871" s="298" t="s">
        <v>329</v>
      </c>
      <c r="C871" s="656" t="s">
        <v>306</v>
      </c>
      <c r="D871" s="659">
        <v>0</v>
      </c>
      <c r="E871" s="55"/>
      <c r="F871" s="72" t="s">
        <v>871</v>
      </c>
      <c r="G871" s="72" t="s">
        <v>334</v>
      </c>
      <c r="H871" s="55" t="s">
        <v>324</v>
      </c>
      <c r="I871" s="72">
        <v>56</v>
      </c>
      <c r="J871" s="261">
        <v>7080</v>
      </c>
      <c r="K871" s="161">
        <f t="shared" si="481"/>
        <v>80</v>
      </c>
      <c r="L871" s="162">
        <f t="shared" si="466"/>
        <v>16.243952941176467</v>
      </c>
      <c r="M871" s="162">
        <f t="shared" si="467"/>
        <v>0</v>
      </c>
      <c r="N871" s="162">
        <f t="shared" si="468"/>
        <v>0</v>
      </c>
      <c r="O871" s="162">
        <f t="shared" si="469"/>
        <v>0</v>
      </c>
      <c r="P871" s="163">
        <f t="shared" si="428"/>
        <v>0.29007058823529408</v>
      </c>
      <c r="Q871" s="162">
        <f t="shared" si="429"/>
        <v>0</v>
      </c>
      <c r="R871" s="162">
        <f t="shared" si="430"/>
        <v>0</v>
      </c>
      <c r="S871" s="162">
        <f t="shared" si="431"/>
        <v>0</v>
      </c>
      <c r="T871" s="251" t="str">
        <f t="shared" si="432"/>
        <v>V</v>
      </c>
      <c r="U871" s="262">
        <v>1</v>
      </c>
      <c r="V871" s="262">
        <v>1</v>
      </c>
      <c r="W871" s="262">
        <v>1</v>
      </c>
      <c r="X871" s="262">
        <v>1</v>
      </c>
      <c r="Y871" s="158"/>
      <c r="Z871" s="164">
        <f t="shared" si="470"/>
        <v>4480</v>
      </c>
      <c r="AA871" s="165">
        <f t="shared" si="471"/>
        <v>16.243952941176467</v>
      </c>
      <c r="AB871" s="166"/>
    </row>
    <row r="872" spans="2:28" ht="18" customHeight="1">
      <c r="B872" s="298" t="s">
        <v>329</v>
      </c>
      <c r="C872" s="656" t="s">
        <v>306</v>
      </c>
      <c r="D872" s="659">
        <v>0</v>
      </c>
      <c r="E872" s="55"/>
      <c r="F872" s="55" t="s">
        <v>347</v>
      </c>
      <c r="G872" s="72" t="s">
        <v>333</v>
      </c>
      <c r="H872" s="55" t="s">
        <v>323</v>
      </c>
      <c r="I872" s="72">
        <v>54</v>
      </c>
      <c r="J872" s="261">
        <v>3120</v>
      </c>
      <c r="K872" s="161">
        <f t="shared" si="481"/>
        <v>120</v>
      </c>
      <c r="L872" s="162">
        <f t="shared" si="466"/>
        <v>13.11552</v>
      </c>
      <c r="M872" s="162">
        <f t="shared" si="467"/>
        <v>0</v>
      </c>
      <c r="N872" s="162">
        <f t="shared" si="468"/>
        <v>0</v>
      </c>
      <c r="O872" s="162">
        <f t="shared" si="469"/>
        <v>0</v>
      </c>
      <c r="P872" s="163">
        <f t="shared" si="428"/>
        <v>0.24287999999999998</v>
      </c>
      <c r="Q872" s="162">
        <f t="shared" si="429"/>
        <v>0</v>
      </c>
      <c r="R872" s="162">
        <f t="shared" si="430"/>
        <v>0</v>
      </c>
      <c r="S872" s="162">
        <f t="shared" si="431"/>
        <v>0</v>
      </c>
      <c r="T872" s="251" t="str">
        <f t="shared" si="432"/>
        <v>V</v>
      </c>
      <c r="U872" s="262">
        <v>1</v>
      </c>
      <c r="V872" s="262">
        <v>1</v>
      </c>
      <c r="W872" s="262">
        <v>1</v>
      </c>
      <c r="X872" s="262">
        <v>1</v>
      </c>
      <c r="Y872" s="158"/>
      <c r="Z872" s="164">
        <f t="shared" si="470"/>
        <v>6480</v>
      </c>
      <c r="AA872" s="165">
        <f t="shared" si="471"/>
        <v>13.11552</v>
      </c>
      <c r="AB872" s="166"/>
    </row>
    <row r="873" spans="2:28" ht="18" customHeight="1">
      <c r="B873" s="298" t="s">
        <v>329</v>
      </c>
      <c r="C873" s="656" t="s">
        <v>306</v>
      </c>
      <c r="D873" s="659">
        <v>0</v>
      </c>
      <c r="E873" s="55"/>
      <c r="F873" s="72" t="s">
        <v>871</v>
      </c>
      <c r="G873" s="72" t="s">
        <v>334</v>
      </c>
      <c r="H873" s="55" t="s">
        <v>324</v>
      </c>
      <c r="I873" s="72">
        <v>43</v>
      </c>
      <c r="J873" s="261">
        <v>7080</v>
      </c>
      <c r="K873" s="161">
        <f t="shared" si="481"/>
        <v>80</v>
      </c>
      <c r="L873" s="162">
        <f t="shared" si="466"/>
        <v>12.473035294117645</v>
      </c>
      <c r="M873" s="162">
        <f t="shared" si="467"/>
        <v>0</v>
      </c>
      <c r="N873" s="162">
        <f t="shared" si="468"/>
        <v>0</v>
      </c>
      <c r="O873" s="162">
        <f t="shared" si="469"/>
        <v>0</v>
      </c>
      <c r="P873" s="163">
        <f t="shared" si="428"/>
        <v>0.29007058823529408</v>
      </c>
      <c r="Q873" s="162">
        <f t="shared" si="429"/>
        <v>0</v>
      </c>
      <c r="R873" s="162">
        <f t="shared" si="430"/>
        <v>0</v>
      </c>
      <c r="S873" s="162">
        <f t="shared" si="431"/>
        <v>0</v>
      </c>
      <c r="T873" s="251" t="str">
        <f t="shared" si="432"/>
        <v>V</v>
      </c>
      <c r="U873" s="262">
        <v>1</v>
      </c>
      <c r="V873" s="262">
        <v>1</v>
      </c>
      <c r="W873" s="262">
        <v>1</v>
      </c>
      <c r="X873" s="262">
        <v>1</v>
      </c>
      <c r="Y873" s="158"/>
      <c r="Z873" s="164">
        <f t="shared" si="470"/>
        <v>3440</v>
      </c>
      <c r="AA873" s="165">
        <f t="shared" si="471"/>
        <v>12.473035294117645</v>
      </c>
      <c r="AB873" s="166"/>
    </row>
    <row r="874" spans="2:28" ht="18" customHeight="1">
      <c r="B874" s="298" t="s">
        <v>329</v>
      </c>
      <c r="C874" s="656" t="s">
        <v>306</v>
      </c>
      <c r="D874" s="659">
        <v>0</v>
      </c>
      <c r="E874" s="55"/>
      <c r="F874" s="55" t="s">
        <v>345</v>
      </c>
      <c r="G874" s="72" t="s">
        <v>348</v>
      </c>
      <c r="H874" s="55" t="s">
        <v>325</v>
      </c>
      <c r="I874" s="72">
        <v>3.5</v>
      </c>
      <c r="J874" s="261">
        <v>2200</v>
      </c>
      <c r="K874" s="161">
        <f t="shared" si="481"/>
        <v>200</v>
      </c>
      <c r="L874" s="162">
        <f t="shared" si="466"/>
        <v>10.127215686274511</v>
      </c>
      <c r="M874" s="162">
        <f t="shared" si="467"/>
        <v>0</v>
      </c>
      <c r="N874" s="162">
        <f t="shared" si="468"/>
        <v>0</v>
      </c>
      <c r="O874" s="162">
        <f t="shared" si="469"/>
        <v>0</v>
      </c>
      <c r="P874" s="163">
        <f t="shared" si="428"/>
        <v>2.8934901960784316</v>
      </c>
      <c r="Q874" s="162">
        <f t="shared" si="429"/>
        <v>0</v>
      </c>
      <c r="R874" s="162">
        <f t="shared" si="430"/>
        <v>0</v>
      </c>
      <c r="S874" s="162">
        <f t="shared" si="431"/>
        <v>0</v>
      </c>
      <c r="T874" s="251" t="str">
        <f t="shared" si="432"/>
        <v>S</v>
      </c>
      <c r="U874" s="262">
        <v>1</v>
      </c>
      <c r="V874" s="262">
        <v>1</v>
      </c>
      <c r="W874" s="262">
        <v>1</v>
      </c>
      <c r="X874" s="262">
        <v>1</v>
      </c>
      <c r="Y874" s="158"/>
      <c r="Z874" s="164">
        <f t="shared" si="470"/>
        <v>700</v>
      </c>
      <c r="AA874" s="165">
        <f t="shared" si="471"/>
        <v>10.127215686274511</v>
      </c>
      <c r="AB874" s="166"/>
    </row>
    <row r="875" spans="2:28" ht="18" customHeight="1">
      <c r="B875" s="298" t="s">
        <v>329</v>
      </c>
      <c r="C875" s="656" t="s">
        <v>306</v>
      </c>
      <c r="D875" s="659">
        <v>0</v>
      </c>
      <c r="E875" s="55"/>
      <c r="F875" s="72" t="s">
        <v>302</v>
      </c>
      <c r="G875" s="72" t="s">
        <v>333</v>
      </c>
      <c r="H875" s="55" t="s">
        <v>323</v>
      </c>
      <c r="I875" s="72">
        <v>16</v>
      </c>
      <c r="J875" s="261">
        <v>6200</v>
      </c>
      <c r="K875" s="161">
        <f t="shared" si="481"/>
        <v>200</v>
      </c>
      <c r="L875" s="162">
        <f t="shared" si="466"/>
        <v>28.862745098039213</v>
      </c>
      <c r="M875" s="162">
        <f t="shared" si="467"/>
        <v>0</v>
      </c>
      <c r="N875" s="162">
        <f t="shared" si="468"/>
        <v>0</v>
      </c>
      <c r="O875" s="162">
        <f t="shared" si="469"/>
        <v>0</v>
      </c>
      <c r="P875" s="163">
        <f t="shared" si="428"/>
        <v>1.8039215686274508</v>
      </c>
      <c r="Q875" s="162">
        <f t="shared" si="429"/>
        <v>0</v>
      </c>
      <c r="R875" s="162">
        <f t="shared" si="430"/>
        <v>0</v>
      </c>
      <c r="S875" s="162">
        <f t="shared" si="431"/>
        <v>0</v>
      </c>
      <c r="T875" s="251" t="str">
        <f t="shared" si="432"/>
        <v>V</v>
      </c>
      <c r="U875" s="262">
        <v>1</v>
      </c>
      <c r="V875" s="262">
        <v>1</v>
      </c>
      <c r="W875" s="262">
        <v>1</v>
      </c>
      <c r="X875" s="262">
        <v>1</v>
      </c>
      <c r="Y875" s="158"/>
      <c r="Z875" s="164">
        <f t="shared" si="470"/>
        <v>3200</v>
      </c>
      <c r="AA875" s="165">
        <f t="shared" si="471"/>
        <v>28.862745098039213</v>
      </c>
      <c r="AB875" s="166"/>
    </row>
    <row r="876" spans="2:28" ht="18" customHeight="1">
      <c r="B876" s="298" t="s">
        <v>329</v>
      </c>
      <c r="C876" s="656" t="s">
        <v>306</v>
      </c>
      <c r="D876" s="659">
        <v>0</v>
      </c>
      <c r="E876" s="55"/>
      <c r="F876" s="55" t="s">
        <v>345</v>
      </c>
      <c r="G876" s="72" t="s">
        <v>348</v>
      </c>
      <c r="H876" s="55" t="s">
        <v>327</v>
      </c>
      <c r="I876" s="72">
        <v>4.5</v>
      </c>
      <c r="J876" s="261">
        <v>2200</v>
      </c>
      <c r="K876" s="161">
        <f t="shared" ref="K876" si="482">SUM(IF(J876="",0,VLOOKUP(J876,Kengetal,2)))</f>
        <v>200</v>
      </c>
      <c r="L876" s="162">
        <f t="shared" si="466"/>
        <v>13.020705882352942</v>
      </c>
      <c r="M876" s="162">
        <f t="shared" si="467"/>
        <v>0</v>
      </c>
      <c r="N876" s="162">
        <f t="shared" si="468"/>
        <v>0</v>
      </c>
      <c r="O876" s="162">
        <f t="shared" si="469"/>
        <v>0</v>
      </c>
      <c r="P876" s="163">
        <f t="shared" si="428"/>
        <v>2.8934901960784316</v>
      </c>
      <c r="Q876" s="162">
        <f t="shared" si="429"/>
        <v>0</v>
      </c>
      <c r="R876" s="162">
        <f t="shared" si="430"/>
        <v>0</v>
      </c>
      <c r="S876" s="162">
        <f t="shared" si="431"/>
        <v>0</v>
      </c>
      <c r="T876" s="251" t="str">
        <f t="shared" si="432"/>
        <v>S</v>
      </c>
      <c r="U876" s="262">
        <v>1</v>
      </c>
      <c r="V876" s="262">
        <v>1</v>
      </c>
      <c r="W876" s="262">
        <v>1</v>
      </c>
      <c r="X876" s="262">
        <v>1</v>
      </c>
      <c r="Y876" s="158"/>
      <c r="Z876" s="164">
        <f t="shared" si="470"/>
        <v>900</v>
      </c>
      <c r="AA876" s="165">
        <f t="shared" si="471"/>
        <v>13.020705882352942</v>
      </c>
      <c r="AB876" s="166"/>
    </row>
    <row r="877" spans="2:28" ht="18" customHeight="1">
      <c r="B877" s="298" t="s">
        <v>329</v>
      </c>
      <c r="C877" s="656" t="s">
        <v>306</v>
      </c>
      <c r="D877" s="659">
        <v>0</v>
      </c>
      <c r="E877" s="55"/>
      <c r="F877" s="72" t="s">
        <v>304</v>
      </c>
      <c r="G877" s="72" t="s">
        <v>333</v>
      </c>
      <c r="H877" s="55" t="s">
        <v>324</v>
      </c>
      <c r="I877" s="72">
        <v>105</v>
      </c>
      <c r="J877" s="261">
        <v>5200</v>
      </c>
      <c r="K877" s="161">
        <f t="shared" ref="K877:K880" si="483">SUM(IF(J877="",0,VLOOKUP(J877,Kengetal,2)))</f>
        <v>200</v>
      </c>
      <c r="L877" s="162">
        <f t="shared" si="466"/>
        <v>32.862941176470585</v>
      </c>
      <c r="M877" s="162">
        <f t="shared" si="467"/>
        <v>0</v>
      </c>
      <c r="N877" s="162">
        <f t="shared" si="468"/>
        <v>0</v>
      </c>
      <c r="O877" s="162">
        <f t="shared" si="469"/>
        <v>0</v>
      </c>
      <c r="P877" s="163">
        <f t="shared" si="428"/>
        <v>0.31298039215686269</v>
      </c>
      <c r="Q877" s="162">
        <f t="shared" si="429"/>
        <v>0</v>
      </c>
      <c r="R877" s="162">
        <f t="shared" si="430"/>
        <v>0</v>
      </c>
      <c r="S877" s="162">
        <f t="shared" si="431"/>
        <v>0</v>
      </c>
      <c r="T877" s="251" t="str">
        <f t="shared" si="432"/>
        <v>V</v>
      </c>
      <c r="U877" s="262">
        <v>1</v>
      </c>
      <c r="V877" s="262">
        <v>1</v>
      </c>
      <c r="W877" s="262">
        <v>1</v>
      </c>
      <c r="X877" s="262">
        <v>1</v>
      </c>
      <c r="Y877" s="158"/>
      <c r="Z877" s="164">
        <f t="shared" si="470"/>
        <v>21000</v>
      </c>
      <c r="AA877" s="165">
        <f t="shared" si="471"/>
        <v>32.862941176470585</v>
      </c>
      <c r="AB877" s="166"/>
    </row>
    <row r="878" spans="2:28" ht="18" customHeight="1">
      <c r="B878" s="298" t="s">
        <v>329</v>
      </c>
      <c r="C878" s="656" t="s">
        <v>306</v>
      </c>
      <c r="D878" s="659">
        <v>0</v>
      </c>
      <c r="E878" s="55"/>
      <c r="F878" s="55" t="s">
        <v>354</v>
      </c>
      <c r="G878" s="72" t="s">
        <v>333</v>
      </c>
      <c r="H878" s="55" t="s">
        <v>328</v>
      </c>
      <c r="I878" s="72">
        <v>128</v>
      </c>
      <c r="J878" s="261">
        <v>3200</v>
      </c>
      <c r="K878" s="161">
        <f t="shared" si="483"/>
        <v>200</v>
      </c>
      <c r="L878" s="162">
        <f t="shared" si="466"/>
        <v>43.178666666666665</v>
      </c>
      <c r="M878" s="162">
        <f t="shared" si="467"/>
        <v>0</v>
      </c>
      <c r="N878" s="162">
        <f t="shared" si="468"/>
        <v>0</v>
      </c>
      <c r="O878" s="162">
        <f t="shared" si="469"/>
        <v>0</v>
      </c>
      <c r="P878" s="163">
        <f t="shared" si="428"/>
        <v>0.33733333333333332</v>
      </c>
      <c r="Q878" s="162">
        <f t="shared" si="429"/>
        <v>0</v>
      </c>
      <c r="R878" s="162">
        <f t="shared" si="430"/>
        <v>0</v>
      </c>
      <c r="S878" s="162">
        <f t="shared" si="431"/>
        <v>0</v>
      </c>
      <c r="T878" s="251" t="str">
        <f t="shared" si="432"/>
        <v>V</v>
      </c>
      <c r="U878" s="262">
        <v>1</v>
      </c>
      <c r="V878" s="262">
        <v>1</v>
      </c>
      <c r="W878" s="262">
        <v>1</v>
      </c>
      <c r="X878" s="262">
        <v>1</v>
      </c>
      <c r="Y878" s="158"/>
      <c r="Z878" s="164">
        <f t="shared" si="470"/>
        <v>25600</v>
      </c>
      <c r="AA878" s="165">
        <f t="shared" si="471"/>
        <v>43.178666666666665</v>
      </c>
      <c r="AB878" s="166"/>
    </row>
    <row r="879" spans="2:28" ht="18" customHeight="1">
      <c r="B879" s="298" t="s">
        <v>329</v>
      </c>
      <c r="C879" s="656" t="s">
        <v>306</v>
      </c>
      <c r="D879" s="659">
        <v>0</v>
      </c>
      <c r="E879" s="55"/>
      <c r="F879" s="55" t="s">
        <v>412</v>
      </c>
      <c r="G879" s="72" t="s">
        <v>333</v>
      </c>
      <c r="H879" s="55" t="s">
        <v>324</v>
      </c>
      <c r="I879" s="72">
        <v>111</v>
      </c>
      <c r="J879" s="261">
        <v>3200</v>
      </c>
      <c r="K879" s="161">
        <f t="shared" si="483"/>
        <v>200</v>
      </c>
      <c r="L879" s="162">
        <f t="shared" si="466"/>
        <v>37.443999999999996</v>
      </c>
      <c r="M879" s="162">
        <f t="shared" si="467"/>
        <v>0</v>
      </c>
      <c r="N879" s="162">
        <f t="shared" si="468"/>
        <v>0</v>
      </c>
      <c r="O879" s="162">
        <f t="shared" si="469"/>
        <v>0</v>
      </c>
      <c r="P879" s="163">
        <f t="shared" si="428"/>
        <v>0.33733333333333332</v>
      </c>
      <c r="Q879" s="162">
        <f t="shared" si="429"/>
        <v>0</v>
      </c>
      <c r="R879" s="162">
        <f t="shared" si="430"/>
        <v>0</v>
      </c>
      <c r="S879" s="162">
        <f t="shared" si="431"/>
        <v>0</v>
      </c>
      <c r="T879" s="251" t="str">
        <f t="shared" si="432"/>
        <v>V</v>
      </c>
      <c r="U879" s="262">
        <v>1</v>
      </c>
      <c r="V879" s="262">
        <v>1</v>
      </c>
      <c r="W879" s="262">
        <v>1</v>
      </c>
      <c r="X879" s="262">
        <v>1</v>
      </c>
      <c r="Y879" s="158"/>
      <c r="Z879" s="164">
        <f t="shared" si="470"/>
        <v>22200</v>
      </c>
      <c r="AA879" s="165">
        <f t="shared" si="471"/>
        <v>37.443999999999996</v>
      </c>
      <c r="AB879" s="166"/>
    </row>
    <row r="880" spans="2:28" ht="18" customHeight="1">
      <c r="B880" s="298" t="s">
        <v>329</v>
      </c>
      <c r="C880" s="656" t="s">
        <v>306</v>
      </c>
      <c r="D880" s="659">
        <v>0</v>
      </c>
      <c r="E880" s="55"/>
      <c r="F880" s="72" t="s">
        <v>528</v>
      </c>
      <c r="G880" s="72" t="s">
        <v>341</v>
      </c>
      <c r="H880" s="55" t="s">
        <v>323</v>
      </c>
      <c r="I880" s="72">
        <v>26</v>
      </c>
      <c r="J880" s="261">
        <v>1040</v>
      </c>
      <c r="K880" s="161">
        <f t="shared" si="483"/>
        <v>40</v>
      </c>
      <c r="L880" s="162">
        <f t="shared" si="466"/>
        <v>3.2925176470588235</v>
      </c>
      <c r="M880" s="162">
        <f t="shared" si="467"/>
        <v>0</v>
      </c>
      <c r="N880" s="162">
        <f t="shared" si="468"/>
        <v>0</v>
      </c>
      <c r="O880" s="162">
        <f t="shared" si="469"/>
        <v>0</v>
      </c>
      <c r="P880" s="163">
        <f t="shared" si="428"/>
        <v>0.12663529411764707</v>
      </c>
      <c r="Q880" s="162">
        <f t="shared" si="429"/>
        <v>0</v>
      </c>
      <c r="R880" s="162">
        <f t="shared" si="430"/>
        <v>0</v>
      </c>
      <c r="S880" s="162">
        <f t="shared" si="431"/>
        <v>0</v>
      </c>
      <c r="T880" s="251" t="str">
        <f t="shared" si="432"/>
        <v>B</v>
      </c>
      <c r="U880" s="262">
        <v>1</v>
      </c>
      <c r="V880" s="262">
        <v>1</v>
      </c>
      <c r="W880" s="262">
        <v>1</v>
      </c>
      <c r="X880" s="262">
        <v>1</v>
      </c>
      <c r="Y880" s="158"/>
      <c r="Z880" s="164">
        <f t="shared" si="470"/>
        <v>1040</v>
      </c>
      <c r="AA880" s="165">
        <f t="shared" si="471"/>
        <v>3.2925176470588235</v>
      </c>
      <c r="AB880" s="166"/>
    </row>
    <row r="881" spans="2:28" ht="18" customHeight="1">
      <c r="B881" s="298" t="s">
        <v>329</v>
      </c>
      <c r="C881" s="656" t="s">
        <v>306</v>
      </c>
      <c r="D881" s="659">
        <v>0</v>
      </c>
      <c r="E881" s="55"/>
      <c r="F881" s="72" t="s">
        <v>528</v>
      </c>
      <c r="G881" s="72" t="s">
        <v>341</v>
      </c>
      <c r="H881" s="55" t="s">
        <v>323</v>
      </c>
      <c r="I881" s="72">
        <v>11</v>
      </c>
      <c r="J881" s="261">
        <v>1040</v>
      </c>
      <c r="K881" s="161">
        <f t="shared" ref="K881:K915" si="484">SUM(IF(J881="",0,VLOOKUP(J881,Kengetal,2)))</f>
        <v>40</v>
      </c>
      <c r="L881" s="162">
        <f t="shared" si="466"/>
        <v>1.3929882352941179</v>
      </c>
      <c r="M881" s="162">
        <f t="shared" si="467"/>
        <v>0</v>
      </c>
      <c r="N881" s="162">
        <f t="shared" si="468"/>
        <v>0</v>
      </c>
      <c r="O881" s="162">
        <f t="shared" si="469"/>
        <v>0</v>
      </c>
      <c r="P881" s="163">
        <f t="shared" si="428"/>
        <v>0.12663529411764707</v>
      </c>
      <c r="Q881" s="162">
        <f t="shared" si="429"/>
        <v>0</v>
      </c>
      <c r="R881" s="162">
        <f t="shared" si="430"/>
        <v>0</v>
      </c>
      <c r="S881" s="162">
        <f t="shared" si="431"/>
        <v>0</v>
      </c>
      <c r="T881" s="251" t="str">
        <f t="shared" ref="T881:T915" si="485">IF(J881="","",VLOOKUP(J881,Kengetal,13,FALSE))</f>
        <v>B</v>
      </c>
      <c r="U881" s="262">
        <v>1</v>
      </c>
      <c r="V881" s="262">
        <v>1</v>
      </c>
      <c r="W881" s="262">
        <v>1</v>
      </c>
      <c r="X881" s="262">
        <v>1</v>
      </c>
      <c r="Y881" s="158"/>
      <c r="Z881" s="164">
        <f t="shared" si="470"/>
        <v>440</v>
      </c>
      <c r="AA881" s="165">
        <f t="shared" si="471"/>
        <v>1.3929882352941179</v>
      </c>
      <c r="AB881" s="166"/>
    </row>
    <row r="882" spans="2:28" ht="18" customHeight="1">
      <c r="B882" s="298" t="s">
        <v>329</v>
      </c>
      <c r="C882" s="656" t="s">
        <v>306</v>
      </c>
      <c r="D882" s="659">
        <v>0</v>
      </c>
      <c r="E882" s="55"/>
      <c r="F882" s="72" t="s">
        <v>528</v>
      </c>
      <c r="G882" s="72" t="s">
        <v>341</v>
      </c>
      <c r="H882" s="55" t="s">
        <v>323</v>
      </c>
      <c r="I882" s="72">
        <v>11</v>
      </c>
      <c r="J882" s="261">
        <v>1040</v>
      </c>
      <c r="K882" s="161">
        <f t="shared" si="484"/>
        <v>40</v>
      </c>
      <c r="L882" s="162">
        <f t="shared" si="466"/>
        <v>1.3929882352941179</v>
      </c>
      <c r="M882" s="162">
        <f t="shared" si="467"/>
        <v>0</v>
      </c>
      <c r="N882" s="162">
        <f t="shared" si="468"/>
        <v>0</v>
      </c>
      <c r="O882" s="162">
        <f t="shared" si="469"/>
        <v>0</v>
      </c>
      <c r="P882" s="163">
        <f t="shared" si="428"/>
        <v>0.12663529411764707</v>
      </c>
      <c r="Q882" s="162">
        <f t="shared" si="429"/>
        <v>0</v>
      </c>
      <c r="R882" s="162">
        <f t="shared" si="430"/>
        <v>0</v>
      </c>
      <c r="S882" s="162">
        <f t="shared" si="431"/>
        <v>0</v>
      </c>
      <c r="T882" s="251" t="str">
        <f t="shared" si="485"/>
        <v>B</v>
      </c>
      <c r="U882" s="262">
        <v>1</v>
      </c>
      <c r="V882" s="262">
        <v>1</v>
      </c>
      <c r="W882" s="262">
        <v>1</v>
      </c>
      <c r="X882" s="262">
        <v>1</v>
      </c>
      <c r="Y882" s="158"/>
      <c r="Z882" s="164">
        <f t="shared" si="470"/>
        <v>440</v>
      </c>
      <c r="AA882" s="165">
        <f t="shared" si="471"/>
        <v>1.3929882352941179</v>
      </c>
      <c r="AB882" s="166"/>
    </row>
    <row r="883" spans="2:28" ht="18" customHeight="1">
      <c r="B883" s="298" t="s">
        <v>329</v>
      </c>
      <c r="C883" s="656" t="s">
        <v>306</v>
      </c>
      <c r="D883" s="659">
        <v>0</v>
      </c>
      <c r="E883" s="55"/>
      <c r="F883" s="72" t="s">
        <v>528</v>
      </c>
      <c r="G883" s="72" t="s">
        <v>341</v>
      </c>
      <c r="H883" s="55" t="s">
        <v>323</v>
      </c>
      <c r="I883" s="72">
        <v>8</v>
      </c>
      <c r="J883" s="261">
        <v>1040</v>
      </c>
      <c r="K883" s="161">
        <f t="shared" si="484"/>
        <v>40</v>
      </c>
      <c r="L883" s="162">
        <f t="shared" si="466"/>
        <v>1.0130823529411765</v>
      </c>
      <c r="M883" s="162">
        <f t="shared" si="467"/>
        <v>0</v>
      </c>
      <c r="N883" s="162">
        <f t="shared" si="468"/>
        <v>0</v>
      </c>
      <c r="O883" s="162">
        <f t="shared" si="469"/>
        <v>0</v>
      </c>
      <c r="P883" s="163">
        <f t="shared" si="428"/>
        <v>0.12663529411764707</v>
      </c>
      <c r="Q883" s="162">
        <f t="shared" si="429"/>
        <v>0</v>
      </c>
      <c r="R883" s="162">
        <f t="shared" si="430"/>
        <v>0</v>
      </c>
      <c r="S883" s="162">
        <f t="shared" si="431"/>
        <v>0</v>
      </c>
      <c r="T883" s="251" t="str">
        <f t="shared" si="485"/>
        <v>B</v>
      </c>
      <c r="U883" s="262">
        <v>1</v>
      </c>
      <c r="V883" s="262">
        <v>1</v>
      </c>
      <c r="W883" s="262">
        <v>1</v>
      </c>
      <c r="X883" s="262">
        <v>1</v>
      </c>
      <c r="Y883" s="158"/>
      <c r="Z883" s="164">
        <f t="shared" si="470"/>
        <v>320</v>
      </c>
      <c r="AA883" s="165">
        <f t="shared" si="471"/>
        <v>1.0130823529411765</v>
      </c>
      <c r="AB883" s="166"/>
    </row>
    <row r="884" spans="2:28" ht="18" customHeight="1">
      <c r="B884" s="298" t="s">
        <v>329</v>
      </c>
      <c r="C884" s="656" t="s">
        <v>306</v>
      </c>
      <c r="D884" s="659">
        <v>0</v>
      </c>
      <c r="E884" s="55"/>
      <c r="F884" s="55" t="s">
        <v>345</v>
      </c>
      <c r="G884" s="72" t="s">
        <v>348</v>
      </c>
      <c r="H884" s="55" t="s">
        <v>325</v>
      </c>
      <c r="I884" s="72">
        <v>1</v>
      </c>
      <c r="J884" s="261">
        <v>2200</v>
      </c>
      <c r="K884" s="161">
        <f t="shared" si="484"/>
        <v>200</v>
      </c>
      <c r="L884" s="162">
        <f t="shared" si="466"/>
        <v>2.8934901960784316</v>
      </c>
      <c r="M884" s="162">
        <f t="shared" si="467"/>
        <v>0</v>
      </c>
      <c r="N884" s="162">
        <f t="shared" si="468"/>
        <v>0</v>
      </c>
      <c r="O884" s="162">
        <f t="shared" si="469"/>
        <v>0</v>
      </c>
      <c r="P884" s="163">
        <f t="shared" si="428"/>
        <v>2.8934901960784316</v>
      </c>
      <c r="Q884" s="162">
        <f t="shared" si="429"/>
        <v>0</v>
      </c>
      <c r="R884" s="162">
        <f t="shared" si="430"/>
        <v>0</v>
      </c>
      <c r="S884" s="162">
        <f t="shared" si="431"/>
        <v>0</v>
      </c>
      <c r="T884" s="251" t="str">
        <f t="shared" si="485"/>
        <v>S</v>
      </c>
      <c r="U884" s="262">
        <v>1</v>
      </c>
      <c r="V884" s="262">
        <v>1</v>
      </c>
      <c r="W884" s="262">
        <v>1</v>
      </c>
      <c r="X884" s="262">
        <v>1</v>
      </c>
      <c r="Y884" s="158"/>
      <c r="Z884" s="164">
        <f t="shared" si="470"/>
        <v>200</v>
      </c>
      <c r="AA884" s="165">
        <f t="shared" si="471"/>
        <v>2.8934901960784316</v>
      </c>
      <c r="AB884" s="166"/>
    </row>
    <row r="885" spans="2:28" ht="18" customHeight="1">
      <c r="B885" s="298" t="s">
        <v>329</v>
      </c>
      <c r="C885" s="656" t="s">
        <v>306</v>
      </c>
      <c r="D885" s="659">
        <v>0</v>
      </c>
      <c r="E885" s="55"/>
      <c r="F885" s="72" t="s">
        <v>871</v>
      </c>
      <c r="G885" s="72" t="s">
        <v>334</v>
      </c>
      <c r="H885" s="55" t="s">
        <v>324</v>
      </c>
      <c r="I885" s="72">
        <v>56</v>
      </c>
      <c r="J885" s="261">
        <v>7080</v>
      </c>
      <c r="K885" s="161">
        <f t="shared" si="484"/>
        <v>80</v>
      </c>
      <c r="L885" s="162">
        <f t="shared" si="466"/>
        <v>16.243952941176467</v>
      </c>
      <c r="M885" s="162">
        <f t="shared" si="467"/>
        <v>0</v>
      </c>
      <c r="N885" s="162">
        <f t="shared" si="468"/>
        <v>0</v>
      </c>
      <c r="O885" s="162">
        <f t="shared" si="469"/>
        <v>0</v>
      </c>
      <c r="P885" s="163">
        <f t="shared" si="428"/>
        <v>0.29007058823529408</v>
      </c>
      <c r="Q885" s="162">
        <f t="shared" si="429"/>
        <v>0</v>
      </c>
      <c r="R885" s="162">
        <f t="shared" si="430"/>
        <v>0</v>
      </c>
      <c r="S885" s="162">
        <f t="shared" si="431"/>
        <v>0</v>
      </c>
      <c r="T885" s="251" t="str">
        <f t="shared" si="485"/>
        <v>V</v>
      </c>
      <c r="U885" s="262">
        <v>1</v>
      </c>
      <c r="V885" s="262">
        <v>1</v>
      </c>
      <c r="W885" s="262">
        <v>1</v>
      </c>
      <c r="X885" s="262">
        <v>1</v>
      </c>
      <c r="Y885" s="158"/>
      <c r="Z885" s="164">
        <f t="shared" si="470"/>
        <v>4480</v>
      </c>
      <c r="AA885" s="165">
        <f t="shared" si="471"/>
        <v>16.243952941176467</v>
      </c>
      <c r="AB885" s="166"/>
    </row>
    <row r="886" spans="2:28" ht="18" customHeight="1">
      <c r="B886" s="298" t="s">
        <v>329</v>
      </c>
      <c r="C886" s="656" t="s">
        <v>306</v>
      </c>
      <c r="D886" s="659">
        <v>0</v>
      </c>
      <c r="E886" s="55"/>
      <c r="F886" s="55" t="s">
        <v>305</v>
      </c>
      <c r="G886" s="72" t="s">
        <v>341</v>
      </c>
      <c r="H886" s="55" t="s">
        <v>324</v>
      </c>
      <c r="I886" s="72">
        <v>14</v>
      </c>
      <c r="J886" s="261">
        <v>1040</v>
      </c>
      <c r="K886" s="161">
        <f t="shared" si="484"/>
        <v>40</v>
      </c>
      <c r="L886" s="162">
        <f t="shared" si="466"/>
        <v>1.772894117647059</v>
      </c>
      <c r="M886" s="162">
        <f t="shared" si="467"/>
        <v>0</v>
      </c>
      <c r="N886" s="162">
        <f t="shared" si="468"/>
        <v>0</v>
      </c>
      <c r="O886" s="162">
        <f t="shared" si="469"/>
        <v>0</v>
      </c>
      <c r="P886" s="163">
        <f t="shared" si="428"/>
        <v>0.12663529411764707</v>
      </c>
      <c r="Q886" s="162">
        <f t="shared" si="429"/>
        <v>0</v>
      </c>
      <c r="R886" s="162">
        <f t="shared" si="430"/>
        <v>0</v>
      </c>
      <c r="S886" s="162">
        <f t="shared" si="431"/>
        <v>0</v>
      </c>
      <c r="T886" s="251" t="str">
        <f t="shared" si="485"/>
        <v>B</v>
      </c>
      <c r="U886" s="262">
        <v>1</v>
      </c>
      <c r="V886" s="262">
        <v>1</v>
      </c>
      <c r="W886" s="262">
        <v>1</v>
      </c>
      <c r="X886" s="262">
        <v>1</v>
      </c>
      <c r="Y886" s="158"/>
      <c r="Z886" s="164">
        <f t="shared" si="470"/>
        <v>560</v>
      </c>
      <c r="AA886" s="165">
        <f t="shared" si="471"/>
        <v>1.772894117647059</v>
      </c>
      <c r="AB886" s="166"/>
    </row>
    <row r="887" spans="2:28" ht="18" customHeight="1">
      <c r="B887" s="298" t="s">
        <v>329</v>
      </c>
      <c r="C887" s="656" t="s">
        <v>306</v>
      </c>
      <c r="D887" s="659">
        <v>0</v>
      </c>
      <c r="E887" s="55"/>
      <c r="F887" s="55" t="s">
        <v>412</v>
      </c>
      <c r="G887" s="72" t="s">
        <v>333</v>
      </c>
      <c r="H887" s="55" t="s">
        <v>324</v>
      </c>
      <c r="I887" s="72">
        <v>80</v>
      </c>
      <c r="J887" s="261">
        <v>3200</v>
      </c>
      <c r="K887" s="161">
        <f t="shared" si="484"/>
        <v>200</v>
      </c>
      <c r="L887" s="162">
        <f t="shared" si="466"/>
        <v>26.986666666666665</v>
      </c>
      <c r="M887" s="162">
        <f t="shared" si="467"/>
        <v>0</v>
      </c>
      <c r="N887" s="162">
        <f t="shared" si="468"/>
        <v>0</v>
      </c>
      <c r="O887" s="162">
        <f t="shared" si="469"/>
        <v>0</v>
      </c>
      <c r="P887" s="163">
        <f t="shared" si="428"/>
        <v>0.33733333333333332</v>
      </c>
      <c r="Q887" s="162">
        <f t="shared" si="429"/>
        <v>0</v>
      </c>
      <c r="R887" s="162">
        <f t="shared" si="430"/>
        <v>0</v>
      </c>
      <c r="S887" s="162">
        <f t="shared" si="431"/>
        <v>0</v>
      </c>
      <c r="T887" s="251" t="str">
        <f t="shared" si="485"/>
        <v>V</v>
      </c>
      <c r="U887" s="262">
        <v>1</v>
      </c>
      <c r="V887" s="262">
        <v>1</v>
      </c>
      <c r="W887" s="262">
        <v>1</v>
      </c>
      <c r="X887" s="262">
        <v>1</v>
      </c>
      <c r="Y887" s="158"/>
      <c r="Z887" s="164">
        <f t="shared" si="470"/>
        <v>16000</v>
      </c>
      <c r="AA887" s="165">
        <f t="shared" si="471"/>
        <v>26.986666666666665</v>
      </c>
      <c r="AB887" s="166"/>
    </row>
    <row r="888" spans="2:28" ht="18" customHeight="1">
      <c r="B888" s="298" t="s">
        <v>329</v>
      </c>
      <c r="C888" s="656" t="s">
        <v>306</v>
      </c>
      <c r="D888" s="659">
        <v>0</v>
      </c>
      <c r="E888" s="55"/>
      <c r="F888" s="72" t="s">
        <v>302</v>
      </c>
      <c r="G888" s="72" t="s">
        <v>333</v>
      </c>
      <c r="H888" s="55" t="s">
        <v>323</v>
      </c>
      <c r="I888" s="72">
        <v>5</v>
      </c>
      <c r="J888" s="261">
        <v>6200</v>
      </c>
      <c r="K888" s="161">
        <f t="shared" si="484"/>
        <v>200</v>
      </c>
      <c r="L888" s="162">
        <f t="shared" si="466"/>
        <v>9.0196078431372548</v>
      </c>
      <c r="M888" s="162">
        <f t="shared" si="467"/>
        <v>0</v>
      </c>
      <c r="N888" s="162">
        <f t="shared" si="468"/>
        <v>0</v>
      </c>
      <c r="O888" s="162">
        <f t="shared" si="469"/>
        <v>0</v>
      </c>
      <c r="P888" s="163">
        <f t="shared" si="428"/>
        <v>1.8039215686274508</v>
      </c>
      <c r="Q888" s="162">
        <f t="shared" si="429"/>
        <v>0</v>
      </c>
      <c r="R888" s="162">
        <f t="shared" si="430"/>
        <v>0</v>
      </c>
      <c r="S888" s="162">
        <f t="shared" si="431"/>
        <v>0</v>
      </c>
      <c r="T888" s="251" t="str">
        <f t="shared" si="485"/>
        <v>V</v>
      </c>
      <c r="U888" s="262">
        <v>1</v>
      </c>
      <c r="V888" s="262">
        <v>1</v>
      </c>
      <c r="W888" s="262">
        <v>1</v>
      </c>
      <c r="X888" s="262">
        <v>1</v>
      </c>
      <c r="Y888" s="158"/>
      <c r="Z888" s="164">
        <f t="shared" si="470"/>
        <v>1000</v>
      </c>
      <c r="AA888" s="165">
        <f t="shared" si="471"/>
        <v>9.0196078431372548</v>
      </c>
      <c r="AB888" s="166"/>
    </row>
    <row r="889" spans="2:28" ht="18" customHeight="1">
      <c r="B889" s="298" t="s">
        <v>335</v>
      </c>
      <c r="C889" s="656" t="s">
        <v>862</v>
      </c>
      <c r="D889" s="300">
        <v>0</v>
      </c>
      <c r="E889" s="160" t="s">
        <v>745</v>
      </c>
      <c r="F889" s="72" t="s">
        <v>302</v>
      </c>
      <c r="G889" s="72" t="s">
        <v>333</v>
      </c>
      <c r="H889" s="55" t="s">
        <v>323</v>
      </c>
      <c r="I889" s="72">
        <v>12.25</v>
      </c>
      <c r="J889" s="261">
        <v>6200</v>
      </c>
      <c r="K889" s="161">
        <f t="shared" si="484"/>
        <v>200</v>
      </c>
      <c r="L889" s="162">
        <f t="shared" si="466"/>
        <v>22.098039215686271</v>
      </c>
      <c r="M889" s="162">
        <f t="shared" si="467"/>
        <v>0</v>
      </c>
      <c r="N889" s="162">
        <f t="shared" si="468"/>
        <v>0</v>
      </c>
      <c r="O889" s="162">
        <f t="shared" si="469"/>
        <v>0</v>
      </c>
      <c r="P889" s="163">
        <f t="shared" si="428"/>
        <v>1.8039215686274508</v>
      </c>
      <c r="Q889" s="162">
        <f t="shared" si="429"/>
        <v>0</v>
      </c>
      <c r="R889" s="162">
        <f t="shared" si="430"/>
        <v>0</v>
      </c>
      <c r="S889" s="162">
        <f t="shared" si="431"/>
        <v>0</v>
      </c>
      <c r="T889" s="251" t="str">
        <f t="shared" si="485"/>
        <v>V</v>
      </c>
      <c r="U889" s="262">
        <v>1</v>
      </c>
      <c r="V889" s="262">
        <v>1</v>
      </c>
      <c r="W889" s="262">
        <v>1</v>
      </c>
      <c r="X889" s="262">
        <v>1</v>
      </c>
      <c r="Y889" s="158"/>
      <c r="Z889" s="164">
        <f t="shared" si="470"/>
        <v>2450</v>
      </c>
      <c r="AA889" s="165">
        <f t="shared" si="471"/>
        <v>22.098039215686271</v>
      </c>
      <c r="AB889" s="166"/>
    </row>
    <row r="890" spans="2:28" ht="18" customHeight="1">
      <c r="B890" s="298" t="s">
        <v>335</v>
      </c>
      <c r="C890" s="656" t="s">
        <v>862</v>
      </c>
      <c r="D890" s="300">
        <v>0</v>
      </c>
      <c r="E890" s="160" t="s">
        <v>746</v>
      </c>
      <c r="F890" s="72" t="s">
        <v>534</v>
      </c>
      <c r="G890" s="72" t="s">
        <v>333</v>
      </c>
      <c r="H890" s="55" t="s">
        <v>324</v>
      </c>
      <c r="I890" s="72">
        <v>44.52</v>
      </c>
      <c r="J890" s="261">
        <v>3200</v>
      </c>
      <c r="K890" s="161">
        <f t="shared" si="484"/>
        <v>200</v>
      </c>
      <c r="L890" s="162">
        <f t="shared" si="466"/>
        <v>15.018080000000001</v>
      </c>
      <c r="M890" s="162">
        <f t="shared" si="467"/>
        <v>0</v>
      </c>
      <c r="N890" s="162">
        <f t="shared" si="468"/>
        <v>0</v>
      </c>
      <c r="O890" s="162">
        <f t="shared" si="469"/>
        <v>0</v>
      </c>
      <c r="P890" s="163">
        <f t="shared" si="428"/>
        <v>0.33733333333333332</v>
      </c>
      <c r="Q890" s="162">
        <f t="shared" si="429"/>
        <v>0</v>
      </c>
      <c r="R890" s="162">
        <f t="shared" si="430"/>
        <v>0</v>
      </c>
      <c r="S890" s="162">
        <f t="shared" si="431"/>
        <v>0</v>
      </c>
      <c r="T890" s="251" t="str">
        <f t="shared" si="485"/>
        <v>V</v>
      </c>
      <c r="U890" s="262">
        <v>1</v>
      </c>
      <c r="V890" s="262">
        <v>1</v>
      </c>
      <c r="W890" s="262">
        <v>1</v>
      </c>
      <c r="X890" s="262">
        <v>1</v>
      </c>
      <c r="Y890" s="158"/>
      <c r="Z890" s="164">
        <f t="shared" si="470"/>
        <v>8904</v>
      </c>
      <c r="AA890" s="165">
        <f t="shared" si="471"/>
        <v>15.018080000000001</v>
      </c>
      <c r="AB890" s="166"/>
    </row>
    <row r="891" spans="2:28" ht="18" customHeight="1">
      <c r="B891" s="298" t="s">
        <v>335</v>
      </c>
      <c r="C891" s="656" t="s">
        <v>862</v>
      </c>
      <c r="D891" s="300">
        <v>0</v>
      </c>
      <c r="E891" s="160" t="s">
        <v>747</v>
      </c>
      <c r="F891" s="72" t="s">
        <v>528</v>
      </c>
      <c r="G891" s="72" t="s">
        <v>341</v>
      </c>
      <c r="H891" s="55" t="s">
        <v>323</v>
      </c>
      <c r="I891" s="72">
        <v>17.48</v>
      </c>
      <c r="J891" s="261">
        <v>1040</v>
      </c>
      <c r="K891" s="161">
        <f t="shared" si="484"/>
        <v>40</v>
      </c>
      <c r="L891" s="162">
        <f t="shared" si="466"/>
        <v>2.213584941176471</v>
      </c>
      <c r="M891" s="162">
        <f t="shared" si="467"/>
        <v>0</v>
      </c>
      <c r="N891" s="162">
        <f t="shared" si="468"/>
        <v>0</v>
      </c>
      <c r="O891" s="162">
        <f t="shared" si="469"/>
        <v>0</v>
      </c>
      <c r="P891" s="163">
        <f t="shared" si="428"/>
        <v>0.12663529411764707</v>
      </c>
      <c r="Q891" s="162">
        <f t="shared" si="429"/>
        <v>0</v>
      </c>
      <c r="R891" s="162">
        <f t="shared" si="430"/>
        <v>0</v>
      </c>
      <c r="S891" s="162">
        <f t="shared" si="431"/>
        <v>0</v>
      </c>
      <c r="T891" s="251" t="str">
        <f t="shared" si="485"/>
        <v>B</v>
      </c>
      <c r="U891" s="262">
        <v>1</v>
      </c>
      <c r="V891" s="262">
        <v>1</v>
      </c>
      <c r="W891" s="262">
        <v>1</v>
      </c>
      <c r="X891" s="262">
        <v>1</v>
      </c>
      <c r="Y891" s="158"/>
      <c r="Z891" s="164">
        <f t="shared" si="470"/>
        <v>699.2</v>
      </c>
      <c r="AA891" s="165">
        <f t="shared" si="471"/>
        <v>2.213584941176471</v>
      </c>
      <c r="AB891" s="166"/>
    </row>
    <row r="892" spans="2:28" ht="18" customHeight="1">
      <c r="B892" s="298" t="s">
        <v>335</v>
      </c>
      <c r="C892" s="656" t="s">
        <v>862</v>
      </c>
      <c r="D892" s="300">
        <v>0</v>
      </c>
      <c r="E892" s="160" t="s">
        <v>748</v>
      </c>
      <c r="F892" s="72" t="s">
        <v>528</v>
      </c>
      <c r="G892" s="72" t="s">
        <v>341</v>
      </c>
      <c r="H892" s="55" t="s">
        <v>323</v>
      </c>
      <c r="I892" s="72">
        <v>15.2</v>
      </c>
      <c r="J892" s="261">
        <v>1040</v>
      </c>
      <c r="K892" s="161">
        <f t="shared" si="484"/>
        <v>40</v>
      </c>
      <c r="L892" s="162">
        <f t="shared" si="466"/>
        <v>1.9248564705882354</v>
      </c>
      <c r="M892" s="162">
        <f t="shared" si="467"/>
        <v>0</v>
      </c>
      <c r="N892" s="162">
        <f t="shared" si="468"/>
        <v>0</v>
      </c>
      <c r="O892" s="162">
        <f t="shared" si="469"/>
        <v>0</v>
      </c>
      <c r="P892" s="163">
        <f t="shared" si="428"/>
        <v>0.12663529411764707</v>
      </c>
      <c r="Q892" s="162">
        <f t="shared" si="429"/>
        <v>0</v>
      </c>
      <c r="R892" s="162">
        <f t="shared" si="430"/>
        <v>0</v>
      </c>
      <c r="S892" s="162">
        <f t="shared" si="431"/>
        <v>0</v>
      </c>
      <c r="T892" s="251" t="str">
        <f t="shared" si="485"/>
        <v>B</v>
      </c>
      <c r="U892" s="262">
        <v>1</v>
      </c>
      <c r="V892" s="262">
        <v>1</v>
      </c>
      <c r="W892" s="262">
        <v>1</v>
      </c>
      <c r="X892" s="262">
        <v>1</v>
      </c>
      <c r="Y892" s="158"/>
      <c r="Z892" s="164">
        <f t="shared" si="470"/>
        <v>608</v>
      </c>
      <c r="AA892" s="165">
        <f t="shared" si="471"/>
        <v>1.9248564705882354</v>
      </c>
      <c r="AB892" s="166"/>
    </row>
    <row r="893" spans="2:28" ht="18" customHeight="1">
      <c r="B893" s="298" t="s">
        <v>335</v>
      </c>
      <c r="C893" s="656" t="s">
        <v>862</v>
      </c>
      <c r="D893" s="300">
        <v>0</v>
      </c>
      <c r="E893" s="160" t="s">
        <v>749</v>
      </c>
      <c r="F893" s="72" t="s">
        <v>528</v>
      </c>
      <c r="G893" s="72" t="s">
        <v>341</v>
      </c>
      <c r="H893" s="55" t="s">
        <v>323</v>
      </c>
      <c r="I893" s="72">
        <v>8.1199999999999992</v>
      </c>
      <c r="J893" s="261">
        <v>1040</v>
      </c>
      <c r="K893" s="161">
        <f t="shared" si="484"/>
        <v>40</v>
      </c>
      <c r="L893" s="162">
        <f t="shared" si="466"/>
        <v>1.0282785882352941</v>
      </c>
      <c r="M893" s="162">
        <f t="shared" si="467"/>
        <v>0</v>
      </c>
      <c r="N893" s="162">
        <f t="shared" si="468"/>
        <v>0</v>
      </c>
      <c r="O893" s="162">
        <f t="shared" si="469"/>
        <v>0</v>
      </c>
      <c r="P893" s="163">
        <f t="shared" si="428"/>
        <v>0.12663529411764707</v>
      </c>
      <c r="Q893" s="162">
        <f t="shared" si="429"/>
        <v>0</v>
      </c>
      <c r="R893" s="162">
        <f t="shared" si="430"/>
        <v>0</v>
      </c>
      <c r="S893" s="162">
        <f t="shared" si="431"/>
        <v>0</v>
      </c>
      <c r="T893" s="251" t="str">
        <f t="shared" si="485"/>
        <v>B</v>
      </c>
      <c r="U893" s="262">
        <v>1</v>
      </c>
      <c r="V893" s="262">
        <v>1</v>
      </c>
      <c r="W893" s="262">
        <v>1</v>
      </c>
      <c r="X893" s="262">
        <v>1</v>
      </c>
      <c r="Y893" s="158"/>
      <c r="Z893" s="164">
        <f t="shared" si="470"/>
        <v>324.79999999999995</v>
      </c>
      <c r="AA893" s="165">
        <f t="shared" si="471"/>
        <v>1.0282785882352941</v>
      </c>
      <c r="AB893" s="166"/>
    </row>
    <row r="894" spans="2:28" ht="18" customHeight="1">
      <c r="B894" s="298" t="s">
        <v>335</v>
      </c>
      <c r="C894" s="656" t="s">
        <v>862</v>
      </c>
      <c r="D894" s="300">
        <v>0</v>
      </c>
      <c r="E894" s="160" t="s">
        <v>750</v>
      </c>
      <c r="F894" s="55" t="s">
        <v>345</v>
      </c>
      <c r="G894" s="72" t="s">
        <v>348</v>
      </c>
      <c r="H894" s="55" t="s">
        <v>326</v>
      </c>
      <c r="I894" s="72">
        <v>6.24</v>
      </c>
      <c r="J894" s="261">
        <v>2200</v>
      </c>
      <c r="K894" s="161">
        <f t="shared" si="484"/>
        <v>200</v>
      </c>
      <c r="L894" s="162">
        <f t="shared" si="466"/>
        <v>18.055378823529413</v>
      </c>
      <c r="M894" s="162">
        <f t="shared" si="467"/>
        <v>0</v>
      </c>
      <c r="N894" s="162">
        <f t="shared" si="468"/>
        <v>0</v>
      </c>
      <c r="O894" s="162">
        <f t="shared" si="469"/>
        <v>0</v>
      </c>
      <c r="P894" s="163">
        <f t="shared" si="428"/>
        <v>2.8934901960784316</v>
      </c>
      <c r="Q894" s="162">
        <f t="shared" si="429"/>
        <v>0</v>
      </c>
      <c r="R894" s="162">
        <f t="shared" si="430"/>
        <v>0</v>
      </c>
      <c r="S894" s="162">
        <f t="shared" si="431"/>
        <v>0</v>
      </c>
      <c r="T894" s="251" t="str">
        <f t="shared" si="485"/>
        <v>S</v>
      </c>
      <c r="U894" s="262">
        <v>1</v>
      </c>
      <c r="V894" s="262">
        <v>1</v>
      </c>
      <c r="W894" s="262">
        <v>1</v>
      </c>
      <c r="X894" s="262">
        <v>1</v>
      </c>
      <c r="Y894" s="158"/>
      <c r="Z894" s="164">
        <f t="shared" si="470"/>
        <v>1248</v>
      </c>
      <c r="AA894" s="165">
        <f t="shared" si="471"/>
        <v>18.055378823529413</v>
      </c>
      <c r="AB894" s="166"/>
    </row>
    <row r="895" spans="2:28" ht="18" customHeight="1">
      <c r="B895" s="298" t="s">
        <v>335</v>
      </c>
      <c r="C895" s="656" t="s">
        <v>862</v>
      </c>
      <c r="D895" s="300">
        <v>0</v>
      </c>
      <c r="E895" s="160" t="s">
        <v>751</v>
      </c>
      <c r="F895" s="55" t="s">
        <v>345</v>
      </c>
      <c r="G895" s="72" t="s">
        <v>348</v>
      </c>
      <c r="H895" s="55" t="s">
        <v>325</v>
      </c>
      <c r="I895" s="72">
        <v>17.399999999999999</v>
      </c>
      <c r="J895" s="261">
        <v>2200</v>
      </c>
      <c r="K895" s="161">
        <f t="shared" si="484"/>
        <v>200</v>
      </c>
      <c r="L895" s="162">
        <f t="shared" si="466"/>
        <v>50.346729411764706</v>
      </c>
      <c r="M895" s="162">
        <f t="shared" si="467"/>
        <v>0</v>
      </c>
      <c r="N895" s="162">
        <f t="shared" si="468"/>
        <v>0</v>
      </c>
      <c r="O895" s="162">
        <f t="shared" si="469"/>
        <v>0</v>
      </c>
      <c r="P895" s="163">
        <f t="shared" si="428"/>
        <v>2.8934901960784316</v>
      </c>
      <c r="Q895" s="162">
        <f t="shared" si="429"/>
        <v>0</v>
      </c>
      <c r="R895" s="162">
        <f t="shared" si="430"/>
        <v>0</v>
      </c>
      <c r="S895" s="162">
        <f t="shared" si="431"/>
        <v>0</v>
      </c>
      <c r="T895" s="251" t="str">
        <f t="shared" si="485"/>
        <v>S</v>
      </c>
      <c r="U895" s="262">
        <v>1</v>
      </c>
      <c r="V895" s="262">
        <v>1</v>
      </c>
      <c r="W895" s="262">
        <v>1</v>
      </c>
      <c r="X895" s="262">
        <v>1</v>
      </c>
      <c r="Y895" s="158"/>
      <c r="Z895" s="164">
        <f t="shared" si="470"/>
        <v>3479.9999999999995</v>
      </c>
      <c r="AA895" s="165">
        <f t="shared" si="471"/>
        <v>50.346729411764706</v>
      </c>
      <c r="AB895" s="166"/>
    </row>
    <row r="896" spans="2:28" ht="18" customHeight="1">
      <c r="B896" s="298" t="s">
        <v>335</v>
      </c>
      <c r="C896" s="656" t="s">
        <v>862</v>
      </c>
      <c r="D896" s="300">
        <v>0</v>
      </c>
      <c r="E896" s="160" t="s">
        <v>752</v>
      </c>
      <c r="F896" s="72" t="s">
        <v>871</v>
      </c>
      <c r="G896" s="72" t="s">
        <v>334</v>
      </c>
      <c r="H896" s="55" t="s">
        <v>324</v>
      </c>
      <c r="I896" s="72">
        <v>57.85</v>
      </c>
      <c r="J896" s="261">
        <v>7080</v>
      </c>
      <c r="K896" s="161">
        <f t="shared" si="484"/>
        <v>80</v>
      </c>
      <c r="L896" s="162">
        <f t="shared" si="466"/>
        <v>16.780583529411764</v>
      </c>
      <c r="M896" s="162">
        <f t="shared" si="467"/>
        <v>0</v>
      </c>
      <c r="N896" s="162">
        <f t="shared" si="468"/>
        <v>0</v>
      </c>
      <c r="O896" s="162">
        <f t="shared" si="469"/>
        <v>0</v>
      </c>
      <c r="P896" s="163">
        <f t="shared" si="428"/>
        <v>0.29007058823529408</v>
      </c>
      <c r="Q896" s="162">
        <f t="shared" si="429"/>
        <v>0</v>
      </c>
      <c r="R896" s="162">
        <f t="shared" si="430"/>
        <v>0</v>
      </c>
      <c r="S896" s="162">
        <f t="shared" si="431"/>
        <v>0</v>
      </c>
      <c r="T896" s="251" t="str">
        <f t="shared" si="485"/>
        <v>V</v>
      </c>
      <c r="U896" s="262">
        <v>1</v>
      </c>
      <c r="V896" s="262">
        <v>1</v>
      </c>
      <c r="W896" s="262">
        <v>1</v>
      </c>
      <c r="X896" s="262">
        <v>1</v>
      </c>
      <c r="Y896" s="158"/>
      <c r="Z896" s="164">
        <f t="shared" si="470"/>
        <v>4628</v>
      </c>
      <c r="AA896" s="165">
        <f t="shared" si="471"/>
        <v>16.780583529411764</v>
      </c>
      <c r="AB896" s="166"/>
    </row>
    <row r="897" spans="2:28" ht="18" customHeight="1">
      <c r="B897" s="298" t="s">
        <v>335</v>
      </c>
      <c r="C897" s="656" t="s">
        <v>862</v>
      </c>
      <c r="D897" s="300">
        <v>0</v>
      </c>
      <c r="E897" s="160" t="s">
        <v>753</v>
      </c>
      <c r="F897" s="72" t="s">
        <v>871</v>
      </c>
      <c r="G897" s="72" t="s">
        <v>334</v>
      </c>
      <c r="H897" s="55" t="s">
        <v>324</v>
      </c>
      <c r="I897" s="72">
        <v>57.85</v>
      </c>
      <c r="J897" s="261">
        <v>7080</v>
      </c>
      <c r="K897" s="161">
        <f t="shared" si="484"/>
        <v>80</v>
      </c>
      <c r="L897" s="162">
        <f t="shared" si="466"/>
        <v>16.780583529411764</v>
      </c>
      <c r="M897" s="162">
        <f t="shared" si="467"/>
        <v>0</v>
      </c>
      <c r="N897" s="162">
        <f t="shared" si="468"/>
        <v>0</v>
      </c>
      <c r="O897" s="162">
        <f t="shared" si="469"/>
        <v>0</v>
      </c>
      <c r="P897" s="163">
        <f t="shared" si="428"/>
        <v>0.29007058823529408</v>
      </c>
      <c r="Q897" s="162">
        <f t="shared" si="429"/>
        <v>0</v>
      </c>
      <c r="R897" s="162">
        <f t="shared" si="430"/>
        <v>0</v>
      </c>
      <c r="S897" s="162">
        <f t="shared" si="431"/>
        <v>0</v>
      </c>
      <c r="T897" s="251" t="str">
        <f t="shared" si="485"/>
        <v>V</v>
      </c>
      <c r="U897" s="262">
        <v>1</v>
      </c>
      <c r="V897" s="262">
        <v>1</v>
      </c>
      <c r="W897" s="262">
        <v>1</v>
      </c>
      <c r="X897" s="262">
        <v>1</v>
      </c>
      <c r="Y897" s="158"/>
      <c r="Z897" s="164">
        <f t="shared" si="470"/>
        <v>4628</v>
      </c>
      <c r="AA897" s="165">
        <f t="shared" si="471"/>
        <v>16.780583529411764</v>
      </c>
      <c r="AB897" s="166"/>
    </row>
    <row r="898" spans="2:28" ht="18" customHeight="1">
      <c r="B898" s="298" t="s">
        <v>335</v>
      </c>
      <c r="C898" s="656" t="s">
        <v>862</v>
      </c>
      <c r="D898" s="300">
        <v>0</v>
      </c>
      <c r="E898" s="160" t="s">
        <v>754</v>
      </c>
      <c r="F898" s="72" t="s">
        <v>340</v>
      </c>
      <c r="G898" s="72" t="s">
        <v>333</v>
      </c>
      <c r="H898" s="55" t="s">
        <v>326</v>
      </c>
      <c r="I898" s="72">
        <v>45.76</v>
      </c>
      <c r="J898" s="261">
        <v>4200</v>
      </c>
      <c r="K898" s="161">
        <f t="shared" si="484"/>
        <v>200</v>
      </c>
      <c r="L898" s="162">
        <f t="shared" si="466"/>
        <v>46.391667450980385</v>
      </c>
      <c r="M898" s="162">
        <f t="shared" si="467"/>
        <v>0</v>
      </c>
      <c r="N898" s="162">
        <f t="shared" si="468"/>
        <v>0</v>
      </c>
      <c r="O898" s="162">
        <f t="shared" si="469"/>
        <v>0</v>
      </c>
      <c r="P898" s="163">
        <f t="shared" si="428"/>
        <v>1.0138039215686274</v>
      </c>
      <c r="Q898" s="162">
        <f t="shared" si="429"/>
        <v>0</v>
      </c>
      <c r="R898" s="162">
        <f t="shared" si="430"/>
        <v>0</v>
      </c>
      <c r="S898" s="162">
        <f t="shared" si="431"/>
        <v>0</v>
      </c>
      <c r="T898" s="251" t="str">
        <f t="shared" si="485"/>
        <v>V</v>
      </c>
      <c r="U898" s="262">
        <v>1</v>
      </c>
      <c r="V898" s="262">
        <v>1</v>
      </c>
      <c r="W898" s="262">
        <v>1</v>
      </c>
      <c r="X898" s="262">
        <v>1</v>
      </c>
      <c r="Y898" s="158"/>
      <c r="Z898" s="164">
        <f t="shared" si="470"/>
        <v>9152</v>
      </c>
      <c r="AA898" s="165">
        <f t="shared" si="471"/>
        <v>46.391667450980385</v>
      </c>
      <c r="AB898" s="166"/>
    </row>
    <row r="899" spans="2:28" ht="18" customHeight="1">
      <c r="B899" s="298" t="s">
        <v>335</v>
      </c>
      <c r="C899" s="656" t="s">
        <v>862</v>
      </c>
      <c r="D899" s="300">
        <v>0</v>
      </c>
      <c r="E899" s="160" t="s">
        <v>755</v>
      </c>
      <c r="F899" s="72" t="s">
        <v>412</v>
      </c>
      <c r="G899" s="72" t="s">
        <v>333</v>
      </c>
      <c r="H899" s="55" t="s">
        <v>324</v>
      </c>
      <c r="I899" s="72">
        <v>46.89</v>
      </c>
      <c r="J899" s="261">
        <v>3200</v>
      </c>
      <c r="K899" s="161">
        <f t="shared" si="484"/>
        <v>200</v>
      </c>
      <c r="L899" s="162">
        <f t="shared" si="466"/>
        <v>15.81756</v>
      </c>
      <c r="M899" s="162">
        <f t="shared" si="467"/>
        <v>0</v>
      </c>
      <c r="N899" s="162">
        <f t="shared" si="468"/>
        <v>0</v>
      </c>
      <c r="O899" s="162">
        <f t="shared" si="469"/>
        <v>0</v>
      </c>
      <c r="P899" s="163">
        <f t="shared" si="428"/>
        <v>0.33733333333333332</v>
      </c>
      <c r="Q899" s="162">
        <f t="shared" si="429"/>
        <v>0</v>
      </c>
      <c r="R899" s="162">
        <f t="shared" si="430"/>
        <v>0</v>
      </c>
      <c r="S899" s="162">
        <f t="shared" si="431"/>
        <v>0</v>
      </c>
      <c r="T899" s="251" t="str">
        <f t="shared" si="485"/>
        <v>V</v>
      </c>
      <c r="U899" s="262">
        <v>1</v>
      </c>
      <c r="V899" s="262">
        <v>1</v>
      </c>
      <c r="W899" s="262">
        <v>1</v>
      </c>
      <c r="X899" s="262">
        <v>1</v>
      </c>
      <c r="Y899" s="158"/>
      <c r="Z899" s="164">
        <f t="shared" si="470"/>
        <v>9378</v>
      </c>
      <c r="AA899" s="165">
        <f t="shared" si="471"/>
        <v>15.81756</v>
      </c>
      <c r="AB899" s="166"/>
    </row>
    <row r="900" spans="2:28" ht="18" customHeight="1">
      <c r="B900" s="298" t="s">
        <v>335</v>
      </c>
      <c r="C900" s="656" t="s">
        <v>862</v>
      </c>
      <c r="D900" s="300">
        <v>0</v>
      </c>
      <c r="E900" s="160" t="s">
        <v>756</v>
      </c>
      <c r="F900" s="72" t="s">
        <v>412</v>
      </c>
      <c r="G900" s="72" t="s">
        <v>333</v>
      </c>
      <c r="H900" s="55" t="s">
        <v>326</v>
      </c>
      <c r="I900" s="72">
        <v>55</v>
      </c>
      <c r="J900" s="261">
        <v>3200</v>
      </c>
      <c r="K900" s="161">
        <f t="shared" si="484"/>
        <v>200</v>
      </c>
      <c r="L900" s="162">
        <f t="shared" si="466"/>
        <v>18.553333333333331</v>
      </c>
      <c r="M900" s="162">
        <f t="shared" si="467"/>
        <v>0</v>
      </c>
      <c r="N900" s="162">
        <f t="shared" si="468"/>
        <v>0</v>
      </c>
      <c r="O900" s="162">
        <f t="shared" si="469"/>
        <v>0</v>
      </c>
      <c r="P900" s="163">
        <f t="shared" si="428"/>
        <v>0.33733333333333332</v>
      </c>
      <c r="Q900" s="162">
        <f t="shared" si="429"/>
        <v>0</v>
      </c>
      <c r="R900" s="162">
        <f t="shared" si="430"/>
        <v>0</v>
      </c>
      <c r="S900" s="162">
        <f t="shared" si="431"/>
        <v>0</v>
      </c>
      <c r="T900" s="251" t="str">
        <f t="shared" si="485"/>
        <v>V</v>
      </c>
      <c r="U900" s="262">
        <v>1</v>
      </c>
      <c r="V900" s="262">
        <v>1</v>
      </c>
      <c r="W900" s="262">
        <v>1</v>
      </c>
      <c r="X900" s="262">
        <v>1</v>
      </c>
      <c r="Y900" s="158"/>
      <c r="Z900" s="164">
        <f t="shared" si="470"/>
        <v>11000</v>
      </c>
      <c r="AA900" s="165">
        <f t="shared" si="471"/>
        <v>18.553333333333331</v>
      </c>
      <c r="AB900" s="166"/>
    </row>
    <row r="901" spans="2:28" ht="18" customHeight="1">
      <c r="B901" s="298" t="s">
        <v>335</v>
      </c>
      <c r="C901" s="656" t="s">
        <v>862</v>
      </c>
      <c r="D901" s="300">
        <v>0</v>
      </c>
      <c r="E901" s="160" t="s">
        <v>757</v>
      </c>
      <c r="F901" s="72" t="s">
        <v>871</v>
      </c>
      <c r="G901" s="72" t="s">
        <v>334</v>
      </c>
      <c r="H901" s="55" t="s">
        <v>324</v>
      </c>
      <c r="I901" s="72">
        <v>57.85</v>
      </c>
      <c r="J901" s="261">
        <v>7080</v>
      </c>
      <c r="K901" s="161">
        <f t="shared" si="484"/>
        <v>80</v>
      </c>
      <c r="L901" s="162">
        <f t="shared" si="466"/>
        <v>16.780583529411764</v>
      </c>
      <c r="M901" s="162">
        <f t="shared" si="467"/>
        <v>0</v>
      </c>
      <c r="N901" s="162">
        <f t="shared" si="468"/>
        <v>0</v>
      </c>
      <c r="O901" s="162">
        <f t="shared" si="469"/>
        <v>0</v>
      </c>
      <c r="P901" s="163">
        <f t="shared" si="428"/>
        <v>0.29007058823529408</v>
      </c>
      <c r="Q901" s="162">
        <f t="shared" si="429"/>
        <v>0</v>
      </c>
      <c r="R901" s="162">
        <f t="shared" si="430"/>
        <v>0</v>
      </c>
      <c r="S901" s="162">
        <f t="shared" si="431"/>
        <v>0</v>
      </c>
      <c r="T901" s="251" t="str">
        <f t="shared" si="485"/>
        <v>V</v>
      </c>
      <c r="U901" s="262">
        <v>1</v>
      </c>
      <c r="V901" s="262">
        <v>1</v>
      </c>
      <c r="W901" s="262">
        <v>1</v>
      </c>
      <c r="X901" s="262">
        <v>1</v>
      </c>
      <c r="Y901" s="158"/>
      <c r="Z901" s="164">
        <f t="shared" si="470"/>
        <v>4628</v>
      </c>
      <c r="AA901" s="165">
        <f t="shared" si="471"/>
        <v>16.780583529411764</v>
      </c>
      <c r="AB901" s="166"/>
    </row>
    <row r="902" spans="2:28" ht="18" customHeight="1">
      <c r="B902" s="298" t="s">
        <v>335</v>
      </c>
      <c r="C902" s="656" t="s">
        <v>862</v>
      </c>
      <c r="D902" s="300">
        <v>0</v>
      </c>
      <c r="E902" s="160" t="s">
        <v>758</v>
      </c>
      <c r="F902" s="72" t="s">
        <v>528</v>
      </c>
      <c r="G902" s="72" t="s">
        <v>341</v>
      </c>
      <c r="H902" s="55" t="s">
        <v>323</v>
      </c>
      <c r="I902" s="72">
        <v>35.770000000000003</v>
      </c>
      <c r="J902" s="261">
        <v>1040</v>
      </c>
      <c r="K902" s="161">
        <f t="shared" si="484"/>
        <v>40</v>
      </c>
      <c r="L902" s="162">
        <f t="shared" si="466"/>
        <v>4.5297444705882359</v>
      </c>
      <c r="M902" s="162">
        <f t="shared" si="467"/>
        <v>0</v>
      </c>
      <c r="N902" s="162">
        <f t="shared" si="468"/>
        <v>0</v>
      </c>
      <c r="O902" s="162">
        <f t="shared" si="469"/>
        <v>0</v>
      </c>
      <c r="P902" s="163">
        <f t="shared" si="428"/>
        <v>0.12663529411764707</v>
      </c>
      <c r="Q902" s="162">
        <f t="shared" si="429"/>
        <v>0</v>
      </c>
      <c r="R902" s="162">
        <f t="shared" si="430"/>
        <v>0</v>
      </c>
      <c r="S902" s="162">
        <f t="shared" si="431"/>
        <v>0</v>
      </c>
      <c r="T902" s="251" t="str">
        <f t="shared" si="485"/>
        <v>B</v>
      </c>
      <c r="U902" s="262">
        <v>1</v>
      </c>
      <c r="V902" s="262">
        <v>1</v>
      </c>
      <c r="W902" s="262">
        <v>1</v>
      </c>
      <c r="X902" s="262">
        <v>1</v>
      </c>
      <c r="Y902" s="158"/>
      <c r="Z902" s="164">
        <f t="shared" si="470"/>
        <v>1430.8000000000002</v>
      </c>
      <c r="AA902" s="165">
        <f t="shared" si="471"/>
        <v>4.5297444705882359</v>
      </c>
      <c r="AB902" s="166"/>
    </row>
    <row r="903" spans="2:28" ht="18" customHeight="1">
      <c r="B903" s="298" t="s">
        <v>335</v>
      </c>
      <c r="C903" s="656" t="s">
        <v>862</v>
      </c>
      <c r="D903" s="300">
        <v>0</v>
      </c>
      <c r="E903" s="160" t="s">
        <v>759</v>
      </c>
      <c r="F903" s="72" t="s">
        <v>871</v>
      </c>
      <c r="G903" s="72" t="s">
        <v>334</v>
      </c>
      <c r="H903" s="55" t="s">
        <v>324</v>
      </c>
      <c r="I903" s="72">
        <v>57.85</v>
      </c>
      <c r="J903" s="261">
        <v>7080</v>
      </c>
      <c r="K903" s="161">
        <f t="shared" si="484"/>
        <v>80</v>
      </c>
      <c r="L903" s="162">
        <f t="shared" si="466"/>
        <v>16.780583529411764</v>
      </c>
      <c r="M903" s="162">
        <f t="shared" si="467"/>
        <v>0</v>
      </c>
      <c r="N903" s="162">
        <f t="shared" si="468"/>
        <v>0</v>
      </c>
      <c r="O903" s="162">
        <f t="shared" si="469"/>
        <v>0</v>
      </c>
      <c r="P903" s="163">
        <f t="shared" si="428"/>
        <v>0.29007058823529408</v>
      </c>
      <c r="Q903" s="162">
        <f t="shared" si="429"/>
        <v>0</v>
      </c>
      <c r="R903" s="162">
        <f t="shared" si="430"/>
        <v>0</v>
      </c>
      <c r="S903" s="162">
        <f t="shared" si="431"/>
        <v>0</v>
      </c>
      <c r="T903" s="251" t="str">
        <f t="shared" si="485"/>
        <v>V</v>
      </c>
      <c r="U903" s="262">
        <v>1</v>
      </c>
      <c r="V903" s="262">
        <v>1</v>
      </c>
      <c r="W903" s="262">
        <v>1</v>
      </c>
      <c r="X903" s="262">
        <v>1</v>
      </c>
      <c r="Y903" s="158"/>
      <c r="Z903" s="164">
        <f t="shared" si="470"/>
        <v>4628</v>
      </c>
      <c r="AA903" s="165">
        <f t="shared" si="471"/>
        <v>16.780583529411764</v>
      </c>
      <c r="AB903" s="166"/>
    </row>
    <row r="904" spans="2:28" ht="18" customHeight="1">
      <c r="B904" s="298" t="s">
        <v>335</v>
      </c>
      <c r="C904" s="656" t="s">
        <v>862</v>
      </c>
      <c r="D904" s="300">
        <v>0</v>
      </c>
      <c r="E904" s="160" t="s">
        <v>760</v>
      </c>
      <c r="F904" s="55" t="s">
        <v>347</v>
      </c>
      <c r="G904" s="72" t="s">
        <v>333</v>
      </c>
      <c r="H904" s="55" t="s">
        <v>323</v>
      </c>
      <c r="I904" s="72">
        <v>53.1</v>
      </c>
      <c r="J904" s="261">
        <v>3120</v>
      </c>
      <c r="K904" s="161">
        <f t="shared" si="484"/>
        <v>120</v>
      </c>
      <c r="L904" s="162">
        <f t="shared" si="466"/>
        <v>12.896927999999999</v>
      </c>
      <c r="M904" s="162">
        <f t="shared" si="467"/>
        <v>0</v>
      </c>
      <c r="N904" s="162">
        <f t="shared" si="468"/>
        <v>0</v>
      </c>
      <c r="O904" s="162">
        <f t="shared" si="469"/>
        <v>0</v>
      </c>
      <c r="P904" s="163">
        <f t="shared" si="428"/>
        <v>0.24287999999999998</v>
      </c>
      <c r="Q904" s="162">
        <f t="shared" si="429"/>
        <v>0</v>
      </c>
      <c r="R904" s="162">
        <f t="shared" si="430"/>
        <v>0</v>
      </c>
      <c r="S904" s="162">
        <f t="shared" si="431"/>
        <v>0</v>
      </c>
      <c r="T904" s="251" t="str">
        <f t="shared" si="485"/>
        <v>V</v>
      </c>
      <c r="U904" s="262">
        <v>1</v>
      </c>
      <c r="V904" s="262">
        <v>1</v>
      </c>
      <c r="W904" s="262">
        <v>1</v>
      </c>
      <c r="X904" s="262">
        <v>1</v>
      </c>
      <c r="Y904" s="158"/>
      <c r="Z904" s="164">
        <f t="shared" si="470"/>
        <v>6372</v>
      </c>
      <c r="AA904" s="165">
        <f t="shared" si="471"/>
        <v>12.896927999999999</v>
      </c>
      <c r="AB904" s="166"/>
    </row>
    <row r="905" spans="2:28" ht="18" customHeight="1">
      <c r="B905" s="298" t="s">
        <v>335</v>
      </c>
      <c r="C905" s="656" t="s">
        <v>862</v>
      </c>
      <c r="D905" s="300">
        <v>0</v>
      </c>
      <c r="E905" s="160" t="s">
        <v>761</v>
      </c>
      <c r="F905" s="72" t="s">
        <v>528</v>
      </c>
      <c r="G905" s="72" t="s">
        <v>341</v>
      </c>
      <c r="H905" s="55" t="s">
        <v>323</v>
      </c>
      <c r="I905" s="72">
        <v>12</v>
      </c>
      <c r="J905" s="261">
        <v>1040</v>
      </c>
      <c r="K905" s="161">
        <f t="shared" si="484"/>
        <v>40</v>
      </c>
      <c r="L905" s="162">
        <f t="shared" si="466"/>
        <v>1.5196235294117648</v>
      </c>
      <c r="M905" s="162">
        <f t="shared" si="467"/>
        <v>0</v>
      </c>
      <c r="N905" s="162">
        <f t="shared" si="468"/>
        <v>0</v>
      </c>
      <c r="O905" s="162">
        <f t="shared" si="469"/>
        <v>0</v>
      </c>
      <c r="P905" s="163">
        <f t="shared" si="428"/>
        <v>0.12663529411764707</v>
      </c>
      <c r="Q905" s="162">
        <f t="shared" si="429"/>
        <v>0</v>
      </c>
      <c r="R905" s="162">
        <f t="shared" si="430"/>
        <v>0</v>
      </c>
      <c r="S905" s="162">
        <f t="shared" si="431"/>
        <v>0</v>
      </c>
      <c r="T905" s="251" t="str">
        <f t="shared" si="485"/>
        <v>B</v>
      </c>
      <c r="U905" s="262">
        <v>1</v>
      </c>
      <c r="V905" s="262">
        <v>1</v>
      </c>
      <c r="W905" s="262">
        <v>1</v>
      </c>
      <c r="X905" s="262">
        <v>1</v>
      </c>
      <c r="Y905" s="158"/>
      <c r="Z905" s="164">
        <f t="shared" si="470"/>
        <v>480</v>
      </c>
      <c r="AA905" s="165">
        <f t="shared" si="471"/>
        <v>1.5196235294117648</v>
      </c>
      <c r="AB905" s="166"/>
    </row>
    <row r="906" spans="2:28" ht="18" customHeight="1">
      <c r="B906" s="298" t="s">
        <v>335</v>
      </c>
      <c r="C906" s="656" t="s">
        <v>862</v>
      </c>
      <c r="D906" s="300">
        <v>0</v>
      </c>
      <c r="E906" s="160" t="s">
        <v>762</v>
      </c>
      <c r="F906" s="55" t="s">
        <v>345</v>
      </c>
      <c r="G906" s="72" t="s">
        <v>348</v>
      </c>
      <c r="H906" s="55" t="s">
        <v>325</v>
      </c>
      <c r="I906" s="72">
        <v>23.04</v>
      </c>
      <c r="J906" s="261">
        <v>2200</v>
      </c>
      <c r="K906" s="161">
        <f t="shared" si="484"/>
        <v>200</v>
      </c>
      <c r="L906" s="162">
        <f t="shared" si="466"/>
        <v>66.666014117647066</v>
      </c>
      <c r="M906" s="162">
        <f t="shared" si="467"/>
        <v>0</v>
      </c>
      <c r="N906" s="162">
        <f t="shared" si="468"/>
        <v>0</v>
      </c>
      <c r="O906" s="162">
        <f t="shared" si="469"/>
        <v>0</v>
      </c>
      <c r="P906" s="163">
        <f t="shared" si="428"/>
        <v>2.8934901960784316</v>
      </c>
      <c r="Q906" s="162">
        <f t="shared" si="429"/>
        <v>0</v>
      </c>
      <c r="R906" s="162">
        <f t="shared" si="430"/>
        <v>0</v>
      </c>
      <c r="S906" s="162">
        <f t="shared" si="431"/>
        <v>0</v>
      </c>
      <c r="T906" s="251" t="str">
        <f t="shared" si="485"/>
        <v>S</v>
      </c>
      <c r="U906" s="262">
        <v>1</v>
      </c>
      <c r="V906" s="262">
        <v>1</v>
      </c>
      <c r="W906" s="262">
        <v>1</v>
      </c>
      <c r="X906" s="262">
        <v>1</v>
      </c>
      <c r="Y906" s="158"/>
      <c r="Z906" s="164">
        <f t="shared" si="470"/>
        <v>4608</v>
      </c>
      <c r="AA906" s="165">
        <f t="shared" si="471"/>
        <v>66.666014117647066</v>
      </c>
      <c r="AB906" s="166"/>
    </row>
    <row r="907" spans="2:28" ht="18" customHeight="1">
      <c r="B907" s="298" t="s">
        <v>335</v>
      </c>
      <c r="C907" s="656" t="s">
        <v>862</v>
      </c>
      <c r="D907" s="300">
        <v>0</v>
      </c>
      <c r="E907" s="160" t="s">
        <v>763</v>
      </c>
      <c r="F907" s="55" t="s">
        <v>354</v>
      </c>
      <c r="G907" s="72" t="s">
        <v>333</v>
      </c>
      <c r="H907" s="55" t="s">
        <v>326</v>
      </c>
      <c r="I907" s="72">
        <v>60.45</v>
      </c>
      <c r="J907" s="261">
        <v>3200</v>
      </c>
      <c r="K907" s="161">
        <f t="shared" si="484"/>
        <v>200</v>
      </c>
      <c r="L907" s="162">
        <f t="shared" si="466"/>
        <v>20.3918</v>
      </c>
      <c r="M907" s="162">
        <f t="shared" si="467"/>
        <v>0</v>
      </c>
      <c r="N907" s="162">
        <f t="shared" si="468"/>
        <v>0</v>
      </c>
      <c r="O907" s="162">
        <f t="shared" si="469"/>
        <v>0</v>
      </c>
      <c r="P907" s="163">
        <f t="shared" si="428"/>
        <v>0.33733333333333332</v>
      </c>
      <c r="Q907" s="162">
        <f t="shared" si="429"/>
        <v>0</v>
      </c>
      <c r="R907" s="162">
        <f t="shared" si="430"/>
        <v>0</v>
      </c>
      <c r="S907" s="162">
        <f t="shared" si="431"/>
        <v>0</v>
      </c>
      <c r="T907" s="251" t="str">
        <f t="shared" si="485"/>
        <v>V</v>
      </c>
      <c r="U907" s="262">
        <v>1</v>
      </c>
      <c r="V907" s="262">
        <v>1</v>
      </c>
      <c r="W907" s="262">
        <v>1</v>
      </c>
      <c r="X907" s="262">
        <v>1</v>
      </c>
      <c r="Y907" s="158"/>
      <c r="Z907" s="164">
        <f t="shared" si="470"/>
        <v>12090</v>
      </c>
      <c r="AA907" s="165">
        <f t="shared" si="471"/>
        <v>20.3918</v>
      </c>
      <c r="AB907" s="166"/>
    </row>
    <row r="908" spans="2:28" ht="18" customHeight="1">
      <c r="B908" s="298" t="s">
        <v>335</v>
      </c>
      <c r="C908" s="656" t="s">
        <v>862</v>
      </c>
      <c r="D908" s="300">
        <v>0</v>
      </c>
      <c r="E908" s="160" t="s">
        <v>763</v>
      </c>
      <c r="F908" s="72" t="s">
        <v>343</v>
      </c>
      <c r="G908" s="72" t="s">
        <v>333</v>
      </c>
      <c r="H908" s="55" t="s">
        <v>324</v>
      </c>
      <c r="I908" s="72">
        <v>13.02</v>
      </c>
      <c r="J908" s="261">
        <v>3040</v>
      </c>
      <c r="K908" s="161">
        <f t="shared" si="484"/>
        <v>40</v>
      </c>
      <c r="L908" s="162">
        <f t="shared" si="466"/>
        <v>1.1419408</v>
      </c>
      <c r="M908" s="162">
        <f t="shared" si="467"/>
        <v>0</v>
      </c>
      <c r="N908" s="162">
        <f t="shared" si="468"/>
        <v>0</v>
      </c>
      <c r="O908" s="162">
        <f t="shared" si="469"/>
        <v>0</v>
      </c>
      <c r="P908" s="163">
        <f t="shared" si="428"/>
        <v>8.7706666666666669E-2</v>
      </c>
      <c r="Q908" s="162">
        <f t="shared" si="429"/>
        <v>0</v>
      </c>
      <c r="R908" s="162">
        <f t="shared" si="430"/>
        <v>0</v>
      </c>
      <c r="S908" s="162">
        <f t="shared" si="431"/>
        <v>0</v>
      </c>
      <c r="T908" s="251" t="str">
        <f t="shared" si="485"/>
        <v>V</v>
      </c>
      <c r="U908" s="262">
        <v>1</v>
      </c>
      <c r="V908" s="262">
        <v>1</v>
      </c>
      <c r="W908" s="262">
        <v>1</v>
      </c>
      <c r="X908" s="262">
        <v>1</v>
      </c>
      <c r="Y908" s="158"/>
      <c r="Z908" s="164">
        <f t="shared" si="470"/>
        <v>520.79999999999995</v>
      </c>
      <c r="AA908" s="165">
        <f t="shared" si="471"/>
        <v>1.1419408</v>
      </c>
      <c r="AB908" s="166"/>
    </row>
    <row r="909" spans="2:28" ht="18" customHeight="1">
      <c r="B909" s="298" t="s">
        <v>335</v>
      </c>
      <c r="C909" s="656" t="s">
        <v>862</v>
      </c>
      <c r="D909" s="300">
        <v>0</v>
      </c>
      <c r="E909" s="160" t="s">
        <v>764</v>
      </c>
      <c r="F909" s="72" t="s">
        <v>412</v>
      </c>
      <c r="G909" s="72" t="s">
        <v>333</v>
      </c>
      <c r="H909" s="55" t="s">
        <v>326</v>
      </c>
      <c r="I909" s="72">
        <v>40.479999999999997</v>
      </c>
      <c r="J909" s="261">
        <v>3200</v>
      </c>
      <c r="K909" s="161">
        <f t="shared" si="484"/>
        <v>200</v>
      </c>
      <c r="L909" s="162">
        <f t="shared" si="466"/>
        <v>13.655253333333331</v>
      </c>
      <c r="M909" s="162">
        <f t="shared" si="467"/>
        <v>0</v>
      </c>
      <c r="N909" s="162">
        <f t="shared" si="468"/>
        <v>0</v>
      </c>
      <c r="O909" s="162">
        <f t="shared" si="469"/>
        <v>0</v>
      </c>
      <c r="P909" s="163">
        <f t="shared" si="428"/>
        <v>0.33733333333333332</v>
      </c>
      <c r="Q909" s="162">
        <f t="shared" si="429"/>
        <v>0</v>
      </c>
      <c r="R909" s="162">
        <f t="shared" si="430"/>
        <v>0</v>
      </c>
      <c r="S909" s="162">
        <f t="shared" si="431"/>
        <v>0</v>
      </c>
      <c r="T909" s="251" t="str">
        <f t="shared" si="485"/>
        <v>V</v>
      </c>
      <c r="U909" s="262">
        <v>1</v>
      </c>
      <c r="V909" s="262">
        <v>1</v>
      </c>
      <c r="W909" s="262">
        <v>1</v>
      </c>
      <c r="X909" s="262">
        <v>1</v>
      </c>
      <c r="Y909" s="158"/>
      <c r="Z909" s="164">
        <f t="shared" si="470"/>
        <v>8095.9999999999991</v>
      </c>
      <c r="AA909" s="165">
        <f t="shared" si="471"/>
        <v>13.655253333333331</v>
      </c>
      <c r="AB909" s="166"/>
    </row>
    <row r="910" spans="2:28" ht="18" customHeight="1">
      <c r="B910" s="298" t="s">
        <v>335</v>
      </c>
      <c r="C910" s="656" t="s">
        <v>862</v>
      </c>
      <c r="D910" s="159">
        <v>0</v>
      </c>
      <c r="E910" s="160" t="s">
        <v>765</v>
      </c>
      <c r="F910" s="72" t="s">
        <v>870</v>
      </c>
      <c r="G910" s="72" t="s">
        <v>334</v>
      </c>
      <c r="H910" s="55" t="s">
        <v>324</v>
      </c>
      <c r="I910" s="72">
        <v>57.85</v>
      </c>
      <c r="J910" s="261">
        <v>7200</v>
      </c>
      <c r="K910" s="161">
        <f t="shared" si="484"/>
        <v>200</v>
      </c>
      <c r="L910" s="162">
        <f t="shared" si="466"/>
        <v>34.959549019607842</v>
      </c>
      <c r="M910" s="162">
        <f t="shared" si="467"/>
        <v>0</v>
      </c>
      <c r="N910" s="162">
        <f t="shared" si="468"/>
        <v>0</v>
      </c>
      <c r="O910" s="162">
        <f t="shared" si="469"/>
        <v>0</v>
      </c>
      <c r="P910" s="163">
        <f t="shared" si="428"/>
        <v>0.60431372549019602</v>
      </c>
      <c r="Q910" s="162">
        <f t="shared" si="429"/>
        <v>0</v>
      </c>
      <c r="R910" s="162">
        <f t="shared" si="430"/>
        <v>0</v>
      </c>
      <c r="S910" s="162">
        <f t="shared" si="431"/>
        <v>0</v>
      </c>
      <c r="T910" s="251" t="str">
        <f t="shared" si="485"/>
        <v>V</v>
      </c>
      <c r="U910" s="262">
        <v>1</v>
      </c>
      <c r="V910" s="262">
        <v>1</v>
      </c>
      <c r="W910" s="262">
        <v>1</v>
      </c>
      <c r="X910" s="262">
        <v>1</v>
      </c>
      <c r="Y910" s="158"/>
      <c r="Z910" s="164">
        <f t="shared" si="470"/>
        <v>11570</v>
      </c>
      <c r="AA910" s="165">
        <f t="shared" si="471"/>
        <v>34.959549019607842</v>
      </c>
      <c r="AB910" s="166"/>
    </row>
    <row r="911" spans="2:28" ht="18" customHeight="1">
      <c r="B911" s="298" t="s">
        <v>335</v>
      </c>
      <c r="C911" s="656" t="s">
        <v>862</v>
      </c>
      <c r="D911" s="159">
        <v>0</v>
      </c>
      <c r="E911" s="160" t="s">
        <v>925</v>
      </c>
      <c r="F911" s="72" t="s">
        <v>871</v>
      </c>
      <c r="G911" s="72" t="s">
        <v>334</v>
      </c>
      <c r="H911" s="55" t="s">
        <v>324</v>
      </c>
      <c r="I911" s="72">
        <v>57.85</v>
      </c>
      <c r="J911" s="261">
        <v>7080</v>
      </c>
      <c r="K911" s="161">
        <f t="shared" si="484"/>
        <v>80</v>
      </c>
      <c r="L911" s="162">
        <f t="shared" si="466"/>
        <v>16.780583529411764</v>
      </c>
      <c r="M911" s="162">
        <f t="shared" si="467"/>
        <v>0</v>
      </c>
      <c r="N911" s="162">
        <f t="shared" si="468"/>
        <v>0</v>
      </c>
      <c r="O911" s="162">
        <f t="shared" si="469"/>
        <v>0</v>
      </c>
      <c r="P911" s="163">
        <f t="shared" si="428"/>
        <v>0.29007058823529408</v>
      </c>
      <c r="Q911" s="162">
        <f t="shared" si="429"/>
        <v>0</v>
      </c>
      <c r="R911" s="162">
        <f t="shared" si="430"/>
        <v>0</v>
      </c>
      <c r="S911" s="162">
        <f t="shared" si="431"/>
        <v>0</v>
      </c>
      <c r="T911" s="251" t="str">
        <f t="shared" si="485"/>
        <v>V</v>
      </c>
      <c r="U911" s="262">
        <v>1</v>
      </c>
      <c r="V911" s="262">
        <v>1</v>
      </c>
      <c r="W911" s="262">
        <v>1</v>
      </c>
      <c r="X911" s="262">
        <v>1</v>
      </c>
      <c r="Y911" s="158"/>
      <c r="Z911" s="164">
        <f t="shared" si="470"/>
        <v>4628</v>
      </c>
      <c r="AA911" s="165">
        <f t="shared" si="471"/>
        <v>16.780583529411764</v>
      </c>
      <c r="AB911" s="166"/>
    </row>
    <row r="912" spans="2:28" ht="18" customHeight="1">
      <c r="B912" s="298" t="s">
        <v>335</v>
      </c>
      <c r="C912" s="656" t="s">
        <v>862</v>
      </c>
      <c r="D912" s="159">
        <v>0</v>
      </c>
      <c r="E912" s="160" t="s">
        <v>746</v>
      </c>
      <c r="F912" s="662" t="s">
        <v>346</v>
      </c>
      <c r="G912" s="72" t="s">
        <v>333</v>
      </c>
      <c r="H912" s="55" t="s">
        <v>324</v>
      </c>
      <c r="I912" s="72">
        <v>5.63</v>
      </c>
      <c r="J912" s="261">
        <v>12200</v>
      </c>
      <c r="K912" s="161">
        <f t="shared" si="484"/>
        <v>200</v>
      </c>
      <c r="L912" s="162">
        <f t="shared" si="466"/>
        <v>3.9761047058823524</v>
      </c>
      <c r="M912" s="162">
        <f t="shared" si="467"/>
        <v>0</v>
      </c>
      <c r="N912" s="162">
        <f t="shared" si="468"/>
        <v>0</v>
      </c>
      <c r="O912" s="162">
        <f t="shared" si="469"/>
        <v>0</v>
      </c>
      <c r="P912" s="163">
        <f t="shared" si="428"/>
        <v>0.70623529411764696</v>
      </c>
      <c r="Q912" s="162">
        <f t="shared" si="429"/>
        <v>0</v>
      </c>
      <c r="R912" s="162">
        <f t="shared" si="430"/>
        <v>0</v>
      </c>
      <c r="S912" s="162">
        <f t="shared" si="431"/>
        <v>0</v>
      </c>
      <c r="T912" s="251" t="str">
        <f t="shared" si="485"/>
        <v>V</v>
      </c>
      <c r="U912" s="262">
        <v>1</v>
      </c>
      <c r="V912" s="262">
        <v>1</v>
      </c>
      <c r="W912" s="262">
        <v>1</v>
      </c>
      <c r="X912" s="262">
        <v>1</v>
      </c>
      <c r="Y912" s="158"/>
      <c r="Z912" s="164">
        <f t="shared" si="470"/>
        <v>1126</v>
      </c>
      <c r="AA912" s="165">
        <f t="shared" si="471"/>
        <v>3.9761047058823524</v>
      </c>
      <c r="AB912" s="166"/>
    </row>
    <row r="913" spans="2:28" ht="18" customHeight="1">
      <c r="B913" s="298" t="s">
        <v>335</v>
      </c>
      <c r="C913" s="656" t="s">
        <v>862</v>
      </c>
      <c r="D913" s="159">
        <v>0</v>
      </c>
      <c r="E913" s="160" t="s">
        <v>766</v>
      </c>
      <c r="F913" s="662" t="s">
        <v>346</v>
      </c>
      <c r="G913" s="72" t="s">
        <v>333</v>
      </c>
      <c r="H913" s="55" t="s">
        <v>324</v>
      </c>
      <c r="I913" s="72">
        <v>7.4</v>
      </c>
      <c r="J913" s="261">
        <v>12200</v>
      </c>
      <c r="K913" s="161">
        <f t="shared" si="484"/>
        <v>200</v>
      </c>
      <c r="L913" s="162">
        <f t="shared" si="466"/>
        <v>5.2261411764705876</v>
      </c>
      <c r="M913" s="162">
        <f t="shared" si="467"/>
        <v>0</v>
      </c>
      <c r="N913" s="162">
        <f t="shared" si="468"/>
        <v>0</v>
      </c>
      <c r="O913" s="162">
        <f t="shared" si="469"/>
        <v>0</v>
      </c>
      <c r="P913" s="163">
        <f t="shared" si="428"/>
        <v>0.70623529411764696</v>
      </c>
      <c r="Q913" s="162">
        <f t="shared" si="429"/>
        <v>0</v>
      </c>
      <c r="R913" s="162">
        <f t="shared" si="430"/>
        <v>0</v>
      </c>
      <c r="S913" s="162">
        <f t="shared" si="431"/>
        <v>0</v>
      </c>
      <c r="T913" s="251" t="str">
        <f t="shared" si="485"/>
        <v>V</v>
      </c>
      <c r="U913" s="262">
        <v>1</v>
      </c>
      <c r="V913" s="262">
        <v>1</v>
      </c>
      <c r="W913" s="262">
        <v>1</v>
      </c>
      <c r="X913" s="262">
        <v>1</v>
      </c>
      <c r="Y913" s="158"/>
      <c r="Z913" s="164">
        <f t="shared" si="470"/>
        <v>1480</v>
      </c>
      <c r="AA913" s="165">
        <f t="shared" si="471"/>
        <v>5.2261411764705876</v>
      </c>
      <c r="AB913" s="166"/>
    </row>
    <row r="914" spans="2:28" ht="18" customHeight="1">
      <c r="B914" s="298" t="s">
        <v>335</v>
      </c>
      <c r="C914" s="656" t="s">
        <v>862</v>
      </c>
      <c r="D914" s="159">
        <v>1</v>
      </c>
      <c r="E914" s="160" t="s">
        <v>767</v>
      </c>
      <c r="F914" s="55" t="s">
        <v>345</v>
      </c>
      <c r="G914" s="72" t="s">
        <v>348</v>
      </c>
      <c r="H914" s="55" t="s">
        <v>325</v>
      </c>
      <c r="I914" s="72">
        <v>1.35</v>
      </c>
      <c r="J914" s="261">
        <v>2200</v>
      </c>
      <c r="K914" s="161">
        <f t="shared" si="484"/>
        <v>200</v>
      </c>
      <c r="L914" s="162">
        <f t="shared" si="466"/>
        <v>3.9062117647058829</v>
      </c>
      <c r="M914" s="162">
        <f t="shared" si="467"/>
        <v>0</v>
      </c>
      <c r="N914" s="162">
        <f t="shared" si="468"/>
        <v>0</v>
      </c>
      <c r="O914" s="162">
        <f t="shared" si="469"/>
        <v>0</v>
      </c>
      <c r="P914" s="163">
        <f t="shared" si="428"/>
        <v>2.8934901960784316</v>
      </c>
      <c r="Q914" s="162">
        <f t="shared" si="429"/>
        <v>0</v>
      </c>
      <c r="R914" s="162">
        <f t="shared" si="430"/>
        <v>0</v>
      </c>
      <c r="S914" s="162">
        <f t="shared" si="431"/>
        <v>0</v>
      </c>
      <c r="T914" s="251" t="str">
        <f t="shared" si="485"/>
        <v>S</v>
      </c>
      <c r="U914" s="262">
        <v>1</v>
      </c>
      <c r="V914" s="262">
        <v>1</v>
      </c>
      <c r="W914" s="262">
        <v>1</v>
      </c>
      <c r="X914" s="262">
        <v>1</v>
      </c>
      <c r="Y914" s="158"/>
      <c r="Z914" s="164">
        <f t="shared" si="470"/>
        <v>270</v>
      </c>
      <c r="AA914" s="165">
        <f t="shared" si="471"/>
        <v>3.9062117647058829</v>
      </c>
      <c r="AB914" s="166"/>
    </row>
    <row r="915" spans="2:28" ht="18" customHeight="1">
      <c r="B915" s="298" t="s">
        <v>335</v>
      </c>
      <c r="C915" s="656" t="s">
        <v>862</v>
      </c>
      <c r="D915" s="159">
        <v>1</v>
      </c>
      <c r="E915" s="160" t="s">
        <v>768</v>
      </c>
      <c r="F915" s="72" t="s">
        <v>412</v>
      </c>
      <c r="G915" s="72" t="s">
        <v>333</v>
      </c>
      <c r="H915" s="55" t="s">
        <v>326</v>
      </c>
      <c r="I915" s="72">
        <v>42</v>
      </c>
      <c r="J915" s="261">
        <v>3200</v>
      </c>
      <c r="K915" s="161">
        <f t="shared" si="484"/>
        <v>200</v>
      </c>
      <c r="L915" s="162">
        <f t="shared" si="466"/>
        <v>14.167999999999999</v>
      </c>
      <c r="M915" s="162">
        <f t="shared" si="467"/>
        <v>0</v>
      </c>
      <c r="N915" s="162">
        <f t="shared" si="468"/>
        <v>0</v>
      </c>
      <c r="O915" s="162">
        <f t="shared" si="469"/>
        <v>0</v>
      </c>
      <c r="P915" s="163">
        <f t="shared" si="428"/>
        <v>0.33733333333333332</v>
      </c>
      <c r="Q915" s="162">
        <f t="shared" si="429"/>
        <v>0</v>
      </c>
      <c r="R915" s="162">
        <f t="shared" si="430"/>
        <v>0</v>
      </c>
      <c r="S915" s="162">
        <f t="shared" si="431"/>
        <v>0</v>
      </c>
      <c r="T915" s="251" t="str">
        <f t="shared" si="485"/>
        <v>V</v>
      </c>
      <c r="U915" s="262">
        <v>1</v>
      </c>
      <c r="V915" s="262">
        <v>1</v>
      </c>
      <c r="W915" s="262">
        <v>1</v>
      </c>
      <c r="X915" s="262">
        <v>1</v>
      </c>
      <c r="Y915" s="158"/>
      <c r="Z915" s="164">
        <f t="shared" si="470"/>
        <v>8400</v>
      </c>
      <c r="AA915" s="165">
        <f t="shared" si="471"/>
        <v>14.167999999999999</v>
      </c>
      <c r="AB915" s="166"/>
    </row>
    <row r="916" spans="2:28" ht="18" customHeight="1">
      <c r="B916" s="298" t="s">
        <v>335</v>
      </c>
      <c r="C916" s="656" t="s">
        <v>862</v>
      </c>
      <c r="D916" s="159">
        <v>1</v>
      </c>
      <c r="E916" s="160" t="s">
        <v>769</v>
      </c>
      <c r="F916" s="72" t="s">
        <v>871</v>
      </c>
      <c r="G916" s="72" t="s">
        <v>334</v>
      </c>
      <c r="H916" s="55" t="s">
        <v>324</v>
      </c>
      <c r="I916" s="72">
        <v>57.85</v>
      </c>
      <c r="J916" s="261">
        <v>7080</v>
      </c>
      <c r="K916" s="161">
        <f t="shared" ref="K916" si="486">SUM(IF(J916="",0,VLOOKUP(J916,Kengetal,2)))</f>
        <v>80</v>
      </c>
      <c r="L916" s="162">
        <f t="shared" ref="L916" si="487">P916*I916*U916</f>
        <v>16.780583529411764</v>
      </c>
      <c r="M916" s="162">
        <f t="shared" ref="M916" si="488">Q916*I916*V916</f>
        <v>0</v>
      </c>
      <c r="N916" s="162">
        <f t="shared" ref="N916" si="489">R916*I916*W916</f>
        <v>0</v>
      </c>
      <c r="O916" s="162">
        <f t="shared" ref="O916" si="490">S916*I916*X916</f>
        <v>0</v>
      </c>
      <c r="P916" s="163">
        <f t="shared" si="428"/>
        <v>0.29007058823529408</v>
      </c>
      <c r="Q916" s="162">
        <f t="shared" si="429"/>
        <v>0</v>
      </c>
      <c r="R916" s="162">
        <f t="shared" si="430"/>
        <v>0</v>
      </c>
      <c r="S916" s="162">
        <f t="shared" si="431"/>
        <v>0</v>
      </c>
      <c r="T916" s="251" t="str">
        <f t="shared" ref="T916" si="491">IF(J916="","",VLOOKUP(J916,Kengetal,13,FALSE))</f>
        <v>V</v>
      </c>
      <c r="U916" s="262">
        <v>1</v>
      </c>
      <c r="V916" s="262">
        <v>1</v>
      </c>
      <c r="W916" s="262">
        <v>1</v>
      </c>
      <c r="X916" s="262">
        <v>1</v>
      </c>
      <c r="Y916" s="158"/>
      <c r="Z916" s="164">
        <f t="shared" ref="Z916" si="492">I916*K916</f>
        <v>4628</v>
      </c>
      <c r="AA916" s="165">
        <f t="shared" ref="AA916" si="493">L916+M916+N916+O916</f>
        <v>16.780583529411764</v>
      </c>
      <c r="AB916" s="166"/>
    </row>
    <row r="917" spans="2:28" ht="18" customHeight="1">
      <c r="B917" s="298" t="s">
        <v>335</v>
      </c>
      <c r="C917" s="656" t="s">
        <v>862</v>
      </c>
      <c r="D917" s="159">
        <v>1</v>
      </c>
      <c r="E917" s="160" t="s">
        <v>770</v>
      </c>
      <c r="F917" s="72" t="s">
        <v>871</v>
      </c>
      <c r="G917" s="72" t="s">
        <v>334</v>
      </c>
      <c r="H917" s="55" t="s">
        <v>324</v>
      </c>
      <c r="I917" s="72">
        <v>57.85</v>
      </c>
      <c r="J917" s="261">
        <v>7080</v>
      </c>
      <c r="K917" s="161">
        <f t="shared" si="427"/>
        <v>80</v>
      </c>
      <c r="L917" s="162">
        <f t="shared" si="1"/>
        <v>16.780583529411764</v>
      </c>
      <c r="M917" s="162">
        <f t="shared" si="2"/>
        <v>0</v>
      </c>
      <c r="N917" s="162">
        <f t="shared" si="3"/>
        <v>0</v>
      </c>
      <c r="O917" s="162">
        <f t="shared" si="4"/>
        <v>0</v>
      </c>
      <c r="P917" s="163">
        <f t="shared" si="428"/>
        <v>0.29007058823529408</v>
      </c>
      <c r="Q917" s="162">
        <f t="shared" si="429"/>
        <v>0</v>
      </c>
      <c r="R917" s="162">
        <f t="shared" si="430"/>
        <v>0</v>
      </c>
      <c r="S917" s="162">
        <f t="shared" si="431"/>
        <v>0</v>
      </c>
      <c r="T917" s="251" t="str">
        <f t="shared" si="432"/>
        <v>V</v>
      </c>
      <c r="U917" s="262">
        <v>1</v>
      </c>
      <c r="V917" s="262">
        <v>1</v>
      </c>
      <c r="W917" s="262">
        <v>1</v>
      </c>
      <c r="X917" s="262">
        <v>1</v>
      </c>
      <c r="Y917" s="158"/>
      <c r="Z917" s="164">
        <f t="shared" si="10"/>
        <v>4628</v>
      </c>
      <c r="AA917" s="165">
        <f t="shared" si="11"/>
        <v>16.780583529411764</v>
      </c>
      <c r="AB917" s="166"/>
    </row>
    <row r="918" spans="2:28" ht="18" customHeight="1">
      <c r="B918" s="298" t="s">
        <v>335</v>
      </c>
      <c r="C918" s="656" t="s">
        <v>862</v>
      </c>
      <c r="D918" s="159">
        <v>1</v>
      </c>
      <c r="E918" s="160" t="s">
        <v>771</v>
      </c>
      <c r="F918" s="55" t="s">
        <v>345</v>
      </c>
      <c r="G918" s="72" t="s">
        <v>348</v>
      </c>
      <c r="H918" s="55" t="s">
        <v>325</v>
      </c>
      <c r="I918" s="72">
        <v>8.25</v>
      </c>
      <c r="J918" s="261">
        <v>2200</v>
      </c>
      <c r="K918" s="161">
        <f t="shared" si="427"/>
        <v>200</v>
      </c>
      <c r="L918" s="162">
        <f t="shared" si="1"/>
        <v>23.871294117647061</v>
      </c>
      <c r="M918" s="162">
        <f t="shared" si="2"/>
        <v>0</v>
      </c>
      <c r="N918" s="162">
        <f t="shared" si="3"/>
        <v>0</v>
      </c>
      <c r="O918" s="162">
        <f t="shared" si="4"/>
        <v>0</v>
      </c>
      <c r="P918" s="163">
        <f t="shared" si="428"/>
        <v>2.8934901960784316</v>
      </c>
      <c r="Q918" s="162">
        <f t="shared" si="429"/>
        <v>0</v>
      </c>
      <c r="R918" s="162">
        <f t="shared" si="430"/>
        <v>0</v>
      </c>
      <c r="S918" s="162">
        <f t="shared" si="431"/>
        <v>0</v>
      </c>
      <c r="T918" s="251" t="str">
        <f t="shared" si="432"/>
        <v>S</v>
      </c>
      <c r="U918" s="262">
        <v>1</v>
      </c>
      <c r="V918" s="262">
        <v>1</v>
      </c>
      <c r="W918" s="262">
        <v>1</v>
      </c>
      <c r="X918" s="262">
        <v>1</v>
      </c>
      <c r="Y918" s="158"/>
      <c r="Z918" s="164">
        <f t="shared" si="10"/>
        <v>1650</v>
      </c>
      <c r="AA918" s="165">
        <f t="shared" si="11"/>
        <v>23.871294117647061</v>
      </c>
      <c r="AB918" s="166"/>
    </row>
    <row r="919" spans="2:28" ht="18" customHeight="1">
      <c r="B919" s="298" t="s">
        <v>335</v>
      </c>
      <c r="C919" s="656" t="s">
        <v>862</v>
      </c>
      <c r="D919" s="159">
        <v>1</v>
      </c>
      <c r="E919" s="160" t="s">
        <v>772</v>
      </c>
      <c r="F919" s="72" t="s">
        <v>412</v>
      </c>
      <c r="G919" s="72" t="s">
        <v>333</v>
      </c>
      <c r="H919" s="55" t="s">
        <v>324</v>
      </c>
      <c r="I919" s="72">
        <v>10.5</v>
      </c>
      <c r="J919" s="261">
        <v>3200</v>
      </c>
      <c r="K919" s="161">
        <f t="shared" si="427"/>
        <v>200</v>
      </c>
      <c r="L919" s="162">
        <f t="shared" si="1"/>
        <v>3.5419999999999998</v>
      </c>
      <c r="M919" s="162">
        <f t="shared" si="2"/>
        <v>0</v>
      </c>
      <c r="N919" s="162">
        <f t="shared" si="3"/>
        <v>0</v>
      </c>
      <c r="O919" s="162">
        <f t="shared" si="4"/>
        <v>0</v>
      </c>
      <c r="P919" s="163">
        <f t="shared" si="428"/>
        <v>0.33733333333333332</v>
      </c>
      <c r="Q919" s="162">
        <f t="shared" si="429"/>
        <v>0</v>
      </c>
      <c r="R919" s="162">
        <f t="shared" si="430"/>
        <v>0</v>
      </c>
      <c r="S919" s="162">
        <f t="shared" si="431"/>
        <v>0</v>
      </c>
      <c r="T919" s="251" t="str">
        <f t="shared" si="432"/>
        <v>V</v>
      </c>
      <c r="U919" s="262">
        <v>1</v>
      </c>
      <c r="V919" s="262">
        <v>1</v>
      </c>
      <c r="W919" s="262">
        <v>1</v>
      </c>
      <c r="X919" s="262">
        <v>1</v>
      </c>
      <c r="Y919" s="158"/>
      <c r="Z919" s="164">
        <f t="shared" si="10"/>
        <v>2100</v>
      </c>
      <c r="AA919" s="165">
        <f t="shared" si="11"/>
        <v>3.5419999999999998</v>
      </c>
      <c r="AB919" s="166"/>
    </row>
    <row r="920" spans="2:28" ht="18" customHeight="1">
      <c r="B920" s="298" t="s">
        <v>335</v>
      </c>
      <c r="C920" s="656" t="s">
        <v>862</v>
      </c>
      <c r="D920" s="159">
        <v>1</v>
      </c>
      <c r="E920" s="160" t="s">
        <v>772</v>
      </c>
      <c r="F920" s="72" t="s">
        <v>528</v>
      </c>
      <c r="G920" s="72" t="s">
        <v>341</v>
      </c>
      <c r="H920" s="55" t="s">
        <v>323</v>
      </c>
      <c r="I920" s="72">
        <v>36</v>
      </c>
      <c r="J920" s="261">
        <v>1040</v>
      </c>
      <c r="K920" s="161">
        <f t="shared" si="427"/>
        <v>40</v>
      </c>
      <c r="L920" s="162">
        <f t="shared" si="1"/>
        <v>4.558870588235294</v>
      </c>
      <c r="M920" s="162">
        <f t="shared" si="2"/>
        <v>0</v>
      </c>
      <c r="N920" s="162">
        <f t="shared" si="3"/>
        <v>0</v>
      </c>
      <c r="O920" s="162">
        <f t="shared" si="4"/>
        <v>0</v>
      </c>
      <c r="P920" s="163">
        <f t="shared" si="428"/>
        <v>0.12663529411764707</v>
      </c>
      <c r="Q920" s="162">
        <f t="shared" si="429"/>
        <v>0</v>
      </c>
      <c r="R920" s="162">
        <f t="shared" si="430"/>
        <v>0</v>
      </c>
      <c r="S920" s="162">
        <f t="shared" si="431"/>
        <v>0</v>
      </c>
      <c r="T920" s="251" t="str">
        <f t="shared" si="432"/>
        <v>B</v>
      </c>
      <c r="U920" s="262">
        <v>1</v>
      </c>
      <c r="V920" s="262">
        <v>1</v>
      </c>
      <c r="W920" s="262">
        <v>1</v>
      </c>
      <c r="X920" s="262">
        <v>1</v>
      </c>
      <c r="Y920" s="158"/>
      <c r="Z920" s="164">
        <f t="shared" si="10"/>
        <v>1440</v>
      </c>
      <c r="AA920" s="165">
        <f t="shared" si="11"/>
        <v>4.558870588235294</v>
      </c>
      <c r="AB920" s="166"/>
    </row>
    <row r="921" spans="2:28" ht="18" customHeight="1">
      <c r="B921" s="298" t="s">
        <v>335</v>
      </c>
      <c r="C921" s="656" t="s">
        <v>862</v>
      </c>
      <c r="D921" s="159">
        <v>1</v>
      </c>
      <c r="E921" s="160" t="s">
        <v>773</v>
      </c>
      <c r="F921" s="72" t="s">
        <v>871</v>
      </c>
      <c r="G921" s="72" t="s">
        <v>334</v>
      </c>
      <c r="H921" s="55" t="s">
        <v>323</v>
      </c>
      <c r="I921" s="72">
        <v>57.85</v>
      </c>
      <c r="J921" s="261">
        <v>7080</v>
      </c>
      <c r="K921" s="161">
        <f t="shared" si="427"/>
        <v>80</v>
      </c>
      <c r="L921" s="162">
        <f t="shared" si="1"/>
        <v>16.780583529411764</v>
      </c>
      <c r="M921" s="162">
        <f t="shared" si="2"/>
        <v>0</v>
      </c>
      <c r="N921" s="162">
        <f t="shared" si="3"/>
        <v>0</v>
      </c>
      <c r="O921" s="162">
        <f t="shared" si="4"/>
        <v>0</v>
      </c>
      <c r="P921" s="163">
        <f t="shared" si="428"/>
        <v>0.29007058823529408</v>
      </c>
      <c r="Q921" s="162">
        <f t="shared" si="429"/>
        <v>0</v>
      </c>
      <c r="R921" s="162">
        <f t="shared" si="430"/>
        <v>0</v>
      </c>
      <c r="S921" s="162">
        <f t="shared" si="431"/>
        <v>0</v>
      </c>
      <c r="T921" s="251" t="str">
        <f t="shared" si="432"/>
        <v>V</v>
      </c>
      <c r="U921" s="262">
        <v>1</v>
      </c>
      <c r="V921" s="262">
        <v>1</v>
      </c>
      <c r="W921" s="262">
        <v>1</v>
      </c>
      <c r="X921" s="262">
        <v>1</v>
      </c>
      <c r="Y921" s="158"/>
      <c r="Z921" s="164">
        <f t="shared" si="10"/>
        <v>4628</v>
      </c>
      <c r="AA921" s="165">
        <f t="shared" si="11"/>
        <v>16.780583529411764</v>
      </c>
      <c r="AB921" s="166"/>
    </row>
    <row r="922" spans="2:28" ht="18" customHeight="1">
      <c r="B922" s="298" t="s">
        <v>335</v>
      </c>
      <c r="C922" s="656" t="s">
        <v>862</v>
      </c>
      <c r="D922" s="159">
        <v>1</v>
      </c>
      <c r="E922" s="160" t="s">
        <v>774</v>
      </c>
      <c r="F922" s="72" t="s">
        <v>528</v>
      </c>
      <c r="G922" s="72" t="s">
        <v>341</v>
      </c>
      <c r="H922" s="55" t="s">
        <v>324</v>
      </c>
      <c r="I922" s="72">
        <v>26.85</v>
      </c>
      <c r="J922" s="261">
        <v>1040</v>
      </c>
      <c r="K922" s="161">
        <f t="shared" si="427"/>
        <v>40</v>
      </c>
      <c r="L922" s="162">
        <f t="shared" si="1"/>
        <v>3.400157647058824</v>
      </c>
      <c r="M922" s="162">
        <f t="shared" si="2"/>
        <v>0</v>
      </c>
      <c r="N922" s="162">
        <f t="shared" si="3"/>
        <v>0</v>
      </c>
      <c r="O922" s="162">
        <f t="shared" si="4"/>
        <v>0</v>
      </c>
      <c r="P922" s="163">
        <f t="shared" si="428"/>
        <v>0.12663529411764707</v>
      </c>
      <c r="Q922" s="162">
        <f t="shared" si="429"/>
        <v>0</v>
      </c>
      <c r="R922" s="162">
        <f t="shared" si="430"/>
        <v>0</v>
      </c>
      <c r="S922" s="162">
        <f t="shared" si="431"/>
        <v>0</v>
      </c>
      <c r="T922" s="251" t="str">
        <f t="shared" si="432"/>
        <v>B</v>
      </c>
      <c r="U922" s="262">
        <v>1</v>
      </c>
      <c r="V922" s="262">
        <v>1</v>
      </c>
      <c r="W922" s="262">
        <v>1</v>
      </c>
      <c r="X922" s="262">
        <v>1</v>
      </c>
      <c r="Y922" s="158"/>
      <c r="Z922" s="164">
        <f t="shared" si="10"/>
        <v>1074</v>
      </c>
      <c r="AA922" s="165">
        <f t="shared" si="11"/>
        <v>3.400157647058824</v>
      </c>
      <c r="AB922" s="166"/>
    </row>
    <row r="923" spans="2:28" ht="18" customHeight="1">
      <c r="B923" s="298" t="s">
        <v>335</v>
      </c>
      <c r="C923" s="656" t="s">
        <v>860</v>
      </c>
      <c r="D923" s="159">
        <v>0</v>
      </c>
      <c r="E923" s="160" t="s">
        <v>775</v>
      </c>
      <c r="F923" s="72" t="s">
        <v>412</v>
      </c>
      <c r="G923" s="72" t="s">
        <v>333</v>
      </c>
      <c r="H923" s="55" t="s">
        <v>327</v>
      </c>
      <c r="I923" s="72">
        <v>20.69</v>
      </c>
      <c r="J923" s="261">
        <v>3200</v>
      </c>
      <c r="K923" s="161">
        <f t="shared" si="427"/>
        <v>200</v>
      </c>
      <c r="L923" s="162">
        <f t="shared" si="1"/>
        <v>6.9794266666666669</v>
      </c>
      <c r="M923" s="162">
        <f t="shared" si="2"/>
        <v>0</v>
      </c>
      <c r="N923" s="162">
        <f t="shared" si="3"/>
        <v>0</v>
      </c>
      <c r="O923" s="162">
        <f t="shared" si="4"/>
        <v>0</v>
      </c>
      <c r="P923" s="163">
        <f t="shared" si="428"/>
        <v>0.33733333333333332</v>
      </c>
      <c r="Q923" s="162">
        <f t="shared" si="429"/>
        <v>0</v>
      </c>
      <c r="R923" s="162">
        <f t="shared" si="430"/>
        <v>0</v>
      </c>
      <c r="S923" s="162">
        <f t="shared" si="431"/>
        <v>0</v>
      </c>
      <c r="T923" s="251" t="str">
        <f t="shared" si="432"/>
        <v>V</v>
      </c>
      <c r="U923" s="262">
        <v>1</v>
      </c>
      <c r="V923" s="262">
        <v>1</v>
      </c>
      <c r="W923" s="262">
        <v>1</v>
      </c>
      <c r="X923" s="262">
        <v>1</v>
      </c>
      <c r="Y923" s="158"/>
      <c r="Z923" s="164">
        <f t="shared" si="10"/>
        <v>4138</v>
      </c>
      <c r="AA923" s="165">
        <f t="shared" si="11"/>
        <v>6.9794266666666669</v>
      </c>
      <c r="AB923" s="166"/>
    </row>
    <row r="924" spans="2:28" ht="18" customHeight="1">
      <c r="B924" s="298" t="s">
        <v>335</v>
      </c>
      <c r="C924" s="656" t="s">
        <v>860</v>
      </c>
      <c r="D924" s="159">
        <v>0</v>
      </c>
      <c r="E924" s="160" t="s">
        <v>776</v>
      </c>
      <c r="F924" s="55" t="s">
        <v>345</v>
      </c>
      <c r="G924" s="72" t="s">
        <v>348</v>
      </c>
      <c r="H924" s="55" t="s">
        <v>327</v>
      </c>
      <c r="I924" s="72">
        <v>5.2</v>
      </c>
      <c r="J924" s="261">
        <v>2200</v>
      </c>
      <c r="K924" s="161">
        <f t="shared" si="427"/>
        <v>200</v>
      </c>
      <c r="L924" s="162">
        <f t="shared" si="1"/>
        <v>15.046149019607844</v>
      </c>
      <c r="M924" s="162">
        <f t="shared" si="2"/>
        <v>0</v>
      </c>
      <c r="N924" s="162">
        <f t="shared" si="3"/>
        <v>0</v>
      </c>
      <c r="O924" s="162">
        <f t="shared" si="4"/>
        <v>0</v>
      </c>
      <c r="P924" s="163">
        <f t="shared" si="428"/>
        <v>2.8934901960784316</v>
      </c>
      <c r="Q924" s="162">
        <f t="shared" si="429"/>
        <v>0</v>
      </c>
      <c r="R924" s="162">
        <f t="shared" si="430"/>
        <v>0</v>
      </c>
      <c r="S924" s="162">
        <f t="shared" si="431"/>
        <v>0</v>
      </c>
      <c r="T924" s="251" t="str">
        <f t="shared" si="432"/>
        <v>S</v>
      </c>
      <c r="U924" s="262">
        <v>1</v>
      </c>
      <c r="V924" s="262">
        <v>1</v>
      </c>
      <c r="W924" s="262">
        <v>1</v>
      </c>
      <c r="X924" s="262">
        <v>1</v>
      </c>
      <c r="Y924" s="158"/>
      <c r="Z924" s="164">
        <f t="shared" si="10"/>
        <v>1040</v>
      </c>
      <c r="AA924" s="165">
        <f t="shared" si="11"/>
        <v>15.046149019607844</v>
      </c>
      <c r="AB924" s="166"/>
    </row>
    <row r="925" spans="2:28" ht="18" customHeight="1">
      <c r="B925" s="298" t="s">
        <v>335</v>
      </c>
      <c r="C925" s="656" t="s">
        <v>860</v>
      </c>
      <c r="D925" s="159">
        <v>0</v>
      </c>
      <c r="E925" s="160" t="s">
        <v>777</v>
      </c>
      <c r="F925" s="55" t="s">
        <v>345</v>
      </c>
      <c r="G925" s="72" t="s">
        <v>348</v>
      </c>
      <c r="H925" s="55" t="s">
        <v>327</v>
      </c>
      <c r="I925" s="72">
        <v>3.12</v>
      </c>
      <c r="J925" s="261">
        <v>2200</v>
      </c>
      <c r="K925" s="161">
        <f t="shared" si="427"/>
        <v>200</v>
      </c>
      <c r="L925" s="162">
        <f t="shared" si="1"/>
        <v>9.0276894117647064</v>
      </c>
      <c r="M925" s="162">
        <f t="shared" si="2"/>
        <v>0</v>
      </c>
      <c r="N925" s="162">
        <f t="shared" si="3"/>
        <v>0</v>
      </c>
      <c r="O925" s="162">
        <f t="shared" si="4"/>
        <v>0</v>
      </c>
      <c r="P925" s="163">
        <f t="shared" si="428"/>
        <v>2.8934901960784316</v>
      </c>
      <c r="Q925" s="162">
        <f t="shared" si="429"/>
        <v>0</v>
      </c>
      <c r="R925" s="162">
        <f t="shared" si="430"/>
        <v>0</v>
      </c>
      <c r="S925" s="162">
        <f t="shared" si="431"/>
        <v>0</v>
      </c>
      <c r="T925" s="251" t="str">
        <f t="shared" si="432"/>
        <v>S</v>
      </c>
      <c r="U925" s="262">
        <v>1</v>
      </c>
      <c r="V925" s="262">
        <v>1</v>
      </c>
      <c r="W925" s="262">
        <v>1</v>
      </c>
      <c r="X925" s="262">
        <v>1</v>
      </c>
      <c r="Y925" s="158"/>
      <c r="Z925" s="164">
        <f t="shared" si="10"/>
        <v>624</v>
      </c>
      <c r="AA925" s="165">
        <f t="shared" si="11"/>
        <v>9.0276894117647064</v>
      </c>
      <c r="AB925" s="166"/>
    </row>
    <row r="926" spans="2:28" ht="18" customHeight="1">
      <c r="B926" s="298" t="s">
        <v>335</v>
      </c>
      <c r="C926" s="656" t="s">
        <v>860</v>
      </c>
      <c r="D926" s="159">
        <v>0</v>
      </c>
      <c r="E926" s="160" t="s">
        <v>778</v>
      </c>
      <c r="F926" s="72" t="s">
        <v>481</v>
      </c>
      <c r="G926" s="72" t="s">
        <v>333</v>
      </c>
      <c r="H926" s="55" t="s">
        <v>327</v>
      </c>
      <c r="I926" s="72">
        <v>20</v>
      </c>
      <c r="J926" s="261">
        <v>3200</v>
      </c>
      <c r="K926" s="161">
        <f t="shared" si="427"/>
        <v>200</v>
      </c>
      <c r="L926" s="162">
        <f t="shared" si="1"/>
        <v>6.7466666666666661</v>
      </c>
      <c r="M926" s="162">
        <f t="shared" si="2"/>
        <v>0</v>
      </c>
      <c r="N926" s="162">
        <f t="shared" si="3"/>
        <v>0</v>
      </c>
      <c r="O926" s="162">
        <f t="shared" si="4"/>
        <v>0</v>
      </c>
      <c r="P926" s="163">
        <f t="shared" si="428"/>
        <v>0.33733333333333332</v>
      </c>
      <c r="Q926" s="162">
        <f t="shared" si="429"/>
        <v>0</v>
      </c>
      <c r="R926" s="162">
        <f t="shared" si="430"/>
        <v>0</v>
      </c>
      <c r="S926" s="162">
        <f t="shared" si="431"/>
        <v>0</v>
      </c>
      <c r="T926" s="251" t="str">
        <f t="shared" si="432"/>
        <v>V</v>
      </c>
      <c r="U926" s="262">
        <v>1</v>
      </c>
      <c r="V926" s="262">
        <v>1</v>
      </c>
      <c r="W926" s="262">
        <v>1</v>
      </c>
      <c r="X926" s="262">
        <v>1</v>
      </c>
      <c r="Y926" s="158"/>
      <c r="Z926" s="164">
        <f t="shared" si="10"/>
        <v>4000</v>
      </c>
      <c r="AA926" s="165">
        <f t="shared" si="11"/>
        <v>6.7466666666666661</v>
      </c>
      <c r="AB926" s="166"/>
    </row>
    <row r="927" spans="2:28" ht="18" customHeight="1">
      <c r="B927" s="298" t="s">
        <v>335</v>
      </c>
      <c r="C927" s="656" t="s">
        <v>860</v>
      </c>
      <c r="D927" s="159">
        <v>0</v>
      </c>
      <c r="E927" s="160" t="s">
        <v>779</v>
      </c>
      <c r="F927" s="72" t="s">
        <v>481</v>
      </c>
      <c r="G927" s="72" t="s">
        <v>333</v>
      </c>
      <c r="H927" s="55" t="s">
        <v>327</v>
      </c>
      <c r="I927" s="72">
        <v>23.6</v>
      </c>
      <c r="J927" s="261">
        <v>3200</v>
      </c>
      <c r="K927" s="161">
        <f t="shared" si="427"/>
        <v>200</v>
      </c>
      <c r="L927" s="162">
        <f t="shared" si="1"/>
        <v>7.9610666666666665</v>
      </c>
      <c r="M927" s="162">
        <f t="shared" si="2"/>
        <v>0</v>
      </c>
      <c r="N927" s="162">
        <f t="shared" si="3"/>
        <v>0</v>
      </c>
      <c r="O927" s="162">
        <f t="shared" si="4"/>
        <v>0</v>
      </c>
      <c r="P927" s="163">
        <f t="shared" si="428"/>
        <v>0.33733333333333332</v>
      </c>
      <c r="Q927" s="162">
        <f t="shared" si="429"/>
        <v>0</v>
      </c>
      <c r="R927" s="162">
        <f t="shared" si="430"/>
        <v>0</v>
      </c>
      <c r="S927" s="162">
        <f t="shared" si="431"/>
        <v>0</v>
      </c>
      <c r="T927" s="251" t="str">
        <f t="shared" si="432"/>
        <v>V</v>
      </c>
      <c r="U927" s="262">
        <v>1</v>
      </c>
      <c r="V927" s="262">
        <v>1</v>
      </c>
      <c r="W927" s="262">
        <v>1</v>
      </c>
      <c r="X927" s="262">
        <v>1</v>
      </c>
      <c r="Y927" s="158"/>
      <c r="Z927" s="164">
        <f t="shared" si="10"/>
        <v>4720</v>
      </c>
      <c r="AA927" s="165">
        <f t="shared" si="11"/>
        <v>7.9610666666666665</v>
      </c>
      <c r="AB927" s="166"/>
    </row>
    <row r="928" spans="2:28" ht="18" customHeight="1">
      <c r="B928" s="298" t="s">
        <v>335</v>
      </c>
      <c r="C928" s="656" t="s">
        <v>860</v>
      </c>
      <c r="D928" s="159">
        <v>0</v>
      </c>
      <c r="E928" s="160" t="s">
        <v>780</v>
      </c>
      <c r="F928" s="55" t="s">
        <v>345</v>
      </c>
      <c r="G928" s="72" t="s">
        <v>348</v>
      </c>
      <c r="H928" s="55" t="s">
        <v>327</v>
      </c>
      <c r="I928" s="72">
        <v>15.5</v>
      </c>
      <c r="J928" s="261">
        <v>2200</v>
      </c>
      <c r="K928" s="161">
        <f t="shared" si="427"/>
        <v>200</v>
      </c>
      <c r="L928" s="162">
        <f t="shared" si="1"/>
        <v>44.84909803921569</v>
      </c>
      <c r="M928" s="162">
        <f t="shared" si="2"/>
        <v>0</v>
      </c>
      <c r="N928" s="162">
        <f t="shared" si="3"/>
        <v>0</v>
      </c>
      <c r="O928" s="162">
        <f t="shared" si="4"/>
        <v>0</v>
      </c>
      <c r="P928" s="163">
        <f t="shared" si="428"/>
        <v>2.8934901960784316</v>
      </c>
      <c r="Q928" s="162">
        <f t="shared" si="429"/>
        <v>0</v>
      </c>
      <c r="R928" s="162">
        <f t="shared" si="430"/>
        <v>0</v>
      </c>
      <c r="S928" s="162">
        <f t="shared" si="431"/>
        <v>0</v>
      </c>
      <c r="T928" s="251" t="str">
        <f t="shared" si="432"/>
        <v>S</v>
      </c>
      <c r="U928" s="262">
        <v>1</v>
      </c>
      <c r="V928" s="262">
        <v>1</v>
      </c>
      <c r="W928" s="262">
        <v>1</v>
      </c>
      <c r="X928" s="262">
        <v>1</v>
      </c>
      <c r="Y928" s="158"/>
      <c r="Z928" s="164">
        <f t="shared" si="10"/>
        <v>3100</v>
      </c>
      <c r="AA928" s="165">
        <f t="shared" si="11"/>
        <v>44.84909803921569</v>
      </c>
      <c r="AB928" s="166"/>
    </row>
    <row r="929" spans="2:28" ht="18" customHeight="1">
      <c r="B929" s="298" t="s">
        <v>335</v>
      </c>
      <c r="C929" s="656" t="s">
        <v>860</v>
      </c>
      <c r="D929" s="159">
        <v>0</v>
      </c>
      <c r="E929" s="160" t="s">
        <v>781</v>
      </c>
      <c r="F929" s="55" t="s">
        <v>345</v>
      </c>
      <c r="G929" s="72" t="s">
        <v>348</v>
      </c>
      <c r="H929" s="55" t="s">
        <v>327</v>
      </c>
      <c r="I929" s="72">
        <v>20</v>
      </c>
      <c r="J929" s="261">
        <v>2200</v>
      </c>
      <c r="K929" s="161">
        <f t="shared" ref="K929" si="494">SUM(IF(J929="",0,VLOOKUP(J929,Kengetal,2)))</f>
        <v>200</v>
      </c>
      <c r="L929" s="162">
        <f t="shared" ref="L929" si="495">P929*I929*U929</f>
        <v>57.869803921568632</v>
      </c>
      <c r="M929" s="162">
        <f t="shared" ref="M929" si="496">Q929*I929*V929</f>
        <v>0</v>
      </c>
      <c r="N929" s="162">
        <f t="shared" ref="N929" si="497">R929*I929*W929</f>
        <v>0</v>
      </c>
      <c r="O929" s="162">
        <f t="shared" ref="O929" si="498">S929*I929*X929</f>
        <v>0</v>
      </c>
      <c r="P929" s="163">
        <f t="shared" si="428"/>
        <v>2.8934901960784316</v>
      </c>
      <c r="Q929" s="162">
        <f t="shared" si="429"/>
        <v>0</v>
      </c>
      <c r="R929" s="162">
        <f t="shared" si="430"/>
        <v>0</v>
      </c>
      <c r="S929" s="162">
        <f t="shared" si="431"/>
        <v>0</v>
      </c>
      <c r="T929" s="251" t="str">
        <f t="shared" ref="T929" si="499">IF(J929="","",VLOOKUP(J929,Kengetal,13,FALSE))</f>
        <v>S</v>
      </c>
      <c r="U929" s="262">
        <v>1</v>
      </c>
      <c r="V929" s="262">
        <v>1</v>
      </c>
      <c r="W929" s="262">
        <v>1</v>
      </c>
      <c r="X929" s="262">
        <v>1</v>
      </c>
      <c r="Y929" s="158"/>
      <c r="Z929" s="164">
        <f t="shared" ref="Z929" si="500">I929*K929</f>
        <v>4000</v>
      </c>
      <c r="AA929" s="165">
        <f t="shared" ref="AA929" si="501">L929+M929+N929+O929</f>
        <v>57.869803921568632</v>
      </c>
      <c r="AB929" s="166"/>
    </row>
    <row r="930" spans="2:28" ht="18" customHeight="1">
      <c r="B930" s="298" t="s">
        <v>335</v>
      </c>
      <c r="C930" s="656" t="s">
        <v>860</v>
      </c>
      <c r="D930" s="159">
        <v>0</v>
      </c>
      <c r="E930" s="160" t="s">
        <v>782</v>
      </c>
      <c r="F930" s="72" t="s">
        <v>488</v>
      </c>
      <c r="G930" s="72" t="s">
        <v>333</v>
      </c>
      <c r="H930" s="55" t="s">
        <v>324</v>
      </c>
      <c r="I930" s="72">
        <v>200</v>
      </c>
      <c r="J930" s="261">
        <v>5200</v>
      </c>
      <c r="K930" s="161">
        <f t="shared" si="427"/>
        <v>200</v>
      </c>
      <c r="L930" s="162">
        <f t="shared" si="1"/>
        <v>62.59607843137254</v>
      </c>
      <c r="M930" s="162">
        <f t="shared" si="2"/>
        <v>0</v>
      </c>
      <c r="N930" s="162">
        <f t="shared" si="3"/>
        <v>0</v>
      </c>
      <c r="O930" s="162">
        <f t="shared" si="4"/>
        <v>0</v>
      </c>
      <c r="P930" s="163">
        <f t="shared" si="428"/>
        <v>0.31298039215686269</v>
      </c>
      <c r="Q930" s="162">
        <f t="shared" si="429"/>
        <v>0</v>
      </c>
      <c r="R930" s="162">
        <f t="shared" si="430"/>
        <v>0</v>
      </c>
      <c r="S930" s="162">
        <f t="shared" si="431"/>
        <v>0</v>
      </c>
      <c r="T930" s="251" t="str">
        <f t="shared" si="432"/>
        <v>V</v>
      </c>
      <c r="U930" s="262">
        <v>1</v>
      </c>
      <c r="V930" s="262">
        <v>1</v>
      </c>
      <c r="W930" s="262">
        <v>1</v>
      </c>
      <c r="X930" s="262">
        <v>1</v>
      </c>
      <c r="Y930" s="158"/>
      <c r="Z930" s="164">
        <f t="shared" si="10"/>
        <v>40000</v>
      </c>
      <c r="AA930" s="165">
        <f t="shared" si="11"/>
        <v>62.59607843137254</v>
      </c>
      <c r="AB930" s="166"/>
    </row>
    <row r="931" spans="2:28" ht="18" customHeight="1">
      <c r="B931" s="298" t="s">
        <v>335</v>
      </c>
      <c r="C931" s="656" t="s">
        <v>860</v>
      </c>
      <c r="D931" s="159">
        <v>1</v>
      </c>
      <c r="E931" s="160" t="s">
        <v>782</v>
      </c>
      <c r="F931" s="72" t="s">
        <v>873</v>
      </c>
      <c r="G931" s="72" t="s">
        <v>334</v>
      </c>
      <c r="H931" s="55" t="s">
        <v>324</v>
      </c>
      <c r="I931" s="72">
        <v>47</v>
      </c>
      <c r="J931" s="261">
        <v>7080</v>
      </c>
      <c r="K931" s="161">
        <f t="shared" si="427"/>
        <v>80</v>
      </c>
      <c r="L931" s="162">
        <f t="shared" si="1"/>
        <v>13.633317647058822</v>
      </c>
      <c r="M931" s="162">
        <f t="shared" si="2"/>
        <v>0</v>
      </c>
      <c r="N931" s="162">
        <f t="shared" si="3"/>
        <v>0</v>
      </c>
      <c r="O931" s="162">
        <f t="shared" si="4"/>
        <v>0</v>
      </c>
      <c r="P931" s="163">
        <f t="shared" si="428"/>
        <v>0.29007058823529408</v>
      </c>
      <c r="Q931" s="162">
        <f t="shared" si="429"/>
        <v>0</v>
      </c>
      <c r="R931" s="162">
        <f t="shared" si="430"/>
        <v>0</v>
      </c>
      <c r="S931" s="162">
        <f t="shared" si="431"/>
        <v>0</v>
      </c>
      <c r="T931" s="251" t="str">
        <f t="shared" si="432"/>
        <v>V</v>
      </c>
      <c r="U931" s="262">
        <v>1</v>
      </c>
      <c r="V931" s="262">
        <v>1</v>
      </c>
      <c r="W931" s="262">
        <v>1</v>
      </c>
      <c r="X931" s="262">
        <v>1</v>
      </c>
      <c r="Y931" s="158"/>
      <c r="Z931" s="164">
        <f t="shared" si="10"/>
        <v>3760</v>
      </c>
      <c r="AA931" s="165">
        <f t="shared" si="11"/>
        <v>13.633317647058822</v>
      </c>
      <c r="AB931" s="166"/>
    </row>
    <row r="932" spans="2:28" ht="18" customHeight="1">
      <c r="B932" s="298" t="s">
        <v>335</v>
      </c>
      <c r="C932" s="656" t="s">
        <v>861</v>
      </c>
      <c r="D932" s="159">
        <v>0</v>
      </c>
      <c r="E932" s="160"/>
      <c r="F932" s="72" t="s">
        <v>871</v>
      </c>
      <c r="G932" s="72" t="s">
        <v>334</v>
      </c>
      <c r="H932" s="55" t="s">
        <v>324</v>
      </c>
      <c r="I932" s="72">
        <v>49</v>
      </c>
      <c r="J932" s="261">
        <v>7080</v>
      </c>
      <c r="K932" s="161">
        <f t="shared" si="427"/>
        <v>80</v>
      </c>
      <c r="L932" s="162">
        <f t="shared" si="1"/>
        <v>14.213458823529409</v>
      </c>
      <c r="M932" s="162">
        <f t="shared" si="2"/>
        <v>0</v>
      </c>
      <c r="N932" s="162">
        <f t="shared" si="3"/>
        <v>0</v>
      </c>
      <c r="O932" s="162">
        <f t="shared" si="4"/>
        <v>0</v>
      </c>
      <c r="P932" s="163">
        <f t="shared" si="428"/>
        <v>0.29007058823529408</v>
      </c>
      <c r="Q932" s="162">
        <f t="shared" si="429"/>
        <v>0</v>
      </c>
      <c r="R932" s="162">
        <f t="shared" si="430"/>
        <v>0</v>
      </c>
      <c r="S932" s="162">
        <f t="shared" si="431"/>
        <v>0</v>
      </c>
      <c r="T932" s="251" t="str">
        <f t="shared" si="432"/>
        <v>V</v>
      </c>
      <c r="U932" s="262">
        <v>1</v>
      </c>
      <c r="V932" s="262">
        <v>1</v>
      </c>
      <c r="W932" s="262">
        <v>1</v>
      </c>
      <c r="X932" s="262">
        <v>1</v>
      </c>
      <c r="Y932" s="158"/>
      <c r="Z932" s="164">
        <f t="shared" si="10"/>
        <v>3920</v>
      </c>
      <c r="AA932" s="165">
        <f t="shared" si="11"/>
        <v>14.213458823529409</v>
      </c>
      <c r="AB932" s="166"/>
    </row>
    <row r="933" spans="2:28" ht="18" customHeight="1">
      <c r="B933" s="298" t="s">
        <v>335</v>
      </c>
      <c r="C933" s="656" t="s">
        <v>861</v>
      </c>
      <c r="D933" s="159">
        <v>0</v>
      </c>
      <c r="E933" s="160"/>
      <c r="F933" s="72" t="s">
        <v>871</v>
      </c>
      <c r="G933" s="72" t="s">
        <v>334</v>
      </c>
      <c r="H933" s="55" t="s">
        <v>324</v>
      </c>
      <c r="I933" s="72">
        <v>49</v>
      </c>
      <c r="J933" s="261">
        <v>7080</v>
      </c>
      <c r="K933" s="161">
        <f t="shared" si="427"/>
        <v>80</v>
      </c>
      <c r="L933" s="162">
        <f t="shared" si="1"/>
        <v>14.213458823529409</v>
      </c>
      <c r="M933" s="162">
        <f t="shared" si="2"/>
        <v>0</v>
      </c>
      <c r="N933" s="162">
        <f t="shared" si="3"/>
        <v>0</v>
      </c>
      <c r="O933" s="162">
        <f t="shared" si="4"/>
        <v>0</v>
      </c>
      <c r="P933" s="163">
        <f t="shared" si="428"/>
        <v>0.29007058823529408</v>
      </c>
      <c r="Q933" s="162">
        <f t="shared" si="429"/>
        <v>0</v>
      </c>
      <c r="R933" s="162">
        <f t="shared" si="430"/>
        <v>0</v>
      </c>
      <c r="S933" s="162">
        <f t="shared" si="431"/>
        <v>0</v>
      </c>
      <c r="T933" s="251" t="str">
        <f t="shared" si="432"/>
        <v>V</v>
      </c>
      <c r="U933" s="262">
        <v>1</v>
      </c>
      <c r="V933" s="262">
        <v>1</v>
      </c>
      <c r="W933" s="262">
        <v>1</v>
      </c>
      <c r="X933" s="262">
        <v>1</v>
      </c>
      <c r="Y933" s="158"/>
      <c r="Z933" s="164">
        <f t="shared" si="10"/>
        <v>3920</v>
      </c>
      <c r="AA933" s="165">
        <f t="shared" si="11"/>
        <v>14.213458823529409</v>
      </c>
      <c r="AB933" s="166"/>
    </row>
    <row r="934" spans="2:28" ht="18" customHeight="1">
      <c r="B934" s="298" t="s">
        <v>335</v>
      </c>
      <c r="C934" s="656" t="s">
        <v>861</v>
      </c>
      <c r="D934" s="159">
        <v>0</v>
      </c>
      <c r="E934" s="160"/>
      <c r="F934" s="55" t="s">
        <v>345</v>
      </c>
      <c r="G934" s="72" t="s">
        <v>348</v>
      </c>
      <c r="H934" s="55" t="s">
        <v>324</v>
      </c>
      <c r="I934" s="72">
        <v>3</v>
      </c>
      <c r="J934" s="261">
        <v>2200</v>
      </c>
      <c r="K934" s="161">
        <f t="shared" si="427"/>
        <v>200</v>
      </c>
      <c r="L934" s="162">
        <f t="shared" si="1"/>
        <v>8.6804705882352948</v>
      </c>
      <c r="M934" s="162">
        <f t="shared" si="2"/>
        <v>0</v>
      </c>
      <c r="N934" s="162">
        <f t="shared" si="3"/>
        <v>0</v>
      </c>
      <c r="O934" s="162">
        <f t="shared" si="4"/>
        <v>0</v>
      </c>
      <c r="P934" s="163">
        <f t="shared" si="428"/>
        <v>2.8934901960784316</v>
      </c>
      <c r="Q934" s="162">
        <f t="shared" si="429"/>
        <v>0</v>
      </c>
      <c r="R934" s="162">
        <f t="shared" si="430"/>
        <v>0</v>
      </c>
      <c r="S934" s="162">
        <f t="shared" si="431"/>
        <v>0</v>
      </c>
      <c r="T934" s="251" t="str">
        <f t="shared" si="432"/>
        <v>S</v>
      </c>
      <c r="U934" s="262">
        <v>1</v>
      </c>
      <c r="V934" s="262">
        <v>1</v>
      </c>
      <c r="W934" s="262">
        <v>1</v>
      </c>
      <c r="X934" s="262">
        <v>1</v>
      </c>
      <c r="Y934" s="158"/>
      <c r="Z934" s="164">
        <f t="shared" si="10"/>
        <v>600</v>
      </c>
      <c r="AA934" s="165">
        <f t="shared" si="11"/>
        <v>8.6804705882352948</v>
      </c>
      <c r="AB934" s="166"/>
    </row>
    <row r="935" spans="2:28" ht="18" customHeight="1">
      <c r="B935" s="298" t="s">
        <v>335</v>
      </c>
      <c r="C935" s="656" t="s">
        <v>861</v>
      </c>
      <c r="D935" s="159">
        <v>0</v>
      </c>
      <c r="E935" s="160"/>
      <c r="F935" s="72" t="s">
        <v>302</v>
      </c>
      <c r="G935" s="72" t="s">
        <v>333</v>
      </c>
      <c r="H935" s="55" t="s">
        <v>324</v>
      </c>
      <c r="I935" s="72">
        <v>9</v>
      </c>
      <c r="J935" s="261">
        <v>6200</v>
      </c>
      <c r="K935" s="161">
        <f t="shared" si="427"/>
        <v>200</v>
      </c>
      <c r="L935" s="162">
        <f t="shared" si="1"/>
        <v>16.235294117647058</v>
      </c>
      <c r="M935" s="162">
        <f t="shared" si="2"/>
        <v>0</v>
      </c>
      <c r="N935" s="162">
        <f t="shared" si="3"/>
        <v>0</v>
      </c>
      <c r="O935" s="162">
        <f t="shared" si="4"/>
        <v>0</v>
      </c>
      <c r="P935" s="163">
        <f t="shared" si="428"/>
        <v>1.8039215686274508</v>
      </c>
      <c r="Q935" s="162">
        <f t="shared" si="429"/>
        <v>0</v>
      </c>
      <c r="R935" s="162">
        <f t="shared" si="430"/>
        <v>0</v>
      </c>
      <c r="S935" s="162">
        <f t="shared" si="431"/>
        <v>0</v>
      </c>
      <c r="T935" s="251" t="str">
        <f t="shared" si="432"/>
        <v>V</v>
      </c>
      <c r="U935" s="262">
        <v>1</v>
      </c>
      <c r="V935" s="262">
        <v>1</v>
      </c>
      <c r="W935" s="262">
        <v>1</v>
      </c>
      <c r="X935" s="262">
        <v>1</v>
      </c>
      <c r="Y935" s="158"/>
      <c r="Z935" s="164">
        <f t="shared" si="10"/>
        <v>1800</v>
      </c>
      <c r="AA935" s="165">
        <f t="shared" si="11"/>
        <v>16.235294117647058</v>
      </c>
      <c r="AB935" s="166"/>
    </row>
    <row r="936" spans="2:28" ht="18" customHeight="1">
      <c r="B936" s="298" t="s">
        <v>335</v>
      </c>
      <c r="C936" s="656" t="s">
        <v>891</v>
      </c>
      <c r="D936" s="159">
        <v>0</v>
      </c>
      <c r="E936" s="160"/>
      <c r="F936" s="72" t="s">
        <v>528</v>
      </c>
      <c r="G936" s="72" t="s">
        <v>341</v>
      </c>
      <c r="H936" s="55" t="s">
        <v>324</v>
      </c>
      <c r="I936" s="72">
        <v>59</v>
      </c>
      <c r="J936" s="261">
        <v>1040</v>
      </c>
      <c r="K936" s="161">
        <f t="shared" si="427"/>
        <v>40</v>
      </c>
      <c r="L936" s="162">
        <f t="shared" si="1"/>
        <v>7.4714823529411767</v>
      </c>
      <c r="M936" s="162">
        <f t="shared" si="2"/>
        <v>0</v>
      </c>
      <c r="N936" s="162">
        <f t="shared" si="3"/>
        <v>0</v>
      </c>
      <c r="O936" s="162">
        <f t="shared" si="4"/>
        <v>0</v>
      </c>
      <c r="P936" s="163">
        <f t="shared" si="428"/>
        <v>0.12663529411764707</v>
      </c>
      <c r="Q936" s="162">
        <f t="shared" si="429"/>
        <v>0</v>
      </c>
      <c r="R936" s="162">
        <f t="shared" si="430"/>
        <v>0</v>
      </c>
      <c r="S936" s="162">
        <f t="shared" si="431"/>
        <v>0</v>
      </c>
      <c r="T936" s="251" t="str">
        <f t="shared" si="432"/>
        <v>B</v>
      </c>
      <c r="U936" s="262">
        <v>1</v>
      </c>
      <c r="V936" s="262">
        <v>1</v>
      </c>
      <c r="W936" s="262">
        <v>1</v>
      </c>
      <c r="X936" s="262">
        <v>1</v>
      </c>
      <c r="Y936" s="158"/>
      <c r="Z936" s="164">
        <f t="shared" si="10"/>
        <v>2360</v>
      </c>
      <c r="AA936" s="165">
        <f t="shared" si="11"/>
        <v>7.4714823529411767</v>
      </c>
      <c r="AB936" s="166"/>
    </row>
    <row r="937" spans="2:28" ht="18" customHeight="1">
      <c r="B937" s="298" t="s">
        <v>335</v>
      </c>
      <c r="C937" s="656" t="s">
        <v>891</v>
      </c>
      <c r="D937" s="159">
        <v>0</v>
      </c>
      <c r="E937" s="160"/>
      <c r="F937" s="55" t="s">
        <v>345</v>
      </c>
      <c r="G937" s="72" t="s">
        <v>348</v>
      </c>
      <c r="H937" s="55" t="s">
        <v>324</v>
      </c>
      <c r="I937" s="72">
        <v>2</v>
      </c>
      <c r="J937" s="261">
        <v>2200</v>
      </c>
      <c r="K937" s="161">
        <f t="shared" si="427"/>
        <v>200</v>
      </c>
      <c r="L937" s="162">
        <f t="shared" si="1"/>
        <v>5.7869803921568632</v>
      </c>
      <c r="M937" s="162">
        <f t="shared" si="2"/>
        <v>0</v>
      </c>
      <c r="N937" s="162">
        <f t="shared" si="3"/>
        <v>0</v>
      </c>
      <c r="O937" s="162">
        <f t="shared" si="4"/>
        <v>0</v>
      </c>
      <c r="P937" s="163">
        <f t="shared" si="428"/>
        <v>2.8934901960784316</v>
      </c>
      <c r="Q937" s="162">
        <f t="shared" si="429"/>
        <v>0</v>
      </c>
      <c r="R937" s="162">
        <f t="shared" si="430"/>
        <v>0</v>
      </c>
      <c r="S937" s="162">
        <f t="shared" si="431"/>
        <v>0</v>
      </c>
      <c r="T937" s="251" t="str">
        <f t="shared" si="432"/>
        <v>S</v>
      </c>
      <c r="U937" s="262">
        <v>1</v>
      </c>
      <c r="V937" s="262">
        <v>1</v>
      </c>
      <c r="W937" s="262">
        <v>1</v>
      </c>
      <c r="X937" s="262">
        <v>1</v>
      </c>
      <c r="Y937" s="158"/>
      <c r="Z937" s="164">
        <f t="shared" si="10"/>
        <v>400</v>
      </c>
      <c r="AA937" s="165">
        <f t="shared" si="11"/>
        <v>5.7869803921568632</v>
      </c>
      <c r="AB937" s="166"/>
    </row>
    <row r="938" spans="2:28" ht="18" customHeight="1">
      <c r="B938" s="298" t="s">
        <v>335</v>
      </c>
      <c r="C938" s="656" t="s">
        <v>891</v>
      </c>
      <c r="D938" s="159">
        <v>0</v>
      </c>
      <c r="E938" s="160"/>
      <c r="F938" s="72" t="s">
        <v>412</v>
      </c>
      <c r="G938" s="72" t="s">
        <v>333</v>
      </c>
      <c r="H938" s="55" t="s">
        <v>324</v>
      </c>
      <c r="I938" s="72">
        <v>9</v>
      </c>
      <c r="J938" s="261">
        <v>3200</v>
      </c>
      <c r="K938" s="161">
        <f t="shared" si="427"/>
        <v>200</v>
      </c>
      <c r="L938" s="162">
        <f t="shared" si="1"/>
        <v>3.036</v>
      </c>
      <c r="M938" s="162">
        <f t="shared" si="2"/>
        <v>0</v>
      </c>
      <c r="N938" s="162">
        <f t="shared" si="3"/>
        <v>0</v>
      </c>
      <c r="O938" s="162">
        <f t="shared" si="4"/>
        <v>0</v>
      </c>
      <c r="P938" s="163">
        <f t="shared" si="428"/>
        <v>0.33733333333333332</v>
      </c>
      <c r="Q938" s="162">
        <f t="shared" si="429"/>
        <v>0</v>
      </c>
      <c r="R938" s="162">
        <f t="shared" si="430"/>
        <v>0</v>
      </c>
      <c r="S938" s="162">
        <f t="shared" si="431"/>
        <v>0</v>
      </c>
      <c r="T938" s="251" t="str">
        <f t="shared" si="432"/>
        <v>V</v>
      </c>
      <c r="U938" s="262">
        <v>1</v>
      </c>
      <c r="V938" s="262">
        <v>1</v>
      </c>
      <c r="W938" s="262">
        <v>1</v>
      </c>
      <c r="X938" s="262">
        <v>1</v>
      </c>
      <c r="Y938" s="158"/>
      <c r="Z938" s="164">
        <f t="shared" si="10"/>
        <v>1800</v>
      </c>
      <c r="AA938" s="165">
        <f t="shared" si="11"/>
        <v>3.036</v>
      </c>
      <c r="AB938" s="166"/>
    </row>
    <row r="939" spans="2:28" ht="18" customHeight="1">
      <c r="B939" s="298"/>
      <c r="C939" s="299"/>
      <c r="D939" s="159"/>
      <c r="E939" s="160"/>
      <c r="F939" s="72"/>
      <c r="G939" s="72"/>
      <c r="H939" s="55"/>
      <c r="I939" s="72"/>
      <c r="J939" s="261"/>
      <c r="K939" s="161">
        <f t="shared" si="427"/>
        <v>0</v>
      </c>
      <c r="L939" s="162">
        <f t="shared" si="1"/>
        <v>0</v>
      </c>
      <c r="M939" s="162">
        <f t="shared" si="2"/>
        <v>0</v>
      </c>
      <c r="N939" s="162">
        <f t="shared" si="3"/>
        <v>0</v>
      </c>
      <c r="O939" s="162">
        <f t="shared" si="4"/>
        <v>0</v>
      </c>
      <c r="P939" s="163">
        <f t="shared" si="428"/>
        <v>0</v>
      </c>
      <c r="Q939" s="162">
        <f t="shared" si="429"/>
        <v>0</v>
      </c>
      <c r="R939" s="162">
        <f t="shared" si="430"/>
        <v>0</v>
      </c>
      <c r="S939" s="162">
        <f t="shared" si="431"/>
        <v>0</v>
      </c>
      <c r="T939" s="251" t="str">
        <f t="shared" si="432"/>
        <v/>
      </c>
      <c r="U939" s="262">
        <v>1</v>
      </c>
      <c r="V939" s="262">
        <v>1</v>
      </c>
      <c r="W939" s="262">
        <v>1</v>
      </c>
      <c r="X939" s="262">
        <v>1</v>
      </c>
      <c r="Y939" s="158"/>
      <c r="Z939" s="164">
        <f t="shared" si="10"/>
        <v>0</v>
      </c>
      <c r="AA939" s="165">
        <f t="shared" si="11"/>
        <v>0</v>
      </c>
      <c r="AB939" s="166"/>
    </row>
    <row r="940" spans="2:28" ht="18" customHeight="1">
      <c r="B940" s="298"/>
      <c r="C940" s="299"/>
      <c r="D940" s="159"/>
      <c r="E940" s="160"/>
      <c r="F940" s="72"/>
      <c r="G940" s="72"/>
      <c r="H940" s="55"/>
      <c r="I940" s="72"/>
      <c r="J940" s="261"/>
      <c r="K940" s="161">
        <f t="shared" si="427"/>
        <v>0</v>
      </c>
      <c r="L940" s="162">
        <f t="shared" si="1"/>
        <v>0</v>
      </c>
      <c r="M940" s="162">
        <f t="shared" si="2"/>
        <v>0</v>
      </c>
      <c r="N940" s="162">
        <f t="shared" si="3"/>
        <v>0</v>
      </c>
      <c r="O940" s="162">
        <f t="shared" si="4"/>
        <v>0</v>
      </c>
      <c r="P940" s="163">
        <f t="shared" si="428"/>
        <v>0</v>
      </c>
      <c r="Q940" s="162">
        <f t="shared" si="429"/>
        <v>0</v>
      </c>
      <c r="R940" s="162">
        <f t="shared" si="430"/>
        <v>0</v>
      </c>
      <c r="S940" s="162">
        <f t="shared" si="431"/>
        <v>0</v>
      </c>
      <c r="T940" s="251" t="str">
        <f t="shared" si="432"/>
        <v/>
      </c>
      <c r="U940" s="262">
        <v>1</v>
      </c>
      <c r="V940" s="262">
        <v>1</v>
      </c>
      <c r="W940" s="262">
        <v>1</v>
      </c>
      <c r="X940" s="262">
        <v>1</v>
      </c>
      <c r="Y940" s="158"/>
      <c r="Z940" s="164">
        <f t="shared" si="10"/>
        <v>0</v>
      </c>
      <c r="AA940" s="165">
        <f t="shared" si="11"/>
        <v>0</v>
      </c>
      <c r="AB940" s="166"/>
    </row>
    <row r="941" spans="2:28" ht="18" customHeight="1">
      <c r="B941" s="298"/>
      <c r="C941" s="299"/>
      <c r="D941" s="159"/>
      <c r="E941" s="160"/>
      <c r="F941" s="72"/>
      <c r="G941" s="72"/>
      <c r="H941" s="55"/>
      <c r="I941" s="72"/>
      <c r="J941" s="261"/>
      <c r="K941" s="161">
        <f t="shared" si="427"/>
        <v>0</v>
      </c>
      <c r="L941" s="162">
        <f t="shared" si="1"/>
        <v>0</v>
      </c>
      <c r="M941" s="162">
        <f t="shared" si="2"/>
        <v>0</v>
      </c>
      <c r="N941" s="162">
        <f t="shared" si="3"/>
        <v>0</v>
      </c>
      <c r="O941" s="162">
        <f t="shared" si="4"/>
        <v>0</v>
      </c>
      <c r="P941" s="163">
        <f t="shared" si="428"/>
        <v>0</v>
      </c>
      <c r="Q941" s="162">
        <f t="shared" si="429"/>
        <v>0</v>
      </c>
      <c r="R941" s="162">
        <f t="shared" si="430"/>
        <v>0</v>
      </c>
      <c r="S941" s="162">
        <f t="shared" si="431"/>
        <v>0</v>
      </c>
      <c r="T941" s="251" t="str">
        <f t="shared" si="432"/>
        <v/>
      </c>
      <c r="U941" s="262">
        <v>1</v>
      </c>
      <c r="V941" s="262">
        <v>1</v>
      </c>
      <c r="W941" s="262">
        <v>1</v>
      </c>
      <c r="X941" s="262">
        <v>1</v>
      </c>
      <c r="Y941" s="158"/>
      <c r="Z941" s="164">
        <f t="shared" si="10"/>
        <v>0</v>
      </c>
      <c r="AA941" s="165">
        <f t="shared" si="11"/>
        <v>0</v>
      </c>
      <c r="AB941" s="166"/>
    </row>
    <row r="942" spans="2:28" ht="18" customHeight="1">
      <c r="B942" s="298"/>
      <c r="C942" s="299"/>
      <c r="D942" s="159"/>
      <c r="E942" s="160"/>
      <c r="F942" s="72"/>
      <c r="G942" s="72"/>
      <c r="H942" s="55"/>
      <c r="I942" s="72"/>
      <c r="J942" s="261"/>
      <c r="K942" s="161">
        <f t="shared" ref="K942:K1068" si="502">SUM(IF(J942="",0,VLOOKUP(J942,Kengetal,2)))</f>
        <v>0</v>
      </c>
      <c r="L942" s="162">
        <f t="shared" si="1"/>
        <v>0</v>
      </c>
      <c r="M942" s="162">
        <f t="shared" si="2"/>
        <v>0</v>
      </c>
      <c r="N942" s="162">
        <f t="shared" si="3"/>
        <v>0</v>
      </c>
      <c r="O942" s="162">
        <f t="shared" si="4"/>
        <v>0</v>
      </c>
      <c r="P942" s="163">
        <f t="shared" ref="P942:P1068" si="503">IF($J942="",0,VLOOKUP($J942,Kengetal,5,FALSE))</f>
        <v>0</v>
      </c>
      <c r="Q942" s="162">
        <f t="shared" ref="Q942:Q1068" si="504">IF($J942="",0,VLOOKUP($J942,Kengetal,6,FALSE))</f>
        <v>0</v>
      </c>
      <c r="R942" s="162">
        <f t="shared" ref="R942:R1068" si="505">IF($J942="",0,VLOOKUP($J942,Kengetal,7,FALSE))</f>
        <v>0</v>
      </c>
      <c r="S942" s="162">
        <f t="shared" ref="S942:S1068" si="506">IF($J942="",0,VLOOKUP($J942,Kengetal,8,FALSE))</f>
        <v>0</v>
      </c>
      <c r="T942" s="251" t="str">
        <f t="shared" ref="T942:T1068" si="507">IF(J942="","",VLOOKUP(J942,Kengetal,13,FALSE))</f>
        <v/>
      </c>
      <c r="U942" s="262">
        <v>1</v>
      </c>
      <c r="V942" s="262">
        <v>1</v>
      </c>
      <c r="W942" s="262">
        <v>1</v>
      </c>
      <c r="X942" s="262">
        <v>1</v>
      </c>
      <c r="Y942" s="158"/>
      <c r="Z942" s="164">
        <f t="shared" si="10"/>
        <v>0</v>
      </c>
      <c r="AA942" s="165">
        <f t="shared" si="11"/>
        <v>0</v>
      </c>
      <c r="AB942" s="166"/>
    </row>
    <row r="943" spans="2:28" ht="18" customHeight="1">
      <c r="B943" s="298"/>
      <c r="C943" s="299"/>
      <c r="D943" s="159"/>
      <c r="E943" s="160"/>
      <c r="F943" s="72"/>
      <c r="G943" s="72"/>
      <c r="H943" s="55"/>
      <c r="I943" s="72"/>
      <c r="J943" s="261"/>
      <c r="K943" s="161">
        <f t="shared" si="502"/>
        <v>0</v>
      </c>
      <c r="L943" s="162">
        <f t="shared" si="1"/>
        <v>0</v>
      </c>
      <c r="M943" s="162">
        <f t="shared" si="2"/>
        <v>0</v>
      </c>
      <c r="N943" s="162">
        <f t="shared" si="3"/>
        <v>0</v>
      </c>
      <c r="O943" s="162">
        <f t="shared" si="4"/>
        <v>0</v>
      </c>
      <c r="P943" s="163">
        <f t="shared" si="503"/>
        <v>0</v>
      </c>
      <c r="Q943" s="162">
        <f t="shared" si="504"/>
        <v>0</v>
      </c>
      <c r="R943" s="162">
        <f t="shared" si="505"/>
        <v>0</v>
      </c>
      <c r="S943" s="162">
        <f t="shared" si="506"/>
        <v>0</v>
      </c>
      <c r="T943" s="251" t="str">
        <f t="shared" si="507"/>
        <v/>
      </c>
      <c r="U943" s="262">
        <v>1</v>
      </c>
      <c r="V943" s="262">
        <v>1</v>
      </c>
      <c r="W943" s="262">
        <v>1</v>
      </c>
      <c r="X943" s="262">
        <v>1</v>
      </c>
      <c r="Y943" s="158"/>
      <c r="Z943" s="164">
        <f t="shared" si="10"/>
        <v>0</v>
      </c>
      <c r="AA943" s="165">
        <f t="shared" si="11"/>
        <v>0</v>
      </c>
      <c r="AB943" s="166"/>
    </row>
    <row r="944" spans="2:28" ht="18" customHeight="1">
      <c r="B944" s="298"/>
      <c r="C944" s="299"/>
      <c r="D944" s="159"/>
      <c r="E944" s="160"/>
      <c r="F944" s="72"/>
      <c r="G944" s="72"/>
      <c r="H944" s="55"/>
      <c r="I944" s="72"/>
      <c r="J944" s="261"/>
      <c r="K944" s="161">
        <f t="shared" si="502"/>
        <v>0</v>
      </c>
      <c r="L944" s="162">
        <f t="shared" si="1"/>
        <v>0</v>
      </c>
      <c r="M944" s="162">
        <f t="shared" si="2"/>
        <v>0</v>
      </c>
      <c r="N944" s="162">
        <f t="shared" si="3"/>
        <v>0</v>
      </c>
      <c r="O944" s="162">
        <f t="shared" si="4"/>
        <v>0</v>
      </c>
      <c r="P944" s="163">
        <f t="shared" si="503"/>
        <v>0</v>
      </c>
      <c r="Q944" s="162">
        <f t="shared" si="504"/>
        <v>0</v>
      </c>
      <c r="R944" s="162">
        <f t="shared" si="505"/>
        <v>0</v>
      </c>
      <c r="S944" s="162">
        <f t="shared" si="506"/>
        <v>0</v>
      </c>
      <c r="T944" s="251" t="str">
        <f t="shared" si="507"/>
        <v/>
      </c>
      <c r="U944" s="262">
        <v>1</v>
      </c>
      <c r="V944" s="262">
        <v>1</v>
      </c>
      <c r="W944" s="262">
        <v>1</v>
      </c>
      <c r="X944" s="262">
        <v>1</v>
      </c>
      <c r="Y944" s="158"/>
      <c r="Z944" s="164">
        <f t="shared" si="10"/>
        <v>0</v>
      </c>
      <c r="AA944" s="165">
        <f t="shared" si="11"/>
        <v>0</v>
      </c>
      <c r="AB944" s="166"/>
    </row>
    <row r="945" spans="2:28" ht="18" customHeight="1">
      <c r="B945" s="298"/>
      <c r="C945" s="299"/>
      <c r="D945" s="159"/>
      <c r="E945" s="160"/>
      <c r="F945" s="72"/>
      <c r="G945" s="72"/>
      <c r="H945" s="55"/>
      <c r="I945" s="72"/>
      <c r="J945" s="261"/>
      <c r="K945" s="161">
        <f t="shared" si="502"/>
        <v>0</v>
      </c>
      <c r="L945" s="162">
        <f t="shared" si="1"/>
        <v>0</v>
      </c>
      <c r="M945" s="162">
        <f t="shared" si="2"/>
        <v>0</v>
      </c>
      <c r="N945" s="162">
        <f t="shared" si="3"/>
        <v>0</v>
      </c>
      <c r="O945" s="162">
        <f t="shared" si="4"/>
        <v>0</v>
      </c>
      <c r="P945" s="163">
        <f t="shared" si="503"/>
        <v>0</v>
      </c>
      <c r="Q945" s="162">
        <f t="shared" si="504"/>
        <v>0</v>
      </c>
      <c r="R945" s="162">
        <f t="shared" si="505"/>
        <v>0</v>
      </c>
      <c r="S945" s="162">
        <f t="shared" si="506"/>
        <v>0</v>
      </c>
      <c r="T945" s="251" t="str">
        <f t="shared" si="507"/>
        <v/>
      </c>
      <c r="U945" s="262">
        <v>1</v>
      </c>
      <c r="V945" s="262">
        <v>1</v>
      </c>
      <c r="W945" s="262">
        <v>1</v>
      </c>
      <c r="X945" s="262">
        <v>1</v>
      </c>
      <c r="Y945" s="158"/>
      <c r="Z945" s="164">
        <f t="shared" si="10"/>
        <v>0</v>
      </c>
      <c r="AA945" s="165">
        <f t="shared" si="11"/>
        <v>0</v>
      </c>
      <c r="AB945" s="166"/>
    </row>
    <row r="946" spans="2:28" ht="18" customHeight="1">
      <c r="B946" s="298"/>
      <c r="C946" s="299"/>
      <c r="D946" s="159"/>
      <c r="E946" s="160"/>
      <c r="F946" s="72"/>
      <c r="G946" s="72"/>
      <c r="H946" s="55"/>
      <c r="I946" s="72"/>
      <c r="J946" s="261"/>
      <c r="K946" s="161">
        <f t="shared" si="502"/>
        <v>0</v>
      </c>
      <c r="L946" s="162">
        <f t="shared" si="1"/>
        <v>0</v>
      </c>
      <c r="M946" s="162">
        <f t="shared" si="2"/>
        <v>0</v>
      </c>
      <c r="N946" s="162">
        <f t="shared" si="3"/>
        <v>0</v>
      </c>
      <c r="O946" s="162">
        <f t="shared" si="4"/>
        <v>0</v>
      </c>
      <c r="P946" s="163">
        <f t="shared" si="503"/>
        <v>0</v>
      </c>
      <c r="Q946" s="162">
        <f t="shared" si="504"/>
        <v>0</v>
      </c>
      <c r="R946" s="162">
        <f t="shared" si="505"/>
        <v>0</v>
      </c>
      <c r="S946" s="162">
        <f t="shared" si="506"/>
        <v>0</v>
      </c>
      <c r="T946" s="251" t="str">
        <f t="shared" si="507"/>
        <v/>
      </c>
      <c r="U946" s="262">
        <v>1</v>
      </c>
      <c r="V946" s="262">
        <v>1</v>
      </c>
      <c r="W946" s="262">
        <v>1</v>
      </c>
      <c r="X946" s="262">
        <v>1</v>
      </c>
      <c r="Y946" s="158"/>
      <c r="Z946" s="164">
        <f t="shared" si="10"/>
        <v>0</v>
      </c>
      <c r="AA946" s="165">
        <f t="shared" si="11"/>
        <v>0</v>
      </c>
      <c r="AB946" s="166"/>
    </row>
    <row r="947" spans="2:28" ht="18" customHeight="1">
      <c r="B947" s="298"/>
      <c r="C947" s="299"/>
      <c r="D947" s="159"/>
      <c r="E947" s="160"/>
      <c r="F947" s="72"/>
      <c r="G947" s="72"/>
      <c r="H947" s="55"/>
      <c r="I947" s="72"/>
      <c r="J947" s="261"/>
      <c r="K947" s="161">
        <f t="shared" si="502"/>
        <v>0</v>
      </c>
      <c r="L947" s="162">
        <f t="shared" si="1"/>
        <v>0</v>
      </c>
      <c r="M947" s="162">
        <f t="shared" si="2"/>
        <v>0</v>
      </c>
      <c r="N947" s="162">
        <f t="shared" si="3"/>
        <v>0</v>
      </c>
      <c r="O947" s="162">
        <f t="shared" si="4"/>
        <v>0</v>
      </c>
      <c r="P947" s="163">
        <f t="shared" si="503"/>
        <v>0</v>
      </c>
      <c r="Q947" s="162">
        <f t="shared" si="504"/>
        <v>0</v>
      </c>
      <c r="R947" s="162">
        <f t="shared" si="505"/>
        <v>0</v>
      </c>
      <c r="S947" s="162">
        <f t="shared" si="506"/>
        <v>0</v>
      </c>
      <c r="T947" s="251" t="str">
        <f t="shared" si="507"/>
        <v/>
      </c>
      <c r="U947" s="262">
        <v>1</v>
      </c>
      <c r="V947" s="262">
        <v>1</v>
      </c>
      <c r="W947" s="262">
        <v>1</v>
      </c>
      <c r="X947" s="262">
        <v>1</v>
      </c>
      <c r="Y947" s="158"/>
      <c r="Z947" s="164">
        <f t="shared" si="10"/>
        <v>0</v>
      </c>
      <c r="AA947" s="165">
        <f t="shared" si="11"/>
        <v>0</v>
      </c>
      <c r="AB947" s="166"/>
    </row>
    <row r="948" spans="2:28" ht="18" customHeight="1">
      <c r="B948" s="298"/>
      <c r="C948" s="299"/>
      <c r="D948" s="159"/>
      <c r="E948" s="160"/>
      <c r="F948" s="72"/>
      <c r="G948" s="72"/>
      <c r="H948" s="55"/>
      <c r="I948" s="72"/>
      <c r="J948" s="261"/>
      <c r="K948" s="161">
        <f t="shared" si="502"/>
        <v>0</v>
      </c>
      <c r="L948" s="162">
        <f t="shared" si="1"/>
        <v>0</v>
      </c>
      <c r="M948" s="162">
        <f t="shared" si="2"/>
        <v>0</v>
      </c>
      <c r="N948" s="162">
        <f t="shared" si="3"/>
        <v>0</v>
      </c>
      <c r="O948" s="162">
        <f t="shared" si="4"/>
        <v>0</v>
      </c>
      <c r="P948" s="163">
        <f t="shared" si="503"/>
        <v>0</v>
      </c>
      <c r="Q948" s="162">
        <f t="shared" si="504"/>
        <v>0</v>
      </c>
      <c r="R948" s="162">
        <f t="shared" si="505"/>
        <v>0</v>
      </c>
      <c r="S948" s="162">
        <f t="shared" si="506"/>
        <v>0</v>
      </c>
      <c r="T948" s="251" t="str">
        <f t="shared" si="507"/>
        <v/>
      </c>
      <c r="U948" s="262">
        <v>1</v>
      </c>
      <c r="V948" s="262">
        <v>1</v>
      </c>
      <c r="W948" s="262">
        <v>1</v>
      </c>
      <c r="X948" s="262">
        <v>1</v>
      </c>
      <c r="Y948" s="158"/>
      <c r="Z948" s="164">
        <f t="shared" si="10"/>
        <v>0</v>
      </c>
      <c r="AA948" s="165">
        <f t="shared" si="11"/>
        <v>0</v>
      </c>
      <c r="AB948" s="166"/>
    </row>
    <row r="949" spans="2:28" ht="18" customHeight="1">
      <c r="B949" s="298"/>
      <c r="C949" s="299"/>
      <c r="D949" s="159"/>
      <c r="E949" s="160"/>
      <c r="F949" s="72"/>
      <c r="G949" s="72"/>
      <c r="H949" s="55"/>
      <c r="I949" s="72"/>
      <c r="J949" s="261"/>
      <c r="K949" s="161">
        <f t="shared" si="502"/>
        <v>0</v>
      </c>
      <c r="L949" s="162">
        <f t="shared" si="1"/>
        <v>0</v>
      </c>
      <c r="M949" s="162">
        <f t="shared" si="2"/>
        <v>0</v>
      </c>
      <c r="N949" s="162">
        <f t="shared" si="3"/>
        <v>0</v>
      </c>
      <c r="O949" s="162">
        <f t="shared" si="4"/>
        <v>0</v>
      </c>
      <c r="P949" s="163">
        <f t="shared" si="503"/>
        <v>0</v>
      </c>
      <c r="Q949" s="162">
        <f t="shared" si="504"/>
        <v>0</v>
      </c>
      <c r="R949" s="162">
        <f t="shared" si="505"/>
        <v>0</v>
      </c>
      <c r="S949" s="162">
        <f t="shared" si="506"/>
        <v>0</v>
      </c>
      <c r="T949" s="251" t="str">
        <f t="shared" si="507"/>
        <v/>
      </c>
      <c r="U949" s="262">
        <v>1</v>
      </c>
      <c r="V949" s="262">
        <v>1</v>
      </c>
      <c r="W949" s="262">
        <v>1</v>
      </c>
      <c r="X949" s="262">
        <v>1</v>
      </c>
      <c r="Y949" s="158"/>
      <c r="Z949" s="164">
        <f t="shared" si="10"/>
        <v>0</v>
      </c>
      <c r="AA949" s="165">
        <f t="shared" si="11"/>
        <v>0</v>
      </c>
      <c r="AB949" s="166"/>
    </row>
    <row r="950" spans="2:28" ht="18" customHeight="1">
      <c r="B950" s="298"/>
      <c r="C950" s="299"/>
      <c r="D950" s="159"/>
      <c r="E950" s="160"/>
      <c r="F950" s="72"/>
      <c r="G950" s="72"/>
      <c r="H950" s="55"/>
      <c r="I950" s="72"/>
      <c r="J950" s="261"/>
      <c r="K950" s="161">
        <f t="shared" si="502"/>
        <v>0</v>
      </c>
      <c r="L950" s="162">
        <f t="shared" si="1"/>
        <v>0</v>
      </c>
      <c r="M950" s="162">
        <f t="shared" si="2"/>
        <v>0</v>
      </c>
      <c r="N950" s="162">
        <f t="shared" si="3"/>
        <v>0</v>
      </c>
      <c r="O950" s="162">
        <f t="shared" si="4"/>
        <v>0</v>
      </c>
      <c r="P950" s="163">
        <f t="shared" si="503"/>
        <v>0</v>
      </c>
      <c r="Q950" s="162">
        <f t="shared" si="504"/>
        <v>0</v>
      </c>
      <c r="R950" s="162">
        <f t="shared" si="505"/>
        <v>0</v>
      </c>
      <c r="S950" s="162">
        <f t="shared" si="506"/>
        <v>0</v>
      </c>
      <c r="T950" s="251" t="str">
        <f t="shared" si="507"/>
        <v/>
      </c>
      <c r="U950" s="262">
        <v>1</v>
      </c>
      <c r="V950" s="262">
        <v>1</v>
      </c>
      <c r="W950" s="262">
        <v>1</v>
      </c>
      <c r="X950" s="262">
        <v>1</v>
      </c>
      <c r="Y950" s="158"/>
      <c r="Z950" s="164">
        <f t="shared" si="10"/>
        <v>0</v>
      </c>
      <c r="AA950" s="165">
        <f t="shared" si="11"/>
        <v>0</v>
      </c>
      <c r="AB950" s="166"/>
    </row>
    <row r="951" spans="2:28" ht="18" customHeight="1">
      <c r="B951" s="298"/>
      <c r="C951" s="299"/>
      <c r="D951" s="159"/>
      <c r="E951" s="160"/>
      <c r="F951" s="72"/>
      <c r="G951" s="72"/>
      <c r="H951" s="55"/>
      <c r="I951" s="72"/>
      <c r="J951" s="261"/>
      <c r="K951" s="161">
        <f t="shared" si="502"/>
        <v>0</v>
      </c>
      <c r="L951" s="162">
        <f t="shared" si="1"/>
        <v>0</v>
      </c>
      <c r="M951" s="162">
        <f t="shared" si="2"/>
        <v>0</v>
      </c>
      <c r="N951" s="162">
        <f t="shared" si="3"/>
        <v>0</v>
      </c>
      <c r="O951" s="162">
        <f t="shared" si="4"/>
        <v>0</v>
      </c>
      <c r="P951" s="163">
        <f t="shared" si="503"/>
        <v>0</v>
      </c>
      <c r="Q951" s="162">
        <f t="shared" si="504"/>
        <v>0</v>
      </c>
      <c r="R951" s="162">
        <f t="shared" si="505"/>
        <v>0</v>
      </c>
      <c r="S951" s="162">
        <f t="shared" si="506"/>
        <v>0</v>
      </c>
      <c r="T951" s="251" t="str">
        <f t="shared" si="507"/>
        <v/>
      </c>
      <c r="U951" s="262">
        <v>1</v>
      </c>
      <c r="V951" s="262">
        <v>1</v>
      </c>
      <c r="W951" s="262">
        <v>1</v>
      </c>
      <c r="X951" s="262">
        <v>1</v>
      </c>
      <c r="Y951" s="158"/>
      <c r="Z951" s="164">
        <f t="shared" si="10"/>
        <v>0</v>
      </c>
      <c r="AA951" s="165">
        <f t="shared" si="11"/>
        <v>0</v>
      </c>
      <c r="AB951" s="166"/>
    </row>
    <row r="952" spans="2:28" ht="18" customHeight="1">
      <c r="B952" s="298"/>
      <c r="C952" s="299"/>
      <c r="D952" s="159"/>
      <c r="E952" s="160"/>
      <c r="F952" s="72"/>
      <c r="G952" s="72"/>
      <c r="H952" s="55"/>
      <c r="I952" s="72"/>
      <c r="J952" s="261"/>
      <c r="K952" s="161">
        <f t="shared" si="502"/>
        <v>0</v>
      </c>
      <c r="L952" s="162">
        <f t="shared" si="1"/>
        <v>0</v>
      </c>
      <c r="M952" s="162">
        <f t="shared" si="2"/>
        <v>0</v>
      </c>
      <c r="N952" s="162">
        <f t="shared" si="3"/>
        <v>0</v>
      </c>
      <c r="O952" s="162">
        <f t="shared" si="4"/>
        <v>0</v>
      </c>
      <c r="P952" s="163">
        <f t="shared" si="503"/>
        <v>0</v>
      </c>
      <c r="Q952" s="162">
        <f t="shared" si="504"/>
        <v>0</v>
      </c>
      <c r="R952" s="162">
        <f t="shared" si="505"/>
        <v>0</v>
      </c>
      <c r="S952" s="162">
        <f t="shared" si="506"/>
        <v>0</v>
      </c>
      <c r="T952" s="251" t="str">
        <f t="shared" si="507"/>
        <v/>
      </c>
      <c r="U952" s="262">
        <v>1</v>
      </c>
      <c r="V952" s="262">
        <v>1</v>
      </c>
      <c r="W952" s="262">
        <v>1</v>
      </c>
      <c r="X952" s="262">
        <v>1</v>
      </c>
      <c r="Y952" s="158"/>
      <c r="Z952" s="164">
        <f t="shared" si="10"/>
        <v>0</v>
      </c>
      <c r="AA952" s="165">
        <f t="shared" si="11"/>
        <v>0</v>
      </c>
      <c r="AB952" s="166"/>
    </row>
    <row r="953" spans="2:28" ht="18" customHeight="1">
      <c r="B953" s="298"/>
      <c r="C953" s="299"/>
      <c r="D953" s="159"/>
      <c r="E953" s="160"/>
      <c r="F953" s="72"/>
      <c r="G953" s="72"/>
      <c r="H953" s="55"/>
      <c r="I953" s="72"/>
      <c r="J953" s="261"/>
      <c r="K953" s="161">
        <f t="shared" si="502"/>
        <v>0</v>
      </c>
      <c r="L953" s="162">
        <f t="shared" si="1"/>
        <v>0</v>
      </c>
      <c r="M953" s="162">
        <f t="shared" si="2"/>
        <v>0</v>
      </c>
      <c r="N953" s="162">
        <f t="shared" si="3"/>
        <v>0</v>
      </c>
      <c r="O953" s="162">
        <f t="shared" si="4"/>
        <v>0</v>
      </c>
      <c r="P953" s="163">
        <f t="shared" si="503"/>
        <v>0</v>
      </c>
      <c r="Q953" s="162">
        <f t="shared" si="504"/>
        <v>0</v>
      </c>
      <c r="R953" s="162">
        <f t="shared" si="505"/>
        <v>0</v>
      </c>
      <c r="S953" s="162">
        <f t="shared" si="506"/>
        <v>0</v>
      </c>
      <c r="T953" s="251" t="str">
        <f t="shared" si="507"/>
        <v/>
      </c>
      <c r="U953" s="262">
        <v>1</v>
      </c>
      <c r="V953" s="262">
        <v>1</v>
      </c>
      <c r="W953" s="262">
        <v>1</v>
      </c>
      <c r="X953" s="262">
        <v>1</v>
      </c>
      <c r="Y953" s="158"/>
      <c r="Z953" s="164">
        <f t="shared" si="10"/>
        <v>0</v>
      </c>
      <c r="AA953" s="165">
        <f t="shared" si="11"/>
        <v>0</v>
      </c>
      <c r="AB953" s="166"/>
    </row>
    <row r="954" spans="2:28" ht="18" customHeight="1">
      <c r="B954" s="298"/>
      <c r="C954" s="299"/>
      <c r="D954" s="159"/>
      <c r="E954" s="160"/>
      <c r="F954" s="72"/>
      <c r="G954" s="72"/>
      <c r="H954" s="55"/>
      <c r="I954" s="72"/>
      <c r="J954" s="261"/>
      <c r="K954" s="161">
        <f t="shared" si="502"/>
        <v>0</v>
      </c>
      <c r="L954" s="162">
        <f t="shared" si="1"/>
        <v>0</v>
      </c>
      <c r="M954" s="162">
        <f t="shared" si="2"/>
        <v>0</v>
      </c>
      <c r="N954" s="162">
        <f t="shared" si="3"/>
        <v>0</v>
      </c>
      <c r="O954" s="162">
        <f t="shared" si="4"/>
        <v>0</v>
      </c>
      <c r="P954" s="163">
        <f t="shared" si="503"/>
        <v>0</v>
      </c>
      <c r="Q954" s="162">
        <f t="shared" si="504"/>
        <v>0</v>
      </c>
      <c r="R954" s="162">
        <f t="shared" si="505"/>
        <v>0</v>
      </c>
      <c r="S954" s="162">
        <f t="shared" si="506"/>
        <v>0</v>
      </c>
      <c r="T954" s="251" t="str">
        <f t="shared" si="507"/>
        <v/>
      </c>
      <c r="U954" s="262">
        <v>1</v>
      </c>
      <c r="V954" s="262">
        <v>1</v>
      </c>
      <c r="W954" s="262">
        <v>1</v>
      </c>
      <c r="X954" s="262">
        <v>1</v>
      </c>
      <c r="Y954" s="158"/>
      <c r="Z954" s="164">
        <f t="shared" si="10"/>
        <v>0</v>
      </c>
      <c r="AA954" s="165">
        <f t="shared" si="11"/>
        <v>0</v>
      </c>
      <c r="AB954" s="166"/>
    </row>
    <row r="955" spans="2:28" ht="18" customHeight="1">
      <c r="B955" s="298"/>
      <c r="C955" s="299"/>
      <c r="D955" s="159"/>
      <c r="E955" s="160"/>
      <c r="F955" s="72"/>
      <c r="G955" s="72"/>
      <c r="H955" s="55"/>
      <c r="I955" s="72"/>
      <c r="J955" s="261"/>
      <c r="K955" s="161">
        <f t="shared" si="502"/>
        <v>0</v>
      </c>
      <c r="L955" s="162">
        <f t="shared" si="1"/>
        <v>0</v>
      </c>
      <c r="M955" s="162">
        <f t="shared" si="2"/>
        <v>0</v>
      </c>
      <c r="N955" s="162">
        <f t="shared" si="3"/>
        <v>0</v>
      </c>
      <c r="O955" s="162">
        <f t="shared" si="4"/>
        <v>0</v>
      </c>
      <c r="P955" s="163">
        <f t="shared" si="503"/>
        <v>0</v>
      </c>
      <c r="Q955" s="162">
        <f t="shared" si="504"/>
        <v>0</v>
      </c>
      <c r="R955" s="162">
        <f t="shared" si="505"/>
        <v>0</v>
      </c>
      <c r="S955" s="162">
        <f t="shared" si="506"/>
        <v>0</v>
      </c>
      <c r="T955" s="251" t="str">
        <f t="shared" si="507"/>
        <v/>
      </c>
      <c r="U955" s="262">
        <v>1</v>
      </c>
      <c r="V955" s="262">
        <v>1</v>
      </c>
      <c r="W955" s="262">
        <v>1</v>
      </c>
      <c r="X955" s="262">
        <v>1</v>
      </c>
      <c r="Y955" s="158"/>
      <c r="Z955" s="164">
        <f t="shared" si="10"/>
        <v>0</v>
      </c>
      <c r="AA955" s="165">
        <f t="shared" si="11"/>
        <v>0</v>
      </c>
      <c r="AB955" s="166"/>
    </row>
    <row r="956" spans="2:28" ht="18" customHeight="1">
      <c r="B956" s="298"/>
      <c r="C956" s="299"/>
      <c r="D956" s="159"/>
      <c r="E956" s="160"/>
      <c r="F956" s="72"/>
      <c r="G956" s="72"/>
      <c r="H956" s="55"/>
      <c r="I956" s="72"/>
      <c r="J956" s="261"/>
      <c r="K956" s="161">
        <f t="shared" si="502"/>
        <v>0</v>
      </c>
      <c r="L956" s="162">
        <f t="shared" si="1"/>
        <v>0</v>
      </c>
      <c r="M956" s="162">
        <f t="shared" si="2"/>
        <v>0</v>
      </c>
      <c r="N956" s="162">
        <f t="shared" si="3"/>
        <v>0</v>
      </c>
      <c r="O956" s="162">
        <f t="shared" si="4"/>
        <v>0</v>
      </c>
      <c r="P956" s="163">
        <f t="shared" si="503"/>
        <v>0</v>
      </c>
      <c r="Q956" s="162">
        <f t="shared" si="504"/>
        <v>0</v>
      </c>
      <c r="R956" s="162">
        <f t="shared" si="505"/>
        <v>0</v>
      </c>
      <c r="S956" s="162">
        <f t="shared" si="506"/>
        <v>0</v>
      </c>
      <c r="T956" s="251" t="str">
        <f t="shared" si="507"/>
        <v/>
      </c>
      <c r="U956" s="262">
        <v>1</v>
      </c>
      <c r="V956" s="262">
        <v>1</v>
      </c>
      <c r="W956" s="262">
        <v>1</v>
      </c>
      <c r="X956" s="262">
        <v>1</v>
      </c>
      <c r="Y956" s="158"/>
      <c r="Z956" s="164">
        <f t="shared" si="10"/>
        <v>0</v>
      </c>
      <c r="AA956" s="165">
        <f t="shared" si="11"/>
        <v>0</v>
      </c>
      <c r="AB956" s="166"/>
    </row>
    <row r="957" spans="2:28" ht="18" customHeight="1">
      <c r="B957" s="298"/>
      <c r="C957" s="299"/>
      <c r="D957" s="159"/>
      <c r="E957" s="160"/>
      <c r="F957" s="72"/>
      <c r="G957" s="72"/>
      <c r="H957" s="55"/>
      <c r="I957" s="72"/>
      <c r="J957" s="261"/>
      <c r="K957" s="161">
        <f t="shared" si="502"/>
        <v>0</v>
      </c>
      <c r="L957" s="162">
        <f t="shared" si="1"/>
        <v>0</v>
      </c>
      <c r="M957" s="162">
        <f t="shared" si="2"/>
        <v>0</v>
      </c>
      <c r="N957" s="162">
        <f t="shared" si="3"/>
        <v>0</v>
      </c>
      <c r="O957" s="162">
        <f t="shared" si="4"/>
        <v>0</v>
      </c>
      <c r="P957" s="163">
        <f t="shared" si="503"/>
        <v>0</v>
      </c>
      <c r="Q957" s="162">
        <f t="shared" si="504"/>
        <v>0</v>
      </c>
      <c r="R957" s="162">
        <f t="shared" si="505"/>
        <v>0</v>
      </c>
      <c r="S957" s="162">
        <f t="shared" si="506"/>
        <v>0</v>
      </c>
      <c r="T957" s="251" t="str">
        <f t="shared" si="507"/>
        <v/>
      </c>
      <c r="U957" s="262">
        <v>1</v>
      </c>
      <c r="V957" s="262">
        <v>1</v>
      </c>
      <c r="W957" s="262">
        <v>1</v>
      </c>
      <c r="X957" s="262">
        <v>1</v>
      </c>
      <c r="Y957" s="158"/>
      <c r="Z957" s="164">
        <f t="shared" si="10"/>
        <v>0</v>
      </c>
      <c r="AA957" s="165">
        <f t="shared" si="11"/>
        <v>0</v>
      </c>
      <c r="AB957" s="166"/>
    </row>
    <row r="958" spans="2:28" ht="18" customHeight="1">
      <c r="B958" s="298"/>
      <c r="C958" s="299"/>
      <c r="D958" s="159"/>
      <c r="E958" s="160"/>
      <c r="F958" s="72"/>
      <c r="G958" s="72"/>
      <c r="H958" s="55"/>
      <c r="I958" s="72"/>
      <c r="J958" s="261"/>
      <c r="K958" s="161">
        <f t="shared" ref="K958" si="508">SUM(IF(J958="",0,VLOOKUP(J958,Kengetal,2)))</f>
        <v>0</v>
      </c>
      <c r="L958" s="162">
        <f t="shared" ref="L958" si="509">P958*I958*U958</f>
        <v>0</v>
      </c>
      <c r="M958" s="162">
        <f t="shared" ref="M958" si="510">Q958*I958*V958</f>
        <v>0</v>
      </c>
      <c r="N958" s="162">
        <f t="shared" ref="N958" si="511">R958*I958*W958</f>
        <v>0</v>
      </c>
      <c r="O958" s="162">
        <f t="shared" ref="O958" si="512">S958*I958*X958</f>
        <v>0</v>
      </c>
      <c r="P958" s="163">
        <f t="shared" si="503"/>
        <v>0</v>
      </c>
      <c r="Q958" s="162">
        <f t="shared" si="504"/>
        <v>0</v>
      </c>
      <c r="R958" s="162">
        <f t="shared" si="505"/>
        <v>0</v>
      </c>
      <c r="S958" s="162">
        <f t="shared" si="506"/>
        <v>0</v>
      </c>
      <c r="T958" s="251" t="str">
        <f t="shared" ref="T958" si="513">IF(J958="","",VLOOKUP(J958,Kengetal,13,FALSE))</f>
        <v/>
      </c>
      <c r="U958" s="262">
        <v>1</v>
      </c>
      <c r="V958" s="262">
        <v>1</v>
      </c>
      <c r="W958" s="262">
        <v>1</v>
      </c>
      <c r="X958" s="262">
        <v>1</v>
      </c>
      <c r="Y958" s="158"/>
      <c r="Z958" s="164">
        <f t="shared" ref="Z958" si="514">I958*K958</f>
        <v>0</v>
      </c>
      <c r="AA958" s="165">
        <f t="shared" ref="AA958" si="515">L958+M958+N958+O958</f>
        <v>0</v>
      </c>
      <c r="AB958" s="166"/>
    </row>
    <row r="959" spans="2:28" ht="18" customHeight="1">
      <c r="B959" s="298"/>
      <c r="C959" s="299"/>
      <c r="D959" s="159"/>
      <c r="E959" s="160"/>
      <c r="F959" s="72"/>
      <c r="G959" s="72"/>
      <c r="H959" s="55"/>
      <c r="I959" s="72"/>
      <c r="J959" s="261"/>
      <c r="K959" s="161">
        <f t="shared" si="502"/>
        <v>0</v>
      </c>
      <c r="L959" s="162">
        <f t="shared" si="1"/>
        <v>0</v>
      </c>
      <c r="M959" s="162">
        <f t="shared" si="2"/>
        <v>0</v>
      </c>
      <c r="N959" s="162">
        <f t="shared" si="3"/>
        <v>0</v>
      </c>
      <c r="O959" s="162">
        <f t="shared" si="4"/>
        <v>0</v>
      </c>
      <c r="P959" s="163">
        <f t="shared" si="503"/>
        <v>0</v>
      </c>
      <c r="Q959" s="162">
        <f t="shared" si="504"/>
        <v>0</v>
      </c>
      <c r="R959" s="162">
        <f t="shared" si="505"/>
        <v>0</v>
      </c>
      <c r="S959" s="162">
        <f t="shared" si="506"/>
        <v>0</v>
      </c>
      <c r="T959" s="251" t="str">
        <f t="shared" si="507"/>
        <v/>
      </c>
      <c r="U959" s="262">
        <v>1</v>
      </c>
      <c r="V959" s="262">
        <v>1</v>
      </c>
      <c r="W959" s="262">
        <v>1</v>
      </c>
      <c r="X959" s="262">
        <v>1</v>
      </c>
      <c r="Y959" s="158"/>
      <c r="Z959" s="164">
        <f t="shared" si="10"/>
        <v>0</v>
      </c>
      <c r="AA959" s="165">
        <f t="shared" si="11"/>
        <v>0</v>
      </c>
      <c r="AB959" s="166"/>
    </row>
    <row r="960" spans="2:28" ht="18" customHeight="1">
      <c r="B960" s="298"/>
      <c r="C960" s="299"/>
      <c r="D960" s="159"/>
      <c r="E960" s="160"/>
      <c r="F960" s="72"/>
      <c r="G960" s="72"/>
      <c r="H960" s="55"/>
      <c r="I960" s="72"/>
      <c r="J960" s="261"/>
      <c r="K960" s="161">
        <f t="shared" si="502"/>
        <v>0</v>
      </c>
      <c r="L960" s="162">
        <f t="shared" si="1"/>
        <v>0</v>
      </c>
      <c r="M960" s="162">
        <f t="shared" si="2"/>
        <v>0</v>
      </c>
      <c r="N960" s="162">
        <f t="shared" si="3"/>
        <v>0</v>
      </c>
      <c r="O960" s="162">
        <f t="shared" si="4"/>
        <v>0</v>
      </c>
      <c r="P960" s="163">
        <f t="shared" si="503"/>
        <v>0</v>
      </c>
      <c r="Q960" s="162">
        <f t="shared" si="504"/>
        <v>0</v>
      </c>
      <c r="R960" s="162">
        <f t="shared" si="505"/>
        <v>0</v>
      </c>
      <c r="S960" s="162">
        <f t="shared" si="506"/>
        <v>0</v>
      </c>
      <c r="T960" s="251" t="str">
        <f t="shared" si="507"/>
        <v/>
      </c>
      <c r="U960" s="262">
        <v>1</v>
      </c>
      <c r="V960" s="262">
        <v>1</v>
      </c>
      <c r="W960" s="262">
        <v>1</v>
      </c>
      <c r="X960" s="262">
        <v>1</v>
      </c>
      <c r="Y960" s="158"/>
      <c r="Z960" s="164">
        <f t="shared" si="10"/>
        <v>0</v>
      </c>
      <c r="AA960" s="165">
        <f t="shared" si="11"/>
        <v>0</v>
      </c>
      <c r="AB960" s="166"/>
    </row>
    <row r="961" spans="2:28" ht="18" customHeight="1">
      <c r="B961" s="298"/>
      <c r="C961" s="299"/>
      <c r="D961" s="159"/>
      <c r="E961" s="160"/>
      <c r="F961" s="72"/>
      <c r="G961" s="72"/>
      <c r="H961" s="55"/>
      <c r="I961" s="72"/>
      <c r="J961" s="261"/>
      <c r="K961" s="161">
        <f t="shared" si="502"/>
        <v>0</v>
      </c>
      <c r="L961" s="162">
        <f t="shared" si="1"/>
        <v>0</v>
      </c>
      <c r="M961" s="162">
        <f t="shared" si="2"/>
        <v>0</v>
      </c>
      <c r="N961" s="162">
        <f t="shared" si="3"/>
        <v>0</v>
      </c>
      <c r="O961" s="162">
        <f t="shared" si="4"/>
        <v>0</v>
      </c>
      <c r="P961" s="163">
        <f t="shared" si="503"/>
        <v>0</v>
      </c>
      <c r="Q961" s="162">
        <f t="shared" si="504"/>
        <v>0</v>
      </c>
      <c r="R961" s="162">
        <f t="shared" si="505"/>
        <v>0</v>
      </c>
      <c r="S961" s="162">
        <f t="shared" si="506"/>
        <v>0</v>
      </c>
      <c r="T961" s="251" t="str">
        <f t="shared" si="507"/>
        <v/>
      </c>
      <c r="U961" s="262">
        <v>1</v>
      </c>
      <c r="V961" s="262">
        <v>1</v>
      </c>
      <c r="W961" s="262">
        <v>1</v>
      </c>
      <c r="X961" s="262">
        <v>1</v>
      </c>
      <c r="Y961" s="158"/>
      <c r="Z961" s="164">
        <f t="shared" si="10"/>
        <v>0</v>
      </c>
      <c r="AA961" s="165">
        <f t="shared" si="11"/>
        <v>0</v>
      </c>
      <c r="AB961" s="166"/>
    </row>
    <row r="962" spans="2:28" ht="18" customHeight="1">
      <c r="B962" s="298"/>
      <c r="C962" s="299"/>
      <c r="D962" s="159"/>
      <c r="E962" s="160"/>
      <c r="F962" s="72"/>
      <c r="G962" s="72"/>
      <c r="H962" s="55"/>
      <c r="I962" s="72"/>
      <c r="J962" s="261"/>
      <c r="K962" s="161">
        <f t="shared" si="502"/>
        <v>0</v>
      </c>
      <c r="L962" s="162">
        <f t="shared" si="1"/>
        <v>0</v>
      </c>
      <c r="M962" s="162">
        <f t="shared" si="2"/>
        <v>0</v>
      </c>
      <c r="N962" s="162">
        <f t="shared" si="3"/>
        <v>0</v>
      </c>
      <c r="O962" s="162">
        <f t="shared" si="4"/>
        <v>0</v>
      </c>
      <c r="P962" s="163">
        <f t="shared" si="503"/>
        <v>0</v>
      </c>
      <c r="Q962" s="162">
        <f t="shared" si="504"/>
        <v>0</v>
      </c>
      <c r="R962" s="162">
        <f t="shared" si="505"/>
        <v>0</v>
      </c>
      <c r="S962" s="162">
        <f t="shared" si="506"/>
        <v>0</v>
      </c>
      <c r="T962" s="251" t="str">
        <f t="shared" si="507"/>
        <v/>
      </c>
      <c r="U962" s="262">
        <v>1</v>
      </c>
      <c r="V962" s="262">
        <v>1</v>
      </c>
      <c r="W962" s="262">
        <v>1</v>
      </c>
      <c r="X962" s="262">
        <v>1</v>
      </c>
      <c r="Y962" s="158"/>
      <c r="Z962" s="164">
        <f t="shared" si="10"/>
        <v>0</v>
      </c>
      <c r="AA962" s="165">
        <f t="shared" si="11"/>
        <v>0</v>
      </c>
      <c r="AB962" s="166"/>
    </row>
    <row r="963" spans="2:28" ht="18" customHeight="1">
      <c r="B963" s="298"/>
      <c r="C963" s="299"/>
      <c r="D963" s="159"/>
      <c r="E963" s="160"/>
      <c r="F963" s="72"/>
      <c r="G963" s="72"/>
      <c r="H963" s="55"/>
      <c r="I963" s="72"/>
      <c r="J963" s="261"/>
      <c r="K963" s="161">
        <f t="shared" si="502"/>
        <v>0</v>
      </c>
      <c r="L963" s="162">
        <f t="shared" si="1"/>
        <v>0</v>
      </c>
      <c r="M963" s="162">
        <f t="shared" si="2"/>
        <v>0</v>
      </c>
      <c r="N963" s="162">
        <f t="shared" si="3"/>
        <v>0</v>
      </c>
      <c r="O963" s="162">
        <f t="shared" si="4"/>
        <v>0</v>
      </c>
      <c r="P963" s="163">
        <f t="shared" si="503"/>
        <v>0</v>
      </c>
      <c r="Q963" s="162">
        <f t="shared" si="504"/>
        <v>0</v>
      </c>
      <c r="R963" s="162">
        <f t="shared" si="505"/>
        <v>0</v>
      </c>
      <c r="S963" s="162">
        <f t="shared" si="506"/>
        <v>0</v>
      </c>
      <c r="T963" s="251" t="str">
        <f t="shared" si="507"/>
        <v/>
      </c>
      <c r="U963" s="262">
        <v>1</v>
      </c>
      <c r="V963" s="262">
        <v>1</v>
      </c>
      <c r="W963" s="262">
        <v>1</v>
      </c>
      <c r="X963" s="262">
        <v>1</v>
      </c>
      <c r="Y963" s="158"/>
      <c r="Z963" s="164">
        <f t="shared" si="10"/>
        <v>0</v>
      </c>
      <c r="AA963" s="165">
        <f t="shared" si="11"/>
        <v>0</v>
      </c>
      <c r="AB963" s="166"/>
    </row>
    <row r="964" spans="2:28" ht="18" customHeight="1">
      <c r="B964" s="298"/>
      <c r="C964" s="299"/>
      <c r="D964" s="159"/>
      <c r="E964" s="160"/>
      <c r="F964" s="72"/>
      <c r="G964" s="72"/>
      <c r="H964" s="55"/>
      <c r="I964" s="72"/>
      <c r="J964" s="261"/>
      <c r="K964" s="161">
        <f t="shared" si="502"/>
        <v>0</v>
      </c>
      <c r="L964" s="162">
        <f t="shared" si="1"/>
        <v>0</v>
      </c>
      <c r="M964" s="162">
        <f t="shared" si="2"/>
        <v>0</v>
      </c>
      <c r="N964" s="162">
        <f t="shared" si="3"/>
        <v>0</v>
      </c>
      <c r="O964" s="162">
        <f t="shared" si="4"/>
        <v>0</v>
      </c>
      <c r="P964" s="163">
        <f t="shared" si="503"/>
        <v>0</v>
      </c>
      <c r="Q964" s="162">
        <f t="shared" si="504"/>
        <v>0</v>
      </c>
      <c r="R964" s="162">
        <f t="shared" si="505"/>
        <v>0</v>
      </c>
      <c r="S964" s="162">
        <f t="shared" si="506"/>
        <v>0</v>
      </c>
      <c r="T964" s="251" t="str">
        <f t="shared" si="507"/>
        <v/>
      </c>
      <c r="U964" s="262">
        <v>1</v>
      </c>
      <c r="V964" s="262">
        <v>1</v>
      </c>
      <c r="W964" s="262">
        <v>1</v>
      </c>
      <c r="X964" s="262">
        <v>1</v>
      </c>
      <c r="Y964" s="158"/>
      <c r="Z964" s="164">
        <f t="shared" si="10"/>
        <v>0</v>
      </c>
      <c r="AA964" s="165">
        <f t="shared" si="11"/>
        <v>0</v>
      </c>
      <c r="AB964" s="166"/>
    </row>
    <row r="965" spans="2:28" ht="18" customHeight="1">
      <c r="B965" s="298"/>
      <c r="C965" s="299"/>
      <c r="D965" s="159"/>
      <c r="E965" s="160"/>
      <c r="F965" s="72"/>
      <c r="G965" s="72"/>
      <c r="H965" s="55"/>
      <c r="I965" s="72"/>
      <c r="J965" s="261"/>
      <c r="K965" s="161">
        <f t="shared" si="502"/>
        <v>0</v>
      </c>
      <c r="L965" s="162">
        <f t="shared" si="1"/>
        <v>0</v>
      </c>
      <c r="M965" s="162">
        <f t="shared" si="2"/>
        <v>0</v>
      </c>
      <c r="N965" s="162">
        <f t="shared" si="3"/>
        <v>0</v>
      </c>
      <c r="O965" s="162">
        <f t="shared" si="4"/>
        <v>0</v>
      </c>
      <c r="P965" s="163">
        <f t="shared" si="503"/>
        <v>0</v>
      </c>
      <c r="Q965" s="162">
        <f t="shared" si="504"/>
        <v>0</v>
      </c>
      <c r="R965" s="162">
        <f t="shared" si="505"/>
        <v>0</v>
      </c>
      <c r="S965" s="162">
        <f t="shared" si="506"/>
        <v>0</v>
      </c>
      <c r="T965" s="251" t="str">
        <f t="shared" si="507"/>
        <v/>
      </c>
      <c r="U965" s="262">
        <v>1</v>
      </c>
      <c r="V965" s="262">
        <v>1</v>
      </c>
      <c r="W965" s="262">
        <v>1</v>
      </c>
      <c r="X965" s="262">
        <v>1</v>
      </c>
      <c r="Y965" s="158"/>
      <c r="Z965" s="164">
        <f t="shared" si="10"/>
        <v>0</v>
      </c>
      <c r="AA965" s="165">
        <f t="shared" si="11"/>
        <v>0</v>
      </c>
      <c r="AB965" s="166"/>
    </row>
    <row r="966" spans="2:28" ht="18" customHeight="1">
      <c r="B966" s="298"/>
      <c r="C966" s="299"/>
      <c r="D966" s="159"/>
      <c r="E966" s="160"/>
      <c r="F966" s="72"/>
      <c r="G966" s="72"/>
      <c r="H966" s="55"/>
      <c r="I966" s="72"/>
      <c r="J966" s="261"/>
      <c r="K966" s="161">
        <f t="shared" si="502"/>
        <v>0</v>
      </c>
      <c r="L966" s="162">
        <f t="shared" si="1"/>
        <v>0</v>
      </c>
      <c r="M966" s="162">
        <f t="shared" si="2"/>
        <v>0</v>
      </c>
      <c r="N966" s="162">
        <f t="shared" si="3"/>
        <v>0</v>
      </c>
      <c r="O966" s="162">
        <f t="shared" si="4"/>
        <v>0</v>
      </c>
      <c r="P966" s="163">
        <f t="shared" si="503"/>
        <v>0</v>
      </c>
      <c r="Q966" s="162">
        <f t="shared" si="504"/>
        <v>0</v>
      </c>
      <c r="R966" s="162">
        <f t="shared" si="505"/>
        <v>0</v>
      </c>
      <c r="S966" s="162">
        <f t="shared" si="506"/>
        <v>0</v>
      </c>
      <c r="T966" s="251" t="str">
        <f t="shared" si="507"/>
        <v/>
      </c>
      <c r="U966" s="262">
        <v>1</v>
      </c>
      <c r="V966" s="262">
        <v>1</v>
      </c>
      <c r="W966" s="262">
        <v>1</v>
      </c>
      <c r="X966" s="262">
        <v>1</v>
      </c>
      <c r="Y966" s="158"/>
      <c r="Z966" s="164">
        <f t="shared" si="10"/>
        <v>0</v>
      </c>
      <c r="AA966" s="165">
        <f t="shared" si="11"/>
        <v>0</v>
      </c>
      <c r="AB966" s="166"/>
    </row>
    <row r="967" spans="2:28" ht="18" customHeight="1">
      <c r="B967" s="298"/>
      <c r="C967" s="299"/>
      <c r="D967" s="159"/>
      <c r="E967" s="160"/>
      <c r="F967" s="72"/>
      <c r="G967" s="72"/>
      <c r="H967" s="55"/>
      <c r="I967" s="72"/>
      <c r="J967" s="261"/>
      <c r="K967" s="161">
        <f t="shared" si="502"/>
        <v>0</v>
      </c>
      <c r="L967" s="162">
        <f t="shared" si="1"/>
        <v>0</v>
      </c>
      <c r="M967" s="162">
        <f t="shared" si="2"/>
        <v>0</v>
      </c>
      <c r="N967" s="162">
        <f t="shared" si="3"/>
        <v>0</v>
      </c>
      <c r="O967" s="162">
        <f t="shared" si="4"/>
        <v>0</v>
      </c>
      <c r="P967" s="163">
        <f t="shared" si="503"/>
        <v>0</v>
      </c>
      <c r="Q967" s="162">
        <f t="shared" si="504"/>
        <v>0</v>
      </c>
      <c r="R967" s="162">
        <f t="shared" si="505"/>
        <v>0</v>
      </c>
      <c r="S967" s="162">
        <f t="shared" si="506"/>
        <v>0</v>
      </c>
      <c r="T967" s="251" t="str">
        <f t="shared" si="507"/>
        <v/>
      </c>
      <c r="U967" s="262">
        <v>1</v>
      </c>
      <c r="V967" s="262">
        <v>1</v>
      </c>
      <c r="W967" s="262">
        <v>1</v>
      </c>
      <c r="X967" s="262">
        <v>1</v>
      </c>
      <c r="Y967" s="158"/>
      <c r="Z967" s="164">
        <f t="shared" si="10"/>
        <v>0</v>
      </c>
      <c r="AA967" s="165">
        <f t="shared" si="11"/>
        <v>0</v>
      </c>
      <c r="AB967" s="166"/>
    </row>
    <row r="968" spans="2:28" ht="18" customHeight="1">
      <c r="B968" s="158"/>
      <c r="C968" s="299"/>
      <c r="D968" s="159"/>
      <c r="E968" s="160"/>
      <c r="F968" s="72"/>
      <c r="G968" s="72"/>
      <c r="H968" s="55"/>
      <c r="I968" s="72"/>
      <c r="J968" s="261"/>
      <c r="K968" s="161">
        <f t="shared" si="502"/>
        <v>0</v>
      </c>
      <c r="L968" s="162">
        <f t="shared" si="1"/>
        <v>0</v>
      </c>
      <c r="M968" s="162">
        <f t="shared" si="2"/>
        <v>0</v>
      </c>
      <c r="N968" s="162">
        <f t="shared" si="3"/>
        <v>0</v>
      </c>
      <c r="O968" s="162">
        <f t="shared" si="4"/>
        <v>0</v>
      </c>
      <c r="P968" s="163">
        <f t="shared" si="503"/>
        <v>0</v>
      </c>
      <c r="Q968" s="162">
        <f t="shared" si="504"/>
        <v>0</v>
      </c>
      <c r="R968" s="162">
        <f t="shared" si="505"/>
        <v>0</v>
      </c>
      <c r="S968" s="162">
        <f t="shared" si="506"/>
        <v>0</v>
      </c>
      <c r="T968" s="251" t="str">
        <f t="shared" si="507"/>
        <v/>
      </c>
      <c r="U968" s="262">
        <v>1</v>
      </c>
      <c r="V968" s="262">
        <v>1</v>
      </c>
      <c r="W968" s="262">
        <v>1</v>
      </c>
      <c r="X968" s="262">
        <v>1</v>
      </c>
      <c r="Y968" s="158"/>
      <c r="Z968" s="164">
        <f t="shared" si="10"/>
        <v>0</v>
      </c>
      <c r="AA968" s="165">
        <f t="shared" si="11"/>
        <v>0</v>
      </c>
      <c r="AB968" s="166"/>
    </row>
    <row r="969" spans="2:28" ht="18" customHeight="1">
      <c r="B969" s="158"/>
      <c r="C969" s="299"/>
      <c r="D969" s="159"/>
      <c r="E969" s="160"/>
      <c r="F969" s="72"/>
      <c r="G969" s="72"/>
      <c r="H969" s="55"/>
      <c r="I969" s="72"/>
      <c r="J969" s="261"/>
      <c r="K969" s="161">
        <f t="shared" si="502"/>
        <v>0</v>
      </c>
      <c r="L969" s="162">
        <f t="shared" si="1"/>
        <v>0</v>
      </c>
      <c r="M969" s="162">
        <f t="shared" si="2"/>
        <v>0</v>
      </c>
      <c r="N969" s="162">
        <f t="shared" si="3"/>
        <v>0</v>
      </c>
      <c r="O969" s="162">
        <f t="shared" si="4"/>
        <v>0</v>
      </c>
      <c r="P969" s="163">
        <f t="shared" si="503"/>
        <v>0</v>
      </c>
      <c r="Q969" s="162">
        <f t="shared" si="504"/>
        <v>0</v>
      </c>
      <c r="R969" s="162">
        <f t="shared" si="505"/>
        <v>0</v>
      </c>
      <c r="S969" s="162">
        <f t="shared" si="506"/>
        <v>0</v>
      </c>
      <c r="T969" s="251" t="str">
        <f t="shared" si="507"/>
        <v/>
      </c>
      <c r="U969" s="262">
        <v>1</v>
      </c>
      <c r="V969" s="262">
        <v>1</v>
      </c>
      <c r="W969" s="262">
        <v>1</v>
      </c>
      <c r="X969" s="262">
        <v>1</v>
      </c>
      <c r="Y969" s="158"/>
      <c r="Z969" s="164">
        <f t="shared" si="10"/>
        <v>0</v>
      </c>
      <c r="AA969" s="165">
        <f t="shared" si="11"/>
        <v>0</v>
      </c>
      <c r="AB969" s="166"/>
    </row>
    <row r="970" spans="2:28" ht="18" customHeight="1">
      <c r="B970" s="158"/>
      <c r="C970" s="299"/>
      <c r="D970" s="159"/>
      <c r="E970" s="160"/>
      <c r="F970" s="72"/>
      <c r="G970" s="72"/>
      <c r="H970" s="55"/>
      <c r="I970" s="72"/>
      <c r="J970" s="261"/>
      <c r="K970" s="161">
        <f t="shared" si="502"/>
        <v>0</v>
      </c>
      <c r="L970" s="162">
        <f t="shared" si="1"/>
        <v>0</v>
      </c>
      <c r="M970" s="162">
        <f t="shared" si="2"/>
        <v>0</v>
      </c>
      <c r="N970" s="162">
        <f t="shared" si="3"/>
        <v>0</v>
      </c>
      <c r="O970" s="162">
        <f t="shared" si="4"/>
        <v>0</v>
      </c>
      <c r="P970" s="163">
        <f t="shared" si="503"/>
        <v>0</v>
      </c>
      <c r="Q970" s="162">
        <f t="shared" si="504"/>
        <v>0</v>
      </c>
      <c r="R970" s="162">
        <f t="shared" si="505"/>
        <v>0</v>
      </c>
      <c r="S970" s="162">
        <f t="shared" si="506"/>
        <v>0</v>
      </c>
      <c r="T970" s="251" t="str">
        <f t="shared" si="507"/>
        <v/>
      </c>
      <c r="U970" s="262">
        <v>1</v>
      </c>
      <c r="V970" s="262">
        <v>1</v>
      </c>
      <c r="W970" s="262">
        <v>1</v>
      </c>
      <c r="X970" s="262">
        <v>1</v>
      </c>
      <c r="Y970" s="158"/>
      <c r="Z970" s="164">
        <f t="shared" si="10"/>
        <v>0</v>
      </c>
      <c r="AA970" s="165">
        <f t="shared" si="11"/>
        <v>0</v>
      </c>
      <c r="AB970" s="166"/>
    </row>
    <row r="971" spans="2:28" ht="18" customHeight="1">
      <c r="B971" s="158"/>
      <c r="C971" s="299"/>
      <c r="D971" s="159"/>
      <c r="E971" s="160"/>
      <c r="F971" s="72"/>
      <c r="G971" s="72"/>
      <c r="H971" s="55"/>
      <c r="I971" s="72"/>
      <c r="J971" s="261"/>
      <c r="K971" s="161">
        <f t="shared" si="502"/>
        <v>0</v>
      </c>
      <c r="L971" s="162">
        <f t="shared" si="1"/>
        <v>0</v>
      </c>
      <c r="M971" s="162">
        <f t="shared" si="2"/>
        <v>0</v>
      </c>
      <c r="N971" s="162">
        <f t="shared" si="3"/>
        <v>0</v>
      </c>
      <c r="O971" s="162">
        <f t="shared" si="4"/>
        <v>0</v>
      </c>
      <c r="P971" s="163">
        <f t="shared" si="503"/>
        <v>0</v>
      </c>
      <c r="Q971" s="162">
        <f t="shared" si="504"/>
        <v>0</v>
      </c>
      <c r="R971" s="162">
        <f t="shared" si="505"/>
        <v>0</v>
      </c>
      <c r="S971" s="162">
        <f t="shared" si="506"/>
        <v>0</v>
      </c>
      <c r="T971" s="251" t="str">
        <f t="shared" si="507"/>
        <v/>
      </c>
      <c r="U971" s="262">
        <v>1</v>
      </c>
      <c r="V971" s="262">
        <v>1</v>
      </c>
      <c r="W971" s="262">
        <v>1</v>
      </c>
      <c r="X971" s="262">
        <v>1</v>
      </c>
      <c r="Y971" s="158"/>
      <c r="Z971" s="164">
        <f t="shared" si="10"/>
        <v>0</v>
      </c>
      <c r="AA971" s="165">
        <f t="shared" si="11"/>
        <v>0</v>
      </c>
      <c r="AB971" s="166"/>
    </row>
    <row r="972" spans="2:28" ht="18" customHeight="1">
      <c r="B972" s="158"/>
      <c r="C972" s="299"/>
      <c r="D972" s="159"/>
      <c r="E972" s="160"/>
      <c r="F972" s="72"/>
      <c r="G972" s="72"/>
      <c r="H972" s="55"/>
      <c r="I972" s="72"/>
      <c r="J972" s="261"/>
      <c r="K972" s="161">
        <f t="shared" si="502"/>
        <v>0</v>
      </c>
      <c r="L972" s="162">
        <f t="shared" si="1"/>
        <v>0</v>
      </c>
      <c r="M972" s="162">
        <f t="shared" si="2"/>
        <v>0</v>
      </c>
      <c r="N972" s="162">
        <f t="shared" si="3"/>
        <v>0</v>
      </c>
      <c r="O972" s="162">
        <f t="shared" si="4"/>
        <v>0</v>
      </c>
      <c r="P972" s="163">
        <f t="shared" si="503"/>
        <v>0</v>
      </c>
      <c r="Q972" s="162">
        <f t="shared" si="504"/>
        <v>0</v>
      </c>
      <c r="R972" s="162">
        <f t="shared" si="505"/>
        <v>0</v>
      </c>
      <c r="S972" s="162">
        <f t="shared" si="506"/>
        <v>0</v>
      </c>
      <c r="T972" s="251" t="str">
        <f t="shared" si="507"/>
        <v/>
      </c>
      <c r="U972" s="262">
        <v>1</v>
      </c>
      <c r="V972" s="262">
        <v>1</v>
      </c>
      <c r="W972" s="262">
        <v>1</v>
      </c>
      <c r="X972" s="262">
        <v>1</v>
      </c>
      <c r="Y972" s="158"/>
      <c r="Z972" s="164">
        <f t="shared" si="10"/>
        <v>0</v>
      </c>
      <c r="AA972" s="165">
        <f t="shared" si="11"/>
        <v>0</v>
      </c>
      <c r="AB972" s="166"/>
    </row>
    <row r="973" spans="2:28" ht="18" customHeight="1">
      <c r="B973" s="158"/>
      <c r="C973" s="299"/>
      <c r="D973" s="159"/>
      <c r="E973" s="160"/>
      <c r="F973" s="72"/>
      <c r="G973" s="72"/>
      <c r="H973" s="55"/>
      <c r="I973" s="72"/>
      <c r="J973" s="261"/>
      <c r="K973" s="161">
        <f t="shared" si="502"/>
        <v>0</v>
      </c>
      <c r="L973" s="162">
        <f t="shared" si="1"/>
        <v>0</v>
      </c>
      <c r="M973" s="162">
        <f t="shared" si="2"/>
        <v>0</v>
      </c>
      <c r="N973" s="162">
        <f t="shared" si="3"/>
        <v>0</v>
      </c>
      <c r="O973" s="162">
        <f t="shared" si="4"/>
        <v>0</v>
      </c>
      <c r="P973" s="163">
        <f t="shared" si="503"/>
        <v>0</v>
      </c>
      <c r="Q973" s="162">
        <f t="shared" si="504"/>
        <v>0</v>
      </c>
      <c r="R973" s="162">
        <f t="shared" si="505"/>
        <v>0</v>
      </c>
      <c r="S973" s="162">
        <f t="shared" si="506"/>
        <v>0</v>
      </c>
      <c r="T973" s="251" t="str">
        <f t="shared" si="507"/>
        <v/>
      </c>
      <c r="U973" s="262">
        <v>1</v>
      </c>
      <c r="V973" s="262">
        <v>1</v>
      </c>
      <c r="W973" s="262">
        <v>1</v>
      </c>
      <c r="X973" s="262">
        <v>1</v>
      </c>
      <c r="Y973" s="158"/>
      <c r="Z973" s="164">
        <f t="shared" si="10"/>
        <v>0</v>
      </c>
      <c r="AA973" s="165">
        <f t="shared" si="11"/>
        <v>0</v>
      </c>
      <c r="AB973" s="166"/>
    </row>
    <row r="974" spans="2:28" ht="18" customHeight="1">
      <c r="B974" s="158"/>
      <c r="C974" s="299"/>
      <c r="D974" s="159"/>
      <c r="E974" s="160"/>
      <c r="F974" s="72"/>
      <c r="G974" s="72"/>
      <c r="H974" s="55"/>
      <c r="I974" s="72"/>
      <c r="J974" s="261"/>
      <c r="K974" s="161">
        <f t="shared" si="502"/>
        <v>0</v>
      </c>
      <c r="L974" s="162">
        <f t="shared" si="1"/>
        <v>0</v>
      </c>
      <c r="M974" s="162">
        <f t="shared" si="2"/>
        <v>0</v>
      </c>
      <c r="N974" s="162">
        <f t="shared" si="3"/>
        <v>0</v>
      </c>
      <c r="O974" s="162">
        <f t="shared" si="4"/>
        <v>0</v>
      </c>
      <c r="P974" s="163">
        <f t="shared" si="503"/>
        <v>0</v>
      </c>
      <c r="Q974" s="162">
        <f t="shared" si="504"/>
        <v>0</v>
      </c>
      <c r="R974" s="162">
        <f t="shared" si="505"/>
        <v>0</v>
      </c>
      <c r="S974" s="162">
        <f t="shared" si="506"/>
        <v>0</v>
      </c>
      <c r="T974" s="251" t="str">
        <f t="shared" si="507"/>
        <v/>
      </c>
      <c r="U974" s="262">
        <v>1</v>
      </c>
      <c r="V974" s="262">
        <v>1</v>
      </c>
      <c r="W974" s="262">
        <v>1</v>
      </c>
      <c r="X974" s="262">
        <v>1</v>
      </c>
      <c r="Y974" s="158"/>
      <c r="Z974" s="164">
        <f t="shared" si="10"/>
        <v>0</v>
      </c>
      <c r="AA974" s="165">
        <f t="shared" si="11"/>
        <v>0</v>
      </c>
      <c r="AB974" s="166"/>
    </row>
    <row r="975" spans="2:28" ht="18" customHeight="1">
      <c r="B975" s="158"/>
      <c r="C975" s="299"/>
      <c r="D975" s="159"/>
      <c r="E975" s="160"/>
      <c r="F975" s="72"/>
      <c r="G975" s="72"/>
      <c r="H975" s="55"/>
      <c r="I975" s="72"/>
      <c r="J975" s="261"/>
      <c r="K975" s="161">
        <f t="shared" si="502"/>
        <v>0</v>
      </c>
      <c r="L975" s="162">
        <f t="shared" si="1"/>
        <v>0</v>
      </c>
      <c r="M975" s="162">
        <f t="shared" si="2"/>
        <v>0</v>
      </c>
      <c r="N975" s="162">
        <f t="shared" si="3"/>
        <v>0</v>
      </c>
      <c r="O975" s="162">
        <f t="shared" si="4"/>
        <v>0</v>
      </c>
      <c r="P975" s="163">
        <f t="shared" si="503"/>
        <v>0</v>
      </c>
      <c r="Q975" s="162">
        <f t="shared" si="504"/>
        <v>0</v>
      </c>
      <c r="R975" s="162">
        <f t="shared" si="505"/>
        <v>0</v>
      </c>
      <c r="S975" s="162">
        <f t="shared" si="506"/>
        <v>0</v>
      </c>
      <c r="T975" s="251" t="str">
        <f t="shared" si="507"/>
        <v/>
      </c>
      <c r="U975" s="262">
        <v>1</v>
      </c>
      <c r="V975" s="262">
        <v>1</v>
      </c>
      <c r="W975" s="262">
        <v>1</v>
      </c>
      <c r="X975" s="262">
        <v>1</v>
      </c>
      <c r="Y975" s="158"/>
      <c r="Z975" s="164">
        <f t="shared" si="10"/>
        <v>0</v>
      </c>
      <c r="AA975" s="165">
        <f t="shared" si="11"/>
        <v>0</v>
      </c>
      <c r="AB975" s="166"/>
    </row>
    <row r="976" spans="2:28" ht="18" customHeight="1">
      <c r="B976" s="158"/>
      <c r="C976" s="299"/>
      <c r="D976" s="159"/>
      <c r="E976" s="160"/>
      <c r="F976" s="72"/>
      <c r="G976" s="72"/>
      <c r="H976" s="55"/>
      <c r="I976" s="72"/>
      <c r="J976" s="261"/>
      <c r="K976" s="161">
        <f t="shared" si="502"/>
        <v>0</v>
      </c>
      <c r="L976" s="162">
        <f t="shared" si="1"/>
        <v>0</v>
      </c>
      <c r="M976" s="162">
        <f t="shared" si="2"/>
        <v>0</v>
      </c>
      <c r="N976" s="162">
        <f t="shared" si="3"/>
        <v>0</v>
      </c>
      <c r="O976" s="162">
        <f t="shared" si="4"/>
        <v>0</v>
      </c>
      <c r="P976" s="163">
        <f t="shared" si="503"/>
        <v>0</v>
      </c>
      <c r="Q976" s="162">
        <f t="shared" si="504"/>
        <v>0</v>
      </c>
      <c r="R976" s="162">
        <f t="shared" si="505"/>
        <v>0</v>
      </c>
      <c r="S976" s="162">
        <f t="shared" si="506"/>
        <v>0</v>
      </c>
      <c r="T976" s="251" t="str">
        <f t="shared" si="507"/>
        <v/>
      </c>
      <c r="U976" s="262">
        <v>1</v>
      </c>
      <c r="V976" s="262">
        <v>1</v>
      </c>
      <c r="W976" s="262">
        <v>1</v>
      </c>
      <c r="X976" s="262">
        <v>1</v>
      </c>
      <c r="Y976" s="158"/>
      <c r="Z976" s="164">
        <f t="shared" si="10"/>
        <v>0</v>
      </c>
      <c r="AA976" s="165">
        <f t="shared" si="11"/>
        <v>0</v>
      </c>
      <c r="AB976" s="166"/>
    </row>
    <row r="977" spans="2:28" ht="18" customHeight="1">
      <c r="B977" s="158"/>
      <c r="C977" s="299"/>
      <c r="D977" s="159"/>
      <c r="E977" s="160"/>
      <c r="F977" s="72"/>
      <c r="G977" s="72"/>
      <c r="H977" s="55"/>
      <c r="I977" s="72"/>
      <c r="J977" s="261"/>
      <c r="K977" s="161">
        <f t="shared" si="502"/>
        <v>0</v>
      </c>
      <c r="L977" s="162">
        <f t="shared" si="1"/>
        <v>0</v>
      </c>
      <c r="M977" s="162">
        <f t="shared" si="2"/>
        <v>0</v>
      </c>
      <c r="N977" s="162">
        <f t="shared" si="3"/>
        <v>0</v>
      </c>
      <c r="O977" s="162">
        <f t="shared" si="4"/>
        <v>0</v>
      </c>
      <c r="P977" s="163">
        <f t="shared" si="503"/>
        <v>0</v>
      </c>
      <c r="Q977" s="162">
        <f t="shared" si="504"/>
        <v>0</v>
      </c>
      <c r="R977" s="162">
        <f t="shared" si="505"/>
        <v>0</v>
      </c>
      <c r="S977" s="162">
        <f t="shared" si="506"/>
        <v>0</v>
      </c>
      <c r="T977" s="251" t="str">
        <f t="shared" si="507"/>
        <v/>
      </c>
      <c r="U977" s="262">
        <v>1</v>
      </c>
      <c r="V977" s="262">
        <v>1</v>
      </c>
      <c r="W977" s="262">
        <v>1</v>
      </c>
      <c r="X977" s="262">
        <v>1</v>
      </c>
      <c r="Y977" s="158"/>
      <c r="Z977" s="164">
        <f t="shared" si="10"/>
        <v>0</v>
      </c>
      <c r="AA977" s="165">
        <f t="shared" si="11"/>
        <v>0</v>
      </c>
      <c r="AB977" s="166"/>
    </row>
    <row r="978" spans="2:28" ht="18" customHeight="1">
      <c r="B978" s="298"/>
      <c r="C978" s="299"/>
      <c r="D978" s="300"/>
      <c r="E978" s="160"/>
      <c r="F978" s="72"/>
      <c r="G978" s="72"/>
      <c r="H978" s="55"/>
      <c r="I978" s="72"/>
      <c r="J978" s="261"/>
      <c r="K978" s="161">
        <f t="shared" si="502"/>
        <v>0</v>
      </c>
      <c r="L978" s="162">
        <f t="shared" si="1"/>
        <v>0</v>
      </c>
      <c r="M978" s="162">
        <f t="shared" si="2"/>
        <v>0</v>
      </c>
      <c r="N978" s="162">
        <f t="shared" si="3"/>
        <v>0</v>
      </c>
      <c r="O978" s="162">
        <f t="shared" si="4"/>
        <v>0</v>
      </c>
      <c r="P978" s="163">
        <f t="shared" si="503"/>
        <v>0</v>
      </c>
      <c r="Q978" s="162">
        <f t="shared" si="504"/>
        <v>0</v>
      </c>
      <c r="R978" s="162">
        <f t="shared" si="505"/>
        <v>0</v>
      </c>
      <c r="S978" s="162">
        <f t="shared" si="506"/>
        <v>0</v>
      </c>
      <c r="T978" s="251" t="str">
        <f t="shared" si="507"/>
        <v/>
      </c>
      <c r="U978" s="262">
        <v>1</v>
      </c>
      <c r="V978" s="262">
        <v>1</v>
      </c>
      <c r="W978" s="262">
        <v>1</v>
      </c>
      <c r="X978" s="262">
        <v>1</v>
      </c>
      <c r="Y978" s="158"/>
      <c r="Z978" s="164">
        <f t="shared" si="10"/>
        <v>0</v>
      </c>
      <c r="AA978" s="165">
        <f t="shared" si="11"/>
        <v>0</v>
      </c>
      <c r="AB978" s="166"/>
    </row>
    <row r="979" spans="2:28" ht="18" customHeight="1">
      <c r="B979" s="298"/>
      <c r="C979" s="299"/>
      <c r="D979" s="300"/>
      <c r="E979" s="160"/>
      <c r="F979" s="72"/>
      <c r="G979" s="72"/>
      <c r="H979" s="55"/>
      <c r="I979" s="72"/>
      <c r="J979" s="261"/>
      <c r="K979" s="161">
        <f t="shared" si="502"/>
        <v>0</v>
      </c>
      <c r="L979" s="162">
        <f t="shared" si="1"/>
        <v>0</v>
      </c>
      <c r="M979" s="162">
        <f t="shared" si="2"/>
        <v>0</v>
      </c>
      <c r="N979" s="162">
        <f t="shared" si="3"/>
        <v>0</v>
      </c>
      <c r="O979" s="162">
        <f t="shared" si="4"/>
        <v>0</v>
      </c>
      <c r="P979" s="163">
        <f t="shared" si="503"/>
        <v>0</v>
      </c>
      <c r="Q979" s="162">
        <f t="shared" si="504"/>
        <v>0</v>
      </c>
      <c r="R979" s="162">
        <f t="shared" si="505"/>
        <v>0</v>
      </c>
      <c r="S979" s="162">
        <f t="shared" si="506"/>
        <v>0</v>
      </c>
      <c r="T979" s="251" t="str">
        <f t="shared" si="507"/>
        <v/>
      </c>
      <c r="U979" s="262">
        <v>1</v>
      </c>
      <c r="V979" s="262">
        <v>1</v>
      </c>
      <c r="W979" s="262">
        <v>1</v>
      </c>
      <c r="X979" s="262">
        <v>1</v>
      </c>
      <c r="Y979" s="158"/>
      <c r="Z979" s="164">
        <f t="shared" si="10"/>
        <v>0</v>
      </c>
      <c r="AA979" s="165">
        <f t="shared" si="11"/>
        <v>0</v>
      </c>
      <c r="AB979" s="166"/>
    </row>
    <row r="980" spans="2:28" ht="18" customHeight="1">
      <c r="B980" s="298"/>
      <c r="C980" s="299"/>
      <c r="D980" s="300"/>
      <c r="E980" s="160"/>
      <c r="F980" s="72"/>
      <c r="G980" s="72"/>
      <c r="H980" s="55"/>
      <c r="I980" s="72"/>
      <c r="J980" s="261"/>
      <c r="K980" s="161">
        <f t="shared" si="502"/>
        <v>0</v>
      </c>
      <c r="L980" s="162">
        <f t="shared" si="1"/>
        <v>0</v>
      </c>
      <c r="M980" s="162">
        <f t="shared" si="2"/>
        <v>0</v>
      </c>
      <c r="N980" s="162">
        <f t="shared" si="3"/>
        <v>0</v>
      </c>
      <c r="O980" s="162">
        <f t="shared" si="4"/>
        <v>0</v>
      </c>
      <c r="P980" s="163">
        <f t="shared" si="503"/>
        <v>0</v>
      </c>
      <c r="Q980" s="162">
        <f t="shared" si="504"/>
        <v>0</v>
      </c>
      <c r="R980" s="162">
        <f t="shared" si="505"/>
        <v>0</v>
      </c>
      <c r="S980" s="162">
        <f t="shared" si="506"/>
        <v>0</v>
      </c>
      <c r="T980" s="251" t="str">
        <f t="shared" si="507"/>
        <v/>
      </c>
      <c r="U980" s="262">
        <v>1</v>
      </c>
      <c r="V980" s="262">
        <v>1</v>
      </c>
      <c r="W980" s="262">
        <v>1</v>
      </c>
      <c r="X980" s="262">
        <v>1</v>
      </c>
      <c r="Y980" s="158"/>
      <c r="Z980" s="164">
        <f t="shared" si="10"/>
        <v>0</v>
      </c>
      <c r="AA980" s="165">
        <f t="shared" si="11"/>
        <v>0</v>
      </c>
      <c r="AB980" s="166"/>
    </row>
    <row r="981" spans="2:28" ht="18" customHeight="1">
      <c r="B981" s="298"/>
      <c r="C981" s="299"/>
      <c r="D981" s="300"/>
      <c r="E981" s="160"/>
      <c r="F981" s="72"/>
      <c r="G981" s="72"/>
      <c r="H981" s="55"/>
      <c r="I981" s="72"/>
      <c r="J981" s="261"/>
      <c r="K981" s="161">
        <f t="shared" si="502"/>
        <v>0</v>
      </c>
      <c r="L981" s="162">
        <f t="shared" si="1"/>
        <v>0</v>
      </c>
      <c r="M981" s="162">
        <f t="shared" si="2"/>
        <v>0</v>
      </c>
      <c r="N981" s="162">
        <f t="shared" si="3"/>
        <v>0</v>
      </c>
      <c r="O981" s="162">
        <f t="shared" si="4"/>
        <v>0</v>
      </c>
      <c r="P981" s="163">
        <f t="shared" si="503"/>
        <v>0</v>
      </c>
      <c r="Q981" s="162">
        <f t="shared" si="504"/>
        <v>0</v>
      </c>
      <c r="R981" s="162">
        <f t="shared" si="505"/>
        <v>0</v>
      </c>
      <c r="S981" s="162">
        <f t="shared" si="506"/>
        <v>0</v>
      </c>
      <c r="T981" s="251" t="str">
        <f t="shared" si="507"/>
        <v/>
      </c>
      <c r="U981" s="262">
        <v>1</v>
      </c>
      <c r="V981" s="262">
        <v>1</v>
      </c>
      <c r="W981" s="262">
        <v>1</v>
      </c>
      <c r="X981" s="262">
        <v>1</v>
      </c>
      <c r="Y981" s="158"/>
      <c r="Z981" s="164">
        <f t="shared" si="10"/>
        <v>0</v>
      </c>
      <c r="AA981" s="165">
        <f t="shared" si="11"/>
        <v>0</v>
      </c>
      <c r="AB981" s="166"/>
    </row>
    <row r="982" spans="2:28" ht="18" customHeight="1">
      <c r="B982" s="298"/>
      <c r="C982" s="299"/>
      <c r="D982" s="300"/>
      <c r="E982" s="160"/>
      <c r="F982" s="72"/>
      <c r="G982" s="72"/>
      <c r="H982" s="55"/>
      <c r="I982" s="72"/>
      <c r="J982" s="261"/>
      <c r="K982" s="161">
        <f t="shared" si="502"/>
        <v>0</v>
      </c>
      <c r="L982" s="162">
        <f t="shared" si="1"/>
        <v>0</v>
      </c>
      <c r="M982" s="162">
        <f t="shared" si="2"/>
        <v>0</v>
      </c>
      <c r="N982" s="162">
        <f t="shared" si="3"/>
        <v>0</v>
      </c>
      <c r="O982" s="162">
        <f t="shared" si="4"/>
        <v>0</v>
      </c>
      <c r="P982" s="163">
        <f t="shared" si="503"/>
        <v>0</v>
      </c>
      <c r="Q982" s="162">
        <f t="shared" si="504"/>
        <v>0</v>
      </c>
      <c r="R982" s="162">
        <f t="shared" si="505"/>
        <v>0</v>
      </c>
      <c r="S982" s="162">
        <f t="shared" si="506"/>
        <v>0</v>
      </c>
      <c r="T982" s="251" t="str">
        <f t="shared" si="507"/>
        <v/>
      </c>
      <c r="U982" s="262">
        <v>1</v>
      </c>
      <c r="V982" s="262">
        <v>1</v>
      </c>
      <c r="W982" s="262">
        <v>1</v>
      </c>
      <c r="X982" s="262">
        <v>1</v>
      </c>
      <c r="Y982" s="158"/>
      <c r="Z982" s="164">
        <f t="shared" si="10"/>
        <v>0</v>
      </c>
      <c r="AA982" s="165">
        <f t="shared" si="11"/>
        <v>0</v>
      </c>
      <c r="AB982" s="166"/>
    </row>
    <row r="983" spans="2:28" ht="18" customHeight="1">
      <c r="B983" s="298"/>
      <c r="C983" s="299"/>
      <c r="D983" s="300"/>
      <c r="E983" s="160"/>
      <c r="F983" s="72"/>
      <c r="G983" s="72"/>
      <c r="H983" s="55"/>
      <c r="I983" s="72"/>
      <c r="J983" s="261"/>
      <c r="K983" s="161">
        <f t="shared" si="502"/>
        <v>0</v>
      </c>
      <c r="L983" s="162">
        <f t="shared" si="1"/>
        <v>0</v>
      </c>
      <c r="M983" s="162">
        <f t="shared" si="2"/>
        <v>0</v>
      </c>
      <c r="N983" s="162">
        <f t="shared" si="3"/>
        <v>0</v>
      </c>
      <c r="O983" s="162">
        <f t="shared" si="4"/>
        <v>0</v>
      </c>
      <c r="P983" s="163">
        <f t="shared" si="503"/>
        <v>0</v>
      </c>
      <c r="Q983" s="162">
        <f t="shared" si="504"/>
        <v>0</v>
      </c>
      <c r="R983" s="162">
        <f t="shared" si="505"/>
        <v>0</v>
      </c>
      <c r="S983" s="162">
        <f t="shared" si="506"/>
        <v>0</v>
      </c>
      <c r="T983" s="251" t="str">
        <f t="shared" si="507"/>
        <v/>
      </c>
      <c r="U983" s="262">
        <v>1</v>
      </c>
      <c r="V983" s="262">
        <v>1</v>
      </c>
      <c r="W983" s="262">
        <v>1</v>
      </c>
      <c r="X983" s="262">
        <v>1</v>
      </c>
      <c r="Y983" s="158"/>
      <c r="Z983" s="164">
        <f t="shared" si="10"/>
        <v>0</v>
      </c>
      <c r="AA983" s="165">
        <f t="shared" si="11"/>
        <v>0</v>
      </c>
      <c r="AB983" s="166"/>
    </row>
    <row r="984" spans="2:28" ht="18" customHeight="1">
      <c r="B984" s="298"/>
      <c r="C984" s="299"/>
      <c r="D984" s="159"/>
      <c r="E984" s="160"/>
      <c r="F984" s="72"/>
      <c r="G984" s="72"/>
      <c r="H984" s="55"/>
      <c r="I984" s="72"/>
      <c r="J984" s="261"/>
      <c r="K984" s="161">
        <f t="shared" si="502"/>
        <v>0</v>
      </c>
      <c r="L984" s="162">
        <f t="shared" si="1"/>
        <v>0</v>
      </c>
      <c r="M984" s="162">
        <f t="shared" si="2"/>
        <v>0</v>
      </c>
      <c r="N984" s="162">
        <f t="shared" si="3"/>
        <v>0</v>
      </c>
      <c r="O984" s="162">
        <f t="shared" si="4"/>
        <v>0</v>
      </c>
      <c r="P984" s="163">
        <f t="shared" si="503"/>
        <v>0</v>
      </c>
      <c r="Q984" s="162">
        <f t="shared" si="504"/>
        <v>0</v>
      </c>
      <c r="R984" s="162">
        <f t="shared" si="505"/>
        <v>0</v>
      </c>
      <c r="S984" s="162">
        <f t="shared" si="506"/>
        <v>0</v>
      </c>
      <c r="T984" s="251" t="str">
        <f t="shared" si="507"/>
        <v/>
      </c>
      <c r="U984" s="262">
        <v>1</v>
      </c>
      <c r="V984" s="262">
        <v>1</v>
      </c>
      <c r="W984" s="262">
        <v>1</v>
      </c>
      <c r="X984" s="262">
        <v>1</v>
      </c>
      <c r="Y984" s="158"/>
      <c r="Z984" s="164">
        <f t="shared" si="10"/>
        <v>0</v>
      </c>
      <c r="AA984" s="165">
        <f t="shared" si="11"/>
        <v>0</v>
      </c>
      <c r="AB984" s="166"/>
    </row>
    <row r="985" spans="2:28" ht="18" customHeight="1">
      <c r="B985" s="298"/>
      <c r="C985" s="299"/>
      <c r="D985" s="159"/>
      <c r="E985" s="160"/>
      <c r="F985" s="72"/>
      <c r="G985" s="72"/>
      <c r="H985" s="55"/>
      <c r="I985" s="72"/>
      <c r="J985" s="261"/>
      <c r="K985" s="161">
        <f t="shared" si="502"/>
        <v>0</v>
      </c>
      <c r="L985" s="162">
        <f t="shared" si="1"/>
        <v>0</v>
      </c>
      <c r="M985" s="162">
        <f t="shared" si="2"/>
        <v>0</v>
      </c>
      <c r="N985" s="162">
        <f t="shared" si="3"/>
        <v>0</v>
      </c>
      <c r="O985" s="162">
        <f t="shared" si="4"/>
        <v>0</v>
      </c>
      <c r="P985" s="163">
        <f t="shared" si="503"/>
        <v>0</v>
      </c>
      <c r="Q985" s="162">
        <f t="shared" si="504"/>
        <v>0</v>
      </c>
      <c r="R985" s="162">
        <f t="shared" si="505"/>
        <v>0</v>
      </c>
      <c r="S985" s="162">
        <f t="shared" si="506"/>
        <v>0</v>
      </c>
      <c r="T985" s="251" t="str">
        <f t="shared" si="507"/>
        <v/>
      </c>
      <c r="U985" s="262">
        <v>1</v>
      </c>
      <c r="V985" s="262">
        <v>1</v>
      </c>
      <c r="W985" s="262">
        <v>1</v>
      </c>
      <c r="X985" s="262">
        <v>1</v>
      </c>
      <c r="Y985" s="158"/>
      <c r="Z985" s="164">
        <f t="shared" si="10"/>
        <v>0</v>
      </c>
      <c r="AA985" s="165">
        <f t="shared" si="11"/>
        <v>0</v>
      </c>
      <c r="AB985" s="166"/>
    </row>
    <row r="986" spans="2:28" ht="18" customHeight="1">
      <c r="B986" s="298"/>
      <c r="C986" s="299"/>
      <c r="D986" s="159"/>
      <c r="E986" s="160"/>
      <c r="F986" s="72"/>
      <c r="G986" s="72"/>
      <c r="H986" s="55"/>
      <c r="I986" s="72"/>
      <c r="J986" s="261"/>
      <c r="K986" s="161">
        <f t="shared" si="502"/>
        <v>0</v>
      </c>
      <c r="L986" s="162">
        <f t="shared" si="1"/>
        <v>0</v>
      </c>
      <c r="M986" s="162">
        <f t="shared" si="2"/>
        <v>0</v>
      </c>
      <c r="N986" s="162">
        <f t="shared" si="3"/>
        <v>0</v>
      </c>
      <c r="O986" s="162">
        <f t="shared" si="4"/>
        <v>0</v>
      </c>
      <c r="P986" s="163">
        <f t="shared" si="503"/>
        <v>0</v>
      </c>
      <c r="Q986" s="162">
        <f t="shared" si="504"/>
        <v>0</v>
      </c>
      <c r="R986" s="162">
        <f t="shared" si="505"/>
        <v>0</v>
      </c>
      <c r="S986" s="162">
        <f t="shared" si="506"/>
        <v>0</v>
      </c>
      <c r="T986" s="251" t="str">
        <f t="shared" si="507"/>
        <v/>
      </c>
      <c r="U986" s="262">
        <v>1</v>
      </c>
      <c r="V986" s="262">
        <v>1</v>
      </c>
      <c r="W986" s="262">
        <v>1</v>
      </c>
      <c r="X986" s="262">
        <v>1</v>
      </c>
      <c r="Y986" s="158"/>
      <c r="Z986" s="164">
        <f t="shared" si="10"/>
        <v>0</v>
      </c>
      <c r="AA986" s="165">
        <f t="shared" si="11"/>
        <v>0</v>
      </c>
      <c r="AB986" s="166"/>
    </row>
    <row r="987" spans="2:28" ht="18" customHeight="1">
      <c r="B987" s="298"/>
      <c r="C987" s="299"/>
      <c r="D987" s="159"/>
      <c r="E987" s="160"/>
      <c r="F987" s="72"/>
      <c r="G987" s="72"/>
      <c r="H987" s="55"/>
      <c r="I987" s="72"/>
      <c r="J987" s="261"/>
      <c r="K987" s="161">
        <f t="shared" si="502"/>
        <v>0</v>
      </c>
      <c r="L987" s="162">
        <f t="shared" si="1"/>
        <v>0</v>
      </c>
      <c r="M987" s="162">
        <f t="shared" si="2"/>
        <v>0</v>
      </c>
      <c r="N987" s="162">
        <f t="shared" si="3"/>
        <v>0</v>
      </c>
      <c r="O987" s="162">
        <f t="shared" si="4"/>
        <v>0</v>
      </c>
      <c r="P987" s="163">
        <f t="shared" si="503"/>
        <v>0</v>
      </c>
      <c r="Q987" s="162">
        <f t="shared" si="504"/>
        <v>0</v>
      </c>
      <c r="R987" s="162">
        <f t="shared" si="505"/>
        <v>0</v>
      </c>
      <c r="S987" s="162">
        <f t="shared" si="506"/>
        <v>0</v>
      </c>
      <c r="T987" s="251" t="str">
        <f t="shared" si="507"/>
        <v/>
      </c>
      <c r="U987" s="262">
        <v>1</v>
      </c>
      <c r="V987" s="262">
        <v>1</v>
      </c>
      <c r="W987" s="262">
        <v>1</v>
      </c>
      <c r="X987" s="262">
        <v>1</v>
      </c>
      <c r="Y987" s="158"/>
      <c r="Z987" s="164">
        <f t="shared" si="10"/>
        <v>0</v>
      </c>
      <c r="AA987" s="165">
        <f t="shared" si="11"/>
        <v>0</v>
      </c>
      <c r="AB987" s="166"/>
    </row>
    <row r="988" spans="2:28" ht="18" customHeight="1">
      <c r="B988" s="298"/>
      <c r="C988" s="299"/>
      <c r="D988" s="159"/>
      <c r="E988" s="160"/>
      <c r="F988" s="72"/>
      <c r="G988" s="72"/>
      <c r="H988" s="55"/>
      <c r="I988" s="72"/>
      <c r="J988" s="261"/>
      <c r="K988" s="161">
        <f t="shared" si="502"/>
        <v>0</v>
      </c>
      <c r="L988" s="162">
        <f t="shared" si="1"/>
        <v>0</v>
      </c>
      <c r="M988" s="162">
        <f t="shared" si="2"/>
        <v>0</v>
      </c>
      <c r="N988" s="162">
        <f t="shared" si="3"/>
        <v>0</v>
      </c>
      <c r="O988" s="162">
        <f t="shared" si="4"/>
        <v>0</v>
      </c>
      <c r="P988" s="163">
        <f t="shared" si="503"/>
        <v>0</v>
      </c>
      <c r="Q988" s="162">
        <f t="shared" si="504"/>
        <v>0</v>
      </c>
      <c r="R988" s="162">
        <f t="shared" si="505"/>
        <v>0</v>
      </c>
      <c r="S988" s="162">
        <f t="shared" si="506"/>
        <v>0</v>
      </c>
      <c r="T988" s="251" t="str">
        <f t="shared" si="507"/>
        <v/>
      </c>
      <c r="U988" s="262">
        <v>1</v>
      </c>
      <c r="V988" s="262">
        <v>1</v>
      </c>
      <c r="W988" s="262">
        <v>1</v>
      </c>
      <c r="X988" s="262">
        <v>1</v>
      </c>
      <c r="Y988" s="158"/>
      <c r="Z988" s="164">
        <f t="shared" si="10"/>
        <v>0</v>
      </c>
      <c r="AA988" s="165">
        <f t="shared" si="11"/>
        <v>0</v>
      </c>
      <c r="AB988" s="166"/>
    </row>
    <row r="989" spans="2:28" ht="18" customHeight="1">
      <c r="B989" s="298"/>
      <c r="C989" s="299"/>
      <c r="D989" s="159"/>
      <c r="E989" s="160"/>
      <c r="F989" s="72"/>
      <c r="G989" s="72"/>
      <c r="H989" s="55"/>
      <c r="I989" s="72"/>
      <c r="J989" s="261"/>
      <c r="K989" s="161">
        <f t="shared" si="502"/>
        <v>0</v>
      </c>
      <c r="L989" s="162">
        <f t="shared" si="1"/>
        <v>0</v>
      </c>
      <c r="M989" s="162">
        <f t="shared" si="2"/>
        <v>0</v>
      </c>
      <c r="N989" s="162">
        <f t="shared" si="3"/>
        <v>0</v>
      </c>
      <c r="O989" s="162">
        <f t="shared" si="4"/>
        <v>0</v>
      </c>
      <c r="P989" s="163">
        <f t="shared" si="503"/>
        <v>0</v>
      </c>
      <c r="Q989" s="162">
        <f t="shared" si="504"/>
        <v>0</v>
      </c>
      <c r="R989" s="162">
        <f t="shared" si="505"/>
        <v>0</v>
      </c>
      <c r="S989" s="162">
        <f t="shared" si="506"/>
        <v>0</v>
      </c>
      <c r="T989" s="251" t="str">
        <f t="shared" si="507"/>
        <v/>
      </c>
      <c r="U989" s="262">
        <v>1</v>
      </c>
      <c r="V989" s="262">
        <v>1</v>
      </c>
      <c r="W989" s="262">
        <v>1</v>
      </c>
      <c r="X989" s="262">
        <v>1</v>
      </c>
      <c r="Y989" s="158"/>
      <c r="Z989" s="164">
        <f t="shared" si="10"/>
        <v>0</v>
      </c>
      <c r="AA989" s="165">
        <f t="shared" si="11"/>
        <v>0</v>
      </c>
      <c r="AB989" s="166"/>
    </row>
    <row r="990" spans="2:28" ht="18" customHeight="1">
      <c r="B990" s="298"/>
      <c r="C990" s="299"/>
      <c r="D990" s="159"/>
      <c r="E990" s="160"/>
      <c r="F990" s="72"/>
      <c r="G990" s="72"/>
      <c r="H990" s="55"/>
      <c r="I990" s="72"/>
      <c r="J990" s="261"/>
      <c r="K990" s="161">
        <f t="shared" si="502"/>
        <v>0</v>
      </c>
      <c r="L990" s="162">
        <f t="shared" si="1"/>
        <v>0</v>
      </c>
      <c r="M990" s="162">
        <f t="shared" si="2"/>
        <v>0</v>
      </c>
      <c r="N990" s="162">
        <f t="shared" si="3"/>
        <v>0</v>
      </c>
      <c r="O990" s="162">
        <f t="shared" si="4"/>
        <v>0</v>
      </c>
      <c r="P990" s="163">
        <f t="shared" si="503"/>
        <v>0</v>
      </c>
      <c r="Q990" s="162">
        <f t="shared" si="504"/>
        <v>0</v>
      </c>
      <c r="R990" s="162">
        <f t="shared" si="505"/>
        <v>0</v>
      </c>
      <c r="S990" s="162">
        <f t="shared" si="506"/>
        <v>0</v>
      </c>
      <c r="T990" s="251" t="str">
        <f t="shared" si="507"/>
        <v/>
      </c>
      <c r="U990" s="262">
        <v>1</v>
      </c>
      <c r="V990" s="262">
        <v>1</v>
      </c>
      <c r="W990" s="262">
        <v>1</v>
      </c>
      <c r="X990" s="262">
        <v>1</v>
      </c>
      <c r="Y990" s="158"/>
      <c r="Z990" s="164">
        <f t="shared" si="10"/>
        <v>0</v>
      </c>
      <c r="AA990" s="165">
        <f t="shared" si="11"/>
        <v>0</v>
      </c>
      <c r="AB990" s="166"/>
    </row>
    <row r="991" spans="2:28" ht="18" customHeight="1">
      <c r="B991" s="298"/>
      <c r="C991" s="299"/>
      <c r="D991" s="159"/>
      <c r="E991" s="160"/>
      <c r="F991" s="72"/>
      <c r="G991" s="72"/>
      <c r="H991" s="55"/>
      <c r="I991" s="72"/>
      <c r="J991" s="261"/>
      <c r="K991" s="161">
        <f t="shared" si="502"/>
        <v>0</v>
      </c>
      <c r="L991" s="162">
        <f t="shared" ref="L991:L1050" si="516">P991*I991*U991</f>
        <v>0</v>
      </c>
      <c r="M991" s="162">
        <f t="shared" ref="M991:M1050" si="517">Q991*I991*V991</f>
        <v>0</v>
      </c>
      <c r="N991" s="162">
        <f t="shared" ref="N991:N1050" si="518">R991*I991*W991</f>
        <v>0</v>
      </c>
      <c r="O991" s="162">
        <f t="shared" ref="O991:O1050" si="519">S991*I991*X991</f>
        <v>0</v>
      </c>
      <c r="P991" s="163">
        <f t="shared" si="503"/>
        <v>0</v>
      </c>
      <c r="Q991" s="162">
        <f t="shared" si="504"/>
        <v>0</v>
      </c>
      <c r="R991" s="162">
        <f t="shared" si="505"/>
        <v>0</v>
      </c>
      <c r="S991" s="162">
        <f t="shared" si="506"/>
        <v>0</v>
      </c>
      <c r="T991" s="251" t="str">
        <f t="shared" si="507"/>
        <v/>
      </c>
      <c r="U991" s="262">
        <v>1</v>
      </c>
      <c r="V991" s="262">
        <v>1</v>
      </c>
      <c r="W991" s="262">
        <v>1</v>
      </c>
      <c r="X991" s="262">
        <v>1</v>
      </c>
      <c r="Y991" s="158"/>
      <c r="Z991" s="164">
        <f t="shared" ref="Z991:Z1050" si="520">I991*K991</f>
        <v>0</v>
      </c>
      <c r="AA991" s="165">
        <f t="shared" ref="AA991:AA1050" si="521">L991+M991+N991+O991</f>
        <v>0</v>
      </c>
      <c r="AB991" s="166"/>
    </row>
    <row r="992" spans="2:28" ht="18" customHeight="1">
      <c r="B992" s="298"/>
      <c r="C992" s="299"/>
      <c r="D992" s="159"/>
      <c r="E992" s="160"/>
      <c r="F992" s="72"/>
      <c r="G992" s="72"/>
      <c r="H992" s="55"/>
      <c r="I992" s="72"/>
      <c r="J992" s="261"/>
      <c r="K992" s="161">
        <f t="shared" si="502"/>
        <v>0</v>
      </c>
      <c r="L992" s="162">
        <f t="shared" si="516"/>
        <v>0</v>
      </c>
      <c r="M992" s="162">
        <f t="shared" si="517"/>
        <v>0</v>
      </c>
      <c r="N992" s="162">
        <f t="shared" si="518"/>
        <v>0</v>
      </c>
      <c r="O992" s="162">
        <f t="shared" si="519"/>
        <v>0</v>
      </c>
      <c r="P992" s="163">
        <f t="shared" si="503"/>
        <v>0</v>
      </c>
      <c r="Q992" s="162">
        <f t="shared" si="504"/>
        <v>0</v>
      </c>
      <c r="R992" s="162">
        <f t="shared" si="505"/>
        <v>0</v>
      </c>
      <c r="S992" s="162">
        <f t="shared" si="506"/>
        <v>0</v>
      </c>
      <c r="T992" s="251" t="str">
        <f t="shared" si="507"/>
        <v/>
      </c>
      <c r="U992" s="262">
        <v>1</v>
      </c>
      <c r="V992" s="262">
        <v>1</v>
      </c>
      <c r="W992" s="262">
        <v>1</v>
      </c>
      <c r="X992" s="262">
        <v>1</v>
      </c>
      <c r="Y992" s="158"/>
      <c r="Z992" s="164">
        <f t="shared" si="520"/>
        <v>0</v>
      </c>
      <c r="AA992" s="165">
        <f t="shared" si="521"/>
        <v>0</v>
      </c>
      <c r="AB992" s="166"/>
    </row>
    <row r="993" spans="2:28" ht="18" customHeight="1">
      <c r="B993" s="298"/>
      <c r="C993" s="299"/>
      <c r="D993" s="159"/>
      <c r="E993" s="160"/>
      <c r="F993" s="72"/>
      <c r="G993" s="72"/>
      <c r="H993" s="55"/>
      <c r="I993" s="72"/>
      <c r="J993" s="261"/>
      <c r="K993" s="161">
        <f t="shared" si="502"/>
        <v>0</v>
      </c>
      <c r="L993" s="162">
        <f t="shared" si="516"/>
        <v>0</v>
      </c>
      <c r="M993" s="162">
        <f t="shared" si="517"/>
        <v>0</v>
      </c>
      <c r="N993" s="162">
        <f t="shared" si="518"/>
        <v>0</v>
      </c>
      <c r="O993" s="162">
        <f t="shared" si="519"/>
        <v>0</v>
      </c>
      <c r="P993" s="163">
        <f t="shared" si="503"/>
        <v>0</v>
      </c>
      <c r="Q993" s="162">
        <f t="shared" si="504"/>
        <v>0</v>
      </c>
      <c r="R993" s="162">
        <f t="shared" si="505"/>
        <v>0</v>
      </c>
      <c r="S993" s="162">
        <f t="shared" si="506"/>
        <v>0</v>
      </c>
      <c r="T993" s="251" t="str">
        <f t="shared" si="507"/>
        <v/>
      </c>
      <c r="U993" s="262">
        <v>1</v>
      </c>
      <c r="V993" s="262">
        <v>1</v>
      </c>
      <c r="W993" s="262">
        <v>1</v>
      </c>
      <c r="X993" s="262">
        <v>1</v>
      </c>
      <c r="Y993" s="158"/>
      <c r="Z993" s="164">
        <f t="shared" si="520"/>
        <v>0</v>
      </c>
      <c r="AA993" s="165">
        <f t="shared" si="521"/>
        <v>0</v>
      </c>
      <c r="AB993" s="166"/>
    </row>
    <row r="994" spans="2:28" ht="18" customHeight="1">
      <c r="B994" s="298"/>
      <c r="C994" s="299"/>
      <c r="D994" s="159"/>
      <c r="E994" s="160"/>
      <c r="F994" s="72"/>
      <c r="G994" s="72"/>
      <c r="H994" s="55"/>
      <c r="I994" s="72"/>
      <c r="J994" s="261"/>
      <c r="K994" s="161">
        <f t="shared" si="502"/>
        <v>0</v>
      </c>
      <c r="L994" s="162">
        <f t="shared" si="516"/>
        <v>0</v>
      </c>
      <c r="M994" s="162">
        <f t="shared" si="517"/>
        <v>0</v>
      </c>
      <c r="N994" s="162">
        <f t="shared" si="518"/>
        <v>0</v>
      </c>
      <c r="O994" s="162">
        <f t="shared" si="519"/>
        <v>0</v>
      </c>
      <c r="P994" s="163">
        <f t="shared" si="503"/>
        <v>0</v>
      </c>
      <c r="Q994" s="162">
        <f t="shared" si="504"/>
        <v>0</v>
      </c>
      <c r="R994" s="162">
        <f t="shared" si="505"/>
        <v>0</v>
      </c>
      <c r="S994" s="162">
        <f t="shared" si="506"/>
        <v>0</v>
      </c>
      <c r="T994" s="251" t="str">
        <f t="shared" si="507"/>
        <v/>
      </c>
      <c r="U994" s="262">
        <v>1</v>
      </c>
      <c r="V994" s="262">
        <v>1</v>
      </c>
      <c r="W994" s="262">
        <v>1</v>
      </c>
      <c r="X994" s="262">
        <v>1</v>
      </c>
      <c r="Y994" s="158"/>
      <c r="Z994" s="164">
        <f t="shared" si="520"/>
        <v>0</v>
      </c>
      <c r="AA994" s="165">
        <f t="shared" si="521"/>
        <v>0</v>
      </c>
      <c r="AB994" s="166"/>
    </row>
    <row r="995" spans="2:28" ht="18" customHeight="1">
      <c r="B995" s="298"/>
      <c r="C995" s="299"/>
      <c r="D995" s="159"/>
      <c r="E995" s="160"/>
      <c r="F995" s="72"/>
      <c r="G995" s="72"/>
      <c r="H995" s="55"/>
      <c r="I995" s="72"/>
      <c r="J995" s="261"/>
      <c r="K995" s="161">
        <f t="shared" si="502"/>
        <v>0</v>
      </c>
      <c r="L995" s="162">
        <f t="shared" si="516"/>
        <v>0</v>
      </c>
      <c r="M995" s="162">
        <f t="shared" si="517"/>
        <v>0</v>
      </c>
      <c r="N995" s="162">
        <f t="shared" si="518"/>
        <v>0</v>
      </c>
      <c r="O995" s="162">
        <f t="shared" si="519"/>
        <v>0</v>
      </c>
      <c r="P995" s="163">
        <f t="shared" si="503"/>
        <v>0</v>
      </c>
      <c r="Q995" s="162">
        <f t="shared" si="504"/>
        <v>0</v>
      </c>
      <c r="R995" s="162">
        <f t="shared" si="505"/>
        <v>0</v>
      </c>
      <c r="S995" s="162">
        <f t="shared" si="506"/>
        <v>0</v>
      </c>
      <c r="T995" s="251" t="str">
        <f t="shared" si="507"/>
        <v/>
      </c>
      <c r="U995" s="262">
        <v>1</v>
      </c>
      <c r="V995" s="262">
        <v>1</v>
      </c>
      <c r="W995" s="262">
        <v>1</v>
      </c>
      <c r="X995" s="262">
        <v>1</v>
      </c>
      <c r="Y995" s="158"/>
      <c r="Z995" s="164">
        <f t="shared" si="520"/>
        <v>0</v>
      </c>
      <c r="AA995" s="165">
        <f t="shared" si="521"/>
        <v>0</v>
      </c>
      <c r="AB995" s="166"/>
    </row>
    <row r="996" spans="2:28" ht="18" customHeight="1">
      <c r="B996" s="298"/>
      <c r="C996" s="299"/>
      <c r="D996" s="159"/>
      <c r="E996" s="160"/>
      <c r="F996" s="72"/>
      <c r="G996" s="72"/>
      <c r="H996" s="55"/>
      <c r="I996" s="72"/>
      <c r="J996" s="261"/>
      <c r="K996" s="161">
        <f t="shared" si="502"/>
        <v>0</v>
      </c>
      <c r="L996" s="162">
        <f t="shared" si="516"/>
        <v>0</v>
      </c>
      <c r="M996" s="162">
        <f t="shared" si="517"/>
        <v>0</v>
      </c>
      <c r="N996" s="162">
        <f t="shared" si="518"/>
        <v>0</v>
      </c>
      <c r="O996" s="162">
        <f t="shared" si="519"/>
        <v>0</v>
      </c>
      <c r="P996" s="163">
        <f t="shared" si="503"/>
        <v>0</v>
      </c>
      <c r="Q996" s="162">
        <f t="shared" si="504"/>
        <v>0</v>
      </c>
      <c r="R996" s="162">
        <f t="shared" si="505"/>
        <v>0</v>
      </c>
      <c r="S996" s="162">
        <f t="shared" si="506"/>
        <v>0</v>
      </c>
      <c r="T996" s="251" t="str">
        <f t="shared" si="507"/>
        <v/>
      </c>
      <c r="U996" s="262">
        <v>1</v>
      </c>
      <c r="V996" s="262">
        <v>1</v>
      </c>
      <c r="W996" s="262">
        <v>1</v>
      </c>
      <c r="X996" s="262">
        <v>1</v>
      </c>
      <c r="Y996" s="158"/>
      <c r="Z996" s="164">
        <f t="shared" si="520"/>
        <v>0</v>
      </c>
      <c r="AA996" s="165">
        <f t="shared" si="521"/>
        <v>0</v>
      </c>
      <c r="AB996" s="166"/>
    </row>
    <row r="997" spans="2:28" ht="18" customHeight="1">
      <c r="B997" s="298"/>
      <c r="C997" s="299"/>
      <c r="D997" s="159"/>
      <c r="E997" s="160"/>
      <c r="F997" s="72"/>
      <c r="G997" s="72"/>
      <c r="H997" s="55"/>
      <c r="I997" s="72"/>
      <c r="J997" s="261"/>
      <c r="K997" s="161">
        <f t="shared" si="502"/>
        <v>0</v>
      </c>
      <c r="L997" s="162">
        <f t="shared" si="516"/>
        <v>0</v>
      </c>
      <c r="M997" s="162">
        <f t="shared" si="517"/>
        <v>0</v>
      </c>
      <c r="N997" s="162">
        <f t="shared" si="518"/>
        <v>0</v>
      </c>
      <c r="O997" s="162">
        <f t="shared" si="519"/>
        <v>0</v>
      </c>
      <c r="P997" s="163">
        <f t="shared" si="503"/>
        <v>0</v>
      </c>
      <c r="Q997" s="162">
        <f t="shared" si="504"/>
        <v>0</v>
      </c>
      <c r="R997" s="162">
        <f t="shared" si="505"/>
        <v>0</v>
      </c>
      <c r="S997" s="162">
        <f t="shared" si="506"/>
        <v>0</v>
      </c>
      <c r="T997" s="251" t="str">
        <f t="shared" si="507"/>
        <v/>
      </c>
      <c r="U997" s="262">
        <v>1</v>
      </c>
      <c r="V997" s="262">
        <v>1</v>
      </c>
      <c r="W997" s="262">
        <v>1</v>
      </c>
      <c r="X997" s="262">
        <v>1</v>
      </c>
      <c r="Y997" s="158"/>
      <c r="Z997" s="164">
        <f t="shared" si="520"/>
        <v>0</v>
      </c>
      <c r="AA997" s="165">
        <f t="shared" si="521"/>
        <v>0</v>
      </c>
      <c r="AB997" s="166"/>
    </row>
    <row r="998" spans="2:28" ht="18" customHeight="1">
      <c r="B998" s="298"/>
      <c r="C998" s="299"/>
      <c r="D998" s="159"/>
      <c r="E998" s="160"/>
      <c r="F998" s="72"/>
      <c r="G998" s="72"/>
      <c r="H998" s="55"/>
      <c r="I998" s="72"/>
      <c r="J998" s="261"/>
      <c r="K998" s="161">
        <f t="shared" si="502"/>
        <v>0</v>
      </c>
      <c r="L998" s="162">
        <f t="shared" si="516"/>
        <v>0</v>
      </c>
      <c r="M998" s="162">
        <f t="shared" si="517"/>
        <v>0</v>
      </c>
      <c r="N998" s="162">
        <f t="shared" si="518"/>
        <v>0</v>
      </c>
      <c r="O998" s="162">
        <f t="shared" si="519"/>
        <v>0</v>
      </c>
      <c r="P998" s="163">
        <f t="shared" si="503"/>
        <v>0</v>
      </c>
      <c r="Q998" s="162">
        <f t="shared" si="504"/>
        <v>0</v>
      </c>
      <c r="R998" s="162">
        <f t="shared" si="505"/>
        <v>0</v>
      </c>
      <c r="S998" s="162">
        <f t="shared" si="506"/>
        <v>0</v>
      </c>
      <c r="T998" s="251" t="str">
        <f t="shared" si="507"/>
        <v/>
      </c>
      <c r="U998" s="262">
        <v>1</v>
      </c>
      <c r="V998" s="262">
        <v>1</v>
      </c>
      <c r="W998" s="262">
        <v>1</v>
      </c>
      <c r="X998" s="262">
        <v>1</v>
      </c>
      <c r="Y998" s="158"/>
      <c r="Z998" s="164">
        <f t="shared" si="520"/>
        <v>0</v>
      </c>
      <c r="AA998" s="165">
        <f t="shared" si="521"/>
        <v>0</v>
      </c>
      <c r="AB998" s="166"/>
    </row>
    <row r="999" spans="2:28" ht="18" customHeight="1">
      <c r="B999" s="298"/>
      <c r="C999" s="299"/>
      <c r="D999" s="159"/>
      <c r="E999" s="160"/>
      <c r="F999" s="72"/>
      <c r="G999" s="72"/>
      <c r="H999" s="55"/>
      <c r="I999" s="72"/>
      <c r="J999" s="261"/>
      <c r="K999" s="161">
        <f t="shared" si="502"/>
        <v>0</v>
      </c>
      <c r="L999" s="162">
        <f t="shared" si="516"/>
        <v>0</v>
      </c>
      <c r="M999" s="162">
        <f t="shared" si="517"/>
        <v>0</v>
      </c>
      <c r="N999" s="162">
        <f t="shared" si="518"/>
        <v>0</v>
      </c>
      <c r="O999" s="162">
        <f t="shared" si="519"/>
        <v>0</v>
      </c>
      <c r="P999" s="163">
        <f t="shared" si="503"/>
        <v>0</v>
      </c>
      <c r="Q999" s="162">
        <f t="shared" si="504"/>
        <v>0</v>
      </c>
      <c r="R999" s="162">
        <f t="shared" si="505"/>
        <v>0</v>
      </c>
      <c r="S999" s="162">
        <f t="shared" si="506"/>
        <v>0</v>
      </c>
      <c r="T999" s="251" t="str">
        <f t="shared" si="507"/>
        <v/>
      </c>
      <c r="U999" s="262">
        <v>1</v>
      </c>
      <c r="V999" s="262">
        <v>1</v>
      </c>
      <c r="W999" s="262">
        <v>1</v>
      </c>
      <c r="X999" s="262">
        <v>1</v>
      </c>
      <c r="Y999" s="158"/>
      <c r="Z999" s="164">
        <f t="shared" si="520"/>
        <v>0</v>
      </c>
      <c r="AA999" s="165">
        <f t="shared" si="521"/>
        <v>0</v>
      </c>
      <c r="AB999" s="166"/>
    </row>
    <row r="1000" spans="2:28" ht="18" customHeight="1">
      <c r="B1000" s="298"/>
      <c r="C1000" s="299"/>
      <c r="D1000" s="159"/>
      <c r="E1000" s="160"/>
      <c r="F1000" s="72"/>
      <c r="G1000" s="72"/>
      <c r="H1000" s="55"/>
      <c r="I1000" s="72"/>
      <c r="J1000" s="261"/>
      <c r="K1000" s="161">
        <f t="shared" si="502"/>
        <v>0</v>
      </c>
      <c r="L1000" s="162">
        <f t="shared" si="516"/>
        <v>0</v>
      </c>
      <c r="M1000" s="162">
        <f t="shared" si="517"/>
        <v>0</v>
      </c>
      <c r="N1000" s="162">
        <f t="shared" si="518"/>
        <v>0</v>
      </c>
      <c r="O1000" s="162">
        <f t="shared" si="519"/>
        <v>0</v>
      </c>
      <c r="P1000" s="163">
        <f t="shared" si="503"/>
        <v>0</v>
      </c>
      <c r="Q1000" s="162">
        <f t="shared" si="504"/>
        <v>0</v>
      </c>
      <c r="R1000" s="162">
        <f t="shared" si="505"/>
        <v>0</v>
      </c>
      <c r="S1000" s="162">
        <f t="shared" si="506"/>
        <v>0</v>
      </c>
      <c r="T1000" s="251" t="str">
        <f t="shared" si="507"/>
        <v/>
      </c>
      <c r="U1000" s="262">
        <v>1</v>
      </c>
      <c r="V1000" s="262">
        <v>1</v>
      </c>
      <c r="W1000" s="262">
        <v>1</v>
      </c>
      <c r="X1000" s="262">
        <v>1</v>
      </c>
      <c r="Y1000" s="158"/>
      <c r="Z1000" s="164">
        <f t="shared" si="520"/>
        <v>0</v>
      </c>
      <c r="AA1000" s="165">
        <f t="shared" si="521"/>
        <v>0</v>
      </c>
      <c r="AB1000" s="166"/>
    </row>
    <row r="1001" spans="2:28" ht="18" customHeight="1">
      <c r="B1001" s="298"/>
      <c r="C1001" s="299"/>
      <c r="D1001" s="159"/>
      <c r="E1001" s="160"/>
      <c r="F1001" s="72"/>
      <c r="G1001" s="72"/>
      <c r="H1001" s="55"/>
      <c r="I1001" s="72"/>
      <c r="J1001" s="261"/>
      <c r="K1001" s="161">
        <f t="shared" si="502"/>
        <v>0</v>
      </c>
      <c r="L1001" s="162">
        <f t="shared" si="516"/>
        <v>0</v>
      </c>
      <c r="M1001" s="162">
        <f t="shared" si="517"/>
        <v>0</v>
      </c>
      <c r="N1001" s="162">
        <f t="shared" si="518"/>
        <v>0</v>
      </c>
      <c r="O1001" s="162">
        <f t="shared" si="519"/>
        <v>0</v>
      </c>
      <c r="P1001" s="163">
        <f t="shared" si="503"/>
        <v>0</v>
      </c>
      <c r="Q1001" s="162">
        <f t="shared" si="504"/>
        <v>0</v>
      </c>
      <c r="R1001" s="162">
        <f t="shared" si="505"/>
        <v>0</v>
      </c>
      <c r="S1001" s="162">
        <f t="shared" si="506"/>
        <v>0</v>
      </c>
      <c r="T1001" s="251" t="str">
        <f t="shared" si="507"/>
        <v/>
      </c>
      <c r="U1001" s="262">
        <v>1</v>
      </c>
      <c r="V1001" s="262">
        <v>1</v>
      </c>
      <c r="W1001" s="262">
        <v>1</v>
      </c>
      <c r="X1001" s="262">
        <v>1</v>
      </c>
      <c r="Y1001" s="158"/>
      <c r="Z1001" s="164">
        <f t="shared" si="520"/>
        <v>0</v>
      </c>
      <c r="AA1001" s="165">
        <f t="shared" si="521"/>
        <v>0</v>
      </c>
      <c r="AB1001" s="166"/>
    </row>
    <row r="1002" spans="2:28" ht="18" customHeight="1">
      <c r="B1002" s="298"/>
      <c r="C1002" s="299"/>
      <c r="D1002" s="159"/>
      <c r="E1002" s="160"/>
      <c r="F1002" s="72"/>
      <c r="G1002" s="72"/>
      <c r="H1002" s="55"/>
      <c r="I1002" s="72"/>
      <c r="J1002" s="261"/>
      <c r="K1002" s="161">
        <f t="shared" si="502"/>
        <v>0</v>
      </c>
      <c r="L1002" s="162">
        <f t="shared" si="516"/>
        <v>0</v>
      </c>
      <c r="M1002" s="162">
        <f t="shared" si="517"/>
        <v>0</v>
      </c>
      <c r="N1002" s="162">
        <f t="shared" si="518"/>
        <v>0</v>
      </c>
      <c r="O1002" s="162">
        <f t="shared" si="519"/>
        <v>0</v>
      </c>
      <c r="P1002" s="163">
        <f t="shared" si="503"/>
        <v>0</v>
      </c>
      <c r="Q1002" s="162">
        <f t="shared" si="504"/>
        <v>0</v>
      </c>
      <c r="R1002" s="162">
        <f t="shared" si="505"/>
        <v>0</v>
      </c>
      <c r="S1002" s="162">
        <f t="shared" si="506"/>
        <v>0</v>
      </c>
      <c r="T1002" s="251" t="str">
        <f t="shared" si="507"/>
        <v/>
      </c>
      <c r="U1002" s="262">
        <v>1</v>
      </c>
      <c r="V1002" s="262">
        <v>1</v>
      </c>
      <c r="W1002" s="262">
        <v>1</v>
      </c>
      <c r="X1002" s="262">
        <v>1</v>
      </c>
      <c r="Y1002" s="158"/>
      <c r="Z1002" s="164">
        <f t="shared" si="520"/>
        <v>0</v>
      </c>
      <c r="AA1002" s="165">
        <f t="shared" si="521"/>
        <v>0</v>
      </c>
      <c r="AB1002" s="166"/>
    </row>
    <row r="1003" spans="2:28" ht="18" customHeight="1">
      <c r="B1003" s="298"/>
      <c r="C1003" s="299"/>
      <c r="D1003" s="159"/>
      <c r="E1003" s="160"/>
      <c r="F1003" s="72"/>
      <c r="G1003" s="72"/>
      <c r="H1003" s="55"/>
      <c r="I1003" s="72"/>
      <c r="J1003" s="261"/>
      <c r="K1003" s="161">
        <f t="shared" si="502"/>
        <v>0</v>
      </c>
      <c r="L1003" s="162">
        <f t="shared" si="516"/>
        <v>0</v>
      </c>
      <c r="M1003" s="162">
        <f t="shared" si="517"/>
        <v>0</v>
      </c>
      <c r="N1003" s="162">
        <f t="shared" si="518"/>
        <v>0</v>
      </c>
      <c r="O1003" s="162">
        <f t="shared" si="519"/>
        <v>0</v>
      </c>
      <c r="P1003" s="163">
        <f t="shared" si="503"/>
        <v>0</v>
      </c>
      <c r="Q1003" s="162">
        <f t="shared" si="504"/>
        <v>0</v>
      </c>
      <c r="R1003" s="162">
        <f t="shared" si="505"/>
        <v>0</v>
      </c>
      <c r="S1003" s="162">
        <f t="shared" si="506"/>
        <v>0</v>
      </c>
      <c r="T1003" s="251" t="str">
        <f t="shared" si="507"/>
        <v/>
      </c>
      <c r="U1003" s="262">
        <v>1</v>
      </c>
      <c r="V1003" s="262">
        <v>1</v>
      </c>
      <c r="W1003" s="262">
        <v>1</v>
      </c>
      <c r="X1003" s="262">
        <v>1</v>
      </c>
      <c r="Y1003" s="158"/>
      <c r="Z1003" s="164">
        <f t="shared" si="520"/>
        <v>0</v>
      </c>
      <c r="AA1003" s="165">
        <f t="shared" si="521"/>
        <v>0</v>
      </c>
      <c r="AB1003" s="166"/>
    </row>
    <row r="1004" spans="2:28" ht="18" customHeight="1">
      <c r="B1004" s="298"/>
      <c r="C1004" s="299"/>
      <c r="D1004" s="159"/>
      <c r="E1004" s="160"/>
      <c r="F1004" s="72"/>
      <c r="G1004" s="72"/>
      <c r="H1004" s="55"/>
      <c r="I1004" s="72"/>
      <c r="J1004" s="261"/>
      <c r="K1004" s="161">
        <f t="shared" si="502"/>
        <v>0</v>
      </c>
      <c r="L1004" s="162">
        <f t="shared" si="516"/>
        <v>0</v>
      </c>
      <c r="M1004" s="162">
        <f t="shared" si="517"/>
        <v>0</v>
      </c>
      <c r="N1004" s="162">
        <f t="shared" si="518"/>
        <v>0</v>
      </c>
      <c r="O1004" s="162">
        <f t="shared" si="519"/>
        <v>0</v>
      </c>
      <c r="P1004" s="163">
        <f t="shared" si="503"/>
        <v>0</v>
      </c>
      <c r="Q1004" s="162">
        <f t="shared" si="504"/>
        <v>0</v>
      </c>
      <c r="R1004" s="162">
        <f t="shared" si="505"/>
        <v>0</v>
      </c>
      <c r="S1004" s="162">
        <f t="shared" si="506"/>
        <v>0</v>
      </c>
      <c r="T1004" s="251" t="str">
        <f t="shared" si="507"/>
        <v/>
      </c>
      <c r="U1004" s="262">
        <v>1</v>
      </c>
      <c r="V1004" s="262">
        <v>1</v>
      </c>
      <c r="W1004" s="262">
        <v>1</v>
      </c>
      <c r="X1004" s="262">
        <v>1</v>
      </c>
      <c r="Y1004" s="158"/>
      <c r="Z1004" s="164">
        <f t="shared" si="520"/>
        <v>0</v>
      </c>
      <c r="AA1004" s="165">
        <f t="shared" si="521"/>
        <v>0</v>
      </c>
      <c r="AB1004" s="166"/>
    </row>
    <row r="1005" spans="2:28" ht="18" customHeight="1">
      <c r="B1005" s="298"/>
      <c r="C1005" s="299"/>
      <c r="D1005" s="159"/>
      <c r="E1005" s="160"/>
      <c r="F1005" s="72"/>
      <c r="G1005" s="72"/>
      <c r="H1005" s="55"/>
      <c r="I1005" s="72"/>
      <c r="J1005" s="261"/>
      <c r="K1005" s="161">
        <f t="shared" si="502"/>
        <v>0</v>
      </c>
      <c r="L1005" s="162">
        <f t="shared" si="516"/>
        <v>0</v>
      </c>
      <c r="M1005" s="162">
        <f t="shared" si="517"/>
        <v>0</v>
      </c>
      <c r="N1005" s="162">
        <f t="shared" si="518"/>
        <v>0</v>
      </c>
      <c r="O1005" s="162">
        <f t="shared" si="519"/>
        <v>0</v>
      </c>
      <c r="P1005" s="163">
        <f t="shared" si="503"/>
        <v>0</v>
      </c>
      <c r="Q1005" s="162">
        <f t="shared" si="504"/>
        <v>0</v>
      </c>
      <c r="R1005" s="162">
        <f t="shared" si="505"/>
        <v>0</v>
      </c>
      <c r="S1005" s="162">
        <f t="shared" si="506"/>
        <v>0</v>
      </c>
      <c r="T1005" s="251" t="str">
        <f t="shared" si="507"/>
        <v/>
      </c>
      <c r="U1005" s="262">
        <v>1</v>
      </c>
      <c r="V1005" s="262">
        <v>1</v>
      </c>
      <c r="W1005" s="262">
        <v>1</v>
      </c>
      <c r="X1005" s="262">
        <v>1</v>
      </c>
      <c r="Y1005" s="158"/>
      <c r="Z1005" s="164">
        <f t="shared" si="520"/>
        <v>0</v>
      </c>
      <c r="AA1005" s="165">
        <f t="shared" si="521"/>
        <v>0</v>
      </c>
      <c r="AB1005" s="166"/>
    </row>
    <row r="1006" spans="2:28" ht="18" customHeight="1">
      <c r="B1006" s="298"/>
      <c r="C1006" s="299"/>
      <c r="D1006" s="159"/>
      <c r="E1006" s="160"/>
      <c r="F1006" s="72"/>
      <c r="G1006" s="72"/>
      <c r="H1006" s="55"/>
      <c r="I1006" s="72"/>
      <c r="J1006" s="261"/>
      <c r="K1006" s="161">
        <f t="shared" si="502"/>
        <v>0</v>
      </c>
      <c r="L1006" s="162">
        <f t="shared" si="516"/>
        <v>0</v>
      </c>
      <c r="M1006" s="162">
        <f t="shared" si="517"/>
        <v>0</v>
      </c>
      <c r="N1006" s="162">
        <f t="shared" si="518"/>
        <v>0</v>
      </c>
      <c r="O1006" s="162">
        <f t="shared" si="519"/>
        <v>0</v>
      </c>
      <c r="P1006" s="163">
        <f t="shared" si="503"/>
        <v>0</v>
      </c>
      <c r="Q1006" s="162">
        <f t="shared" si="504"/>
        <v>0</v>
      </c>
      <c r="R1006" s="162">
        <f t="shared" si="505"/>
        <v>0</v>
      </c>
      <c r="S1006" s="162">
        <f t="shared" si="506"/>
        <v>0</v>
      </c>
      <c r="T1006" s="251" t="str">
        <f t="shared" si="507"/>
        <v/>
      </c>
      <c r="U1006" s="262">
        <v>1</v>
      </c>
      <c r="V1006" s="262">
        <v>1</v>
      </c>
      <c r="W1006" s="262">
        <v>1</v>
      </c>
      <c r="X1006" s="262">
        <v>1</v>
      </c>
      <c r="Y1006" s="158"/>
      <c r="Z1006" s="164">
        <f t="shared" si="520"/>
        <v>0</v>
      </c>
      <c r="AA1006" s="165">
        <f t="shared" si="521"/>
        <v>0</v>
      </c>
      <c r="AB1006" s="166"/>
    </row>
    <row r="1007" spans="2:28" ht="18" customHeight="1">
      <c r="B1007" s="298"/>
      <c r="C1007" s="299"/>
      <c r="D1007" s="159"/>
      <c r="E1007" s="160"/>
      <c r="F1007" s="72"/>
      <c r="G1007" s="72"/>
      <c r="H1007" s="55"/>
      <c r="I1007" s="72"/>
      <c r="J1007" s="261"/>
      <c r="K1007" s="161">
        <f t="shared" si="502"/>
        <v>0</v>
      </c>
      <c r="L1007" s="162">
        <f t="shared" si="516"/>
        <v>0</v>
      </c>
      <c r="M1007" s="162">
        <f t="shared" si="517"/>
        <v>0</v>
      </c>
      <c r="N1007" s="162">
        <f t="shared" si="518"/>
        <v>0</v>
      </c>
      <c r="O1007" s="162">
        <f t="shared" si="519"/>
        <v>0</v>
      </c>
      <c r="P1007" s="163">
        <f t="shared" si="503"/>
        <v>0</v>
      </c>
      <c r="Q1007" s="162">
        <f t="shared" si="504"/>
        <v>0</v>
      </c>
      <c r="R1007" s="162">
        <f t="shared" si="505"/>
        <v>0</v>
      </c>
      <c r="S1007" s="162">
        <f t="shared" si="506"/>
        <v>0</v>
      </c>
      <c r="T1007" s="251" t="str">
        <f t="shared" si="507"/>
        <v/>
      </c>
      <c r="U1007" s="262">
        <v>1</v>
      </c>
      <c r="V1007" s="262">
        <v>1</v>
      </c>
      <c r="W1007" s="262">
        <v>1</v>
      </c>
      <c r="X1007" s="262">
        <v>1</v>
      </c>
      <c r="Y1007" s="158"/>
      <c r="Z1007" s="164">
        <f t="shared" si="520"/>
        <v>0</v>
      </c>
      <c r="AA1007" s="165">
        <f t="shared" si="521"/>
        <v>0</v>
      </c>
      <c r="AB1007" s="166"/>
    </row>
    <row r="1008" spans="2:28" ht="18" customHeight="1">
      <c r="B1008" s="298"/>
      <c r="C1008" s="299"/>
      <c r="D1008" s="159"/>
      <c r="E1008" s="160"/>
      <c r="F1008" s="72"/>
      <c r="G1008" s="72"/>
      <c r="H1008" s="55"/>
      <c r="I1008" s="72"/>
      <c r="J1008" s="261"/>
      <c r="K1008" s="161">
        <f t="shared" si="502"/>
        <v>0</v>
      </c>
      <c r="L1008" s="162">
        <f t="shared" si="516"/>
        <v>0</v>
      </c>
      <c r="M1008" s="162">
        <f t="shared" si="517"/>
        <v>0</v>
      </c>
      <c r="N1008" s="162">
        <f t="shared" si="518"/>
        <v>0</v>
      </c>
      <c r="O1008" s="162">
        <f t="shared" si="519"/>
        <v>0</v>
      </c>
      <c r="P1008" s="163">
        <f t="shared" si="503"/>
        <v>0</v>
      </c>
      <c r="Q1008" s="162">
        <f t="shared" si="504"/>
        <v>0</v>
      </c>
      <c r="R1008" s="162">
        <f t="shared" si="505"/>
        <v>0</v>
      </c>
      <c r="S1008" s="162">
        <f t="shared" si="506"/>
        <v>0</v>
      </c>
      <c r="T1008" s="251" t="str">
        <f t="shared" si="507"/>
        <v/>
      </c>
      <c r="U1008" s="262">
        <v>1</v>
      </c>
      <c r="V1008" s="262">
        <v>1</v>
      </c>
      <c r="W1008" s="262">
        <v>1</v>
      </c>
      <c r="X1008" s="262">
        <v>1</v>
      </c>
      <c r="Y1008" s="158"/>
      <c r="Z1008" s="164">
        <f t="shared" si="520"/>
        <v>0</v>
      </c>
      <c r="AA1008" s="165">
        <f t="shared" si="521"/>
        <v>0</v>
      </c>
      <c r="AB1008" s="166"/>
    </row>
    <row r="1009" spans="2:28" ht="18" customHeight="1">
      <c r="B1009" s="298"/>
      <c r="C1009" s="299"/>
      <c r="D1009" s="159"/>
      <c r="E1009" s="160"/>
      <c r="F1009" s="72"/>
      <c r="G1009" s="72"/>
      <c r="H1009" s="55"/>
      <c r="I1009" s="72"/>
      <c r="J1009" s="261"/>
      <c r="K1009" s="161">
        <f t="shared" si="502"/>
        <v>0</v>
      </c>
      <c r="L1009" s="162">
        <f t="shared" si="516"/>
        <v>0</v>
      </c>
      <c r="M1009" s="162">
        <f t="shared" si="517"/>
        <v>0</v>
      </c>
      <c r="N1009" s="162">
        <f t="shared" si="518"/>
        <v>0</v>
      </c>
      <c r="O1009" s="162">
        <f t="shared" si="519"/>
        <v>0</v>
      </c>
      <c r="P1009" s="163">
        <f t="shared" si="503"/>
        <v>0</v>
      </c>
      <c r="Q1009" s="162">
        <f t="shared" si="504"/>
        <v>0</v>
      </c>
      <c r="R1009" s="162">
        <f t="shared" si="505"/>
        <v>0</v>
      </c>
      <c r="S1009" s="162">
        <f t="shared" si="506"/>
        <v>0</v>
      </c>
      <c r="T1009" s="251" t="str">
        <f t="shared" si="507"/>
        <v/>
      </c>
      <c r="U1009" s="262">
        <v>1</v>
      </c>
      <c r="V1009" s="262">
        <v>1</v>
      </c>
      <c r="W1009" s="262">
        <v>1</v>
      </c>
      <c r="X1009" s="262">
        <v>1</v>
      </c>
      <c r="Y1009" s="158"/>
      <c r="Z1009" s="164">
        <f t="shared" si="520"/>
        <v>0</v>
      </c>
      <c r="AA1009" s="165">
        <f t="shared" si="521"/>
        <v>0</v>
      </c>
      <c r="AB1009" s="166"/>
    </row>
    <row r="1010" spans="2:28" ht="18" customHeight="1">
      <c r="B1010" s="298"/>
      <c r="C1010" s="299"/>
      <c r="D1010" s="159"/>
      <c r="E1010" s="160"/>
      <c r="F1010" s="72"/>
      <c r="G1010" s="72"/>
      <c r="H1010" s="55"/>
      <c r="I1010" s="72"/>
      <c r="J1010" s="261"/>
      <c r="K1010" s="161">
        <f t="shared" si="502"/>
        <v>0</v>
      </c>
      <c r="L1010" s="162">
        <f t="shared" si="516"/>
        <v>0</v>
      </c>
      <c r="M1010" s="162">
        <f t="shared" si="517"/>
        <v>0</v>
      </c>
      <c r="N1010" s="162">
        <f t="shared" si="518"/>
        <v>0</v>
      </c>
      <c r="O1010" s="162">
        <f t="shared" si="519"/>
        <v>0</v>
      </c>
      <c r="P1010" s="163">
        <f t="shared" si="503"/>
        <v>0</v>
      </c>
      <c r="Q1010" s="162">
        <f t="shared" si="504"/>
        <v>0</v>
      </c>
      <c r="R1010" s="162">
        <f t="shared" si="505"/>
        <v>0</v>
      </c>
      <c r="S1010" s="162">
        <f t="shared" si="506"/>
        <v>0</v>
      </c>
      <c r="T1010" s="251" t="str">
        <f t="shared" si="507"/>
        <v/>
      </c>
      <c r="U1010" s="262">
        <v>1</v>
      </c>
      <c r="V1010" s="262">
        <v>1</v>
      </c>
      <c r="W1010" s="262">
        <v>1</v>
      </c>
      <c r="X1010" s="262">
        <v>1</v>
      </c>
      <c r="Y1010" s="158"/>
      <c r="Z1010" s="164">
        <f t="shared" si="520"/>
        <v>0</v>
      </c>
      <c r="AA1010" s="165">
        <f t="shared" si="521"/>
        <v>0</v>
      </c>
      <c r="AB1010" s="166"/>
    </row>
    <row r="1011" spans="2:28" ht="18" customHeight="1">
      <c r="B1011" s="298"/>
      <c r="C1011" s="299"/>
      <c r="D1011" s="159"/>
      <c r="E1011" s="160"/>
      <c r="F1011" s="72"/>
      <c r="G1011" s="72"/>
      <c r="H1011" s="55"/>
      <c r="I1011" s="72"/>
      <c r="J1011" s="261"/>
      <c r="K1011" s="161">
        <f t="shared" si="502"/>
        <v>0</v>
      </c>
      <c r="L1011" s="162">
        <f t="shared" si="516"/>
        <v>0</v>
      </c>
      <c r="M1011" s="162">
        <f t="shared" si="517"/>
        <v>0</v>
      </c>
      <c r="N1011" s="162">
        <f t="shared" si="518"/>
        <v>0</v>
      </c>
      <c r="O1011" s="162">
        <f t="shared" si="519"/>
        <v>0</v>
      </c>
      <c r="P1011" s="163">
        <f t="shared" si="503"/>
        <v>0</v>
      </c>
      <c r="Q1011" s="162">
        <f t="shared" si="504"/>
        <v>0</v>
      </c>
      <c r="R1011" s="162">
        <f t="shared" si="505"/>
        <v>0</v>
      </c>
      <c r="S1011" s="162">
        <f t="shared" si="506"/>
        <v>0</v>
      </c>
      <c r="T1011" s="251" t="str">
        <f t="shared" si="507"/>
        <v/>
      </c>
      <c r="U1011" s="262">
        <v>1</v>
      </c>
      <c r="V1011" s="262">
        <v>1</v>
      </c>
      <c r="W1011" s="262">
        <v>1</v>
      </c>
      <c r="X1011" s="262">
        <v>1</v>
      </c>
      <c r="Y1011" s="158"/>
      <c r="Z1011" s="164">
        <f t="shared" si="520"/>
        <v>0</v>
      </c>
      <c r="AA1011" s="165">
        <f t="shared" si="521"/>
        <v>0</v>
      </c>
      <c r="AB1011" s="166"/>
    </row>
    <row r="1012" spans="2:28" ht="18" customHeight="1">
      <c r="B1012" s="298"/>
      <c r="C1012" s="299"/>
      <c r="D1012" s="159"/>
      <c r="E1012" s="160"/>
      <c r="F1012" s="72"/>
      <c r="G1012" s="72"/>
      <c r="H1012" s="55"/>
      <c r="I1012" s="72"/>
      <c r="J1012" s="261"/>
      <c r="K1012" s="161">
        <f t="shared" si="502"/>
        <v>0</v>
      </c>
      <c r="L1012" s="162">
        <f t="shared" si="516"/>
        <v>0</v>
      </c>
      <c r="M1012" s="162">
        <f t="shared" si="517"/>
        <v>0</v>
      </c>
      <c r="N1012" s="162">
        <f t="shared" si="518"/>
        <v>0</v>
      </c>
      <c r="O1012" s="162">
        <f t="shared" si="519"/>
        <v>0</v>
      </c>
      <c r="P1012" s="163">
        <f t="shared" si="503"/>
        <v>0</v>
      </c>
      <c r="Q1012" s="162">
        <f t="shared" si="504"/>
        <v>0</v>
      </c>
      <c r="R1012" s="162">
        <f t="shared" si="505"/>
        <v>0</v>
      </c>
      <c r="S1012" s="162">
        <f t="shared" si="506"/>
        <v>0</v>
      </c>
      <c r="T1012" s="251" t="str">
        <f t="shared" si="507"/>
        <v/>
      </c>
      <c r="U1012" s="262">
        <v>1</v>
      </c>
      <c r="V1012" s="262">
        <v>1</v>
      </c>
      <c r="W1012" s="262">
        <v>1</v>
      </c>
      <c r="X1012" s="262">
        <v>1</v>
      </c>
      <c r="Y1012" s="158"/>
      <c r="Z1012" s="164">
        <f t="shared" si="520"/>
        <v>0</v>
      </c>
      <c r="AA1012" s="165">
        <f t="shared" si="521"/>
        <v>0</v>
      </c>
      <c r="AB1012" s="166"/>
    </row>
    <row r="1013" spans="2:28" ht="18" customHeight="1">
      <c r="B1013" s="298"/>
      <c r="C1013" s="299"/>
      <c r="D1013" s="159"/>
      <c r="E1013" s="160"/>
      <c r="F1013" s="72"/>
      <c r="G1013" s="72"/>
      <c r="H1013" s="55"/>
      <c r="I1013" s="72"/>
      <c r="J1013" s="261"/>
      <c r="K1013" s="161">
        <f t="shared" si="502"/>
        <v>0</v>
      </c>
      <c r="L1013" s="162">
        <f t="shared" si="516"/>
        <v>0</v>
      </c>
      <c r="M1013" s="162">
        <f t="shared" si="517"/>
        <v>0</v>
      </c>
      <c r="N1013" s="162">
        <f t="shared" si="518"/>
        <v>0</v>
      </c>
      <c r="O1013" s="162">
        <f t="shared" si="519"/>
        <v>0</v>
      </c>
      <c r="P1013" s="163">
        <f t="shared" si="503"/>
        <v>0</v>
      </c>
      <c r="Q1013" s="162">
        <f t="shared" si="504"/>
        <v>0</v>
      </c>
      <c r="R1013" s="162">
        <f t="shared" si="505"/>
        <v>0</v>
      </c>
      <c r="S1013" s="162">
        <f t="shared" si="506"/>
        <v>0</v>
      </c>
      <c r="T1013" s="251" t="str">
        <f t="shared" si="507"/>
        <v/>
      </c>
      <c r="U1013" s="262">
        <v>1</v>
      </c>
      <c r="V1013" s="262">
        <v>1</v>
      </c>
      <c r="W1013" s="262">
        <v>1</v>
      </c>
      <c r="X1013" s="262">
        <v>1</v>
      </c>
      <c r="Y1013" s="158"/>
      <c r="Z1013" s="164">
        <f t="shared" si="520"/>
        <v>0</v>
      </c>
      <c r="AA1013" s="165">
        <f t="shared" si="521"/>
        <v>0</v>
      </c>
      <c r="AB1013" s="166"/>
    </row>
    <row r="1014" spans="2:28" ht="18" customHeight="1">
      <c r="B1014" s="298"/>
      <c r="C1014" s="299"/>
      <c r="D1014" s="159"/>
      <c r="E1014" s="160"/>
      <c r="F1014" s="72"/>
      <c r="G1014" s="72"/>
      <c r="H1014" s="55"/>
      <c r="I1014" s="72"/>
      <c r="J1014" s="261"/>
      <c r="K1014" s="161">
        <f t="shared" si="502"/>
        <v>0</v>
      </c>
      <c r="L1014" s="162">
        <f t="shared" si="516"/>
        <v>0</v>
      </c>
      <c r="M1014" s="162">
        <f t="shared" si="517"/>
        <v>0</v>
      </c>
      <c r="N1014" s="162">
        <f t="shared" si="518"/>
        <v>0</v>
      </c>
      <c r="O1014" s="162">
        <f t="shared" si="519"/>
        <v>0</v>
      </c>
      <c r="P1014" s="163">
        <f t="shared" si="503"/>
        <v>0</v>
      </c>
      <c r="Q1014" s="162">
        <f t="shared" si="504"/>
        <v>0</v>
      </c>
      <c r="R1014" s="162">
        <f t="shared" si="505"/>
        <v>0</v>
      </c>
      <c r="S1014" s="162">
        <f t="shared" si="506"/>
        <v>0</v>
      </c>
      <c r="T1014" s="251" t="str">
        <f t="shared" si="507"/>
        <v/>
      </c>
      <c r="U1014" s="262">
        <v>1</v>
      </c>
      <c r="V1014" s="262">
        <v>1</v>
      </c>
      <c r="W1014" s="262">
        <v>1</v>
      </c>
      <c r="X1014" s="262">
        <v>1</v>
      </c>
      <c r="Y1014" s="158"/>
      <c r="Z1014" s="164">
        <f t="shared" si="520"/>
        <v>0</v>
      </c>
      <c r="AA1014" s="165">
        <f t="shared" si="521"/>
        <v>0</v>
      </c>
      <c r="AB1014" s="166"/>
    </row>
    <row r="1015" spans="2:28" ht="18" customHeight="1">
      <c r="B1015" s="298"/>
      <c r="C1015" s="299"/>
      <c r="D1015" s="159"/>
      <c r="E1015" s="160"/>
      <c r="F1015" s="72"/>
      <c r="G1015" s="72"/>
      <c r="H1015" s="55"/>
      <c r="I1015" s="72"/>
      <c r="J1015" s="261"/>
      <c r="K1015" s="161">
        <f t="shared" si="502"/>
        <v>0</v>
      </c>
      <c r="L1015" s="162">
        <f t="shared" si="516"/>
        <v>0</v>
      </c>
      <c r="M1015" s="162">
        <f t="shared" si="517"/>
        <v>0</v>
      </c>
      <c r="N1015" s="162">
        <f t="shared" si="518"/>
        <v>0</v>
      </c>
      <c r="O1015" s="162">
        <f t="shared" si="519"/>
        <v>0</v>
      </c>
      <c r="P1015" s="163">
        <f t="shared" si="503"/>
        <v>0</v>
      </c>
      <c r="Q1015" s="162">
        <f t="shared" si="504"/>
        <v>0</v>
      </c>
      <c r="R1015" s="162">
        <f t="shared" si="505"/>
        <v>0</v>
      </c>
      <c r="S1015" s="162">
        <f t="shared" si="506"/>
        <v>0</v>
      </c>
      <c r="T1015" s="251" t="str">
        <f t="shared" si="507"/>
        <v/>
      </c>
      <c r="U1015" s="262">
        <v>1</v>
      </c>
      <c r="V1015" s="262">
        <v>1</v>
      </c>
      <c r="W1015" s="262">
        <v>1</v>
      </c>
      <c r="X1015" s="262">
        <v>1</v>
      </c>
      <c r="Y1015" s="158"/>
      <c r="Z1015" s="164">
        <f t="shared" si="520"/>
        <v>0</v>
      </c>
      <c r="AA1015" s="165">
        <f t="shared" si="521"/>
        <v>0</v>
      </c>
      <c r="AB1015" s="166"/>
    </row>
    <row r="1016" spans="2:28" ht="18" customHeight="1">
      <c r="B1016" s="298"/>
      <c r="C1016" s="299"/>
      <c r="D1016" s="159"/>
      <c r="E1016" s="160"/>
      <c r="F1016" s="72"/>
      <c r="G1016" s="72"/>
      <c r="H1016" s="55"/>
      <c r="I1016" s="72"/>
      <c r="J1016" s="261"/>
      <c r="K1016" s="161">
        <f t="shared" ref="K1016:K1050" si="522">SUM(IF(J1016="",0,VLOOKUP(J1016,Kengetal,2)))</f>
        <v>0</v>
      </c>
      <c r="L1016" s="162">
        <f t="shared" si="516"/>
        <v>0</v>
      </c>
      <c r="M1016" s="162">
        <f t="shared" si="517"/>
        <v>0</v>
      </c>
      <c r="N1016" s="162">
        <f t="shared" si="518"/>
        <v>0</v>
      </c>
      <c r="O1016" s="162">
        <f t="shared" si="519"/>
        <v>0</v>
      </c>
      <c r="P1016" s="163">
        <f t="shared" si="503"/>
        <v>0</v>
      </c>
      <c r="Q1016" s="162">
        <f t="shared" si="504"/>
        <v>0</v>
      </c>
      <c r="R1016" s="162">
        <f t="shared" si="505"/>
        <v>0</v>
      </c>
      <c r="S1016" s="162">
        <f t="shared" si="506"/>
        <v>0</v>
      </c>
      <c r="T1016" s="251" t="str">
        <f t="shared" ref="T1016:T1050" si="523">IF(J1016="","",VLOOKUP(J1016,Kengetal,13,FALSE))</f>
        <v/>
      </c>
      <c r="U1016" s="262">
        <v>1</v>
      </c>
      <c r="V1016" s="262">
        <v>1</v>
      </c>
      <c r="W1016" s="262">
        <v>1</v>
      </c>
      <c r="X1016" s="262">
        <v>1</v>
      </c>
      <c r="Y1016" s="158"/>
      <c r="Z1016" s="164">
        <f t="shared" si="520"/>
        <v>0</v>
      </c>
      <c r="AA1016" s="165">
        <f t="shared" si="521"/>
        <v>0</v>
      </c>
      <c r="AB1016" s="166"/>
    </row>
    <row r="1017" spans="2:28" ht="18" customHeight="1">
      <c r="B1017" s="298"/>
      <c r="C1017" s="299"/>
      <c r="D1017" s="159"/>
      <c r="E1017" s="160"/>
      <c r="F1017" s="72"/>
      <c r="G1017" s="72"/>
      <c r="H1017" s="55"/>
      <c r="I1017" s="72"/>
      <c r="J1017" s="261"/>
      <c r="K1017" s="161">
        <f t="shared" si="522"/>
        <v>0</v>
      </c>
      <c r="L1017" s="162">
        <f t="shared" si="516"/>
        <v>0</v>
      </c>
      <c r="M1017" s="162">
        <f t="shared" si="517"/>
        <v>0</v>
      </c>
      <c r="N1017" s="162">
        <f t="shared" si="518"/>
        <v>0</v>
      </c>
      <c r="O1017" s="162">
        <f t="shared" si="519"/>
        <v>0</v>
      </c>
      <c r="P1017" s="163">
        <f t="shared" si="503"/>
        <v>0</v>
      </c>
      <c r="Q1017" s="162">
        <f t="shared" si="504"/>
        <v>0</v>
      </c>
      <c r="R1017" s="162">
        <f t="shared" si="505"/>
        <v>0</v>
      </c>
      <c r="S1017" s="162">
        <f t="shared" si="506"/>
        <v>0</v>
      </c>
      <c r="T1017" s="251" t="str">
        <f t="shared" si="523"/>
        <v/>
      </c>
      <c r="U1017" s="262">
        <v>1</v>
      </c>
      <c r="V1017" s="262">
        <v>1</v>
      </c>
      <c r="W1017" s="262">
        <v>1</v>
      </c>
      <c r="X1017" s="262">
        <v>1</v>
      </c>
      <c r="Y1017" s="158"/>
      <c r="Z1017" s="164">
        <f t="shared" si="520"/>
        <v>0</v>
      </c>
      <c r="AA1017" s="165">
        <f t="shared" si="521"/>
        <v>0</v>
      </c>
      <c r="AB1017" s="166"/>
    </row>
    <row r="1018" spans="2:28" ht="18" customHeight="1">
      <c r="B1018" s="298"/>
      <c r="C1018" s="299"/>
      <c r="D1018" s="159"/>
      <c r="E1018" s="160"/>
      <c r="F1018" s="72"/>
      <c r="G1018" s="72"/>
      <c r="H1018" s="55"/>
      <c r="I1018" s="72"/>
      <c r="J1018" s="261"/>
      <c r="K1018" s="161">
        <f t="shared" si="522"/>
        <v>0</v>
      </c>
      <c r="L1018" s="162">
        <f t="shared" si="516"/>
        <v>0</v>
      </c>
      <c r="M1018" s="162">
        <f t="shared" si="517"/>
        <v>0</v>
      </c>
      <c r="N1018" s="162">
        <f t="shared" si="518"/>
        <v>0</v>
      </c>
      <c r="O1018" s="162">
        <f t="shared" si="519"/>
        <v>0</v>
      </c>
      <c r="P1018" s="163">
        <f t="shared" si="503"/>
        <v>0</v>
      </c>
      <c r="Q1018" s="162">
        <f t="shared" si="504"/>
        <v>0</v>
      </c>
      <c r="R1018" s="162">
        <f t="shared" si="505"/>
        <v>0</v>
      </c>
      <c r="S1018" s="162">
        <f t="shared" si="506"/>
        <v>0</v>
      </c>
      <c r="T1018" s="251" t="str">
        <f t="shared" si="523"/>
        <v/>
      </c>
      <c r="U1018" s="262">
        <v>1</v>
      </c>
      <c r="V1018" s="262">
        <v>1</v>
      </c>
      <c r="W1018" s="262">
        <v>1</v>
      </c>
      <c r="X1018" s="262">
        <v>1</v>
      </c>
      <c r="Y1018" s="158"/>
      <c r="Z1018" s="164">
        <f t="shared" si="520"/>
        <v>0</v>
      </c>
      <c r="AA1018" s="165">
        <f t="shared" si="521"/>
        <v>0</v>
      </c>
      <c r="AB1018" s="166"/>
    </row>
    <row r="1019" spans="2:28" ht="18" customHeight="1">
      <c r="B1019" s="298"/>
      <c r="C1019" s="299"/>
      <c r="D1019" s="159"/>
      <c r="E1019" s="160"/>
      <c r="F1019" s="72"/>
      <c r="G1019" s="72"/>
      <c r="H1019" s="55"/>
      <c r="I1019" s="72"/>
      <c r="J1019" s="261"/>
      <c r="K1019" s="161">
        <f t="shared" si="522"/>
        <v>0</v>
      </c>
      <c r="L1019" s="162">
        <f t="shared" si="516"/>
        <v>0</v>
      </c>
      <c r="M1019" s="162">
        <f t="shared" si="517"/>
        <v>0</v>
      </c>
      <c r="N1019" s="162">
        <f t="shared" si="518"/>
        <v>0</v>
      </c>
      <c r="O1019" s="162">
        <f t="shared" si="519"/>
        <v>0</v>
      </c>
      <c r="P1019" s="163">
        <f t="shared" si="503"/>
        <v>0</v>
      </c>
      <c r="Q1019" s="162">
        <f t="shared" si="504"/>
        <v>0</v>
      </c>
      <c r="R1019" s="162">
        <f t="shared" si="505"/>
        <v>0</v>
      </c>
      <c r="S1019" s="162">
        <f t="shared" si="506"/>
        <v>0</v>
      </c>
      <c r="T1019" s="251" t="str">
        <f t="shared" si="523"/>
        <v/>
      </c>
      <c r="U1019" s="262">
        <v>1</v>
      </c>
      <c r="V1019" s="262">
        <v>1</v>
      </c>
      <c r="W1019" s="262">
        <v>1</v>
      </c>
      <c r="X1019" s="262">
        <v>1</v>
      </c>
      <c r="Y1019" s="158"/>
      <c r="Z1019" s="164">
        <f t="shared" si="520"/>
        <v>0</v>
      </c>
      <c r="AA1019" s="165">
        <f t="shared" si="521"/>
        <v>0</v>
      </c>
      <c r="AB1019" s="166"/>
    </row>
    <row r="1020" spans="2:28" ht="18" customHeight="1">
      <c r="B1020" s="298"/>
      <c r="C1020" s="299"/>
      <c r="D1020" s="159"/>
      <c r="E1020" s="160"/>
      <c r="F1020" s="72"/>
      <c r="G1020" s="72"/>
      <c r="H1020" s="55"/>
      <c r="I1020" s="72"/>
      <c r="J1020" s="261"/>
      <c r="K1020" s="161">
        <f t="shared" si="522"/>
        <v>0</v>
      </c>
      <c r="L1020" s="162">
        <f t="shared" si="516"/>
        <v>0</v>
      </c>
      <c r="M1020" s="162">
        <f t="shared" si="517"/>
        <v>0</v>
      </c>
      <c r="N1020" s="162">
        <f t="shared" si="518"/>
        <v>0</v>
      </c>
      <c r="O1020" s="162">
        <f t="shared" si="519"/>
        <v>0</v>
      </c>
      <c r="P1020" s="163">
        <f t="shared" si="503"/>
        <v>0</v>
      </c>
      <c r="Q1020" s="162">
        <f t="shared" si="504"/>
        <v>0</v>
      </c>
      <c r="R1020" s="162">
        <f t="shared" si="505"/>
        <v>0</v>
      </c>
      <c r="S1020" s="162">
        <f t="shared" si="506"/>
        <v>0</v>
      </c>
      <c r="T1020" s="251" t="str">
        <f t="shared" si="523"/>
        <v/>
      </c>
      <c r="U1020" s="262">
        <v>1</v>
      </c>
      <c r="V1020" s="262">
        <v>1</v>
      </c>
      <c r="W1020" s="262">
        <v>1</v>
      </c>
      <c r="X1020" s="262">
        <v>1</v>
      </c>
      <c r="Y1020" s="158"/>
      <c r="Z1020" s="164">
        <f t="shared" si="520"/>
        <v>0</v>
      </c>
      <c r="AA1020" s="165">
        <f t="shared" si="521"/>
        <v>0</v>
      </c>
      <c r="AB1020" s="166"/>
    </row>
    <row r="1021" spans="2:28" ht="18" customHeight="1">
      <c r="B1021" s="298"/>
      <c r="C1021" s="299"/>
      <c r="D1021" s="159"/>
      <c r="E1021" s="160"/>
      <c r="F1021" s="72"/>
      <c r="G1021" s="72"/>
      <c r="H1021" s="55"/>
      <c r="I1021" s="72"/>
      <c r="J1021" s="261"/>
      <c r="K1021" s="161">
        <f t="shared" si="522"/>
        <v>0</v>
      </c>
      <c r="L1021" s="162">
        <f t="shared" si="516"/>
        <v>0</v>
      </c>
      <c r="M1021" s="162">
        <f t="shared" si="517"/>
        <v>0</v>
      </c>
      <c r="N1021" s="162">
        <f t="shared" si="518"/>
        <v>0</v>
      </c>
      <c r="O1021" s="162">
        <f t="shared" si="519"/>
        <v>0</v>
      </c>
      <c r="P1021" s="163">
        <f t="shared" si="503"/>
        <v>0</v>
      </c>
      <c r="Q1021" s="162">
        <f t="shared" si="504"/>
        <v>0</v>
      </c>
      <c r="R1021" s="162">
        <f t="shared" si="505"/>
        <v>0</v>
      </c>
      <c r="S1021" s="162">
        <f t="shared" si="506"/>
        <v>0</v>
      </c>
      <c r="T1021" s="251" t="str">
        <f t="shared" si="523"/>
        <v/>
      </c>
      <c r="U1021" s="262">
        <v>1</v>
      </c>
      <c r="V1021" s="262">
        <v>1</v>
      </c>
      <c r="W1021" s="262">
        <v>1</v>
      </c>
      <c r="X1021" s="262">
        <v>1</v>
      </c>
      <c r="Y1021" s="158"/>
      <c r="Z1021" s="164">
        <f t="shared" si="520"/>
        <v>0</v>
      </c>
      <c r="AA1021" s="165">
        <f t="shared" si="521"/>
        <v>0</v>
      </c>
      <c r="AB1021" s="166"/>
    </row>
    <row r="1022" spans="2:28" ht="18" customHeight="1">
      <c r="B1022" s="298"/>
      <c r="C1022" s="299"/>
      <c r="D1022" s="159"/>
      <c r="E1022" s="160"/>
      <c r="F1022" s="72"/>
      <c r="G1022" s="72"/>
      <c r="H1022" s="55"/>
      <c r="I1022" s="72"/>
      <c r="J1022" s="261"/>
      <c r="K1022" s="161">
        <f t="shared" si="522"/>
        <v>0</v>
      </c>
      <c r="L1022" s="162">
        <f t="shared" si="516"/>
        <v>0</v>
      </c>
      <c r="M1022" s="162">
        <f t="shared" si="517"/>
        <v>0</v>
      </c>
      <c r="N1022" s="162">
        <f t="shared" si="518"/>
        <v>0</v>
      </c>
      <c r="O1022" s="162">
        <f t="shared" si="519"/>
        <v>0</v>
      </c>
      <c r="P1022" s="163">
        <f t="shared" si="503"/>
        <v>0</v>
      </c>
      <c r="Q1022" s="162">
        <f t="shared" si="504"/>
        <v>0</v>
      </c>
      <c r="R1022" s="162">
        <f t="shared" si="505"/>
        <v>0</v>
      </c>
      <c r="S1022" s="162">
        <f t="shared" si="506"/>
        <v>0</v>
      </c>
      <c r="T1022" s="251" t="str">
        <f t="shared" si="523"/>
        <v/>
      </c>
      <c r="U1022" s="262">
        <v>1</v>
      </c>
      <c r="V1022" s="262">
        <v>1</v>
      </c>
      <c r="W1022" s="262">
        <v>1</v>
      </c>
      <c r="X1022" s="262">
        <v>1</v>
      </c>
      <c r="Y1022" s="158"/>
      <c r="Z1022" s="164">
        <f t="shared" si="520"/>
        <v>0</v>
      </c>
      <c r="AA1022" s="165">
        <f t="shared" si="521"/>
        <v>0</v>
      </c>
      <c r="AB1022" s="166"/>
    </row>
    <row r="1023" spans="2:28" ht="18" customHeight="1">
      <c r="B1023" s="298"/>
      <c r="C1023" s="299"/>
      <c r="D1023" s="159"/>
      <c r="E1023" s="160"/>
      <c r="F1023" s="72"/>
      <c r="G1023" s="72"/>
      <c r="H1023" s="55"/>
      <c r="I1023" s="72"/>
      <c r="J1023" s="261"/>
      <c r="K1023" s="161">
        <f t="shared" si="522"/>
        <v>0</v>
      </c>
      <c r="L1023" s="162">
        <f t="shared" si="516"/>
        <v>0</v>
      </c>
      <c r="M1023" s="162">
        <f t="shared" si="517"/>
        <v>0</v>
      </c>
      <c r="N1023" s="162">
        <f t="shared" si="518"/>
        <v>0</v>
      </c>
      <c r="O1023" s="162">
        <f t="shared" si="519"/>
        <v>0</v>
      </c>
      <c r="P1023" s="163">
        <f t="shared" si="503"/>
        <v>0</v>
      </c>
      <c r="Q1023" s="162">
        <f t="shared" si="504"/>
        <v>0</v>
      </c>
      <c r="R1023" s="162">
        <f t="shared" si="505"/>
        <v>0</v>
      </c>
      <c r="S1023" s="162">
        <f t="shared" si="506"/>
        <v>0</v>
      </c>
      <c r="T1023" s="251" t="str">
        <f t="shared" si="523"/>
        <v/>
      </c>
      <c r="U1023" s="262">
        <v>1</v>
      </c>
      <c r="V1023" s="262">
        <v>1</v>
      </c>
      <c r="W1023" s="262">
        <v>1</v>
      </c>
      <c r="X1023" s="262">
        <v>1</v>
      </c>
      <c r="Y1023" s="158"/>
      <c r="Z1023" s="164">
        <f t="shared" si="520"/>
        <v>0</v>
      </c>
      <c r="AA1023" s="165">
        <f t="shared" si="521"/>
        <v>0</v>
      </c>
      <c r="AB1023" s="166"/>
    </row>
    <row r="1024" spans="2:28" ht="18" customHeight="1">
      <c r="B1024" s="298"/>
      <c r="C1024" s="299"/>
      <c r="D1024" s="159"/>
      <c r="E1024" s="160"/>
      <c r="F1024" s="72"/>
      <c r="G1024" s="72"/>
      <c r="H1024" s="55"/>
      <c r="I1024" s="72"/>
      <c r="J1024" s="261"/>
      <c r="K1024" s="161">
        <f t="shared" si="522"/>
        <v>0</v>
      </c>
      <c r="L1024" s="162">
        <f t="shared" si="516"/>
        <v>0</v>
      </c>
      <c r="M1024" s="162">
        <f t="shared" si="517"/>
        <v>0</v>
      </c>
      <c r="N1024" s="162">
        <f t="shared" si="518"/>
        <v>0</v>
      </c>
      <c r="O1024" s="162">
        <f t="shared" si="519"/>
        <v>0</v>
      </c>
      <c r="P1024" s="163">
        <f t="shared" si="503"/>
        <v>0</v>
      </c>
      <c r="Q1024" s="162">
        <f t="shared" si="504"/>
        <v>0</v>
      </c>
      <c r="R1024" s="162">
        <f t="shared" si="505"/>
        <v>0</v>
      </c>
      <c r="S1024" s="162">
        <f t="shared" si="506"/>
        <v>0</v>
      </c>
      <c r="T1024" s="251" t="str">
        <f t="shared" si="523"/>
        <v/>
      </c>
      <c r="U1024" s="262">
        <v>1</v>
      </c>
      <c r="V1024" s="262">
        <v>1</v>
      </c>
      <c r="W1024" s="262">
        <v>1</v>
      </c>
      <c r="X1024" s="262">
        <v>1</v>
      </c>
      <c r="Y1024" s="158"/>
      <c r="Z1024" s="164">
        <f t="shared" si="520"/>
        <v>0</v>
      </c>
      <c r="AA1024" s="165">
        <f t="shared" si="521"/>
        <v>0</v>
      </c>
      <c r="AB1024" s="166"/>
    </row>
    <row r="1025" spans="2:28" ht="18" customHeight="1">
      <c r="B1025" s="298"/>
      <c r="C1025" s="299"/>
      <c r="D1025" s="159"/>
      <c r="E1025" s="160"/>
      <c r="F1025" s="72"/>
      <c r="G1025" s="72"/>
      <c r="H1025" s="55"/>
      <c r="I1025" s="72"/>
      <c r="J1025" s="261"/>
      <c r="K1025" s="161">
        <f t="shared" si="522"/>
        <v>0</v>
      </c>
      <c r="L1025" s="162">
        <f t="shared" si="516"/>
        <v>0</v>
      </c>
      <c r="M1025" s="162">
        <f t="shared" si="517"/>
        <v>0</v>
      </c>
      <c r="N1025" s="162">
        <f t="shared" si="518"/>
        <v>0</v>
      </c>
      <c r="O1025" s="162">
        <f t="shared" si="519"/>
        <v>0</v>
      </c>
      <c r="P1025" s="163">
        <f t="shared" si="503"/>
        <v>0</v>
      </c>
      <c r="Q1025" s="162">
        <f t="shared" si="504"/>
        <v>0</v>
      </c>
      <c r="R1025" s="162">
        <f t="shared" si="505"/>
        <v>0</v>
      </c>
      <c r="S1025" s="162">
        <f t="shared" si="506"/>
        <v>0</v>
      </c>
      <c r="T1025" s="251" t="str">
        <f t="shared" si="523"/>
        <v/>
      </c>
      <c r="U1025" s="262">
        <v>1</v>
      </c>
      <c r="V1025" s="262">
        <v>1</v>
      </c>
      <c r="W1025" s="262">
        <v>1</v>
      </c>
      <c r="X1025" s="262">
        <v>1</v>
      </c>
      <c r="Y1025" s="158"/>
      <c r="Z1025" s="164">
        <f t="shared" si="520"/>
        <v>0</v>
      </c>
      <c r="AA1025" s="165">
        <f t="shared" si="521"/>
        <v>0</v>
      </c>
      <c r="AB1025" s="166"/>
    </row>
    <row r="1026" spans="2:28" ht="18" customHeight="1">
      <c r="B1026" s="298"/>
      <c r="C1026" s="299"/>
      <c r="D1026" s="159"/>
      <c r="E1026" s="160"/>
      <c r="F1026" s="72"/>
      <c r="G1026" s="72"/>
      <c r="H1026" s="55"/>
      <c r="I1026" s="72"/>
      <c r="J1026" s="261"/>
      <c r="K1026" s="161">
        <f t="shared" si="522"/>
        <v>0</v>
      </c>
      <c r="L1026" s="162">
        <f t="shared" si="516"/>
        <v>0</v>
      </c>
      <c r="M1026" s="162">
        <f t="shared" si="517"/>
        <v>0</v>
      </c>
      <c r="N1026" s="162">
        <f t="shared" si="518"/>
        <v>0</v>
      </c>
      <c r="O1026" s="162">
        <f t="shared" si="519"/>
        <v>0</v>
      </c>
      <c r="P1026" s="163">
        <f t="shared" si="503"/>
        <v>0</v>
      </c>
      <c r="Q1026" s="162">
        <f t="shared" si="504"/>
        <v>0</v>
      </c>
      <c r="R1026" s="162">
        <f t="shared" si="505"/>
        <v>0</v>
      </c>
      <c r="S1026" s="162">
        <f t="shared" si="506"/>
        <v>0</v>
      </c>
      <c r="T1026" s="251" t="str">
        <f t="shared" si="523"/>
        <v/>
      </c>
      <c r="U1026" s="262">
        <v>1</v>
      </c>
      <c r="V1026" s="262">
        <v>1</v>
      </c>
      <c r="W1026" s="262">
        <v>1</v>
      </c>
      <c r="X1026" s="262">
        <v>1</v>
      </c>
      <c r="Y1026" s="158"/>
      <c r="Z1026" s="164">
        <f t="shared" si="520"/>
        <v>0</v>
      </c>
      <c r="AA1026" s="165">
        <f t="shared" si="521"/>
        <v>0</v>
      </c>
      <c r="AB1026" s="166"/>
    </row>
    <row r="1027" spans="2:28" ht="18" customHeight="1">
      <c r="B1027" s="298"/>
      <c r="C1027" s="299"/>
      <c r="D1027" s="159"/>
      <c r="E1027" s="160"/>
      <c r="F1027" s="72"/>
      <c r="G1027" s="72"/>
      <c r="H1027" s="55"/>
      <c r="I1027" s="72"/>
      <c r="J1027" s="261"/>
      <c r="K1027" s="161">
        <f t="shared" si="522"/>
        <v>0</v>
      </c>
      <c r="L1027" s="162">
        <f t="shared" si="516"/>
        <v>0</v>
      </c>
      <c r="M1027" s="162">
        <f t="shared" si="517"/>
        <v>0</v>
      </c>
      <c r="N1027" s="162">
        <f t="shared" si="518"/>
        <v>0</v>
      </c>
      <c r="O1027" s="162">
        <f t="shared" si="519"/>
        <v>0</v>
      </c>
      <c r="P1027" s="163">
        <f t="shared" si="503"/>
        <v>0</v>
      </c>
      <c r="Q1027" s="162">
        <f t="shared" si="504"/>
        <v>0</v>
      </c>
      <c r="R1027" s="162">
        <f t="shared" si="505"/>
        <v>0</v>
      </c>
      <c r="S1027" s="162">
        <f t="shared" si="506"/>
        <v>0</v>
      </c>
      <c r="T1027" s="251" t="str">
        <f t="shared" si="523"/>
        <v/>
      </c>
      <c r="U1027" s="262">
        <v>1</v>
      </c>
      <c r="V1027" s="262">
        <v>1</v>
      </c>
      <c r="W1027" s="262">
        <v>1</v>
      </c>
      <c r="X1027" s="262">
        <v>1</v>
      </c>
      <c r="Y1027" s="158"/>
      <c r="Z1027" s="164">
        <f t="shared" si="520"/>
        <v>0</v>
      </c>
      <c r="AA1027" s="165">
        <f t="shared" si="521"/>
        <v>0</v>
      </c>
      <c r="AB1027" s="166"/>
    </row>
    <row r="1028" spans="2:28" ht="18" customHeight="1">
      <c r="B1028" s="298"/>
      <c r="C1028" s="299"/>
      <c r="D1028" s="159"/>
      <c r="E1028" s="160"/>
      <c r="F1028" s="72"/>
      <c r="G1028" s="72"/>
      <c r="H1028" s="55"/>
      <c r="I1028" s="72"/>
      <c r="J1028" s="261"/>
      <c r="K1028" s="161">
        <f t="shared" si="522"/>
        <v>0</v>
      </c>
      <c r="L1028" s="162">
        <f t="shared" si="516"/>
        <v>0</v>
      </c>
      <c r="M1028" s="162">
        <f t="shared" si="517"/>
        <v>0</v>
      </c>
      <c r="N1028" s="162">
        <f t="shared" si="518"/>
        <v>0</v>
      </c>
      <c r="O1028" s="162">
        <f t="shared" si="519"/>
        <v>0</v>
      </c>
      <c r="P1028" s="163">
        <f t="shared" si="503"/>
        <v>0</v>
      </c>
      <c r="Q1028" s="162">
        <f t="shared" si="504"/>
        <v>0</v>
      </c>
      <c r="R1028" s="162">
        <f t="shared" si="505"/>
        <v>0</v>
      </c>
      <c r="S1028" s="162">
        <f t="shared" si="506"/>
        <v>0</v>
      </c>
      <c r="T1028" s="251" t="str">
        <f t="shared" si="523"/>
        <v/>
      </c>
      <c r="U1028" s="262">
        <v>1</v>
      </c>
      <c r="V1028" s="262">
        <v>1</v>
      </c>
      <c r="W1028" s="262">
        <v>1</v>
      </c>
      <c r="X1028" s="262">
        <v>1</v>
      </c>
      <c r="Y1028" s="158"/>
      <c r="Z1028" s="164">
        <f t="shared" si="520"/>
        <v>0</v>
      </c>
      <c r="AA1028" s="165">
        <f t="shared" si="521"/>
        <v>0</v>
      </c>
      <c r="AB1028" s="166"/>
    </row>
    <row r="1029" spans="2:28" ht="18" customHeight="1">
      <c r="B1029" s="298"/>
      <c r="C1029" s="299"/>
      <c r="D1029" s="159"/>
      <c r="E1029" s="160"/>
      <c r="F1029" s="72"/>
      <c r="G1029" s="72"/>
      <c r="H1029" s="55"/>
      <c r="I1029" s="72"/>
      <c r="J1029" s="261"/>
      <c r="K1029" s="161">
        <f t="shared" si="522"/>
        <v>0</v>
      </c>
      <c r="L1029" s="162">
        <f t="shared" si="516"/>
        <v>0</v>
      </c>
      <c r="M1029" s="162">
        <f t="shared" si="517"/>
        <v>0</v>
      </c>
      <c r="N1029" s="162">
        <f t="shared" si="518"/>
        <v>0</v>
      </c>
      <c r="O1029" s="162">
        <f t="shared" si="519"/>
        <v>0</v>
      </c>
      <c r="P1029" s="163">
        <f t="shared" si="503"/>
        <v>0</v>
      </c>
      <c r="Q1029" s="162">
        <f t="shared" si="504"/>
        <v>0</v>
      </c>
      <c r="R1029" s="162">
        <f t="shared" si="505"/>
        <v>0</v>
      </c>
      <c r="S1029" s="162">
        <f t="shared" si="506"/>
        <v>0</v>
      </c>
      <c r="T1029" s="251" t="str">
        <f t="shared" si="523"/>
        <v/>
      </c>
      <c r="U1029" s="262">
        <v>1</v>
      </c>
      <c r="V1029" s="262">
        <v>1</v>
      </c>
      <c r="W1029" s="262">
        <v>1</v>
      </c>
      <c r="X1029" s="262">
        <v>1</v>
      </c>
      <c r="Y1029" s="158"/>
      <c r="Z1029" s="164">
        <f t="shared" si="520"/>
        <v>0</v>
      </c>
      <c r="AA1029" s="165">
        <f t="shared" si="521"/>
        <v>0</v>
      </c>
      <c r="AB1029" s="166"/>
    </row>
    <row r="1030" spans="2:28" ht="18" customHeight="1">
      <c r="B1030" s="298"/>
      <c r="C1030" s="299"/>
      <c r="D1030" s="159"/>
      <c r="E1030" s="160"/>
      <c r="F1030" s="72"/>
      <c r="G1030" s="72"/>
      <c r="H1030" s="55"/>
      <c r="I1030" s="72"/>
      <c r="J1030" s="261"/>
      <c r="K1030" s="161">
        <f t="shared" si="522"/>
        <v>0</v>
      </c>
      <c r="L1030" s="162">
        <f t="shared" si="516"/>
        <v>0</v>
      </c>
      <c r="M1030" s="162">
        <f t="shared" si="517"/>
        <v>0</v>
      </c>
      <c r="N1030" s="162">
        <f t="shared" si="518"/>
        <v>0</v>
      </c>
      <c r="O1030" s="162">
        <f t="shared" si="519"/>
        <v>0</v>
      </c>
      <c r="P1030" s="163">
        <f t="shared" si="503"/>
        <v>0</v>
      </c>
      <c r="Q1030" s="162">
        <f t="shared" si="504"/>
        <v>0</v>
      </c>
      <c r="R1030" s="162">
        <f t="shared" si="505"/>
        <v>0</v>
      </c>
      <c r="S1030" s="162">
        <f t="shared" si="506"/>
        <v>0</v>
      </c>
      <c r="T1030" s="251" t="str">
        <f t="shared" si="523"/>
        <v/>
      </c>
      <c r="U1030" s="262">
        <v>1</v>
      </c>
      <c r="V1030" s="262">
        <v>1</v>
      </c>
      <c r="W1030" s="262">
        <v>1</v>
      </c>
      <c r="X1030" s="262">
        <v>1</v>
      </c>
      <c r="Y1030" s="158"/>
      <c r="Z1030" s="164">
        <f t="shared" si="520"/>
        <v>0</v>
      </c>
      <c r="AA1030" s="165">
        <f t="shared" si="521"/>
        <v>0</v>
      </c>
      <c r="AB1030" s="166"/>
    </row>
    <row r="1031" spans="2:28" ht="18" customHeight="1">
      <c r="B1031" s="298"/>
      <c r="C1031" s="299"/>
      <c r="D1031" s="159"/>
      <c r="E1031" s="160"/>
      <c r="F1031" s="72"/>
      <c r="G1031" s="72"/>
      <c r="H1031" s="55"/>
      <c r="I1031" s="72"/>
      <c r="J1031" s="261"/>
      <c r="K1031" s="161">
        <f t="shared" si="522"/>
        <v>0</v>
      </c>
      <c r="L1031" s="162">
        <f t="shared" si="516"/>
        <v>0</v>
      </c>
      <c r="M1031" s="162">
        <f t="shared" si="517"/>
        <v>0</v>
      </c>
      <c r="N1031" s="162">
        <f t="shared" si="518"/>
        <v>0</v>
      </c>
      <c r="O1031" s="162">
        <f t="shared" si="519"/>
        <v>0</v>
      </c>
      <c r="P1031" s="163">
        <f t="shared" si="503"/>
        <v>0</v>
      </c>
      <c r="Q1031" s="162">
        <f t="shared" si="504"/>
        <v>0</v>
      </c>
      <c r="R1031" s="162">
        <f t="shared" si="505"/>
        <v>0</v>
      </c>
      <c r="S1031" s="162">
        <f t="shared" si="506"/>
        <v>0</v>
      </c>
      <c r="T1031" s="251" t="str">
        <f t="shared" si="523"/>
        <v/>
      </c>
      <c r="U1031" s="262">
        <v>1</v>
      </c>
      <c r="V1031" s="262">
        <v>1</v>
      </c>
      <c r="W1031" s="262">
        <v>1</v>
      </c>
      <c r="X1031" s="262">
        <v>1</v>
      </c>
      <c r="Y1031" s="158"/>
      <c r="Z1031" s="164">
        <f t="shared" si="520"/>
        <v>0</v>
      </c>
      <c r="AA1031" s="165">
        <f t="shared" si="521"/>
        <v>0</v>
      </c>
      <c r="AB1031" s="166"/>
    </row>
    <row r="1032" spans="2:28" ht="18" customHeight="1">
      <c r="B1032" s="298"/>
      <c r="C1032" s="299"/>
      <c r="D1032" s="159"/>
      <c r="E1032" s="160"/>
      <c r="F1032" s="72"/>
      <c r="G1032" s="72"/>
      <c r="H1032" s="55"/>
      <c r="I1032" s="72"/>
      <c r="J1032" s="261"/>
      <c r="K1032" s="161">
        <f t="shared" si="522"/>
        <v>0</v>
      </c>
      <c r="L1032" s="162">
        <f t="shared" si="516"/>
        <v>0</v>
      </c>
      <c r="M1032" s="162">
        <f t="shared" si="517"/>
        <v>0</v>
      </c>
      <c r="N1032" s="162">
        <f t="shared" si="518"/>
        <v>0</v>
      </c>
      <c r="O1032" s="162">
        <f t="shared" si="519"/>
        <v>0</v>
      </c>
      <c r="P1032" s="163">
        <f t="shared" si="503"/>
        <v>0</v>
      </c>
      <c r="Q1032" s="162">
        <f t="shared" si="504"/>
        <v>0</v>
      </c>
      <c r="R1032" s="162">
        <f t="shared" si="505"/>
        <v>0</v>
      </c>
      <c r="S1032" s="162">
        <f t="shared" si="506"/>
        <v>0</v>
      </c>
      <c r="T1032" s="251" t="str">
        <f t="shared" si="523"/>
        <v/>
      </c>
      <c r="U1032" s="262">
        <v>1</v>
      </c>
      <c r="V1032" s="262">
        <v>1</v>
      </c>
      <c r="W1032" s="262">
        <v>1</v>
      </c>
      <c r="X1032" s="262">
        <v>1</v>
      </c>
      <c r="Y1032" s="158"/>
      <c r="Z1032" s="164">
        <f t="shared" si="520"/>
        <v>0</v>
      </c>
      <c r="AA1032" s="165">
        <f t="shared" si="521"/>
        <v>0</v>
      </c>
      <c r="AB1032" s="166"/>
    </row>
    <row r="1033" spans="2:28" ht="18" customHeight="1">
      <c r="B1033" s="298"/>
      <c r="C1033" s="299"/>
      <c r="D1033" s="159"/>
      <c r="E1033" s="160"/>
      <c r="F1033" s="72"/>
      <c r="G1033" s="72"/>
      <c r="H1033" s="55"/>
      <c r="I1033" s="72"/>
      <c r="J1033" s="261"/>
      <c r="K1033" s="161">
        <f t="shared" si="522"/>
        <v>0</v>
      </c>
      <c r="L1033" s="162">
        <f t="shared" si="516"/>
        <v>0</v>
      </c>
      <c r="M1033" s="162">
        <f t="shared" si="517"/>
        <v>0</v>
      </c>
      <c r="N1033" s="162">
        <f t="shared" si="518"/>
        <v>0</v>
      </c>
      <c r="O1033" s="162">
        <f t="shared" si="519"/>
        <v>0</v>
      </c>
      <c r="P1033" s="163">
        <f t="shared" si="503"/>
        <v>0</v>
      </c>
      <c r="Q1033" s="162">
        <f t="shared" si="504"/>
        <v>0</v>
      </c>
      <c r="R1033" s="162">
        <f t="shared" si="505"/>
        <v>0</v>
      </c>
      <c r="S1033" s="162">
        <f t="shared" si="506"/>
        <v>0</v>
      </c>
      <c r="T1033" s="251" t="str">
        <f t="shared" si="523"/>
        <v/>
      </c>
      <c r="U1033" s="262">
        <v>1</v>
      </c>
      <c r="V1033" s="262">
        <v>1</v>
      </c>
      <c r="W1033" s="262">
        <v>1</v>
      </c>
      <c r="X1033" s="262">
        <v>1</v>
      </c>
      <c r="Y1033" s="158"/>
      <c r="Z1033" s="164">
        <f t="shared" si="520"/>
        <v>0</v>
      </c>
      <c r="AA1033" s="165">
        <f t="shared" si="521"/>
        <v>0</v>
      </c>
      <c r="AB1033" s="166"/>
    </row>
    <row r="1034" spans="2:28" ht="18" customHeight="1">
      <c r="B1034" s="298"/>
      <c r="C1034" s="299"/>
      <c r="D1034" s="159"/>
      <c r="E1034" s="160"/>
      <c r="F1034" s="72"/>
      <c r="G1034" s="72"/>
      <c r="H1034" s="55"/>
      <c r="I1034" s="72"/>
      <c r="J1034" s="261"/>
      <c r="K1034" s="161">
        <f t="shared" si="522"/>
        <v>0</v>
      </c>
      <c r="L1034" s="162">
        <f t="shared" si="516"/>
        <v>0</v>
      </c>
      <c r="M1034" s="162">
        <f t="shared" si="517"/>
        <v>0</v>
      </c>
      <c r="N1034" s="162">
        <f t="shared" si="518"/>
        <v>0</v>
      </c>
      <c r="O1034" s="162">
        <f t="shared" si="519"/>
        <v>0</v>
      </c>
      <c r="P1034" s="163">
        <f t="shared" si="503"/>
        <v>0</v>
      </c>
      <c r="Q1034" s="162">
        <f t="shared" si="504"/>
        <v>0</v>
      </c>
      <c r="R1034" s="162">
        <f t="shared" si="505"/>
        <v>0</v>
      </c>
      <c r="S1034" s="162">
        <f t="shared" si="506"/>
        <v>0</v>
      </c>
      <c r="T1034" s="251" t="str">
        <f t="shared" si="523"/>
        <v/>
      </c>
      <c r="U1034" s="262">
        <v>1</v>
      </c>
      <c r="V1034" s="262">
        <v>1</v>
      </c>
      <c r="W1034" s="262">
        <v>1</v>
      </c>
      <c r="X1034" s="262">
        <v>1</v>
      </c>
      <c r="Y1034" s="158"/>
      <c r="Z1034" s="164">
        <f t="shared" si="520"/>
        <v>0</v>
      </c>
      <c r="AA1034" s="165">
        <f t="shared" si="521"/>
        <v>0</v>
      </c>
      <c r="AB1034" s="166"/>
    </row>
    <row r="1035" spans="2:28" ht="18" customHeight="1">
      <c r="B1035" s="298"/>
      <c r="C1035" s="299"/>
      <c r="D1035" s="159"/>
      <c r="E1035" s="160"/>
      <c r="F1035" s="72"/>
      <c r="G1035" s="72"/>
      <c r="H1035" s="55"/>
      <c r="I1035" s="72"/>
      <c r="J1035" s="261"/>
      <c r="K1035" s="161">
        <f t="shared" si="522"/>
        <v>0</v>
      </c>
      <c r="L1035" s="162">
        <f t="shared" si="516"/>
        <v>0</v>
      </c>
      <c r="M1035" s="162">
        <f t="shared" si="517"/>
        <v>0</v>
      </c>
      <c r="N1035" s="162">
        <f t="shared" si="518"/>
        <v>0</v>
      </c>
      <c r="O1035" s="162">
        <f t="shared" si="519"/>
        <v>0</v>
      </c>
      <c r="P1035" s="163">
        <f t="shared" si="503"/>
        <v>0</v>
      </c>
      <c r="Q1035" s="162">
        <f t="shared" si="504"/>
        <v>0</v>
      </c>
      <c r="R1035" s="162">
        <f t="shared" si="505"/>
        <v>0</v>
      </c>
      <c r="S1035" s="162">
        <f t="shared" si="506"/>
        <v>0</v>
      </c>
      <c r="T1035" s="251" t="str">
        <f t="shared" si="523"/>
        <v/>
      </c>
      <c r="U1035" s="262">
        <v>1</v>
      </c>
      <c r="V1035" s="262">
        <v>1</v>
      </c>
      <c r="W1035" s="262">
        <v>1</v>
      </c>
      <c r="X1035" s="262">
        <v>1</v>
      </c>
      <c r="Y1035" s="158"/>
      <c r="Z1035" s="164">
        <f t="shared" si="520"/>
        <v>0</v>
      </c>
      <c r="AA1035" s="165">
        <f t="shared" si="521"/>
        <v>0</v>
      </c>
      <c r="AB1035" s="166"/>
    </row>
    <row r="1036" spans="2:28" ht="18" customHeight="1">
      <c r="B1036" s="298"/>
      <c r="C1036" s="299"/>
      <c r="D1036" s="159"/>
      <c r="E1036" s="160"/>
      <c r="F1036" s="72"/>
      <c r="G1036" s="72"/>
      <c r="H1036" s="55"/>
      <c r="I1036" s="72"/>
      <c r="J1036" s="261"/>
      <c r="K1036" s="161">
        <f t="shared" si="522"/>
        <v>0</v>
      </c>
      <c r="L1036" s="162">
        <f t="shared" si="516"/>
        <v>0</v>
      </c>
      <c r="M1036" s="162">
        <f t="shared" si="517"/>
        <v>0</v>
      </c>
      <c r="N1036" s="162">
        <f t="shared" si="518"/>
        <v>0</v>
      </c>
      <c r="O1036" s="162">
        <f t="shared" si="519"/>
        <v>0</v>
      </c>
      <c r="P1036" s="163">
        <f t="shared" si="503"/>
        <v>0</v>
      </c>
      <c r="Q1036" s="162">
        <f t="shared" si="504"/>
        <v>0</v>
      </c>
      <c r="R1036" s="162">
        <f t="shared" si="505"/>
        <v>0</v>
      </c>
      <c r="S1036" s="162">
        <f t="shared" si="506"/>
        <v>0</v>
      </c>
      <c r="T1036" s="251" t="str">
        <f t="shared" si="523"/>
        <v/>
      </c>
      <c r="U1036" s="262">
        <v>1</v>
      </c>
      <c r="V1036" s="262">
        <v>1</v>
      </c>
      <c r="W1036" s="262">
        <v>1</v>
      </c>
      <c r="X1036" s="262">
        <v>1</v>
      </c>
      <c r="Y1036" s="158"/>
      <c r="Z1036" s="164">
        <f t="shared" si="520"/>
        <v>0</v>
      </c>
      <c r="AA1036" s="165">
        <f t="shared" si="521"/>
        <v>0</v>
      </c>
      <c r="AB1036" s="166"/>
    </row>
    <row r="1037" spans="2:28" ht="18" customHeight="1">
      <c r="B1037" s="298"/>
      <c r="C1037" s="299"/>
      <c r="D1037" s="159"/>
      <c r="E1037" s="160"/>
      <c r="F1037" s="72"/>
      <c r="G1037" s="72"/>
      <c r="H1037" s="55"/>
      <c r="I1037" s="72"/>
      <c r="J1037" s="261"/>
      <c r="K1037" s="161">
        <f t="shared" si="522"/>
        <v>0</v>
      </c>
      <c r="L1037" s="162">
        <f t="shared" si="516"/>
        <v>0</v>
      </c>
      <c r="M1037" s="162">
        <f t="shared" si="517"/>
        <v>0</v>
      </c>
      <c r="N1037" s="162">
        <f t="shared" si="518"/>
        <v>0</v>
      </c>
      <c r="O1037" s="162">
        <f t="shared" si="519"/>
        <v>0</v>
      </c>
      <c r="P1037" s="163">
        <f t="shared" si="503"/>
        <v>0</v>
      </c>
      <c r="Q1037" s="162">
        <f t="shared" si="504"/>
        <v>0</v>
      </c>
      <c r="R1037" s="162">
        <f t="shared" si="505"/>
        <v>0</v>
      </c>
      <c r="S1037" s="162">
        <f t="shared" si="506"/>
        <v>0</v>
      </c>
      <c r="T1037" s="251" t="str">
        <f t="shared" si="523"/>
        <v/>
      </c>
      <c r="U1037" s="262">
        <v>1</v>
      </c>
      <c r="V1037" s="262">
        <v>1</v>
      </c>
      <c r="W1037" s="262">
        <v>1</v>
      </c>
      <c r="X1037" s="262">
        <v>1</v>
      </c>
      <c r="Y1037" s="158"/>
      <c r="Z1037" s="164">
        <f t="shared" si="520"/>
        <v>0</v>
      </c>
      <c r="AA1037" s="165">
        <f t="shared" si="521"/>
        <v>0</v>
      </c>
      <c r="AB1037" s="166"/>
    </row>
    <row r="1038" spans="2:28" ht="18" customHeight="1">
      <c r="B1038" s="298"/>
      <c r="C1038" s="299"/>
      <c r="D1038" s="159"/>
      <c r="E1038" s="160"/>
      <c r="F1038" s="72"/>
      <c r="G1038" s="72"/>
      <c r="H1038" s="55"/>
      <c r="I1038" s="72"/>
      <c r="J1038" s="261"/>
      <c r="K1038" s="161">
        <f t="shared" si="522"/>
        <v>0</v>
      </c>
      <c r="L1038" s="162">
        <f t="shared" si="516"/>
        <v>0</v>
      </c>
      <c r="M1038" s="162">
        <f t="shared" si="517"/>
        <v>0</v>
      </c>
      <c r="N1038" s="162">
        <f t="shared" si="518"/>
        <v>0</v>
      </c>
      <c r="O1038" s="162">
        <f t="shared" si="519"/>
        <v>0</v>
      </c>
      <c r="P1038" s="163">
        <f t="shared" si="503"/>
        <v>0</v>
      </c>
      <c r="Q1038" s="162">
        <f t="shared" si="504"/>
        <v>0</v>
      </c>
      <c r="R1038" s="162">
        <f t="shared" si="505"/>
        <v>0</v>
      </c>
      <c r="S1038" s="162">
        <f t="shared" si="506"/>
        <v>0</v>
      </c>
      <c r="T1038" s="251" t="str">
        <f t="shared" si="523"/>
        <v/>
      </c>
      <c r="U1038" s="262">
        <v>1</v>
      </c>
      <c r="V1038" s="262">
        <v>1</v>
      </c>
      <c r="W1038" s="262">
        <v>1</v>
      </c>
      <c r="X1038" s="262">
        <v>1</v>
      </c>
      <c r="Y1038" s="158"/>
      <c r="Z1038" s="164">
        <f t="shared" si="520"/>
        <v>0</v>
      </c>
      <c r="AA1038" s="165">
        <f t="shared" si="521"/>
        <v>0</v>
      </c>
      <c r="AB1038" s="166"/>
    </row>
    <row r="1039" spans="2:28" ht="18" customHeight="1">
      <c r="B1039" s="298"/>
      <c r="C1039" s="299"/>
      <c r="D1039" s="159"/>
      <c r="E1039" s="160"/>
      <c r="F1039" s="72"/>
      <c r="G1039" s="72"/>
      <c r="H1039" s="55"/>
      <c r="I1039" s="72"/>
      <c r="J1039" s="261"/>
      <c r="K1039" s="161">
        <f t="shared" si="522"/>
        <v>0</v>
      </c>
      <c r="L1039" s="162">
        <f t="shared" si="516"/>
        <v>0</v>
      </c>
      <c r="M1039" s="162">
        <f t="shared" si="517"/>
        <v>0</v>
      </c>
      <c r="N1039" s="162">
        <f t="shared" si="518"/>
        <v>0</v>
      </c>
      <c r="O1039" s="162">
        <f t="shared" si="519"/>
        <v>0</v>
      </c>
      <c r="P1039" s="163">
        <f t="shared" si="503"/>
        <v>0</v>
      </c>
      <c r="Q1039" s="162">
        <f t="shared" si="504"/>
        <v>0</v>
      </c>
      <c r="R1039" s="162">
        <f t="shared" si="505"/>
        <v>0</v>
      </c>
      <c r="S1039" s="162">
        <f t="shared" si="506"/>
        <v>0</v>
      </c>
      <c r="T1039" s="251" t="str">
        <f t="shared" si="523"/>
        <v/>
      </c>
      <c r="U1039" s="262">
        <v>1</v>
      </c>
      <c r="V1039" s="262">
        <v>1</v>
      </c>
      <c r="W1039" s="262">
        <v>1</v>
      </c>
      <c r="X1039" s="262">
        <v>1</v>
      </c>
      <c r="Y1039" s="158"/>
      <c r="Z1039" s="164">
        <f t="shared" si="520"/>
        <v>0</v>
      </c>
      <c r="AA1039" s="165">
        <f t="shared" si="521"/>
        <v>0</v>
      </c>
      <c r="AB1039" s="166"/>
    </row>
    <row r="1040" spans="2:28" ht="18" customHeight="1">
      <c r="B1040" s="298"/>
      <c r="C1040" s="299"/>
      <c r="D1040" s="159"/>
      <c r="E1040" s="160"/>
      <c r="F1040" s="72"/>
      <c r="G1040" s="72"/>
      <c r="H1040" s="55"/>
      <c r="I1040" s="72"/>
      <c r="J1040" s="261"/>
      <c r="K1040" s="161">
        <f t="shared" si="522"/>
        <v>0</v>
      </c>
      <c r="L1040" s="162">
        <f t="shared" si="516"/>
        <v>0</v>
      </c>
      <c r="M1040" s="162">
        <f t="shared" si="517"/>
        <v>0</v>
      </c>
      <c r="N1040" s="162">
        <f t="shared" si="518"/>
        <v>0</v>
      </c>
      <c r="O1040" s="162">
        <f t="shared" si="519"/>
        <v>0</v>
      </c>
      <c r="P1040" s="163">
        <f t="shared" si="503"/>
        <v>0</v>
      </c>
      <c r="Q1040" s="162">
        <f t="shared" si="504"/>
        <v>0</v>
      </c>
      <c r="R1040" s="162">
        <f t="shared" si="505"/>
        <v>0</v>
      </c>
      <c r="S1040" s="162">
        <f t="shared" si="506"/>
        <v>0</v>
      </c>
      <c r="T1040" s="251" t="str">
        <f t="shared" si="523"/>
        <v/>
      </c>
      <c r="U1040" s="262">
        <v>1</v>
      </c>
      <c r="V1040" s="262">
        <v>1</v>
      </c>
      <c r="W1040" s="262">
        <v>1</v>
      </c>
      <c r="X1040" s="262">
        <v>1</v>
      </c>
      <c r="Y1040" s="158"/>
      <c r="Z1040" s="164">
        <f t="shared" si="520"/>
        <v>0</v>
      </c>
      <c r="AA1040" s="165">
        <f t="shared" si="521"/>
        <v>0</v>
      </c>
      <c r="AB1040" s="166"/>
    </row>
    <row r="1041" spans="2:28" ht="18" customHeight="1">
      <c r="B1041" s="298"/>
      <c r="C1041" s="299"/>
      <c r="D1041" s="159"/>
      <c r="E1041" s="160"/>
      <c r="F1041" s="72"/>
      <c r="G1041" s="72"/>
      <c r="H1041" s="55"/>
      <c r="I1041" s="72"/>
      <c r="J1041" s="261"/>
      <c r="K1041" s="161">
        <f t="shared" si="522"/>
        <v>0</v>
      </c>
      <c r="L1041" s="162">
        <f t="shared" si="516"/>
        <v>0</v>
      </c>
      <c r="M1041" s="162">
        <f t="shared" si="517"/>
        <v>0</v>
      </c>
      <c r="N1041" s="162">
        <f t="shared" si="518"/>
        <v>0</v>
      </c>
      <c r="O1041" s="162">
        <f t="shared" si="519"/>
        <v>0</v>
      </c>
      <c r="P1041" s="163">
        <f t="shared" si="503"/>
        <v>0</v>
      </c>
      <c r="Q1041" s="162">
        <f t="shared" si="504"/>
        <v>0</v>
      </c>
      <c r="R1041" s="162">
        <f t="shared" si="505"/>
        <v>0</v>
      </c>
      <c r="S1041" s="162">
        <f t="shared" si="506"/>
        <v>0</v>
      </c>
      <c r="T1041" s="251" t="str">
        <f t="shared" si="523"/>
        <v/>
      </c>
      <c r="U1041" s="262">
        <v>1</v>
      </c>
      <c r="V1041" s="262">
        <v>1</v>
      </c>
      <c r="W1041" s="262">
        <v>1</v>
      </c>
      <c r="X1041" s="262">
        <v>1</v>
      </c>
      <c r="Y1041" s="158"/>
      <c r="Z1041" s="164">
        <f t="shared" si="520"/>
        <v>0</v>
      </c>
      <c r="AA1041" s="165">
        <f t="shared" si="521"/>
        <v>0</v>
      </c>
      <c r="AB1041" s="166"/>
    </row>
    <row r="1042" spans="2:28" ht="18" customHeight="1">
      <c r="B1042" s="158"/>
      <c r="C1042" s="299"/>
      <c r="D1042" s="159"/>
      <c r="E1042" s="160"/>
      <c r="F1042" s="72"/>
      <c r="G1042" s="72"/>
      <c r="H1042" s="55"/>
      <c r="I1042" s="72"/>
      <c r="J1042" s="261"/>
      <c r="K1042" s="161">
        <f t="shared" si="522"/>
        <v>0</v>
      </c>
      <c r="L1042" s="162">
        <f t="shared" si="516"/>
        <v>0</v>
      </c>
      <c r="M1042" s="162">
        <f t="shared" si="517"/>
        <v>0</v>
      </c>
      <c r="N1042" s="162">
        <f t="shared" si="518"/>
        <v>0</v>
      </c>
      <c r="O1042" s="162">
        <f t="shared" si="519"/>
        <v>0</v>
      </c>
      <c r="P1042" s="163">
        <f t="shared" si="503"/>
        <v>0</v>
      </c>
      <c r="Q1042" s="162">
        <f t="shared" si="504"/>
        <v>0</v>
      </c>
      <c r="R1042" s="162">
        <f t="shared" si="505"/>
        <v>0</v>
      </c>
      <c r="S1042" s="162">
        <f t="shared" si="506"/>
        <v>0</v>
      </c>
      <c r="T1042" s="251" t="str">
        <f t="shared" si="523"/>
        <v/>
      </c>
      <c r="U1042" s="262">
        <v>1</v>
      </c>
      <c r="V1042" s="262">
        <v>1</v>
      </c>
      <c r="W1042" s="262">
        <v>1</v>
      </c>
      <c r="X1042" s="262">
        <v>1</v>
      </c>
      <c r="Y1042" s="158"/>
      <c r="Z1042" s="164">
        <f t="shared" si="520"/>
        <v>0</v>
      </c>
      <c r="AA1042" s="165">
        <f t="shared" si="521"/>
        <v>0</v>
      </c>
      <c r="AB1042" s="166"/>
    </row>
    <row r="1043" spans="2:28" ht="18" customHeight="1">
      <c r="B1043" s="158"/>
      <c r="C1043" s="299"/>
      <c r="D1043" s="159"/>
      <c r="E1043" s="160"/>
      <c r="F1043" s="72"/>
      <c r="G1043" s="72"/>
      <c r="H1043" s="55"/>
      <c r="I1043" s="72"/>
      <c r="J1043" s="261"/>
      <c r="K1043" s="161">
        <f t="shared" si="522"/>
        <v>0</v>
      </c>
      <c r="L1043" s="162">
        <f t="shared" si="516"/>
        <v>0</v>
      </c>
      <c r="M1043" s="162">
        <f t="shared" si="517"/>
        <v>0</v>
      </c>
      <c r="N1043" s="162">
        <f t="shared" si="518"/>
        <v>0</v>
      </c>
      <c r="O1043" s="162">
        <f t="shared" si="519"/>
        <v>0</v>
      </c>
      <c r="P1043" s="163">
        <f t="shared" si="503"/>
        <v>0</v>
      </c>
      <c r="Q1043" s="162">
        <f t="shared" si="504"/>
        <v>0</v>
      </c>
      <c r="R1043" s="162">
        <f t="shared" si="505"/>
        <v>0</v>
      </c>
      <c r="S1043" s="162">
        <f t="shared" si="506"/>
        <v>0</v>
      </c>
      <c r="T1043" s="251" t="str">
        <f t="shared" si="523"/>
        <v/>
      </c>
      <c r="U1043" s="262">
        <v>1</v>
      </c>
      <c r="V1043" s="262">
        <v>1</v>
      </c>
      <c r="W1043" s="262">
        <v>1</v>
      </c>
      <c r="X1043" s="262">
        <v>1</v>
      </c>
      <c r="Y1043" s="158"/>
      <c r="Z1043" s="164">
        <f t="shared" si="520"/>
        <v>0</v>
      </c>
      <c r="AA1043" s="165">
        <f t="shared" si="521"/>
        <v>0</v>
      </c>
      <c r="AB1043" s="166"/>
    </row>
    <row r="1044" spans="2:28" ht="18" customHeight="1">
      <c r="B1044" s="158"/>
      <c r="C1044" s="299"/>
      <c r="D1044" s="159"/>
      <c r="E1044" s="160"/>
      <c r="F1044" s="72"/>
      <c r="G1044" s="72"/>
      <c r="H1044" s="55"/>
      <c r="I1044" s="72"/>
      <c r="J1044" s="261"/>
      <c r="K1044" s="161">
        <f t="shared" si="522"/>
        <v>0</v>
      </c>
      <c r="L1044" s="162">
        <f t="shared" si="516"/>
        <v>0</v>
      </c>
      <c r="M1044" s="162">
        <f t="shared" si="517"/>
        <v>0</v>
      </c>
      <c r="N1044" s="162">
        <f t="shared" si="518"/>
        <v>0</v>
      </c>
      <c r="O1044" s="162">
        <f t="shared" si="519"/>
        <v>0</v>
      </c>
      <c r="P1044" s="163">
        <f t="shared" si="503"/>
        <v>0</v>
      </c>
      <c r="Q1044" s="162">
        <f t="shared" si="504"/>
        <v>0</v>
      </c>
      <c r="R1044" s="162">
        <f t="shared" si="505"/>
        <v>0</v>
      </c>
      <c r="S1044" s="162">
        <f t="shared" si="506"/>
        <v>0</v>
      </c>
      <c r="T1044" s="251" t="str">
        <f t="shared" si="523"/>
        <v/>
      </c>
      <c r="U1044" s="262">
        <v>1</v>
      </c>
      <c r="V1044" s="262">
        <v>1</v>
      </c>
      <c r="W1044" s="262">
        <v>1</v>
      </c>
      <c r="X1044" s="262">
        <v>1</v>
      </c>
      <c r="Y1044" s="158"/>
      <c r="Z1044" s="164">
        <f t="shared" si="520"/>
        <v>0</v>
      </c>
      <c r="AA1044" s="165">
        <f t="shared" si="521"/>
        <v>0</v>
      </c>
      <c r="AB1044" s="166"/>
    </row>
    <row r="1045" spans="2:28" ht="18" customHeight="1">
      <c r="B1045" s="158"/>
      <c r="C1045" s="299"/>
      <c r="D1045" s="159"/>
      <c r="E1045" s="160"/>
      <c r="F1045" s="72"/>
      <c r="G1045" s="72"/>
      <c r="H1045" s="55"/>
      <c r="I1045" s="72"/>
      <c r="J1045" s="261"/>
      <c r="K1045" s="161">
        <f t="shared" si="522"/>
        <v>0</v>
      </c>
      <c r="L1045" s="162">
        <f t="shared" si="516"/>
        <v>0</v>
      </c>
      <c r="M1045" s="162">
        <f t="shared" si="517"/>
        <v>0</v>
      </c>
      <c r="N1045" s="162">
        <f t="shared" si="518"/>
        <v>0</v>
      </c>
      <c r="O1045" s="162">
        <f t="shared" si="519"/>
        <v>0</v>
      </c>
      <c r="P1045" s="163">
        <f t="shared" si="503"/>
        <v>0</v>
      </c>
      <c r="Q1045" s="162">
        <f t="shared" si="504"/>
        <v>0</v>
      </c>
      <c r="R1045" s="162">
        <f t="shared" si="505"/>
        <v>0</v>
      </c>
      <c r="S1045" s="162">
        <f t="shared" si="506"/>
        <v>0</v>
      </c>
      <c r="T1045" s="251" t="str">
        <f t="shared" si="523"/>
        <v/>
      </c>
      <c r="U1045" s="262">
        <v>1</v>
      </c>
      <c r="V1045" s="262">
        <v>1</v>
      </c>
      <c r="W1045" s="262">
        <v>1</v>
      </c>
      <c r="X1045" s="262">
        <v>1</v>
      </c>
      <c r="Y1045" s="158"/>
      <c r="Z1045" s="164">
        <f t="shared" si="520"/>
        <v>0</v>
      </c>
      <c r="AA1045" s="165">
        <f t="shared" si="521"/>
        <v>0</v>
      </c>
      <c r="AB1045" s="166"/>
    </row>
    <row r="1046" spans="2:28" ht="18" customHeight="1">
      <c r="B1046" s="158"/>
      <c r="C1046" s="299"/>
      <c r="D1046" s="159"/>
      <c r="E1046" s="160"/>
      <c r="F1046" s="72"/>
      <c r="G1046" s="72"/>
      <c r="H1046" s="55"/>
      <c r="I1046" s="72"/>
      <c r="J1046" s="261"/>
      <c r="K1046" s="161">
        <f t="shared" si="522"/>
        <v>0</v>
      </c>
      <c r="L1046" s="162">
        <f t="shared" si="516"/>
        <v>0</v>
      </c>
      <c r="M1046" s="162">
        <f t="shared" si="517"/>
        <v>0</v>
      </c>
      <c r="N1046" s="162">
        <f t="shared" si="518"/>
        <v>0</v>
      </c>
      <c r="O1046" s="162">
        <f t="shared" si="519"/>
        <v>0</v>
      </c>
      <c r="P1046" s="163">
        <f t="shared" si="503"/>
        <v>0</v>
      </c>
      <c r="Q1046" s="162">
        <f t="shared" si="504"/>
        <v>0</v>
      </c>
      <c r="R1046" s="162">
        <f t="shared" si="505"/>
        <v>0</v>
      </c>
      <c r="S1046" s="162">
        <f t="shared" si="506"/>
        <v>0</v>
      </c>
      <c r="T1046" s="251" t="str">
        <f t="shared" si="523"/>
        <v/>
      </c>
      <c r="U1046" s="262">
        <v>1</v>
      </c>
      <c r="V1046" s="262">
        <v>1</v>
      </c>
      <c r="W1046" s="262">
        <v>1</v>
      </c>
      <c r="X1046" s="262">
        <v>1</v>
      </c>
      <c r="Y1046" s="158"/>
      <c r="Z1046" s="164">
        <f t="shared" si="520"/>
        <v>0</v>
      </c>
      <c r="AA1046" s="165">
        <f t="shared" si="521"/>
        <v>0</v>
      </c>
      <c r="AB1046" s="166"/>
    </row>
    <row r="1047" spans="2:28" ht="18" customHeight="1">
      <c r="B1047" s="158"/>
      <c r="C1047" s="299"/>
      <c r="D1047" s="159"/>
      <c r="E1047" s="160"/>
      <c r="F1047" s="72"/>
      <c r="G1047" s="72"/>
      <c r="H1047" s="55"/>
      <c r="I1047" s="72"/>
      <c r="J1047" s="261"/>
      <c r="K1047" s="161">
        <f t="shared" si="522"/>
        <v>0</v>
      </c>
      <c r="L1047" s="162">
        <f t="shared" si="516"/>
        <v>0</v>
      </c>
      <c r="M1047" s="162">
        <f t="shared" si="517"/>
        <v>0</v>
      </c>
      <c r="N1047" s="162">
        <f t="shared" si="518"/>
        <v>0</v>
      </c>
      <c r="O1047" s="162">
        <f t="shared" si="519"/>
        <v>0</v>
      </c>
      <c r="P1047" s="163">
        <f t="shared" si="503"/>
        <v>0</v>
      </c>
      <c r="Q1047" s="162">
        <f t="shared" si="504"/>
        <v>0</v>
      </c>
      <c r="R1047" s="162">
        <f t="shared" si="505"/>
        <v>0</v>
      </c>
      <c r="S1047" s="162">
        <f t="shared" si="506"/>
        <v>0</v>
      </c>
      <c r="T1047" s="251" t="str">
        <f t="shared" si="523"/>
        <v/>
      </c>
      <c r="U1047" s="262">
        <v>1</v>
      </c>
      <c r="V1047" s="262">
        <v>1</v>
      </c>
      <c r="W1047" s="262">
        <v>1</v>
      </c>
      <c r="X1047" s="262">
        <v>1</v>
      </c>
      <c r="Y1047" s="158"/>
      <c r="Z1047" s="164">
        <f t="shared" si="520"/>
        <v>0</v>
      </c>
      <c r="AA1047" s="165">
        <f t="shared" si="521"/>
        <v>0</v>
      </c>
      <c r="AB1047" s="166"/>
    </row>
    <row r="1048" spans="2:28" ht="18" customHeight="1">
      <c r="B1048" s="158"/>
      <c r="C1048" s="299"/>
      <c r="D1048" s="159"/>
      <c r="E1048" s="160"/>
      <c r="F1048" s="72"/>
      <c r="G1048" s="72"/>
      <c r="H1048" s="55"/>
      <c r="I1048" s="72"/>
      <c r="J1048" s="261"/>
      <c r="K1048" s="161">
        <f t="shared" si="522"/>
        <v>0</v>
      </c>
      <c r="L1048" s="162">
        <f t="shared" si="516"/>
        <v>0</v>
      </c>
      <c r="M1048" s="162">
        <f t="shared" si="517"/>
        <v>0</v>
      </c>
      <c r="N1048" s="162">
        <f t="shared" si="518"/>
        <v>0</v>
      </c>
      <c r="O1048" s="162">
        <f t="shared" si="519"/>
        <v>0</v>
      </c>
      <c r="P1048" s="163">
        <f t="shared" si="503"/>
        <v>0</v>
      </c>
      <c r="Q1048" s="162">
        <f t="shared" si="504"/>
        <v>0</v>
      </c>
      <c r="R1048" s="162">
        <f t="shared" si="505"/>
        <v>0</v>
      </c>
      <c r="S1048" s="162">
        <f t="shared" si="506"/>
        <v>0</v>
      </c>
      <c r="T1048" s="251" t="str">
        <f t="shared" si="523"/>
        <v/>
      </c>
      <c r="U1048" s="262">
        <v>1</v>
      </c>
      <c r="V1048" s="262">
        <v>1</v>
      </c>
      <c r="W1048" s="262">
        <v>1</v>
      </c>
      <c r="X1048" s="262">
        <v>1</v>
      </c>
      <c r="Y1048" s="158"/>
      <c r="Z1048" s="164">
        <f t="shared" si="520"/>
        <v>0</v>
      </c>
      <c r="AA1048" s="165">
        <f t="shared" si="521"/>
        <v>0</v>
      </c>
      <c r="AB1048" s="166"/>
    </row>
    <row r="1049" spans="2:28" ht="18" customHeight="1">
      <c r="B1049" s="158"/>
      <c r="C1049" s="299"/>
      <c r="D1049" s="159"/>
      <c r="E1049" s="160"/>
      <c r="F1049" s="72"/>
      <c r="G1049" s="72"/>
      <c r="H1049" s="55"/>
      <c r="I1049" s="72"/>
      <c r="J1049" s="261"/>
      <c r="K1049" s="161">
        <f t="shared" si="522"/>
        <v>0</v>
      </c>
      <c r="L1049" s="162">
        <f t="shared" si="516"/>
        <v>0</v>
      </c>
      <c r="M1049" s="162">
        <f t="shared" si="517"/>
        <v>0</v>
      </c>
      <c r="N1049" s="162">
        <f t="shared" si="518"/>
        <v>0</v>
      </c>
      <c r="O1049" s="162">
        <f t="shared" si="519"/>
        <v>0</v>
      </c>
      <c r="P1049" s="163">
        <f t="shared" si="503"/>
        <v>0</v>
      </c>
      <c r="Q1049" s="162">
        <f t="shared" si="504"/>
        <v>0</v>
      </c>
      <c r="R1049" s="162">
        <f t="shared" si="505"/>
        <v>0</v>
      </c>
      <c r="S1049" s="162">
        <f t="shared" si="506"/>
        <v>0</v>
      </c>
      <c r="T1049" s="251" t="str">
        <f t="shared" si="523"/>
        <v/>
      </c>
      <c r="U1049" s="262">
        <v>1</v>
      </c>
      <c r="V1049" s="262">
        <v>1</v>
      </c>
      <c r="W1049" s="262">
        <v>1</v>
      </c>
      <c r="X1049" s="262">
        <v>1</v>
      </c>
      <c r="Y1049" s="158"/>
      <c r="Z1049" s="164">
        <f t="shared" si="520"/>
        <v>0</v>
      </c>
      <c r="AA1049" s="165">
        <f t="shared" si="521"/>
        <v>0</v>
      </c>
      <c r="AB1049" s="166"/>
    </row>
    <row r="1050" spans="2:28" ht="18" customHeight="1">
      <c r="B1050" s="158"/>
      <c r="C1050" s="299"/>
      <c r="D1050" s="159"/>
      <c r="E1050" s="160"/>
      <c r="F1050" s="72"/>
      <c r="G1050" s="72"/>
      <c r="H1050" s="55"/>
      <c r="I1050" s="72"/>
      <c r="J1050" s="261"/>
      <c r="K1050" s="161">
        <f t="shared" si="522"/>
        <v>0</v>
      </c>
      <c r="L1050" s="162">
        <f t="shared" si="516"/>
        <v>0</v>
      </c>
      <c r="M1050" s="162">
        <f t="shared" si="517"/>
        <v>0</v>
      </c>
      <c r="N1050" s="162">
        <f t="shared" si="518"/>
        <v>0</v>
      </c>
      <c r="O1050" s="162">
        <f t="shared" si="519"/>
        <v>0</v>
      </c>
      <c r="P1050" s="163">
        <f t="shared" si="503"/>
        <v>0</v>
      </c>
      <c r="Q1050" s="162">
        <f t="shared" si="504"/>
        <v>0</v>
      </c>
      <c r="R1050" s="162">
        <f t="shared" si="505"/>
        <v>0</v>
      </c>
      <c r="S1050" s="162">
        <f t="shared" si="506"/>
        <v>0</v>
      </c>
      <c r="T1050" s="251" t="str">
        <f t="shared" si="523"/>
        <v/>
      </c>
      <c r="U1050" s="262">
        <v>1</v>
      </c>
      <c r="V1050" s="262">
        <v>1</v>
      </c>
      <c r="W1050" s="262">
        <v>1</v>
      </c>
      <c r="X1050" s="262">
        <v>1</v>
      </c>
      <c r="Y1050" s="158"/>
      <c r="Z1050" s="164">
        <f t="shared" si="520"/>
        <v>0</v>
      </c>
      <c r="AA1050" s="165">
        <f t="shared" si="521"/>
        <v>0</v>
      </c>
      <c r="AB1050" s="166"/>
    </row>
    <row r="1051" spans="2:28" ht="18" customHeight="1">
      <c r="B1051" s="158"/>
      <c r="C1051" s="299"/>
      <c r="D1051" s="159"/>
      <c r="E1051" s="160"/>
      <c r="F1051" s="72"/>
      <c r="G1051" s="72"/>
      <c r="H1051" s="55"/>
      <c r="I1051" s="72"/>
      <c r="J1051" s="261"/>
      <c r="K1051" s="161">
        <f t="shared" si="502"/>
        <v>0</v>
      </c>
      <c r="L1051" s="162">
        <f t="shared" si="1"/>
        <v>0</v>
      </c>
      <c r="M1051" s="162">
        <f t="shared" si="2"/>
        <v>0</v>
      </c>
      <c r="N1051" s="162">
        <f t="shared" si="3"/>
        <v>0</v>
      </c>
      <c r="O1051" s="162">
        <f t="shared" si="4"/>
        <v>0</v>
      </c>
      <c r="P1051" s="163">
        <f t="shared" si="503"/>
        <v>0</v>
      </c>
      <c r="Q1051" s="162">
        <f t="shared" si="504"/>
        <v>0</v>
      </c>
      <c r="R1051" s="162">
        <f t="shared" si="505"/>
        <v>0</v>
      </c>
      <c r="S1051" s="162">
        <f t="shared" si="506"/>
        <v>0</v>
      </c>
      <c r="T1051" s="251" t="str">
        <f t="shared" si="507"/>
        <v/>
      </c>
      <c r="U1051" s="262">
        <v>1</v>
      </c>
      <c r="V1051" s="262">
        <v>1</v>
      </c>
      <c r="W1051" s="262">
        <v>1</v>
      </c>
      <c r="X1051" s="262">
        <v>1</v>
      </c>
      <c r="Y1051" s="158"/>
      <c r="Z1051" s="164">
        <f t="shared" si="10"/>
        <v>0</v>
      </c>
      <c r="AA1051" s="165">
        <f t="shared" si="11"/>
        <v>0</v>
      </c>
      <c r="AB1051" s="166"/>
    </row>
    <row r="1052" spans="2:28" ht="18" customHeight="1">
      <c r="B1052" s="158"/>
      <c r="C1052" s="299"/>
      <c r="D1052" s="159"/>
      <c r="E1052" s="160"/>
      <c r="F1052" s="72"/>
      <c r="G1052" s="72"/>
      <c r="H1052" s="55"/>
      <c r="I1052" s="72"/>
      <c r="J1052" s="261"/>
      <c r="K1052" s="161">
        <f t="shared" si="502"/>
        <v>0</v>
      </c>
      <c r="L1052" s="162">
        <f t="shared" si="1"/>
        <v>0</v>
      </c>
      <c r="M1052" s="162">
        <f t="shared" si="2"/>
        <v>0</v>
      </c>
      <c r="N1052" s="162">
        <f t="shared" si="3"/>
        <v>0</v>
      </c>
      <c r="O1052" s="162">
        <f t="shared" si="4"/>
        <v>0</v>
      </c>
      <c r="P1052" s="163">
        <f t="shared" si="503"/>
        <v>0</v>
      </c>
      <c r="Q1052" s="162">
        <f t="shared" si="504"/>
        <v>0</v>
      </c>
      <c r="R1052" s="162">
        <f t="shared" si="505"/>
        <v>0</v>
      </c>
      <c r="S1052" s="162">
        <f t="shared" si="506"/>
        <v>0</v>
      </c>
      <c r="T1052" s="251" t="str">
        <f t="shared" si="507"/>
        <v/>
      </c>
      <c r="U1052" s="262">
        <v>1</v>
      </c>
      <c r="V1052" s="262">
        <v>1</v>
      </c>
      <c r="W1052" s="262">
        <v>1</v>
      </c>
      <c r="X1052" s="262">
        <v>1</v>
      </c>
      <c r="Y1052" s="158"/>
      <c r="Z1052" s="164">
        <f t="shared" si="10"/>
        <v>0</v>
      </c>
      <c r="AA1052" s="165">
        <f t="shared" si="11"/>
        <v>0</v>
      </c>
      <c r="AB1052" s="166"/>
    </row>
    <row r="1053" spans="2:28" ht="18" customHeight="1">
      <c r="B1053" s="158"/>
      <c r="C1053" s="299"/>
      <c r="D1053" s="159"/>
      <c r="E1053" s="160"/>
      <c r="F1053" s="72"/>
      <c r="G1053" s="72"/>
      <c r="H1053" s="55"/>
      <c r="I1053" s="72"/>
      <c r="J1053" s="261"/>
      <c r="K1053" s="161">
        <f t="shared" si="502"/>
        <v>0</v>
      </c>
      <c r="L1053" s="162">
        <f t="shared" si="1"/>
        <v>0</v>
      </c>
      <c r="M1053" s="162">
        <f t="shared" si="2"/>
        <v>0</v>
      </c>
      <c r="N1053" s="162">
        <f t="shared" si="3"/>
        <v>0</v>
      </c>
      <c r="O1053" s="162">
        <f t="shared" si="4"/>
        <v>0</v>
      </c>
      <c r="P1053" s="163">
        <f t="shared" si="503"/>
        <v>0</v>
      </c>
      <c r="Q1053" s="162">
        <f t="shared" si="504"/>
        <v>0</v>
      </c>
      <c r="R1053" s="162">
        <f t="shared" si="505"/>
        <v>0</v>
      </c>
      <c r="S1053" s="162">
        <f t="shared" si="506"/>
        <v>0</v>
      </c>
      <c r="T1053" s="251" t="str">
        <f t="shared" si="507"/>
        <v/>
      </c>
      <c r="U1053" s="262">
        <v>1</v>
      </c>
      <c r="V1053" s="262">
        <v>1</v>
      </c>
      <c r="W1053" s="262">
        <v>1</v>
      </c>
      <c r="X1053" s="262">
        <v>1</v>
      </c>
      <c r="Y1053" s="158"/>
      <c r="Z1053" s="164">
        <f t="shared" si="10"/>
        <v>0</v>
      </c>
      <c r="AA1053" s="165">
        <f t="shared" si="11"/>
        <v>0</v>
      </c>
      <c r="AB1053" s="166"/>
    </row>
    <row r="1054" spans="2:28" ht="18" customHeight="1">
      <c r="B1054" s="158"/>
      <c r="C1054" s="299"/>
      <c r="D1054" s="159"/>
      <c r="E1054" s="160"/>
      <c r="F1054" s="72"/>
      <c r="G1054" s="72"/>
      <c r="H1054" s="55"/>
      <c r="I1054" s="72"/>
      <c r="J1054" s="261"/>
      <c r="K1054" s="161">
        <f t="shared" si="502"/>
        <v>0</v>
      </c>
      <c r="L1054" s="162">
        <f t="shared" si="1"/>
        <v>0</v>
      </c>
      <c r="M1054" s="162">
        <f t="shared" si="2"/>
        <v>0</v>
      </c>
      <c r="N1054" s="162">
        <f t="shared" si="3"/>
        <v>0</v>
      </c>
      <c r="O1054" s="162">
        <f t="shared" si="4"/>
        <v>0</v>
      </c>
      <c r="P1054" s="163">
        <f t="shared" si="503"/>
        <v>0</v>
      </c>
      <c r="Q1054" s="162">
        <f t="shared" si="504"/>
        <v>0</v>
      </c>
      <c r="R1054" s="162">
        <f t="shared" si="505"/>
        <v>0</v>
      </c>
      <c r="S1054" s="162">
        <f t="shared" si="506"/>
        <v>0</v>
      </c>
      <c r="T1054" s="251" t="str">
        <f t="shared" si="507"/>
        <v/>
      </c>
      <c r="U1054" s="262">
        <v>1</v>
      </c>
      <c r="V1054" s="262">
        <v>1</v>
      </c>
      <c r="W1054" s="262">
        <v>1</v>
      </c>
      <c r="X1054" s="262">
        <v>1</v>
      </c>
      <c r="Y1054" s="158"/>
      <c r="Z1054" s="164">
        <f t="shared" si="10"/>
        <v>0</v>
      </c>
      <c r="AA1054" s="165">
        <f t="shared" si="11"/>
        <v>0</v>
      </c>
      <c r="AB1054" s="166"/>
    </row>
    <row r="1055" spans="2:28" ht="18" customHeight="1">
      <c r="B1055" s="158"/>
      <c r="C1055" s="299"/>
      <c r="D1055" s="159"/>
      <c r="E1055" s="160"/>
      <c r="F1055" s="72"/>
      <c r="G1055" s="72"/>
      <c r="H1055" s="55"/>
      <c r="I1055" s="72"/>
      <c r="J1055" s="261"/>
      <c r="K1055" s="161">
        <f t="shared" si="502"/>
        <v>0</v>
      </c>
      <c r="L1055" s="162">
        <f t="shared" si="1"/>
        <v>0</v>
      </c>
      <c r="M1055" s="162">
        <f t="shared" si="2"/>
        <v>0</v>
      </c>
      <c r="N1055" s="162">
        <f t="shared" si="3"/>
        <v>0</v>
      </c>
      <c r="O1055" s="162">
        <f t="shared" si="4"/>
        <v>0</v>
      </c>
      <c r="P1055" s="163">
        <f t="shared" si="503"/>
        <v>0</v>
      </c>
      <c r="Q1055" s="162">
        <f t="shared" si="504"/>
        <v>0</v>
      </c>
      <c r="R1055" s="162">
        <f t="shared" si="505"/>
        <v>0</v>
      </c>
      <c r="S1055" s="162">
        <f t="shared" si="506"/>
        <v>0</v>
      </c>
      <c r="T1055" s="251" t="str">
        <f t="shared" si="507"/>
        <v/>
      </c>
      <c r="U1055" s="262">
        <v>1</v>
      </c>
      <c r="V1055" s="262">
        <v>1</v>
      </c>
      <c r="W1055" s="262">
        <v>1</v>
      </c>
      <c r="X1055" s="262">
        <v>1</v>
      </c>
      <c r="Y1055" s="158"/>
      <c r="Z1055" s="164">
        <f t="shared" si="10"/>
        <v>0</v>
      </c>
      <c r="AA1055" s="165">
        <f t="shared" si="11"/>
        <v>0</v>
      </c>
      <c r="AB1055" s="166"/>
    </row>
    <row r="1056" spans="2:28" ht="18" customHeight="1">
      <c r="B1056" s="158"/>
      <c r="C1056" s="299"/>
      <c r="D1056" s="159"/>
      <c r="E1056" s="160"/>
      <c r="F1056" s="72"/>
      <c r="G1056" s="72"/>
      <c r="H1056" s="55"/>
      <c r="I1056" s="72"/>
      <c r="J1056" s="261"/>
      <c r="K1056" s="161">
        <f t="shared" si="502"/>
        <v>0</v>
      </c>
      <c r="L1056" s="162">
        <f t="shared" si="1"/>
        <v>0</v>
      </c>
      <c r="M1056" s="162">
        <f t="shared" si="2"/>
        <v>0</v>
      </c>
      <c r="N1056" s="162">
        <f t="shared" si="3"/>
        <v>0</v>
      </c>
      <c r="O1056" s="162">
        <f t="shared" si="4"/>
        <v>0</v>
      </c>
      <c r="P1056" s="163">
        <f t="shared" si="503"/>
        <v>0</v>
      </c>
      <c r="Q1056" s="162">
        <f t="shared" si="504"/>
        <v>0</v>
      </c>
      <c r="R1056" s="162">
        <f t="shared" si="505"/>
        <v>0</v>
      </c>
      <c r="S1056" s="162">
        <f t="shared" si="506"/>
        <v>0</v>
      </c>
      <c r="T1056" s="251" t="str">
        <f t="shared" si="507"/>
        <v/>
      </c>
      <c r="U1056" s="262">
        <v>1</v>
      </c>
      <c r="V1056" s="262">
        <v>1</v>
      </c>
      <c r="W1056" s="262">
        <v>1</v>
      </c>
      <c r="X1056" s="262">
        <v>1</v>
      </c>
      <c r="Y1056" s="158"/>
      <c r="Z1056" s="164">
        <f t="shared" si="10"/>
        <v>0</v>
      </c>
      <c r="AA1056" s="165">
        <f t="shared" si="11"/>
        <v>0</v>
      </c>
      <c r="AB1056" s="166"/>
    </row>
    <row r="1057" spans="2:28" ht="18" customHeight="1">
      <c r="B1057" s="158"/>
      <c r="C1057" s="299"/>
      <c r="D1057" s="159"/>
      <c r="E1057" s="160"/>
      <c r="F1057" s="72"/>
      <c r="G1057" s="72"/>
      <c r="H1057" s="55"/>
      <c r="I1057" s="72"/>
      <c r="J1057" s="261"/>
      <c r="K1057" s="161">
        <f t="shared" si="502"/>
        <v>0</v>
      </c>
      <c r="L1057" s="162">
        <f t="shared" si="1"/>
        <v>0</v>
      </c>
      <c r="M1057" s="162">
        <f t="shared" si="2"/>
        <v>0</v>
      </c>
      <c r="N1057" s="162">
        <f t="shared" si="3"/>
        <v>0</v>
      </c>
      <c r="O1057" s="162">
        <f t="shared" si="4"/>
        <v>0</v>
      </c>
      <c r="P1057" s="163">
        <f t="shared" si="503"/>
        <v>0</v>
      </c>
      <c r="Q1057" s="162">
        <f t="shared" si="504"/>
        <v>0</v>
      </c>
      <c r="R1057" s="162">
        <f t="shared" si="505"/>
        <v>0</v>
      </c>
      <c r="S1057" s="162">
        <f t="shared" si="506"/>
        <v>0</v>
      </c>
      <c r="T1057" s="251" t="str">
        <f t="shared" si="507"/>
        <v/>
      </c>
      <c r="U1057" s="262">
        <v>1</v>
      </c>
      <c r="V1057" s="262">
        <v>1</v>
      </c>
      <c r="W1057" s="262">
        <v>1</v>
      </c>
      <c r="X1057" s="262">
        <v>1</v>
      </c>
      <c r="Y1057" s="158"/>
      <c r="Z1057" s="164">
        <f t="shared" si="10"/>
        <v>0</v>
      </c>
      <c r="AA1057" s="165">
        <f t="shared" si="11"/>
        <v>0</v>
      </c>
      <c r="AB1057" s="166"/>
    </row>
    <row r="1058" spans="2:28" ht="18" customHeight="1">
      <c r="B1058" s="158"/>
      <c r="C1058" s="299"/>
      <c r="D1058" s="159"/>
      <c r="E1058" s="160"/>
      <c r="F1058" s="72"/>
      <c r="G1058" s="72"/>
      <c r="H1058" s="55"/>
      <c r="I1058" s="72"/>
      <c r="J1058" s="261"/>
      <c r="K1058" s="161">
        <f t="shared" si="502"/>
        <v>0</v>
      </c>
      <c r="L1058" s="162">
        <f t="shared" si="1"/>
        <v>0</v>
      </c>
      <c r="M1058" s="162">
        <f t="shared" si="2"/>
        <v>0</v>
      </c>
      <c r="N1058" s="162">
        <f t="shared" si="3"/>
        <v>0</v>
      </c>
      <c r="O1058" s="162">
        <f t="shared" si="4"/>
        <v>0</v>
      </c>
      <c r="P1058" s="163">
        <f t="shared" si="503"/>
        <v>0</v>
      </c>
      <c r="Q1058" s="162">
        <f t="shared" si="504"/>
        <v>0</v>
      </c>
      <c r="R1058" s="162">
        <f t="shared" si="505"/>
        <v>0</v>
      </c>
      <c r="S1058" s="162">
        <f t="shared" si="506"/>
        <v>0</v>
      </c>
      <c r="T1058" s="251" t="str">
        <f t="shared" si="507"/>
        <v/>
      </c>
      <c r="U1058" s="262">
        <v>1</v>
      </c>
      <c r="V1058" s="262">
        <v>1</v>
      </c>
      <c r="W1058" s="262">
        <v>1</v>
      </c>
      <c r="X1058" s="262">
        <v>1</v>
      </c>
      <c r="Y1058" s="158"/>
      <c r="Z1058" s="164">
        <f t="shared" si="10"/>
        <v>0</v>
      </c>
      <c r="AA1058" s="165">
        <f t="shared" si="11"/>
        <v>0</v>
      </c>
      <c r="AB1058" s="166"/>
    </row>
    <row r="1059" spans="2:28" ht="18" customHeight="1">
      <c r="B1059" s="158"/>
      <c r="C1059" s="299"/>
      <c r="D1059" s="159"/>
      <c r="E1059" s="160"/>
      <c r="F1059" s="72"/>
      <c r="G1059" s="72"/>
      <c r="H1059" s="55"/>
      <c r="I1059" s="72"/>
      <c r="J1059" s="261"/>
      <c r="K1059" s="161">
        <f t="shared" si="502"/>
        <v>0</v>
      </c>
      <c r="L1059" s="162">
        <f t="shared" si="1"/>
        <v>0</v>
      </c>
      <c r="M1059" s="162">
        <f t="shared" si="2"/>
        <v>0</v>
      </c>
      <c r="N1059" s="162">
        <f t="shared" si="3"/>
        <v>0</v>
      </c>
      <c r="O1059" s="162">
        <f t="shared" si="4"/>
        <v>0</v>
      </c>
      <c r="P1059" s="163">
        <f t="shared" si="503"/>
        <v>0</v>
      </c>
      <c r="Q1059" s="162">
        <f t="shared" si="504"/>
        <v>0</v>
      </c>
      <c r="R1059" s="162">
        <f t="shared" si="505"/>
        <v>0</v>
      </c>
      <c r="S1059" s="162">
        <f t="shared" si="506"/>
        <v>0</v>
      </c>
      <c r="T1059" s="251" t="str">
        <f t="shared" si="507"/>
        <v/>
      </c>
      <c r="U1059" s="262">
        <v>1</v>
      </c>
      <c r="V1059" s="262">
        <v>1</v>
      </c>
      <c r="W1059" s="262">
        <v>1</v>
      </c>
      <c r="X1059" s="262">
        <v>1</v>
      </c>
      <c r="Y1059" s="158"/>
      <c r="Z1059" s="164">
        <f t="shared" si="10"/>
        <v>0</v>
      </c>
      <c r="AA1059" s="165">
        <f t="shared" si="11"/>
        <v>0</v>
      </c>
      <c r="AB1059" s="166"/>
    </row>
    <row r="1060" spans="2:28" ht="18" customHeight="1">
      <c r="B1060" s="158"/>
      <c r="C1060" s="299"/>
      <c r="D1060" s="159"/>
      <c r="E1060" s="160"/>
      <c r="F1060" s="72"/>
      <c r="G1060" s="72"/>
      <c r="H1060" s="55"/>
      <c r="I1060" s="72"/>
      <c r="J1060" s="261"/>
      <c r="K1060" s="161">
        <f t="shared" ref="K1060" si="524">SUM(IF(J1060="",0,VLOOKUP(J1060,Kengetal,2)))</f>
        <v>0</v>
      </c>
      <c r="L1060" s="162">
        <f t="shared" ref="L1060" si="525">P1060*I1060*U1060</f>
        <v>0</v>
      </c>
      <c r="M1060" s="162">
        <f t="shared" ref="M1060" si="526">Q1060*I1060*V1060</f>
        <v>0</v>
      </c>
      <c r="N1060" s="162">
        <f t="shared" ref="N1060" si="527">R1060*I1060*W1060</f>
        <v>0</v>
      </c>
      <c r="O1060" s="162">
        <f t="shared" ref="O1060" si="528">S1060*I1060*X1060</f>
        <v>0</v>
      </c>
      <c r="P1060" s="163">
        <f t="shared" si="503"/>
        <v>0</v>
      </c>
      <c r="Q1060" s="162">
        <f t="shared" si="504"/>
        <v>0</v>
      </c>
      <c r="R1060" s="162">
        <f t="shared" si="505"/>
        <v>0</v>
      </c>
      <c r="S1060" s="162">
        <f t="shared" si="506"/>
        <v>0</v>
      </c>
      <c r="T1060" s="251" t="str">
        <f t="shared" ref="T1060" si="529">IF(J1060="","",VLOOKUP(J1060,Kengetal,13,FALSE))</f>
        <v/>
      </c>
      <c r="U1060" s="262">
        <v>1</v>
      </c>
      <c r="V1060" s="262">
        <v>1</v>
      </c>
      <c r="W1060" s="262">
        <v>1</v>
      </c>
      <c r="X1060" s="262">
        <v>1</v>
      </c>
      <c r="Y1060" s="158"/>
      <c r="Z1060" s="164">
        <f t="shared" ref="Z1060" si="530">I1060*K1060</f>
        <v>0</v>
      </c>
      <c r="AA1060" s="165">
        <f t="shared" ref="AA1060" si="531">L1060+M1060+N1060+O1060</f>
        <v>0</v>
      </c>
      <c r="AB1060" s="166"/>
    </row>
    <row r="1061" spans="2:28" ht="18" customHeight="1">
      <c r="B1061" s="158"/>
      <c r="C1061" s="299"/>
      <c r="D1061" s="159"/>
      <c r="E1061" s="160"/>
      <c r="F1061" s="72"/>
      <c r="G1061" s="72"/>
      <c r="H1061" s="55"/>
      <c r="I1061" s="72"/>
      <c r="J1061" s="261"/>
      <c r="K1061" s="161">
        <f t="shared" si="502"/>
        <v>0</v>
      </c>
      <c r="L1061" s="162">
        <f t="shared" si="1"/>
        <v>0</v>
      </c>
      <c r="M1061" s="162">
        <f t="shared" si="2"/>
        <v>0</v>
      </c>
      <c r="N1061" s="162">
        <f t="shared" si="3"/>
        <v>0</v>
      </c>
      <c r="O1061" s="162">
        <f t="shared" si="4"/>
        <v>0</v>
      </c>
      <c r="P1061" s="163">
        <f t="shared" si="503"/>
        <v>0</v>
      </c>
      <c r="Q1061" s="162">
        <f t="shared" si="504"/>
        <v>0</v>
      </c>
      <c r="R1061" s="162">
        <f t="shared" si="505"/>
        <v>0</v>
      </c>
      <c r="S1061" s="162">
        <f t="shared" si="506"/>
        <v>0</v>
      </c>
      <c r="T1061" s="251" t="str">
        <f t="shared" si="507"/>
        <v/>
      </c>
      <c r="U1061" s="262">
        <v>1</v>
      </c>
      <c r="V1061" s="262">
        <v>1</v>
      </c>
      <c r="W1061" s="262">
        <v>1</v>
      </c>
      <c r="X1061" s="262">
        <v>1</v>
      </c>
      <c r="Y1061" s="158"/>
      <c r="Z1061" s="164">
        <f t="shared" si="10"/>
        <v>0</v>
      </c>
      <c r="AA1061" s="165">
        <f t="shared" si="11"/>
        <v>0</v>
      </c>
      <c r="AB1061" s="166"/>
    </row>
    <row r="1062" spans="2:28" ht="18" customHeight="1">
      <c r="B1062" s="158"/>
      <c r="C1062" s="299"/>
      <c r="D1062" s="159"/>
      <c r="E1062" s="160"/>
      <c r="F1062" s="72"/>
      <c r="G1062" s="72"/>
      <c r="H1062" s="55"/>
      <c r="I1062" s="72"/>
      <c r="J1062" s="261"/>
      <c r="K1062" s="161">
        <f t="shared" si="502"/>
        <v>0</v>
      </c>
      <c r="L1062" s="162">
        <f t="shared" si="1"/>
        <v>0</v>
      </c>
      <c r="M1062" s="162">
        <f t="shared" si="2"/>
        <v>0</v>
      </c>
      <c r="N1062" s="162">
        <f t="shared" si="3"/>
        <v>0</v>
      </c>
      <c r="O1062" s="162">
        <f t="shared" si="4"/>
        <v>0</v>
      </c>
      <c r="P1062" s="163">
        <f t="shared" si="503"/>
        <v>0</v>
      </c>
      <c r="Q1062" s="162">
        <f t="shared" si="504"/>
        <v>0</v>
      </c>
      <c r="R1062" s="162">
        <f t="shared" si="505"/>
        <v>0</v>
      </c>
      <c r="S1062" s="162">
        <f t="shared" si="506"/>
        <v>0</v>
      </c>
      <c r="T1062" s="251" t="str">
        <f t="shared" si="507"/>
        <v/>
      </c>
      <c r="U1062" s="262">
        <v>1</v>
      </c>
      <c r="V1062" s="262">
        <v>1</v>
      </c>
      <c r="W1062" s="262">
        <v>1</v>
      </c>
      <c r="X1062" s="262">
        <v>1</v>
      </c>
      <c r="Y1062" s="158"/>
      <c r="Z1062" s="164">
        <f t="shared" si="10"/>
        <v>0</v>
      </c>
      <c r="AA1062" s="165">
        <f t="shared" si="11"/>
        <v>0</v>
      </c>
      <c r="AB1062" s="166"/>
    </row>
    <row r="1063" spans="2:28" ht="18" customHeight="1">
      <c r="B1063" s="158"/>
      <c r="C1063" s="299"/>
      <c r="D1063" s="159"/>
      <c r="E1063" s="160"/>
      <c r="F1063" s="72"/>
      <c r="G1063" s="72"/>
      <c r="H1063" s="55"/>
      <c r="I1063" s="72"/>
      <c r="J1063" s="261"/>
      <c r="K1063" s="161">
        <f t="shared" si="502"/>
        <v>0</v>
      </c>
      <c r="L1063" s="162">
        <f t="shared" si="1"/>
        <v>0</v>
      </c>
      <c r="M1063" s="162">
        <f t="shared" si="2"/>
        <v>0</v>
      </c>
      <c r="N1063" s="162">
        <f t="shared" si="3"/>
        <v>0</v>
      </c>
      <c r="O1063" s="162">
        <f t="shared" si="4"/>
        <v>0</v>
      </c>
      <c r="P1063" s="163">
        <f t="shared" si="503"/>
        <v>0</v>
      </c>
      <c r="Q1063" s="162">
        <f t="shared" si="504"/>
        <v>0</v>
      </c>
      <c r="R1063" s="162">
        <f t="shared" si="505"/>
        <v>0</v>
      </c>
      <c r="S1063" s="162">
        <f t="shared" si="506"/>
        <v>0</v>
      </c>
      <c r="T1063" s="251" t="str">
        <f t="shared" si="507"/>
        <v/>
      </c>
      <c r="U1063" s="262">
        <v>1</v>
      </c>
      <c r="V1063" s="262">
        <v>1</v>
      </c>
      <c r="W1063" s="262">
        <v>1</v>
      </c>
      <c r="X1063" s="262">
        <v>1</v>
      </c>
      <c r="Y1063" s="158"/>
      <c r="Z1063" s="164">
        <f t="shared" si="10"/>
        <v>0</v>
      </c>
      <c r="AA1063" s="165">
        <f t="shared" si="11"/>
        <v>0</v>
      </c>
      <c r="AB1063" s="166"/>
    </row>
    <row r="1064" spans="2:28" ht="18" customHeight="1">
      <c r="B1064" s="158"/>
      <c r="C1064" s="299"/>
      <c r="D1064" s="159"/>
      <c r="E1064" s="160"/>
      <c r="F1064" s="72"/>
      <c r="G1064" s="72"/>
      <c r="H1064" s="55"/>
      <c r="I1064" s="72"/>
      <c r="J1064" s="261"/>
      <c r="K1064" s="161">
        <f t="shared" si="502"/>
        <v>0</v>
      </c>
      <c r="L1064" s="162">
        <f t="shared" si="1"/>
        <v>0</v>
      </c>
      <c r="M1064" s="162">
        <f t="shared" si="2"/>
        <v>0</v>
      </c>
      <c r="N1064" s="162">
        <f t="shared" si="3"/>
        <v>0</v>
      </c>
      <c r="O1064" s="162">
        <f t="shared" si="4"/>
        <v>0</v>
      </c>
      <c r="P1064" s="163">
        <f t="shared" si="503"/>
        <v>0</v>
      </c>
      <c r="Q1064" s="162">
        <f t="shared" si="504"/>
        <v>0</v>
      </c>
      <c r="R1064" s="162">
        <f t="shared" si="505"/>
        <v>0</v>
      </c>
      <c r="S1064" s="162">
        <f t="shared" si="506"/>
        <v>0</v>
      </c>
      <c r="T1064" s="251" t="str">
        <f t="shared" si="507"/>
        <v/>
      </c>
      <c r="U1064" s="262">
        <v>1</v>
      </c>
      <c r="V1064" s="262">
        <v>1</v>
      </c>
      <c r="W1064" s="262">
        <v>1</v>
      </c>
      <c r="X1064" s="262">
        <v>1</v>
      </c>
      <c r="Y1064" s="158"/>
      <c r="Z1064" s="164">
        <f t="shared" si="10"/>
        <v>0</v>
      </c>
      <c r="AA1064" s="165">
        <f t="shared" si="11"/>
        <v>0</v>
      </c>
      <c r="AB1064" s="166"/>
    </row>
    <row r="1065" spans="2:28" ht="18" customHeight="1">
      <c r="B1065" s="158"/>
      <c r="C1065" s="299"/>
      <c r="D1065" s="159"/>
      <c r="E1065" s="160"/>
      <c r="F1065" s="72"/>
      <c r="G1065" s="72"/>
      <c r="H1065" s="55"/>
      <c r="I1065" s="72"/>
      <c r="J1065" s="261"/>
      <c r="K1065" s="161">
        <f t="shared" si="502"/>
        <v>0</v>
      </c>
      <c r="L1065" s="162">
        <f t="shared" si="1"/>
        <v>0</v>
      </c>
      <c r="M1065" s="162">
        <f t="shared" si="2"/>
        <v>0</v>
      </c>
      <c r="N1065" s="162">
        <f t="shared" si="3"/>
        <v>0</v>
      </c>
      <c r="O1065" s="162">
        <f t="shared" si="4"/>
        <v>0</v>
      </c>
      <c r="P1065" s="163">
        <f t="shared" si="503"/>
        <v>0</v>
      </c>
      <c r="Q1065" s="162">
        <f t="shared" si="504"/>
        <v>0</v>
      </c>
      <c r="R1065" s="162">
        <f t="shared" si="505"/>
        <v>0</v>
      </c>
      <c r="S1065" s="162">
        <f t="shared" si="506"/>
        <v>0</v>
      </c>
      <c r="T1065" s="251" t="str">
        <f t="shared" si="507"/>
        <v/>
      </c>
      <c r="U1065" s="262">
        <v>1</v>
      </c>
      <c r="V1065" s="262">
        <v>1</v>
      </c>
      <c r="W1065" s="262">
        <v>1</v>
      </c>
      <c r="X1065" s="262">
        <v>1</v>
      </c>
      <c r="Y1065" s="158"/>
      <c r="Z1065" s="164">
        <f t="shared" si="10"/>
        <v>0</v>
      </c>
      <c r="AA1065" s="165">
        <f t="shared" si="11"/>
        <v>0</v>
      </c>
      <c r="AB1065" s="166"/>
    </row>
    <row r="1066" spans="2:28" ht="18" customHeight="1">
      <c r="B1066" s="158"/>
      <c r="C1066" s="299"/>
      <c r="D1066" s="159"/>
      <c r="E1066" s="160"/>
      <c r="F1066" s="72"/>
      <c r="G1066" s="72"/>
      <c r="H1066" s="55"/>
      <c r="I1066" s="72"/>
      <c r="J1066" s="261"/>
      <c r="K1066" s="161">
        <f t="shared" si="502"/>
        <v>0</v>
      </c>
      <c r="L1066" s="162">
        <f t="shared" si="1"/>
        <v>0</v>
      </c>
      <c r="M1066" s="162">
        <f t="shared" si="2"/>
        <v>0</v>
      </c>
      <c r="N1066" s="162">
        <f t="shared" si="3"/>
        <v>0</v>
      </c>
      <c r="O1066" s="162">
        <f t="shared" si="4"/>
        <v>0</v>
      </c>
      <c r="P1066" s="163">
        <f t="shared" si="503"/>
        <v>0</v>
      </c>
      <c r="Q1066" s="162">
        <f t="shared" si="504"/>
        <v>0</v>
      </c>
      <c r="R1066" s="162">
        <f t="shared" si="505"/>
        <v>0</v>
      </c>
      <c r="S1066" s="162">
        <f t="shared" si="506"/>
        <v>0</v>
      </c>
      <c r="T1066" s="251" t="str">
        <f t="shared" si="507"/>
        <v/>
      </c>
      <c r="U1066" s="262">
        <v>1</v>
      </c>
      <c r="V1066" s="262">
        <v>1</v>
      </c>
      <c r="W1066" s="262">
        <v>1</v>
      </c>
      <c r="X1066" s="262">
        <v>1</v>
      </c>
      <c r="Y1066" s="158"/>
      <c r="Z1066" s="164">
        <f t="shared" si="10"/>
        <v>0</v>
      </c>
      <c r="AA1066" s="165">
        <f t="shared" si="11"/>
        <v>0</v>
      </c>
      <c r="AB1066" s="166"/>
    </row>
    <row r="1067" spans="2:28" ht="18" customHeight="1">
      <c r="B1067" s="158"/>
      <c r="C1067" s="299"/>
      <c r="D1067" s="159"/>
      <c r="E1067" s="160"/>
      <c r="F1067" s="72"/>
      <c r="G1067" s="72"/>
      <c r="H1067" s="55"/>
      <c r="I1067" s="72"/>
      <c r="J1067" s="261"/>
      <c r="K1067" s="161">
        <f t="shared" si="502"/>
        <v>0</v>
      </c>
      <c r="L1067" s="162">
        <f t="shared" si="1"/>
        <v>0</v>
      </c>
      <c r="M1067" s="162">
        <f t="shared" si="2"/>
        <v>0</v>
      </c>
      <c r="N1067" s="162">
        <f t="shared" si="3"/>
        <v>0</v>
      </c>
      <c r="O1067" s="162">
        <f t="shared" si="4"/>
        <v>0</v>
      </c>
      <c r="P1067" s="163">
        <f t="shared" si="503"/>
        <v>0</v>
      </c>
      <c r="Q1067" s="162">
        <f t="shared" si="504"/>
        <v>0</v>
      </c>
      <c r="R1067" s="162">
        <f t="shared" si="505"/>
        <v>0</v>
      </c>
      <c r="S1067" s="162">
        <f t="shared" si="506"/>
        <v>0</v>
      </c>
      <c r="T1067" s="251" t="str">
        <f t="shared" si="507"/>
        <v/>
      </c>
      <c r="U1067" s="262">
        <v>1</v>
      </c>
      <c r="V1067" s="262">
        <v>1</v>
      </c>
      <c r="W1067" s="262">
        <v>1</v>
      </c>
      <c r="X1067" s="262">
        <v>1</v>
      </c>
      <c r="Y1067" s="158"/>
      <c r="Z1067" s="164">
        <f t="shared" si="10"/>
        <v>0</v>
      </c>
      <c r="AA1067" s="165">
        <f t="shared" si="11"/>
        <v>0</v>
      </c>
      <c r="AB1067" s="166"/>
    </row>
    <row r="1068" spans="2:28" ht="18" customHeight="1">
      <c r="B1068" s="158"/>
      <c r="C1068" s="299"/>
      <c r="D1068" s="159"/>
      <c r="E1068" s="160"/>
      <c r="F1068" s="72"/>
      <c r="G1068" s="72"/>
      <c r="H1068" s="55"/>
      <c r="I1068" s="72"/>
      <c r="J1068" s="261"/>
      <c r="K1068" s="161">
        <f t="shared" si="502"/>
        <v>0</v>
      </c>
      <c r="L1068" s="162">
        <f t="shared" si="1"/>
        <v>0</v>
      </c>
      <c r="M1068" s="162">
        <f t="shared" si="2"/>
        <v>0</v>
      </c>
      <c r="N1068" s="162">
        <f t="shared" si="3"/>
        <v>0</v>
      </c>
      <c r="O1068" s="162">
        <f t="shared" si="4"/>
        <v>0</v>
      </c>
      <c r="P1068" s="163">
        <f t="shared" si="503"/>
        <v>0</v>
      </c>
      <c r="Q1068" s="162">
        <f t="shared" si="504"/>
        <v>0</v>
      </c>
      <c r="R1068" s="162">
        <f t="shared" si="505"/>
        <v>0</v>
      </c>
      <c r="S1068" s="162">
        <f t="shared" si="506"/>
        <v>0</v>
      </c>
      <c r="T1068" s="251" t="str">
        <f t="shared" si="507"/>
        <v/>
      </c>
      <c r="U1068" s="262">
        <v>1</v>
      </c>
      <c r="V1068" s="262">
        <v>1</v>
      </c>
      <c r="W1068" s="262">
        <v>1</v>
      </c>
      <c r="X1068" s="262">
        <v>1</v>
      </c>
      <c r="Y1068" s="158"/>
      <c r="Z1068" s="164">
        <f t="shared" si="10"/>
        <v>0</v>
      </c>
      <c r="AA1068" s="165">
        <f t="shared" si="11"/>
        <v>0</v>
      </c>
      <c r="AB1068" s="166"/>
    </row>
    <row r="1069" spans="2:28" ht="18" customHeight="1">
      <c r="B1069" s="10"/>
      <c r="C1069" s="10"/>
      <c r="D1069" s="10"/>
      <c r="E1069" s="10"/>
      <c r="F1069" s="10"/>
      <c r="G1069" s="10"/>
      <c r="H1069" s="10"/>
      <c r="I1069" s="35"/>
      <c r="J1069" s="10"/>
      <c r="K1069" s="10"/>
      <c r="L1069" s="10"/>
      <c r="M1069" s="10"/>
      <c r="N1069" s="10"/>
      <c r="O1069" s="10"/>
      <c r="P1069" s="219"/>
      <c r="Q1069" s="10"/>
      <c r="R1069" s="10"/>
      <c r="S1069" s="10"/>
      <c r="T1069" s="9"/>
      <c r="U1069" s="10"/>
      <c r="V1069" s="10"/>
      <c r="W1069" s="10"/>
      <c r="X1069" s="10"/>
      <c r="Y1069" s="10"/>
      <c r="Z1069" s="10"/>
      <c r="AA1069" s="10"/>
    </row>
    <row r="1070" spans="2:28" ht="18" customHeight="1">
      <c r="B1070" s="10"/>
      <c r="C1070" s="10"/>
      <c r="D1070" s="10"/>
      <c r="E1070" s="10"/>
      <c r="F1070" s="10"/>
      <c r="G1070" s="10"/>
      <c r="H1070" s="10"/>
      <c r="I1070" s="35"/>
      <c r="J1070" s="10"/>
      <c r="K1070" s="10"/>
      <c r="L1070" s="10"/>
      <c r="M1070" s="10"/>
      <c r="N1070" s="10"/>
      <c r="O1070" s="10"/>
      <c r="P1070" s="219"/>
      <c r="Q1070" s="10"/>
      <c r="R1070" s="10"/>
      <c r="S1070" s="10"/>
      <c r="T1070" s="9"/>
      <c r="U1070" s="10"/>
      <c r="V1070" s="10"/>
      <c r="W1070" s="10"/>
      <c r="X1070" s="10"/>
      <c r="Y1070" s="10"/>
      <c r="Z1070" s="10">
        <f>SUM(Z10:Z1069)</f>
        <v>4573528.25</v>
      </c>
      <c r="AA1070" s="96">
        <f>SUM(AA10:AA1069)</f>
        <v>15569.040203643144</v>
      </c>
    </row>
    <row r="1071" spans="2:28" ht="18" customHeight="1">
      <c r="B1071" s="10"/>
      <c r="C1071" s="10"/>
      <c r="D1071" s="10"/>
      <c r="E1071" s="10"/>
      <c r="F1071" s="10"/>
      <c r="G1071" s="10"/>
      <c r="H1071" s="10"/>
      <c r="I1071" s="35"/>
      <c r="J1071" s="10"/>
      <c r="K1071" s="10"/>
      <c r="L1071" s="10"/>
      <c r="M1071" s="10"/>
      <c r="N1071" s="10"/>
      <c r="O1071" s="10"/>
      <c r="P1071" s="219"/>
      <c r="Q1071" s="10"/>
      <c r="R1071" s="10"/>
      <c r="S1071" s="10"/>
      <c r="T1071" s="9"/>
      <c r="U1071" s="10"/>
      <c r="V1071" s="10"/>
      <c r="W1071" s="10"/>
      <c r="X1071" s="10"/>
      <c r="Y1071" s="10"/>
      <c r="Z1071" s="10"/>
      <c r="AA1071" s="10"/>
    </row>
    <row r="1072" spans="2:28" ht="18" customHeight="1">
      <c r="B1072" s="10"/>
      <c r="C1072" s="10"/>
      <c r="D1072" s="10"/>
      <c r="E1072" s="10"/>
      <c r="F1072" s="10"/>
      <c r="G1072" s="10"/>
      <c r="H1072" s="10"/>
      <c r="I1072" s="35"/>
      <c r="J1072" s="10"/>
      <c r="K1072" s="10"/>
      <c r="L1072" s="10"/>
      <c r="M1072" s="10"/>
      <c r="N1072" s="10"/>
      <c r="O1072" s="10"/>
      <c r="P1072" s="219"/>
      <c r="Q1072" s="10"/>
      <c r="R1072" s="10"/>
      <c r="S1072" s="10"/>
      <c r="T1072" s="9"/>
      <c r="U1072" s="10"/>
      <c r="V1072" s="10"/>
      <c r="W1072" s="10"/>
      <c r="X1072" s="10"/>
      <c r="Y1072" s="10"/>
      <c r="Z1072" s="10" t="s">
        <v>220</v>
      </c>
      <c r="AA1072" s="10">
        <f>Z1070/AA1070</f>
        <v>293.75788039456648</v>
      </c>
    </row>
    <row r="1073" spans="2:27" ht="18" customHeight="1">
      <c r="B1073" s="10"/>
      <c r="C1073" s="10"/>
      <c r="D1073" s="10"/>
      <c r="E1073" s="10"/>
      <c r="F1073" s="10"/>
      <c r="G1073" s="10"/>
      <c r="H1073" s="10"/>
      <c r="I1073" s="35"/>
      <c r="J1073" s="10"/>
      <c r="K1073" s="10"/>
      <c r="L1073" s="10"/>
      <c r="M1073" s="10"/>
      <c r="N1073" s="10"/>
      <c r="O1073" s="10"/>
      <c r="P1073" s="219"/>
      <c r="Q1073" s="10"/>
      <c r="R1073" s="10"/>
      <c r="S1073" s="10"/>
      <c r="T1073" s="9"/>
      <c r="U1073" s="10"/>
      <c r="V1073" s="10"/>
      <c r="W1073" s="10"/>
      <c r="X1073" s="10"/>
      <c r="Y1073" s="10"/>
      <c r="Z1073" s="10"/>
      <c r="AA1073" s="10"/>
    </row>
    <row r="1074" spans="2:27" ht="18" customHeight="1">
      <c r="B1074" s="10"/>
      <c r="C1074" s="10"/>
      <c r="D1074" s="10"/>
      <c r="E1074" s="10"/>
      <c r="F1074" s="10"/>
      <c r="G1074" s="10"/>
      <c r="H1074" s="10"/>
      <c r="I1074" s="35"/>
      <c r="J1074" s="10"/>
      <c r="K1074" s="10"/>
      <c r="L1074" s="10"/>
      <c r="M1074" s="10"/>
      <c r="N1074" s="10"/>
      <c r="O1074" s="10"/>
      <c r="P1074" s="219"/>
      <c r="Q1074" s="10"/>
      <c r="R1074" s="10"/>
      <c r="S1074" s="10"/>
      <c r="T1074" s="9"/>
      <c r="U1074" s="10"/>
      <c r="V1074" s="10"/>
      <c r="W1074" s="10"/>
      <c r="X1074" s="10"/>
      <c r="Y1074" s="10"/>
      <c r="Z1074" s="10"/>
      <c r="AA1074" s="10"/>
    </row>
    <row r="1075" spans="2:27" ht="18" customHeight="1">
      <c r="B1075" s="10"/>
      <c r="C1075" s="10"/>
      <c r="D1075" s="10"/>
      <c r="E1075" s="10"/>
      <c r="F1075" s="10"/>
      <c r="G1075" s="10"/>
      <c r="H1075" s="10"/>
      <c r="I1075" s="35"/>
      <c r="J1075" s="10"/>
      <c r="K1075" s="10"/>
      <c r="L1075" s="10"/>
      <c r="M1075" s="10"/>
      <c r="N1075" s="10"/>
      <c r="O1075" s="10"/>
      <c r="P1075" s="219"/>
      <c r="Q1075" s="10"/>
      <c r="R1075" s="10"/>
      <c r="S1075" s="10"/>
      <c r="T1075" s="9"/>
      <c r="U1075" s="10"/>
      <c r="V1075" s="10"/>
      <c r="W1075" s="10"/>
      <c r="X1075" s="10"/>
      <c r="Y1075" s="10"/>
      <c r="Z1075" s="10"/>
      <c r="AA1075" s="10"/>
    </row>
    <row r="1076" spans="2:27" ht="18" customHeight="1">
      <c r="B1076" s="10"/>
      <c r="C1076" s="10"/>
      <c r="D1076" s="10"/>
      <c r="E1076" s="10"/>
      <c r="F1076" s="10"/>
      <c r="G1076" s="10"/>
      <c r="H1076" s="10"/>
      <c r="I1076" s="35"/>
      <c r="J1076" s="10"/>
      <c r="K1076" s="10"/>
      <c r="L1076" s="10"/>
      <c r="M1076" s="10"/>
      <c r="N1076" s="10"/>
      <c r="O1076" s="10"/>
      <c r="P1076" s="219"/>
      <c r="Q1076" s="10"/>
      <c r="R1076" s="10"/>
      <c r="S1076" s="10"/>
      <c r="T1076" s="9"/>
      <c r="U1076" s="10"/>
      <c r="V1076" s="10"/>
      <c r="W1076" s="10"/>
      <c r="X1076" s="10"/>
      <c r="Y1076" s="10"/>
      <c r="Z1076" s="10"/>
      <c r="AA1076" s="10"/>
    </row>
    <row r="1077" spans="2:27" ht="18" customHeight="1">
      <c r="B1077" s="10"/>
      <c r="C1077" s="10"/>
      <c r="D1077" s="10"/>
      <c r="E1077" s="10"/>
      <c r="F1077" s="10"/>
      <c r="G1077" s="10"/>
      <c r="H1077" s="10"/>
      <c r="I1077" s="35"/>
      <c r="J1077" s="10"/>
      <c r="K1077" s="10"/>
      <c r="L1077" s="10"/>
      <c r="M1077" s="10"/>
      <c r="N1077" s="10"/>
      <c r="O1077" s="10"/>
      <c r="P1077" s="219"/>
      <c r="Q1077" s="10"/>
      <c r="R1077" s="10"/>
      <c r="S1077" s="10"/>
      <c r="T1077" s="9"/>
      <c r="U1077" s="10"/>
      <c r="V1077" s="10"/>
      <c r="W1077" s="10"/>
      <c r="X1077" s="10"/>
      <c r="Y1077" s="10"/>
      <c r="Z1077" s="10"/>
      <c r="AA1077" s="10"/>
    </row>
    <row r="1078" spans="2:27" ht="18" customHeight="1">
      <c r="B1078" s="10"/>
      <c r="C1078" s="10"/>
      <c r="D1078" s="10"/>
      <c r="E1078" s="10"/>
      <c r="F1078" s="10"/>
      <c r="G1078" s="10"/>
      <c r="H1078" s="10"/>
      <c r="I1078" s="35"/>
      <c r="J1078" s="10"/>
      <c r="K1078" s="10"/>
      <c r="L1078" s="10"/>
      <c r="M1078" s="10"/>
      <c r="N1078" s="10"/>
      <c r="O1078" s="10"/>
      <c r="P1078" s="219"/>
      <c r="Q1078" s="10"/>
      <c r="R1078" s="10"/>
      <c r="S1078" s="10"/>
      <c r="T1078" s="9"/>
      <c r="U1078" s="10"/>
      <c r="V1078" s="10"/>
      <c r="W1078" s="10"/>
      <c r="X1078" s="10"/>
      <c r="Y1078" s="10"/>
      <c r="Z1078" s="10"/>
      <c r="AA1078" s="10"/>
    </row>
    <row r="1079" spans="2:27" ht="18" customHeight="1">
      <c r="B1079" s="10"/>
      <c r="C1079" s="10"/>
      <c r="D1079" s="10"/>
      <c r="E1079" s="10"/>
      <c r="F1079" s="10"/>
      <c r="G1079" s="10"/>
      <c r="H1079" s="10"/>
      <c r="I1079" s="35"/>
      <c r="J1079" s="10"/>
      <c r="K1079" s="10"/>
      <c r="L1079" s="10"/>
      <c r="M1079" s="10"/>
      <c r="N1079" s="10"/>
      <c r="O1079" s="10"/>
      <c r="P1079" s="219"/>
      <c r="Q1079" s="10"/>
      <c r="R1079" s="10"/>
      <c r="S1079" s="10"/>
      <c r="T1079" s="9"/>
      <c r="U1079" s="10"/>
      <c r="V1079" s="10"/>
      <c r="W1079" s="10"/>
      <c r="X1079" s="10"/>
      <c r="Y1079" s="10"/>
      <c r="Z1079" s="10"/>
      <c r="AA1079" s="10"/>
    </row>
    <row r="1080" spans="2:27" ht="18" customHeight="1">
      <c r="B1080" s="10"/>
      <c r="C1080" s="10"/>
      <c r="D1080" s="10"/>
      <c r="E1080" s="10"/>
      <c r="F1080" s="10"/>
      <c r="G1080" s="10"/>
      <c r="H1080" s="10"/>
      <c r="I1080" s="35"/>
      <c r="J1080" s="10"/>
      <c r="K1080" s="10"/>
      <c r="L1080" s="10"/>
      <c r="M1080" s="10"/>
      <c r="N1080" s="10"/>
      <c r="O1080" s="10"/>
      <c r="P1080" s="219"/>
      <c r="Q1080" s="10"/>
      <c r="R1080" s="10"/>
      <c r="S1080" s="10"/>
      <c r="T1080" s="9"/>
      <c r="U1080" s="10"/>
      <c r="V1080" s="10"/>
      <c r="W1080" s="10"/>
      <c r="X1080" s="10"/>
      <c r="Y1080" s="10"/>
      <c r="Z1080" s="10"/>
      <c r="AA1080" s="10"/>
    </row>
    <row r="1081" spans="2:27" ht="18" customHeight="1">
      <c r="B1081" s="10"/>
      <c r="C1081" s="10"/>
      <c r="D1081" s="10"/>
      <c r="E1081" s="10"/>
      <c r="F1081" s="10"/>
      <c r="G1081" s="10"/>
      <c r="H1081" s="10"/>
      <c r="I1081" s="35"/>
      <c r="J1081" s="10"/>
      <c r="K1081" s="10"/>
      <c r="L1081" s="10"/>
      <c r="M1081" s="10"/>
      <c r="N1081" s="10"/>
      <c r="O1081" s="10"/>
      <c r="P1081" s="219"/>
      <c r="Q1081" s="10"/>
      <c r="R1081" s="10"/>
      <c r="S1081" s="10"/>
      <c r="T1081" s="9"/>
      <c r="U1081" s="10"/>
      <c r="V1081" s="10"/>
      <c r="W1081" s="10"/>
      <c r="X1081" s="10"/>
      <c r="Y1081" s="10"/>
      <c r="Z1081" s="10"/>
      <c r="AA1081" s="10"/>
    </row>
    <row r="1082" spans="2:27" ht="18" customHeight="1">
      <c r="B1082" s="10"/>
      <c r="C1082" s="10"/>
      <c r="D1082" s="10"/>
      <c r="E1082" s="10"/>
      <c r="F1082" s="10"/>
      <c r="G1082" s="10"/>
      <c r="H1082" s="10"/>
      <c r="I1082" s="35"/>
      <c r="J1082" s="10"/>
      <c r="K1082" s="10"/>
      <c r="L1082" s="10"/>
      <c r="M1082" s="10"/>
      <c r="N1082" s="10"/>
      <c r="O1082" s="10"/>
      <c r="P1082" s="219"/>
      <c r="Q1082" s="10"/>
      <c r="R1082" s="10"/>
      <c r="S1082" s="10"/>
      <c r="T1082" s="9"/>
      <c r="U1082" s="10"/>
      <c r="V1082" s="10"/>
      <c r="W1082" s="10"/>
      <c r="X1082" s="10"/>
      <c r="Y1082" s="10"/>
      <c r="Z1082" s="10"/>
      <c r="AA1082" s="10"/>
    </row>
    <row r="1083" spans="2:27" ht="18" customHeight="1">
      <c r="B1083" s="10"/>
      <c r="C1083" s="10"/>
      <c r="D1083" s="10"/>
      <c r="E1083" s="10"/>
      <c r="F1083" s="10"/>
      <c r="G1083" s="10"/>
      <c r="H1083" s="10"/>
      <c r="I1083" s="35"/>
      <c r="J1083" s="10"/>
      <c r="K1083" s="10"/>
      <c r="L1083" s="10"/>
      <c r="M1083" s="10"/>
      <c r="N1083" s="10"/>
      <c r="O1083" s="10"/>
      <c r="P1083" s="219"/>
      <c r="Q1083" s="10"/>
      <c r="R1083" s="10"/>
      <c r="S1083" s="10"/>
      <c r="T1083" s="9"/>
      <c r="U1083" s="10"/>
      <c r="V1083" s="10"/>
      <c r="W1083" s="10"/>
      <c r="X1083" s="10"/>
      <c r="Y1083" s="10"/>
      <c r="Z1083" s="10"/>
      <c r="AA1083" s="10"/>
    </row>
    <row r="1084" spans="2:27" ht="18" customHeight="1">
      <c r="B1084" s="10"/>
      <c r="C1084" s="10"/>
      <c r="D1084" s="10"/>
      <c r="E1084" s="10"/>
      <c r="F1084" s="10"/>
      <c r="G1084" s="10"/>
      <c r="H1084" s="10"/>
      <c r="I1084" s="35"/>
      <c r="J1084" s="10"/>
      <c r="K1084" s="10"/>
      <c r="L1084" s="10"/>
      <c r="M1084" s="10"/>
      <c r="N1084" s="10"/>
      <c r="O1084" s="10"/>
      <c r="P1084" s="219"/>
      <c r="Q1084" s="10"/>
      <c r="R1084" s="10"/>
      <c r="S1084" s="10"/>
      <c r="T1084" s="9"/>
      <c r="U1084" s="10"/>
      <c r="V1084" s="10"/>
      <c r="W1084" s="10"/>
      <c r="X1084" s="10"/>
      <c r="Y1084" s="10"/>
      <c r="Z1084" s="10"/>
      <c r="AA1084" s="10"/>
    </row>
    <row r="1085" spans="2:27" ht="18" customHeight="1">
      <c r="B1085" s="10"/>
      <c r="C1085" s="10"/>
      <c r="D1085" s="10"/>
      <c r="E1085" s="10"/>
      <c r="F1085" s="10"/>
      <c r="G1085" s="10"/>
      <c r="H1085" s="10"/>
      <c r="I1085" s="35"/>
      <c r="J1085" s="10"/>
      <c r="K1085" s="10"/>
      <c r="L1085" s="10"/>
      <c r="M1085" s="10"/>
      <c r="N1085" s="10"/>
      <c r="O1085" s="10"/>
      <c r="P1085" s="219"/>
      <c r="Q1085" s="10"/>
      <c r="R1085" s="10"/>
      <c r="S1085" s="10"/>
      <c r="T1085" s="9"/>
      <c r="U1085" s="10"/>
      <c r="V1085" s="10"/>
      <c r="W1085" s="10"/>
      <c r="X1085" s="10"/>
      <c r="Y1085" s="10"/>
      <c r="Z1085" s="10"/>
      <c r="AA1085" s="10"/>
    </row>
    <row r="1086" spans="2:27" ht="18" customHeight="1">
      <c r="B1086" s="10"/>
      <c r="C1086" s="10"/>
      <c r="D1086" s="10"/>
      <c r="E1086" s="10"/>
      <c r="F1086" s="10"/>
      <c r="G1086" s="10"/>
      <c r="H1086" s="10"/>
      <c r="I1086" s="35"/>
      <c r="J1086" s="10"/>
      <c r="K1086" s="10"/>
      <c r="L1086" s="10"/>
      <c r="M1086" s="10"/>
      <c r="N1086" s="10"/>
      <c r="O1086" s="10"/>
      <c r="P1086" s="219"/>
      <c r="Q1086" s="10"/>
      <c r="R1086" s="10"/>
      <c r="S1086" s="10"/>
      <c r="T1086" s="9"/>
      <c r="U1086" s="10"/>
      <c r="V1086" s="10"/>
      <c r="W1086" s="10"/>
      <c r="X1086" s="10"/>
      <c r="Y1086" s="10"/>
      <c r="Z1086" s="10"/>
      <c r="AA1086" s="10"/>
    </row>
    <row r="1087" spans="2:27" ht="18" customHeight="1">
      <c r="B1087" s="10"/>
      <c r="C1087" s="10"/>
      <c r="D1087" s="10"/>
      <c r="E1087" s="10"/>
      <c r="F1087" s="10"/>
      <c r="G1087" s="10"/>
      <c r="H1087" s="10"/>
      <c r="I1087" s="35"/>
      <c r="J1087" s="10"/>
      <c r="K1087" s="10"/>
      <c r="L1087" s="10"/>
      <c r="M1087" s="10"/>
      <c r="N1087" s="10"/>
      <c r="O1087" s="10"/>
      <c r="P1087" s="219"/>
      <c r="Q1087" s="10"/>
      <c r="R1087" s="10"/>
      <c r="S1087" s="10"/>
      <c r="T1087" s="9"/>
      <c r="U1087" s="10"/>
      <c r="V1087" s="10"/>
      <c r="W1087" s="10"/>
      <c r="X1087" s="10"/>
      <c r="Y1087" s="10"/>
      <c r="Z1087" s="10"/>
      <c r="AA1087" s="10"/>
    </row>
    <row r="1088" spans="2:27" ht="18" customHeight="1">
      <c r="B1088" s="10"/>
      <c r="C1088" s="10"/>
      <c r="D1088" s="10"/>
      <c r="E1088" s="10"/>
      <c r="F1088" s="10"/>
      <c r="G1088" s="10"/>
      <c r="H1088" s="10"/>
      <c r="I1088" s="35"/>
      <c r="J1088" s="10"/>
      <c r="K1088" s="10"/>
      <c r="L1088" s="10"/>
      <c r="M1088" s="10"/>
      <c r="N1088" s="10"/>
      <c r="O1088" s="10"/>
      <c r="P1088" s="219"/>
      <c r="Q1088" s="10"/>
      <c r="R1088" s="10"/>
      <c r="S1088" s="10"/>
      <c r="T1088" s="9"/>
      <c r="U1088" s="10"/>
      <c r="V1088" s="10"/>
      <c r="W1088" s="10"/>
      <c r="X1088" s="10"/>
      <c r="Y1088" s="10"/>
      <c r="Z1088" s="10"/>
      <c r="AA1088" s="10"/>
    </row>
    <row r="1089" spans="2:27" ht="18" customHeight="1">
      <c r="B1089" s="10"/>
      <c r="C1089" s="10"/>
      <c r="D1089" s="10"/>
      <c r="E1089" s="10"/>
      <c r="F1089" s="10"/>
      <c r="G1089" s="10"/>
      <c r="H1089" s="10"/>
      <c r="I1089" s="35"/>
      <c r="J1089" s="10"/>
      <c r="K1089" s="10"/>
      <c r="L1089" s="10"/>
      <c r="M1089" s="10"/>
      <c r="N1089" s="10"/>
      <c r="O1089" s="10"/>
      <c r="P1089" s="219"/>
      <c r="Q1089" s="10"/>
      <c r="R1089" s="10"/>
      <c r="S1089" s="10"/>
      <c r="T1089" s="9"/>
      <c r="U1089" s="10"/>
      <c r="V1089" s="10"/>
      <c r="W1089" s="10"/>
      <c r="X1089" s="10"/>
      <c r="Y1089" s="10"/>
      <c r="Z1089" s="10"/>
      <c r="AA1089" s="10"/>
    </row>
    <row r="1090" spans="2:27" ht="18" customHeight="1">
      <c r="B1090" s="10"/>
      <c r="C1090" s="10"/>
      <c r="D1090" s="10"/>
      <c r="E1090" s="10"/>
      <c r="F1090" s="10"/>
      <c r="G1090" s="10"/>
      <c r="H1090" s="10"/>
      <c r="I1090" s="35"/>
      <c r="J1090" s="10"/>
      <c r="K1090" s="10"/>
      <c r="L1090" s="10"/>
      <c r="M1090" s="10"/>
      <c r="N1090" s="10"/>
      <c r="O1090" s="10"/>
      <c r="P1090" s="219"/>
      <c r="Q1090" s="10"/>
      <c r="R1090" s="10"/>
      <c r="S1090" s="10"/>
      <c r="T1090" s="9"/>
      <c r="U1090" s="10"/>
      <c r="V1090" s="10"/>
      <c r="W1090" s="10"/>
      <c r="X1090" s="10"/>
      <c r="Y1090" s="10"/>
      <c r="Z1090" s="10"/>
      <c r="AA1090" s="10"/>
    </row>
    <row r="1091" spans="2:27" ht="18" customHeight="1">
      <c r="B1091" s="10"/>
      <c r="C1091" s="10"/>
      <c r="D1091" s="10"/>
      <c r="E1091" s="10"/>
      <c r="F1091" s="10"/>
      <c r="G1091" s="10"/>
      <c r="H1091" s="10"/>
      <c r="I1091" s="35"/>
      <c r="J1091" s="10"/>
      <c r="K1091" s="10"/>
      <c r="L1091" s="10"/>
      <c r="M1091" s="10"/>
      <c r="N1091" s="10"/>
      <c r="O1091" s="10"/>
      <c r="P1091" s="219"/>
      <c r="Q1091" s="10"/>
      <c r="R1091" s="10"/>
      <c r="S1091" s="10"/>
      <c r="T1091" s="9"/>
      <c r="U1091" s="10"/>
      <c r="V1091" s="10"/>
      <c r="W1091" s="10"/>
      <c r="X1091" s="10"/>
      <c r="Y1091" s="10"/>
      <c r="Z1091" s="10"/>
      <c r="AA1091" s="10"/>
    </row>
    <row r="1092" spans="2:27" ht="18" customHeight="1">
      <c r="B1092" s="10"/>
      <c r="C1092" s="10"/>
      <c r="D1092" s="10"/>
      <c r="E1092" s="10"/>
      <c r="F1092" s="10"/>
      <c r="G1092" s="10"/>
      <c r="H1092" s="10"/>
      <c r="I1092" s="35"/>
      <c r="J1092" s="10"/>
      <c r="K1092" s="10"/>
      <c r="L1092" s="10"/>
      <c r="M1092" s="10"/>
      <c r="N1092" s="10"/>
      <c r="O1092" s="10"/>
      <c r="P1092" s="219"/>
      <c r="Q1092" s="10"/>
      <c r="R1092" s="10"/>
      <c r="S1092" s="10"/>
      <c r="T1092" s="9"/>
      <c r="U1092" s="10"/>
      <c r="V1092" s="10"/>
      <c r="W1092" s="10"/>
      <c r="X1092" s="10"/>
      <c r="Y1092" s="10"/>
      <c r="Z1092" s="10"/>
      <c r="AA1092" s="10"/>
    </row>
    <row r="1093" spans="2:27" ht="18" customHeight="1">
      <c r="B1093" s="10"/>
      <c r="C1093" s="10"/>
      <c r="D1093" s="10"/>
      <c r="E1093" s="10"/>
      <c r="F1093" s="10"/>
      <c r="G1093" s="10"/>
      <c r="H1093" s="10"/>
      <c r="I1093" s="35"/>
      <c r="J1093" s="10"/>
      <c r="K1093" s="10"/>
      <c r="L1093" s="10"/>
      <c r="M1093" s="10"/>
      <c r="N1093" s="10"/>
      <c r="O1093" s="10"/>
      <c r="P1093" s="219"/>
      <c r="Q1093" s="10"/>
      <c r="R1093" s="10"/>
      <c r="S1093" s="10"/>
      <c r="T1093" s="9"/>
      <c r="U1093" s="10"/>
      <c r="V1093" s="10"/>
      <c r="W1093" s="10"/>
      <c r="X1093" s="10"/>
      <c r="Y1093" s="10"/>
      <c r="Z1093" s="10"/>
      <c r="AA1093" s="10"/>
    </row>
    <row r="1094" spans="2:27" ht="18" customHeight="1">
      <c r="B1094" s="10"/>
      <c r="C1094" s="10"/>
      <c r="D1094" s="10"/>
      <c r="E1094" s="10"/>
      <c r="F1094" s="10"/>
      <c r="G1094" s="10"/>
      <c r="H1094" s="10"/>
      <c r="I1094" s="35"/>
      <c r="J1094" s="10"/>
      <c r="K1094" s="10"/>
      <c r="L1094" s="10"/>
      <c r="M1094" s="10"/>
      <c r="N1094" s="10"/>
      <c r="O1094" s="10"/>
      <c r="P1094" s="219"/>
      <c r="Q1094" s="10"/>
      <c r="R1094" s="10"/>
      <c r="S1094" s="10"/>
      <c r="T1094" s="9"/>
      <c r="U1094" s="10"/>
      <c r="V1094" s="10"/>
      <c r="W1094" s="10"/>
      <c r="X1094" s="10"/>
      <c r="Y1094" s="10"/>
      <c r="Z1094" s="10"/>
      <c r="AA1094" s="10"/>
    </row>
    <row r="1095" spans="2:27" ht="18" customHeight="1">
      <c r="B1095" s="10"/>
      <c r="C1095" s="10"/>
      <c r="D1095" s="10"/>
      <c r="E1095" s="10"/>
      <c r="F1095" s="10"/>
      <c r="G1095" s="10"/>
      <c r="H1095" s="10"/>
      <c r="I1095" s="35"/>
      <c r="J1095" s="10"/>
      <c r="K1095" s="10"/>
      <c r="L1095" s="10"/>
      <c r="M1095" s="10"/>
      <c r="N1095" s="10"/>
      <c r="O1095" s="10"/>
      <c r="P1095" s="219"/>
      <c r="Q1095" s="10"/>
      <c r="R1095" s="10"/>
      <c r="S1095" s="10"/>
      <c r="T1095" s="9"/>
      <c r="U1095" s="10"/>
      <c r="V1095" s="10"/>
      <c r="W1095" s="10"/>
      <c r="X1095" s="10"/>
      <c r="Y1095" s="10"/>
      <c r="Z1095" s="10"/>
      <c r="AA1095" s="10"/>
    </row>
    <row r="1096" spans="2:27" ht="18" customHeight="1">
      <c r="B1096" s="10"/>
      <c r="C1096" s="10"/>
      <c r="D1096" s="10"/>
      <c r="E1096" s="10"/>
      <c r="F1096" s="10"/>
      <c r="G1096" s="10"/>
      <c r="H1096" s="10"/>
      <c r="I1096" s="35"/>
      <c r="J1096" s="10"/>
      <c r="K1096" s="10"/>
      <c r="L1096" s="10"/>
      <c r="M1096" s="10"/>
      <c r="N1096" s="10"/>
      <c r="O1096" s="10"/>
      <c r="P1096" s="219"/>
      <c r="Q1096" s="10"/>
      <c r="R1096" s="10"/>
      <c r="S1096" s="10"/>
      <c r="T1096" s="9"/>
      <c r="U1096" s="10"/>
      <c r="V1096" s="10"/>
      <c r="W1096" s="10"/>
      <c r="X1096" s="10"/>
      <c r="Y1096" s="10"/>
      <c r="Z1096" s="10"/>
      <c r="AA1096" s="10"/>
    </row>
    <row r="1097" spans="2:27" ht="18" customHeight="1">
      <c r="B1097" s="10"/>
      <c r="C1097" s="10"/>
      <c r="D1097" s="10"/>
      <c r="E1097" s="10"/>
      <c r="F1097" s="10"/>
      <c r="G1097" s="10"/>
      <c r="H1097" s="10"/>
      <c r="I1097" s="35"/>
      <c r="J1097" s="10"/>
      <c r="K1097" s="10"/>
      <c r="L1097" s="10"/>
      <c r="M1097" s="10"/>
      <c r="N1097" s="10"/>
      <c r="O1097" s="10"/>
      <c r="P1097" s="219"/>
      <c r="Q1097" s="10"/>
      <c r="R1097" s="10"/>
      <c r="S1097" s="10"/>
      <c r="T1097" s="9"/>
      <c r="U1097" s="10"/>
      <c r="V1097" s="10"/>
      <c r="W1097" s="10"/>
      <c r="X1097" s="10"/>
      <c r="Y1097" s="10"/>
      <c r="Z1097" s="10"/>
      <c r="AA1097" s="10"/>
    </row>
    <row r="1098" spans="2:27" ht="18" customHeight="1">
      <c r="B1098" s="10"/>
      <c r="C1098" s="10"/>
      <c r="D1098" s="10"/>
      <c r="E1098" s="10"/>
      <c r="F1098" s="10"/>
      <c r="G1098" s="10"/>
      <c r="H1098" s="10"/>
      <c r="I1098" s="35"/>
      <c r="J1098" s="10"/>
      <c r="K1098" s="10"/>
      <c r="L1098" s="10"/>
      <c r="M1098" s="10"/>
      <c r="N1098" s="10"/>
      <c r="O1098" s="10"/>
      <c r="P1098" s="219"/>
      <c r="Q1098" s="10"/>
      <c r="R1098" s="10"/>
      <c r="S1098" s="10"/>
      <c r="T1098" s="9"/>
      <c r="U1098" s="10"/>
      <c r="V1098" s="10"/>
      <c r="W1098" s="10"/>
      <c r="X1098" s="10"/>
      <c r="Y1098" s="10"/>
      <c r="Z1098" s="10"/>
      <c r="AA1098" s="10"/>
    </row>
    <row r="1099" spans="2:27" ht="18" customHeight="1">
      <c r="B1099" s="10"/>
      <c r="C1099" s="10"/>
      <c r="D1099" s="10"/>
      <c r="E1099" s="10"/>
      <c r="F1099" s="10"/>
      <c r="G1099" s="10"/>
      <c r="H1099" s="10"/>
      <c r="I1099" s="35"/>
      <c r="J1099" s="10"/>
      <c r="K1099" s="10"/>
      <c r="L1099" s="10"/>
      <c r="M1099" s="10"/>
      <c r="N1099" s="10"/>
      <c r="O1099" s="10"/>
      <c r="P1099" s="219"/>
      <c r="Q1099" s="10"/>
      <c r="R1099" s="10"/>
      <c r="S1099" s="10"/>
      <c r="T1099" s="9"/>
      <c r="U1099" s="10"/>
      <c r="V1099" s="10"/>
      <c r="W1099" s="10"/>
      <c r="X1099" s="10"/>
      <c r="Y1099" s="10"/>
      <c r="Z1099" s="10"/>
      <c r="AA1099" s="10"/>
    </row>
    <row r="1100" spans="2:27" ht="18" customHeight="1">
      <c r="B1100" s="10"/>
      <c r="C1100" s="10"/>
      <c r="D1100" s="10"/>
      <c r="E1100" s="10"/>
      <c r="F1100" s="10"/>
      <c r="G1100" s="10"/>
      <c r="H1100" s="10"/>
      <c r="I1100" s="35"/>
      <c r="J1100" s="10"/>
      <c r="K1100" s="10"/>
      <c r="L1100" s="10"/>
      <c r="M1100" s="10"/>
      <c r="N1100" s="10"/>
      <c r="O1100" s="10"/>
      <c r="P1100" s="219"/>
      <c r="Q1100" s="10"/>
      <c r="R1100" s="10"/>
      <c r="S1100" s="10"/>
      <c r="T1100" s="9"/>
      <c r="U1100" s="10"/>
      <c r="V1100" s="10"/>
      <c r="W1100" s="10"/>
      <c r="X1100" s="10"/>
      <c r="Y1100" s="10"/>
      <c r="Z1100" s="10"/>
      <c r="AA1100" s="10"/>
    </row>
    <row r="1101" spans="2:27" ht="18" customHeight="1">
      <c r="B1101" s="10"/>
      <c r="C1101" s="10"/>
      <c r="D1101" s="10"/>
      <c r="E1101" s="10"/>
      <c r="F1101" s="10"/>
      <c r="G1101" s="10"/>
      <c r="H1101" s="10"/>
      <c r="I1101" s="35"/>
      <c r="J1101" s="10"/>
      <c r="K1101" s="10"/>
      <c r="L1101" s="10"/>
      <c r="M1101" s="10"/>
      <c r="N1101" s="10"/>
      <c r="O1101" s="10"/>
      <c r="P1101" s="219"/>
      <c r="Q1101" s="10"/>
      <c r="R1101" s="10"/>
      <c r="S1101" s="10"/>
      <c r="T1101" s="9"/>
      <c r="U1101" s="10"/>
      <c r="V1101" s="10"/>
      <c r="W1101" s="10"/>
      <c r="X1101" s="10"/>
      <c r="Y1101" s="10"/>
      <c r="Z1101" s="10"/>
      <c r="AA1101" s="10"/>
    </row>
    <row r="1102" spans="2:27" ht="18" customHeight="1">
      <c r="B1102" s="10"/>
      <c r="C1102" s="10"/>
      <c r="D1102" s="10"/>
      <c r="E1102" s="10"/>
      <c r="F1102" s="10"/>
      <c r="G1102" s="10"/>
      <c r="H1102" s="10"/>
      <c r="I1102" s="35"/>
      <c r="J1102" s="10"/>
      <c r="K1102" s="10"/>
      <c r="L1102" s="10"/>
      <c r="M1102" s="10"/>
      <c r="N1102" s="10"/>
      <c r="O1102" s="10"/>
      <c r="P1102" s="219"/>
      <c r="Q1102" s="10"/>
      <c r="R1102" s="10"/>
      <c r="S1102" s="10"/>
      <c r="T1102" s="9"/>
      <c r="U1102" s="10"/>
      <c r="V1102" s="10"/>
      <c r="W1102" s="10"/>
      <c r="X1102" s="10"/>
      <c r="Y1102" s="10"/>
      <c r="Z1102" s="10"/>
      <c r="AA1102" s="10"/>
    </row>
    <row r="1103" spans="2:27" ht="18" customHeight="1">
      <c r="B1103" s="10"/>
      <c r="C1103" s="10"/>
      <c r="D1103" s="10"/>
      <c r="E1103" s="10"/>
      <c r="F1103" s="10"/>
      <c r="G1103" s="10"/>
      <c r="H1103" s="10"/>
      <c r="I1103" s="35"/>
      <c r="J1103" s="10"/>
      <c r="K1103" s="10"/>
      <c r="L1103" s="10"/>
      <c r="M1103" s="10"/>
      <c r="N1103" s="10"/>
      <c r="O1103" s="10"/>
      <c r="P1103" s="219"/>
      <c r="Q1103" s="10"/>
      <c r="R1103" s="10"/>
      <c r="S1103" s="10"/>
      <c r="T1103" s="9"/>
      <c r="U1103" s="10"/>
      <c r="V1103" s="10"/>
      <c r="W1103" s="10"/>
      <c r="X1103" s="10"/>
      <c r="Y1103" s="10"/>
      <c r="Z1103" s="10"/>
      <c r="AA1103" s="10"/>
    </row>
    <row r="1104" spans="2:27" ht="18" customHeight="1">
      <c r="B1104" s="10"/>
      <c r="C1104" s="10"/>
      <c r="D1104" s="10"/>
      <c r="E1104" s="10"/>
      <c r="F1104" s="10"/>
      <c r="G1104" s="10"/>
      <c r="H1104" s="10"/>
      <c r="I1104" s="35"/>
      <c r="J1104" s="10"/>
      <c r="K1104" s="10"/>
      <c r="L1104" s="10"/>
      <c r="M1104" s="10"/>
      <c r="N1104" s="10"/>
      <c r="O1104" s="10"/>
      <c r="P1104" s="219"/>
      <c r="Q1104" s="10"/>
      <c r="R1104" s="10"/>
      <c r="S1104" s="10"/>
      <c r="T1104" s="9"/>
      <c r="U1104" s="10"/>
      <c r="V1104" s="10"/>
      <c r="W1104" s="10"/>
      <c r="X1104" s="10"/>
      <c r="Y1104" s="10"/>
      <c r="Z1104" s="10"/>
      <c r="AA1104" s="10"/>
    </row>
    <row r="1105" spans="2:27" ht="18" customHeight="1">
      <c r="B1105" s="10"/>
      <c r="C1105" s="10"/>
      <c r="D1105" s="10"/>
      <c r="E1105" s="10"/>
      <c r="F1105" s="10"/>
      <c r="G1105" s="10"/>
      <c r="H1105" s="10"/>
      <c r="I1105" s="35"/>
      <c r="J1105" s="10"/>
      <c r="K1105" s="10"/>
      <c r="L1105" s="10"/>
      <c r="M1105" s="10"/>
      <c r="N1105" s="10"/>
      <c r="O1105" s="10"/>
      <c r="P1105" s="219"/>
      <c r="Q1105" s="10"/>
      <c r="R1105" s="10"/>
      <c r="S1105" s="10"/>
      <c r="T1105" s="9"/>
      <c r="U1105" s="10"/>
      <c r="V1105" s="10"/>
      <c r="W1105" s="10"/>
      <c r="X1105" s="10"/>
      <c r="Y1105" s="10"/>
      <c r="Z1105" s="10"/>
      <c r="AA1105" s="10"/>
    </row>
    <row r="1106" spans="2:27" ht="18" customHeight="1">
      <c r="B1106" s="10"/>
      <c r="C1106" s="10"/>
      <c r="D1106" s="10"/>
      <c r="E1106" s="10"/>
      <c r="F1106" s="10"/>
      <c r="G1106" s="10"/>
      <c r="H1106" s="10"/>
      <c r="I1106" s="35"/>
      <c r="J1106" s="10"/>
      <c r="K1106" s="10"/>
      <c r="L1106" s="10"/>
      <c r="M1106" s="10"/>
      <c r="N1106" s="10"/>
      <c r="O1106" s="10"/>
      <c r="P1106" s="219"/>
      <c r="Q1106" s="10"/>
      <c r="R1106" s="10"/>
      <c r="S1106" s="10"/>
      <c r="T1106" s="9"/>
      <c r="U1106" s="10"/>
      <c r="V1106" s="10"/>
      <c r="W1106" s="10"/>
      <c r="X1106" s="10"/>
      <c r="Y1106" s="10"/>
      <c r="Z1106" s="10"/>
      <c r="AA1106" s="10"/>
    </row>
    <row r="1107" spans="2:27" ht="18" customHeight="1">
      <c r="B1107" s="10"/>
      <c r="C1107" s="10"/>
      <c r="D1107" s="10"/>
      <c r="E1107" s="10"/>
      <c r="F1107" s="10"/>
      <c r="G1107" s="10"/>
      <c r="H1107" s="10"/>
      <c r="I1107" s="35"/>
      <c r="J1107" s="10"/>
      <c r="K1107" s="10"/>
      <c r="L1107" s="10"/>
      <c r="M1107" s="10"/>
      <c r="N1107" s="10"/>
      <c r="O1107" s="10"/>
      <c r="P1107" s="219"/>
      <c r="Q1107" s="10"/>
      <c r="R1107" s="10"/>
      <c r="S1107" s="10"/>
      <c r="T1107" s="9"/>
      <c r="U1107" s="10"/>
      <c r="V1107" s="10"/>
      <c r="W1107" s="10"/>
      <c r="X1107" s="10"/>
      <c r="Y1107" s="10"/>
      <c r="Z1107" s="10"/>
      <c r="AA1107" s="10"/>
    </row>
    <row r="1108" spans="2:27" ht="18" customHeight="1">
      <c r="B1108" s="10"/>
      <c r="C1108" s="10"/>
      <c r="D1108" s="10"/>
      <c r="E1108" s="10"/>
      <c r="F1108" s="10"/>
      <c r="G1108" s="10"/>
      <c r="H1108" s="10"/>
      <c r="I1108" s="35"/>
      <c r="J1108" s="10"/>
      <c r="K1108" s="10"/>
      <c r="L1108" s="10"/>
      <c r="M1108" s="10"/>
      <c r="N1108" s="10"/>
      <c r="O1108" s="10"/>
      <c r="P1108" s="219"/>
      <c r="Q1108" s="10"/>
      <c r="R1108" s="10"/>
      <c r="S1108" s="10"/>
      <c r="T1108" s="9"/>
      <c r="U1108" s="10"/>
      <c r="V1108" s="10"/>
      <c r="W1108" s="10"/>
      <c r="X1108" s="10"/>
      <c r="Y1108" s="10"/>
      <c r="Z1108" s="10"/>
      <c r="AA1108" s="10"/>
    </row>
    <row r="1109" spans="2:27" ht="18" customHeight="1">
      <c r="B1109" s="10"/>
      <c r="C1109" s="10"/>
      <c r="D1109" s="10"/>
      <c r="E1109" s="10"/>
      <c r="F1109" s="10"/>
      <c r="G1109" s="10"/>
      <c r="H1109" s="10"/>
      <c r="I1109" s="35"/>
      <c r="J1109" s="10"/>
      <c r="K1109" s="10"/>
      <c r="L1109" s="10"/>
      <c r="M1109" s="10"/>
      <c r="N1109" s="10"/>
      <c r="O1109" s="10"/>
      <c r="P1109" s="219"/>
      <c r="Q1109" s="10"/>
      <c r="R1109" s="10"/>
      <c r="S1109" s="10"/>
      <c r="T1109" s="9"/>
      <c r="U1109" s="10"/>
      <c r="V1109" s="10"/>
      <c r="W1109" s="10"/>
      <c r="X1109" s="10"/>
      <c r="Y1109" s="10"/>
      <c r="Z1109" s="10"/>
      <c r="AA1109" s="10"/>
    </row>
    <row r="1110" spans="2:27" ht="18" customHeight="1">
      <c r="B1110" s="10"/>
      <c r="C1110" s="10"/>
      <c r="D1110" s="10"/>
      <c r="E1110" s="10"/>
      <c r="F1110" s="10"/>
      <c r="G1110" s="10"/>
      <c r="H1110" s="10"/>
      <c r="I1110" s="35"/>
      <c r="J1110" s="10"/>
      <c r="K1110" s="10"/>
      <c r="L1110" s="10"/>
      <c r="M1110" s="10"/>
      <c r="N1110" s="10"/>
      <c r="O1110" s="10"/>
      <c r="P1110" s="219"/>
      <c r="Q1110" s="10"/>
      <c r="R1110" s="10"/>
      <c r="S1110" s="10"/>
      <c r="T1110" s="9"/>
      <c r="U1110" s="10"/>
      <c r="V1110" s="10"/>
      <c r="W1110" s="10"/>
      <c r="X1110" s="10"/>
      <c r="Y1110" s="10"/>
      <c r="Z1110" s="10"/>
      <c r="AA1110" s="10"/>
    </row>
    <row r="1111" spans="2:27" ht="18" customHeight="1">
      <c r="B1111" s="10"/>
      <c r="C1111" s="10"/>
      <c r="D1111" s="10"/>
      <c r="E1111" s="10"/>
      <c r="F1111" s="10"/>
      <c r="G1111" s="10"/>
      <c r="H1111" s="10"/>
      <c r="I1111" s="35"/>
      <c r="J1111" s="10"/>
      <c r="K1111" s="10"/>
      <c r="L1111" s="10"/>
      <c r="M1111" s="10"/>
      <c r="N1111" s="10"/>
      <c r="O1111" s="10"/>
      <c r="P1111" s="219"/>
      <c r="Q1111" s="10"/>
      <c r="R1111" s="10"/>
      <c r="S1111" s="10"/>
      <c r="T1111" s="9"/>
      <c r="U1111" s="10"/>
      <c r="V1111" s="10"/>
      <c r="W1111" s="10"/>
      <c r="X1111" s="10"/>
      <c r="Y1111" s="10"/>
      <c r="Z1111" s="10"/>
      <c r="AA1111" s="10"/>
    </row>
    <row r="1112" spans="2:27" ht="18" customHeight="1">
      <c r="B1112" s="10"/>
      <c r="C1112" s="10"/>
      <c r="D1112" s="10"/>
      <c r="E1112" s="10"/>
      <c r="F1112" s="10"/>
      <c r="G1112" s="10"/>
      <c r="H1112" s="10"/>
      <c r="I1112" s="35"/>
      <c r="J1112" s="10"/>
      <c r="K1112" s="10"/>
      <c r="L1112" s="10"/>
      <c r="M1112" s="10"/>
      <c r="N1112" s="10"/>
      <c r="O1112" s="10"/>
      <c r="P1112" s="219"/>
      <c r="Q1112" s="10"/>
      <c r="R1112" s="10"/>
      <c r="S1112" s="10"/>
      <c r="T1112" s="9"/>
      <c r="U1112" s="10"/>
      <c r="V1112" s="10"/>
      <c r="W1112" s="10"/>
      <c r="X1112" s="10"/>
      <c r="Y1112" s="10"/>
      <c r="Z1112" s="10"/>
      <c r="AA1112" s="10"/>
    </row>
    <row r="1113" spans="2:27" ht="18" customHeight="1">
      <c r="B1113" s="10"/>
      <c r="C1113" s="10"/>
      <c r="D1113" s="10"/>
      <c r="E1113" s="10"/>
      <c r="F1113" s="10"/>
      <c r="G1113" s="10"/>
      <c r="H1113" s="10"/>
      <c r="I1113" s="35"/>
      <c r="J1113" s="10"/>
      <c r="K1113" s="10"/>
      <c r="L1113" s="10"/>
      <c r="M1113" s="10"/>
      <c r="N1113" s="10"/>
      <c r="O1113" s="10"/>
      <c r="P1113" s="219"/>
      <c r="Q1113" s="10"/>
      <c r="R1113" s="10"/>
      <c r="S1113" s="10"/>
      <c r="T1113" s="9"/>
      <c r="U1113" s="10"/>
      <c r="V1113" s="10"/>
      <c r="W1113" s="10"/>
      <c r="X1113" s="10"/>
      <c r="Y1113" s="10"/>
      <c r="Z1113" s="10"/>
      <c r="AA1113" s="10"/>
    </row>
    <row r="1114" spans="2:27" ht="18" customHeight="1">
      <c r="B1114" s="10"/>
      <c r="C1114" s="10"/>
      <c r="D1114" s="10"/>
      <c r="E1114" s="10"/>
      <c r="F1114" s="10"/>
      <c r="G1114" s="10"/>
      <c r="H1114" s="10"/>
      <c r="I1114" s="35"/>
      <c r="J1114" s="10"/>
      <c r="K1114" s="10"/>
      <c r="L1114" s="10"/>
      <c r="M1114" s="10"/>
      <c r="N1114" s="10"/>
      <c r="O1114" s="10"/>
      <c r="P1114" s="219"/>
      <c r="Q1114" s="10"/>
      <c r="R1114" s="10"/>
      <c r="S1114" s="10"/>
      <c r="T1114" s="9"/>
      <c r="U1114" s="10"/>
      <c r="V1114" s="10"/>
      <c r="W1114" s="10"/>
      <c r="X1114" s="10"/>
      <c r="Y1114" s="10"/>
      <c r="Z1114" s="10"/>
      <c r="AA1114" s="10"/>
    </row>
    <row r="1115" spans="2:27" ht="18" customHeight="1">
      <c r="B1115" s="10"/>
      <c r="C1115" s="10"/>
      <c r="D1115" s="10"/>
      <c r="E1115" s="10"/>
      <c r="F1115" s="10"/>
      <c r="G1115" s="10"/>
      <c r="H1115" s="10"/>
      <c r="I1115" s="35"/>
      <c r="J1115" s="10"/>
      <c r="K1115" s="10"/>
      <c r="L1115" s="10"/>
      <c r="M1115" s="10"/>
      <c r="N1115" s="10"/>
      <c r="O1115" s="10"/>
      <c r="P1115" s="219"/>
      <c r="Q1115" s="10"/>
      <c r="R1115" s="10"/>
      <c r="S1115" s="10"/>
      <c r="T1115" s="9"/>
      <c r="U1115" s="10"/>
      <c r="V1115" s="10"/>
      <c r="W1115" s="10"/>
      <c r="X1115" s="10"/>
      <c r="Y1115" s="10"/>
      <c r="Z1115" s="10"/>
      <c r="AA1115" s="10"/>
    </row>
    <row r="1116" spans="2:27" ht="18" customHeight="1">
      <c r="B1116" s="10"/>
      <c r="C1116" s="10"/>
      <c r="D1116" s="10"/>
      <c r="E1116" s="10"/>
      <c r="F1116" s="10"/>
      <c r="G1116" s="10"/>
      <c r="H1116" s="10"/>
      <c r="I1116" s="35"/>
      <c r="J1116" s="10"/>
      <c r="K1116" s="10"/>
      <c r="L1116" s="10"/>
      <c r="M1116" s="10"/>
      <c r="N1116" s="10"/>
      <c r="O1116" s="10"/>
      <c r="P1116" s="219"/>
      <c r="Q1116" s="10"/>
      <c r="R1116" s="10"/>
      <c r="S1116" s="10"/>
      <c r="T1116" s="9"/>
      <c r="U1116" s="10"/>
      <c r="V1116" s="10"/>
      <c r="W1116" s="10"/>
      <c r="X1116" s="10"/>
      <c r="Y1116" s="10"/>
      <c r="Z1116" s="10"/>
      <c r="AA1116" s="10"/>
    </row>
    <row r="1117" spans="2:27" ht="18" customHeight="1">
      <c r="B1117" s="10"/>
      <c r="C1117" s="10"/>
      <c r="D1117" s="10"/>
      <c r="E1117" s="10"/>
      <c r="F1117" s="10"/>
      <c r="G1117" s="10"/>
      <c r="H1117" s="10"/>
      <c r="I1117" s="35"/>
      <c r="J1117" s="10"/>
      <c r="K1117" s="10"/>
      <c r="L1117" s="10"/>
      <c r="M1117" s="10"/>
      <c r="N1117" s="10"/>
      <c r="O1117" s="10"/>
      <c r="P1117" s="219"/>
      <c r="Q1117" s="10"/>
      <c r="R1117" s="10"/>
      <c r="S1117" s="10"/>
      <c r="T1117" s="9"/>
      <c r="U1117" s="10"/>
      <c r="V1117" s="10"/>
      <c r="W1117" s="10"/>
      <c r="X1117" s="10"/>
      <c r="Y1117" s="10"/>
      <c r="Z1117" s="10"/>
      <c r="AA1117" s="10"/>
    </row>
    <row r="1118" spans="2:27" ht="18" customHeight="1">
      <c r="B1118" s="10"/>
      <c r="C1118" s="10"/>
      <c r="D1118" s="10"/>
      <c r="E1118" s="10"/>
      <c r="F1118" s="10"/>
      <c r="G1118" s="10"/>
      <c r="H1118" s="10"/>
      <c r="I1118" s="35"/>
      <c r="J1118" s="10"/>
      <c r="K1118" s="10"/>
      <c r="L1118" s="10"/>
      <c r="M1118" s="10"/>
      <c r="N1118" s="10"/>
      <c r="O1118" s="10"/>
      <c r="P1118" s="219"/>
      <c r="Q1118" s="10"/>
      <c r="R1118" s="10"/>
      <c r="S1118" s="10"/>
      <c r="T1118" s="9"/>
      <c r="U1118" s="10"/>
      <c r="V1118" s="10"/>
      <c r="W1118" s="10"/>
      <c r="X1118" s="10"/>
      <c r="Y1118" s="10"/>
      <c r="Z1118" s="10"/>
      <c r="AA1118" s="10"/>
    </row>
    <row r="1119" spans="2:27" ht="18" customHeight="1">
      <c r="B1119" s="10"/>
      <c r="C1119" s="10"/>
      <c r="D1119" s="10"/>
      <c r="E1119" s="10"/>
      <c r="F1119" s="10"/>
      <c r="G1119" s="10"/>
      <c r="H1119" s="10"/>
      <c r="I1119" s="35"/>
      <c r="J1119" s="10"/>
      <c r="K1119" s="10"/>
      <c r="L1119" s="10"/>
      <c r="M1119" s="10"/>
      <c r="N1119" s="10"/>
      <c r="O1119" s="10"/>
      <c r="P1119" s="219"/>
      <c r="Q1119" s="10"/>
      <c r="R1119" s="10"/>
      <c r="S1119" s="10"/>
      <c r="T1119" s="9"/>
      <c r="U1119" s="10"/>
      <c r="V1119" s="10"/>
      <c r="W1119" s="10"/>
      <c r="X1119" s="10"/>
      <c r="Y1119" s="10"/>
      <c r="Z1119" s="10"/>
      <c r="AA1119" s="10"/>
    </row>
    <row r="1120" spans="2:27" ht="18" customHeight="1">
      <c r="B1120" s="10"/>
      <c r="C1120" s="10"/>
      <c r="D1120" s="10"/>
      <c r="E1120" s="10"/>
      <c r="F1120" s="10"/>
      <c r="G1120" s="10"/>
      <c r="H1120" s="10"/>
      <c r="I1120" s="35"/>
      <c r="J1120" s="10"/>
      <c r="K1120" s="10"/>
      <c r="L1120" s="10"/>
      <c r="M1120" s="10"/>
      <c r="N1120" s="10"/>
      <c r="O1120" s="10"/>
      <c r="P1120" s="219"/>
      <c r="Q1120" s="10"/>
      <c r="R1120" s="10"/>
      <c r="S1120" s="10"/>
      <c r="T1120" s="9"/>
      <c r="U1120" s="10"/>
      <c r="V1120" s="10"/>
      <c r="W1120" s="10"/>
      <c r="X1120" s="10"/>
      <c r="Y1120" s="10"/>
      <c r="Z1120" s="10"/>
      <c r="AA1120" s="10"/>
    </row>
    <row r="1121" spans="2:27" ht="18" customHeight="1">
      <c r="B1121" s="10"/>
      <c r="C1121" s="10"/>
      <c r="D1121" s="10"/>
      <c r="E1121" s="10"/>
      <c r="F1121" s="10"/>
      <c r="G1121" s="10"/>
      <c r="H1121" s="10"/>
      <c r="I1121" s="35"/>
      <c r="J1121" s="10"/>
      <c r="K1121" s="10"/>
      <c r="L1121" s="10"/>
      <c r="M1121" s="10"/>
      <c r="N1121" s="10"/>
      <c r="O1121" s="10"/>
      <c r="P1121" s="219"/>
      <c r="Q1121" s="10"/>
      <c r="R1121" s="10"/>
      <c r="S1121" s="10"/>
      <c r="T1121" s="9"/>
      <c r="U1121" s="10"/>
      <c r="V1121" s="10"/>
      <c r="W1121" s="10"/>
      <c r="X1121" s="10"/>
      <c r="Y1121" s="10"/>
      <c r="Z1121" s="10"/>
      <c r="AA1121" s="10"/>
    </row>
    <row r="1122" spans="2:27" ht="18" customHeight="1">
      <c r="B1122" s="10"/>
      <c r="C1122" s="10"/>
      <c r="D1122" s="10"/>
      <c r="E1122" s="10"/>
      <c r="F1122" s="10"/>
      <c r="G1122" s="10"/>
      <c r="H1122" s="10"/>
      <c r="I1122" s="35"/>
      <c r="J1122" s="10"/>
      <c r="K1122" s="10"/>
      <c r="L1122" s="10"/>
      <c r="M1122" s="10"/>
      <c r="N1122" s="10"/>
      <c r="O1122" s="10"/>
      <c r="P1122" s="219"/>
      <c r="Q1122" s="10"/>
      <c r="R1122" s="10"/>
      <c r="S1122" s="10"/>
      <c r="T1122" s="9"/>
      <c r="U1122" s="10"/>
      <c r="V1122" s="10"/>
      <c r="W1122" s="10"/>
      <c r="X1122" s="10"/>
      <c r="Y1122" s="10"/>
      <c r="Z1122" s="10"/>
      <c r="AA1122" s="10"/>
    </row>
    <row r="1123" spans="2:27" ht="18" customHeight="1">
      <c r="B1123" s="10"/>
      <c r="C1123" s="10"/>
      <c r="D1123" s="10"/>
      <c r="E1123" s="10"/>
      <c r="F1123" s="10"/>
      <c r="G1123" s="10"/>
      <c r="H1123" s="10"/>
      <c r="I1123" s="35"/>
      <c r="J1123" s="10"/>
      <c r="K1123" s="10"/>
      <c r="L1123" s="10"/>
      <c r="M1123" s="10"/>
      <c r="N1123" s="10"/>
      <c r="O1123" s="10"/>
      <c r="P1123" s="219"/>
      <c r="Q1123" s="10"/>
      <c r="R1123" s="10"/>
      <c r="S1123" s="10"/>
      <c r="T1123" s="9"/>
      <c r="U1123" s="10"/>
      <c r="V1123" s="10"/>
      <c r="W1123" s="10"/>
      <c r="X1123" s="10"/>
      <c r="Y1123" s="10"/>
      <c r="Z1123" s="10"/>
      <c r="AA1123" s="10"/>
    </row>
    <row r="1124" spans="2:27" ht="18" customHeight="1">
      <c r="B1124" s="10"/>
      <c r="C1124" s="10"/>
      <c r="D1124" s="10"/>
      <c r="E1124" s="10"/>
      <c r="F1124" s="10"/>
      <c r="G1124" s="10"/>
      <c r="H1124" s="10"/>
      <c r="I1124" s="35"/>
      <c r="J1124" s="10"/>
      <c r="K1124" s="10"/>
      <c r="L1124" s="10"/>
      <c r="M1124" s="10"/>
      <c r="N1124" s="10"/>
      <c r="O1124" s="10"/>
      <c r="P1124" s="219"/>
      <c r="Q1124" s="10"/>
      <c r="R1124" s="10"/>
      <c r="S1124" s="10"/>
      <c r="T1124" s="9"/>
      <c r="U1124" s="10"/>
      <c r="V1124" s="10"/>
      <c r="W1124" s="10"/>
      <c r="X1124" s="10"/>
      <c r="Y1124" s="10"/>
      <c r="Z1124" s="10"/>
      <c r="AA1124" s="10"/>
    </row>
    <row r="1125" spans="2:27" ht="18" customHeight="1">
      <c r="B1125" s="10"/>
      <c r="C1125" s="10"/>
      <c r="D1125" s="10"/>
      <c r="E1125" s="10"/>
      <c r="F1125" s="10"/>
      <c r="G1125" s="10"/>
      <c r="H1125" s="10"/>
      <c r="I1125" s="35"/>
      <c r="J1125" s="10"/>
      <c r="K1125" s="10"/>
      <c r="L1125" s="10"/>
      <c r="M1125" s="10"/>
      <c r="N1125" s="10"/>
      <c r="O1125" s="10"/>
      <c r="P1125" s="219"/>
      <c r="Q1125" s="10"/>
      <c r="R1125" s="10"/>
      <c r="S1125" s="10"/>
      <c r="T1125" s="9"/>
      <c r="U1125" s="10"/>
      <c r="V1125" s="10"/>
      <c r="W1125" s="10"/>
      <c r="X1125" s="10"/>
      <c r="Y1125" s="10"/>
      <c r="Z1125" s="10"/>
      <c r="AA1125" s="10"/>
    </row>
    <row r="1126" spans="2:27" ht="18" customHeight="1">
      <c r="B1126" s="10"/>
      <c r="C1126" s="10"/>
      <c r="D1126" s="10"/>
      <c r="E1126" s="10"/>
      <c r="F1126" s="10"/>
      <c r="G1126" s="10"/>
      <c r="H1126" s="10"/>
      <c r="I1126" s="35"/>
      <c r="J1126" s="10"/>
      <c r="K1126" s="10"/>
      <c r="L1126" s="10"/>
      <c r="M1126" s="10"/>
      <c r="N1126" s="10"/>
      <c r="O1126" s="10"/>
      <c r="P1126" s="219"/>
      <c r="Q1126" s="10"/>
      <c r="R1126" s="10"/>
      <c r="S1126" s="10"/>
      <c r="T1126" s="9"/>
      <c r="U1126" s="10"/>
      <c r="V1126" s="10"/>
      <c r="W1126" s="10"/>
      <c r="X1126" s="10"/>
      <c r="Y1126" s="10"/>
      <c r="Z1126" s="10"/>
      <c r="AA1126" s="10"/>
    </row>
    <row r="1127" spans="2:27" ht="18" customHeight="1">
      <c r="B1127" s="10"/>
      <c r="C1127" s="10"/>
      <c r="D1127" s="10"/>
      <c r="E1127" s="10"/>
      <c r="F1127" s="10"/>
      <c r="G1127" s="10"/>
      <c r="H1127" s="10"/>
      <c r="I1127" s="35"/>
      <c r="J1127" s="10"/>
      <c r="K1127" s="10"/>
      <c r="L1127" s="10"/>
      <c r="M1127" s="10"/>
      <c r="N1127" s="10"/>
      <c r="O1127" s="10"/>
      <c r="P1127" s="219"/>
      <c r="Q1127" s="10"/>
      <c r="R1127" s="10"/>
      <c r="S1127" s="10"/>
      <c r="T1127" s="9"/>
      <c r="U1127" s="10"/>
      <c r="V1127" s="10"/>
      <c r="W1127" s="10"/>
      <c r="X1127" s="10"/>
      <c r="Y1127" s="10"/>
      <c r="Z1127" s="10"/>
      <c r="AA1127" s="10"/>
    </row>
    <row r="1128" spans="2:27" ht="18" customHeight="1">
      <c r="B1128" s="10"/>
      <c r="C1128" s="10"/>
      <c r="D1128" s="10"/>
      <c r="E1128" s="10"/>
      <c r="F1128" s="10"/>
      <c r="G1128" s="10"/>
      <c r="H1128" s="10"/>
      <c r="I1128" s="35"/>
      <c r="J1128" s="10"/>
      <c r="K1128" s="10"/>
      <c r="L1128" s="10"/>
      <c r="M1128" s="10"/>
      <c r="N1128" s="10"/>
      <c r="O1128" s="10"/>
      <c r="P1128" s="219"/>
      <c r="Q1128" s="10"/>
      <c r="R1128" s="10"/>
      <c r="S1128" s="10"/>
      <c r="T1128" s="9"/>
      <c r="U1128" s="10"/>
      <c r="V1128" s="10"/>
      <c r="W1128" s="10"/>
      <c r="X1128" s="10"/>
      <c r="Y1128" s="10"/>
      <c r="Z1128" s="10"/>
      <c r="AA1128" s="10"/>
    </row>
    <row r="1129" spans="2:27" ht="18" customHeight="1">
      <c r="B1129" s="10"/>
      <c r="C1129" s="10"/>
      <c r="D1129" s="10"/>
      <c r="E1129" s="10"/>
      <c r="F1129" s="10"/>
      <c r="G1129" s="10"/>
      <c r="H1129" s="10"/>
      <c r="I1129" s="35"/>
      <c r="J1129" s="10"/>
      <c r="K1129" s="10"/>
      <c r="L1129" s="10"/>
      <c r="M1129" s="10"/>
      <c r="N1129" s="10"/>
      <c r="O1129" s="10"/>
      <c r="P1129" s="219"/>
      <c r="Q1129" s="10"/>
      <c r="R1129" s="10"/>
      <c r="S1129" s="10"/>
      <c r="T1129" s="9"/>
      <c r="U1129" s="10"/>
      <c r="V1129" s="10"/>
      <c r="W1129" s="10"/>
      <c r="X1129" s="10"/>
      <c r="Y1129" s="10"/>
      <c r="Z1129" s="10"/>
      <c r="AA1129" s="10"/>
    </row>
    <row r="1130" spans="2:27" ht="18" customHeight="1">
      <c r="B1130" s="10"/>
      <c r="C1130" s="10"/>
      <c r="D1130" s="10"/>
      <c r="E1130" s="10"/>
      <c r="F1130" s="10"/>
      <c r="G1130" s="10"/>
      <c r="H1130" s="10"/>
      <c r="I1130" s="35"/>
      <c r="J1130" s="10"/>
      <c r="K1130" s="10"/>
      <c r="L1130" s="10"/>
      <c r="M1130" s="10"/>
      <c r="N1130" s="10"/>
      <c r="O1130" s="10"/>
      <c r="P1130" s="219"/>
      <c r="Q1130" s="10"/>
      <c r="R1130" s="10"/>
      <c r="S1130" s="10"/>
      <c r="T1130" s="9"/>
      <c r="U1130" s="10"/>
      <c r="V1130" s="10"/>
      <c r="W1130" s="10"/>
      <c r="X1130" s="10"/>
      <c r="Y1130" s="10"/>
      <c r="Z1130" s="10"/>
      <c r="AA1130" s="10"/>
    </row>
    <row r="1131" spans="2:27" ht="18" customHeight="1">
      <c r="B1131" s="10"/>
      <c r="C1131" s="10"/>
      <c r="D1131" s="10"/>
      <c r="E1131" s="10"/>
      <c r="F1131" s="10"/>
      <c r="G1131" s="10"/>
      <c r="H1131" s="10"/>
      <c r="I1131" s="35"/>
      <c r="J1131" s="10"/>
      <c r="K1131" s="10"/>
      <c r="L1131" s="10"/>
      <c r="M1131" s="10"/>
      <c r="N1131" s="10"/>
      <c r="O1131" s="10"/>
      <c r="P1131" s="219"/>
      <c r="Q1131" s="10"/>
      <c r="R1131" s="10"/>
      <c r="S1131" s="10"/>
      <c r="T1131" s="9"/>
      <c r="U1131" s="10"/>
      <c r="V1131" s="10"/>
      <c r="W1131" s="10"/>
      <c r="X1131" s="10"/>
      <c r="Y1131" s="10"/>
      <c r="Z1131" s="10"/>
      <c r="AA1131" s="10"/>
    </row>
    <row r="1132" spans="2:27" ht="18" customHeight="1">
      <c r="B1132" s="10"/>
      <c r="C1132" s="10"/>
      <c r="D1132" s="10"/>
      <c r="E1132" s="10"/>
      <c r="F1132" s="10"/>
      <c r="G1132" s="10"/>
      <c r="H1132" s="10"/>
      <c r="I1132" s="35"/>
      <c r="J1132" s="10"/>
      <c r="K1132" s="10"/>
      <c r="L1132" s="10"/>
      <c r="M1132" s="10"/>
      <c r="N1132" s="10"/>
      <c r="O1132" s="10"/>
      <c r="P1132" s="219"/>
      <c r="Q1132" s="10"/>
      <c r="R1132" s="10"/>
      <c r="S1132" s="10"/>
      <c r="T1132" s="9"/>
      <c r="U1132" s="10"/>
      <c r="V1132" s="10"/>
      <c r="W1132" s="10"/>
      <c r="X1132" s="10"/>
      <c r="Y1132" s="10"/>
      <c r="Z1132" s="10"/>
      <c r="AA1132" s="10"/>
    </row>
    <row r="1133" spans="2:27" ht="18" customHeight="1">
      <c r="B1133" s="10"/>
      <c r="C1133" s="10"/>
      <c r="D1133" s="10"/>
      <c r="E1133" s="10"/>
      <c r="F1133" s="10"/>
      <c r="G1133" s="10"/>
      <c r="H1133" s="10"/>
      <c r="I1133" s="35"/>
      <c r="J1133" s="10"/>
      <c r="K1133" s="10"/>
      <c r="L1133" s="10"/>
      <c r="M1133" s="10"/>
      <c r="N1133" s="10"/>
      <c r="O1133" s="10"/>
      <c r="P1133" s="219"/>
      <c r="Q1133" s="10"/>
      <c r="R1133" s="10"/>
      <c r="S1133" s="10"/>
      <c r="T1133" s="9"/>
      <c r="U1133" s="10"/>
      <c r="V1133" s="10"/>
      <c r="W1133" s="10"/>
      <c r="X1133" s="10"/>
      <c r="Y1133" s="10"/>
      <c r="Z1133" s="10"/>
      <c r="AA1133" s="10"/>
    </row>
    <row r="1134" spans="2:27" ht="18" customHeight="1">
      <c r="B1134" s="10"/>
      <c r="C1134" s="10"/>
      <c r="D1134" s="10"/>
      <c r="E1134" s="10"/>
      <c r="F1134" s="10"/>
      <c r="G1134" s="10"/>
      <c r="H1134" s="10"/>
      <c r="I1134" s="35"/>
      <c r="J1134" s="10"/>
      <c r="K1134" s="10"/>
      <c r="L1134" s="10"/>
      <c r="M1134" s="10"/>
      <c r="N1134" s="10"/>
      <c r="O1134" s="10"/>
      <c r="P1134" s="219"/>
      <c r="Q1134" s="10"/>
      <c r="R1134" s="10"/>
      <c r="S1134" s="10"/>
      <c r="T1134" s="9"/>
      <c r="U1134" s="10"/>
      <c r="V1134" s="10"/>
      <c r="W1134" s="10"/>
      <c r="X1134" s="10"/>
      <c r="Y1134" s="10"/>
      <c r="Z1134" s="10"/>
      <c r="AA1134" s="10"/>
    </row>
    <row r="1135" spans="2:27" ht="18" customHeight="1">
      <c r="B1135" s="10"/>
      <c r="C1135" s="10"/>
      <c r="D1135" s="10"/>
      <c r="E1135" s="10"/>
      <c r="F1135" s="10"/>
      <c r="G1135" s="10"/>
      <c r="H1135" s="10"/>
      <c r="I1135" s="35"/>
      <c r="J1135" s="10"/>
      <c r="K1135" s="10"/>
      <c r="L1135" s="10"/>
      <c r="M1135" s="10"/>
      <c r="N1135" s="10"/>
      <c r="O1135" s="10"/>
      <c r="P1135" s="219"/>
      <c r="Q1135" s="10"/>
      <c r="R1135" s="10"/>
      <c r="S1135" s="10"/>
      <c r="T1135" s="9"/>
      <c r="U1135" s="10"/>
      <c r="V1135" s="10"/>
      <c r="W1135" s="10"/>
      <c r="X1135" s="10"/>
      <c r="Y1135" s="10"/>
      <c r="Z1135" s="10"/>
      <c r="AA1135" s="10"/>
    </row>
    <row r="1136" spans="2:27" ht="18" customHeight="1">
      <c r="B1136" s="10"/>
      <c r="C1136" s="10"/>
      <c r="D1136" s="10"/>
      <c r="E1136" s="10"/>
      <c r="F1136" s="10"/>
      <c r="G1136" s="10"/>
      <c r="H1136" s="10"/>
      <c r="I1136" s="35"/>
      <c r="J1136" s="10"/>
      <c r="K1136" s="10"/>
      <c r="L1136" s="10"/>
      <c r="M1136" s="10"/>
      <c r="N1136" s="10"/>
      <c r="O1136" s="10"/>
      <c r="P1136" s="219"/>
      <c r="Q1136" s="10"/>
      <c r="R1136" s="10"/>
      <c r="S1136" s="10"/>
      <c r="T1136" s="9"/>
      <c r="U1136" s="10"/>
      <c r="V1136" s="10"/>
      <c r="W1136" s="10"/>
      <c r="X1136" s="10"/>
      <c r="Y1136" s="10"/>
      <c r="Z1136" s="10"/>
      <c r="AA1136" s="10"/>
    </row>
    <row r="1137" spans="2:27" ht="18" customHeight="1">
      <c r="B1137" s="10"/>
      <c r="C1137" s="10"/>
      <c r="D1137" s="10"/>
      <c r="E1137" s="10"/>
      <c r="F1137" s="10"/>
      <c r="G1137" s="10"/>
      <c r="H1137" s="10"/>
      <c r="I1137" s="35"/>
      <c r="J1137" s="10"/>
      <c r="K1137" s="10"/>
      <c r="L1137" s="10"/>
      <c r="M1137" s="10"/>
      <c r="N1137" s="10"/>
      <c r="O1137" s="10"/>
      <c r="P1137" s="219"/>
      <c r="Q1137" s="10"/>
      <c r="R1137" s="10"/>
      <c r="S1137" s="10"/>
      <c r="T1137" s="9"/>
      <c r="U1137" s="10"/>
      <c r="V1137" s="10"/>
      <c r="W1137" s="10"/>
      <c r="X1137" s="10"/>
      <c r="Y1137" s="10"/>
      <c r="Z1137" s="10"/>
      <c r="AA1137" s="10"/>
    </row>
    <row r="1138" spans="2:27" ht="18" customHeight="1">
      <c r="B1138" s="10"/>
      <c r="C1138" s="10"/>
      <c r="D1138" s="10"/>
      <c r="E1138" s="10"/>
      <c r="F1138" s="10"/>
      <c r="G1138" s="10"/>
      <c r="H1138" s="10"/>
      <c r="I1138" s="35"/>
      <c r="J1138" s="10"/>
      <c r="K1138" s="10"/>
      <c r="L1138" s="10"/>
      <c r="M1138" s="10"/>
      <c r="N1138" s="10"/>
      <c r="O1138" s="10"/>
      <c r="P1138" s="219"/>
      <c r="Q1138" s="10"/>
      <c r="R1138" s="10"/>
      <c r="S1138" s="10"/>
      <c r="T1138" s="9"/>
      <c r="U1138" s="10"/>
      <c r="V1138" s="10"/>
      <c r="W1138" s="10"/>
      <c r="X1138" s="10"/>
      <c r="Y1138" s="10"/>
      <c r="Z1138" s="10"/>
      <c r="AA1138" s="10"/>
    </row>
    <row r="1139" spans="2:27" ht="18" customHeight="1">
      <c r="B1139" s="10"/>
      <c r="C1139" s="10"/>
      <c r="D1139" s="10"/>
      <c r="E1139" s="10"/>
      <c r="F1139" s="10"/>
      <c r="G1139" s="10"/>
      <c r="H1139" s="10"/>
      <c r="I1139" s="35"/>
      <c r="J1139" s="10"/>
      <c r="K1139" s="10"/>
      <c r="L1139" s="10"/>
      <c r="M1139" s="10"/>
      <c r="N1139" s="10"/>
      <c r="O1139" s="10"/>
      <c r="P1139" s="219"/>
      <c r="Q1139" s="10"/>
      <c r="R1139" s="10"/>
      <c r="S1139" s="10"/>
      <c r="T1139" s="9"/>
      <c r="U1139" s="10"/>
      <c r="V1139" s="10"/>
      <c r="W1139" s="10"/>
      <c r="X1139" s="10"/>
      <c r="Y1139" s="10"/>
      <c r="Z1139" s="10"/>
      <c r="AA1139" s="10"/>
    </row>
    <row r="1140" spans="2:27" ht="18" customHeight="1">
      <c r="B1140" s="10"/>
      <c r="C1140" s="10"/>
      <c r="D1140" s="10"/>
      <c r="E1140" s="10"/>
      <c r="F1140" s="10"/>
      <c r="G1140" s="10"/>
      <c r="H1140" s="10"/>
      <c r="I1140" s="35"/>
      <c r="J1140" s="10"/>
      <c r="K1140" s="10"/>
      <c r="L1140" s="10"/>
      <c r="M1140" s="10"/>
      <c r="N1140" s="10"/>
      <c r="O1140" s="10"/>
      <c r="P1140" s="219"/>
      <c r="Q1140" s="10"/>
      <c r="R1140" s="10"/>
      <c r="S1140" s="10"/>
      <c r="T1140" s="9"/>
      <c r="U1140" s="10"/>
      <c r="V1140" s="10"/>
      <c r="W1140" s="10"/>
      <c r="X1140" s="10"/>
      <c r="Y1140" s="10"/>
      <c r="Z1140" s="10"/>
      <c r="AA1140" s="10"/>
    </row>
    <row r="1141" spans="2:27" ht="18" customHeight="1">
      <c r="B1141" s="10"/>
      <c r="C1141" s="10"/>
      <c r="D1141" s="10"/>
      <c r="E1141" s="10"/>
      <c r="F1141" s="10"/>
      <c r="G1141" s="10"/>
      <c r="H1141" s="10"/>
      <c r="I1141" s="35"/>
      <c r="J1141" s="10"/>
      <c r="K1141" s="10"/>
      <c r="L1141" s="10"/>
      <c r="M1141" s="10"/>
      <c r="N1141" s="10"/>
      <c r="O1141" s="10"/>
      <c r="P1141" s="219"/>
      <c r="Q1141" s="10"/>
      <c r="R1141" s="10"/>
      <c r="S1141" s="10"/>
      <c r="T1141" s="9"/>
      <c r="U1141" s="10"/>
      <c r="V1141" s="10"/>
      <c r="W1141" s="10"/>
      <c r="X1141" s="10"/>
      <c r="Y1141" s="10"/>
      <c r="Z1141" s="10"/>
      <c r="AA1141" s="10"/>
    </row>
    <row r="1142" spans="2:27" ht="18" customHeight="1">
      <c r="B1142" s="10"/>
      <c r="C1142" s="10"/>
      <c r="D1142" s="10"/>
      <c r="E1142" s="10"/>
      <c r="F1142" s="10"/>
      <c r="G1142" s="10"/>
      <c r="H1142" s="10"/>
      <c r="I1142" s="35"/>
      <c r="J1142" s="10"/>
      <c r="K1142" s="10"/>
      <c r="L1142" s="10"/>
      <c r="M1142" s="10"/>
      <c r="N1142" s="10"/>
      <c r="O1142" s="10"/>
      <c r="P1142" s="219"/>
      <c r="Q1142" s="10"/>
      <c r="R1142" s="10"/>
      <c r="S1142" s="10"/>
      <c r="T1142" s="9"/>
      <c r="U1142" s="10"/>
      <c r="V1142" s="10"/>
      <c r="W1142" s="10"/>
      <c r="X1142" s="10"/>
      <c r="Y1142" s="10"/>
      <c r="Z1142" s="10"/>
      <c r="AA1142" s="10"/>
    </row>
    <row r="1143" spans="2:27" ht="18" customHeight="1">
      <c r="B1143" s="10"/>
      <c r="C1143" s="10"/>
      <c r="D1143" s="10"/>
      <c r="E1143" s="10"/>
      <c r="F1143" s="10"/>
      <c r="G1143" s="10"/>
      <c r="H1143" s="10"/>
      <c r="I1143" s="35"/>
      <c r="J1143" s="10"/>
      <c r="K1143" s="10"/>
      <c r="L1143" s="10"/>
      <c r="M1143" s="10"/>
      <c r="N1143" s="10"/>
      <c r="O1143" s="10"/>
      <c r="P1143" s="219"/>
      <c r="Q1143" s="10"/>
      <c r="R1143" s="10"/>
      <c r="S1143" s="10"/>
      <c r="T1143" s="9"/>
      <c r="U1143" s="10"/>
      <c r="V1143" s="10"/>
      <c r="W1143" s="10"/>
      <c r="X1143" s="10"/>
      <c r="Y1143" s="10"/>
      <c r="Z1143" s="10"/>
      <c r="AA1143" s="10"/>
    </row>
    <row r="1144" spans="2:27" ht="18" customHeight="1">
      <c r="B1144" s="10"/>
      <c r="C1144" s="10"/>
      <c r="D1144" s="10"/>
      <c r="E1144" s="10"/>
      <c r="F1144" s="10"/>
      <c r="G1144" s="10"/>
      <c r="H1144" s="10"/>
      <c r="I1144" s="35"/>
      <c r="J1144" s="10"/>
      <c r="K1144" s="10"/>
      <c r="L1144" s="10"/>
      <c r="M1144" s="10"/>
      <c r="N1144" s="10"/>
      <c r="O1144" s="10"/>
      <c r="P1144" s="219"/>
      <c r="Q1144" s="10"/>
      <c r="R1144" s="10"/>
      <c r="S1144" s="10"/>
      <c r="T1144" s="9"/>
      <c r="U1144" s="10"/>
      <c r="V1144" s="10"/>
      <c r="W1144" s="10"/>
      <c r="X1144" s="10"/>
      <c r="Y1144" s="10"/>
      <c r="Z1144" s="10"/>
      <c r="AA1144" s="10"/>
    </row>
    <row r="1145" spans="2:27" ht="18" customHeight="1">
      <c r="B1145" s="10"/>
      <c r="C1145" s="10"/>
      <c r="D1145" s="10"/>
      <c r="E1145" s="10"/>
      <c r="F1145" s="10"/>
      <c r="G1145" s="10"/>
      <c r="H1145" s="10"/>
      <c r="I1145" s="35"/>
      <c r="J1145" s="10"/>
      <c r="K1145" s="10"/>
      <c r="L1145" s="10"/>
      <c r="M1145" s="10"/>
      <c r="N1145" s="10"/>
      <c r="O1145" s="10"/>
      <c r="P1145" s="219"/>
      <c r="Q1145" s="10"/>
      <c r="R1145" s="10"/>
      <c r="S1145" s="10"/>
      <c r="T1145" s="9"/>
      <c r="U1145" s="10"/>
      <c r="V1145" s="10"/>
      <c r="W1145" s="10"/>
      <c r="X1145" s="10"/>
      <c r="Y1145" s="10"/>
      <c r="Z1145" s="10"/>
      <c r="AA1145" s="10"/>
    </row>
    <row r="1146" spans="2:27" ht="18" customHeight="1">
      <c r="B1146" s="10"/>
      <c r="C1146" s="10"/>
      <c r="D1146" s="10"/>
      <c r="E1146" s="10"/>
      <c r="F1146" s="10"/>
      <c r="G1146" s="10"/>
      <c r="H1146" s="10"/>
      <c r="I1146" s="35"/>
      <c r="J1146" s="10"/>
      <c r="K1146" s="10"/>
      <c r="L1146" s="10"/>
      <c r="M1146" s="10"/>
      <c r="N1146" s="10"/>
      <c r="O1146" s="10"/>
      <c r="P1146" s="219"/>
      <c r="Q1146" s="10"/>
      <c r="R1146" s="10"/>
      <c r="S1146" s="10"/>
      <c r="T1146" s="9"/>
      <c r="U1146" s="10"/>
      <c r="V1146" s="10"/>
      <c r="W1146" s="10"/>
      <c r="X1146" s="10"/>
      <c r="Y1146" s="10"/>
      <c r="Z1146" s="10"/>
      <c r="AA1146" s="10"/>
    </row>
    <row r="1147" spans="2:27" ht="18" customHeight="1">
      <c r="B1147" s="10"/>
      <c r="C1147" s="10"/>
      <c r="D1147" s="10"/>
      <c r="E1147" s="10"/>
      <c r="F1147" s="10"/>
      <c r="G1147" s="10"/>
      <c r="H1147" s="10"/>
      <c r="I1147" s="35"/>
      <c r="J1147" s="10"/>
      <c r="K1147" s="10"/>
      <c r="L1147" s="10"/>
      <c r="M1147" s="10"/>
      <c r="N1147" s="10"/>
      <c r="O1147" s="10"/>
      <c r="P1147" s="219"/>
      <c r="Q1147" s="10"/>
      <c r="R1147" s="10"/>
      <c r="S1147" s="10"/>
      <c r="T1147" s="9"/>
      <c r="U1147" s="10"/>
      <c r="V1147" s="10"/>
      <c r="W1147" s="10"/>
      <c r="X1147" s="10"/>
      <c r="Y1147" s="10"/>
      <c r="Z1147" s="10"/>
      <c r="AA1147" s="10"/>
    </row>
    <row r="1148" spans="2:27" ht="18" customHeight="1">
      <c r="B1148" s="10"/>
      <c r="C1148" s="10"/>
      <c r="D1148" s="10"/>
      <c r="E1148" s="10"/>
      <c r="F1148" s="10"/>
      <c r="G1148" s="10"/>
      <c r="H1148" s="10"/>
      <c r="I1148" s="35"/>
      <c r="J1148" s="10"/>
      <c r="K1148" s="10"/>
      <c r="L1148" s="10"/>
      <c r="M1148" s="10"/>
      <c r="N1148" s="10"/>
      <c r="O1148" s="10"/>
      <c r="P1148" s="219"/>
      <c r="Q1148" s="10"/>
      <c r="R1148" s="10"/>
      <c r="S1148" s="10"/>
      <c r="T1148" s="9"/>
      <c r="U1148" s="10"/>
      <c r="V1148" s="10"/>
      <c r="W1148" s="10"/>
      <c r="X1148" s="10"/>
      <c r="Y1148" s="10"/>
      <c r="Z1148" s="10"/>
      <c r="AA1148" s="10"/>
    </row>
    <row r="1149" spans="2:27" ht="18" customHeight="1">
      <c r="B1149" s="10"/>
      <c r="C1149" s="10"/>
      <c r="D1149" s="10"/>
      <c r="E1149" s="10"/>
      <c r="F1149" s="10"/>
      <c r="G1149" s="10"/>
      <c r="H1149" s="10"/>
      <c r="I1149" s="35"/>
      <c r="J1149" s="10"/>
      <c r="K1149" s="10"/>
      <c r="L1149" s="10"/>
      <c r="M1149" s="10"/>
      <c r="N1149" s="10"/>
      <c r="O1149" s="10"/>
      <c r="P1149" s="219"/>
      <c r="Q1149" s="10"/>
      <c r="R1149" s="10"/>
      <c r="S1149" s="10"/>
      <c r="T1149" s="9"/>
      <c r="U1149" s="10"/>
      <c r="V1149" s="10"/>
      <c r="W1149" s="10"/>
      <c r="X1149" s="10"/>
      <c r="Y1149" s="10"/>
      <c r="Z1149" s="10"/>
      <c r="AA1149" s="10"/>
    </row>
    <row r="1150" spans="2:27" ht="18" customHeight="1">
      <c r="B1150" s="10"/>
      <c r="C1150" s="10"/>
      <c r="D1150" s="10"/>
      <c r="E1150" s="10"/>
      <c r="F1150" s="10"/>
      <c r="G1150" s="10"/>
      <c r="H1150" s="10"/>
      <c r="I1150" s="35"/>
      <c r="J1150" s="10"/>
      <c r="K1150" s="10"/>
      <c r="L1150" s="10"/>
      <c r="M1150" s="10"/>
      <c r="N1150" s="10"/>
      <c r="O1150" s="10"/>
      <c r="P1150" s="219"/>
      <c r="Q1150" s="10"/>
      <c r="R1150" s="10"/>
      <c r="S1150" s="10"/>
      <c r="T1150" s="9"/>
      <c r="U1150" s="10"/>
      <c r="V1150" s="10"/>
      <c r="W1150" s="10"/>
      <c r="X1150" s="10"/>
      <c r="Y1150" s="10"/>
      <c r="Z1150" s="10"/>
      <c r="AA1150" s="10"/>
    </row>
    <row r="1151" spans="2:27" ht="18" customHeight="1">
      <c r="B1151" s="10"/>
      <c r="C1151" s="10"/>
      <c r="D1151" s="10"/>
      <c r="E1151" s="10"/>
      <c r="F1151" s="10"/>
      <c r="G1151" s="10"/>
      <c r="H1151" s="10"/>
      <c r="I1151" s="35"/>
      <c r="J1151" s="10"/>
      <c r="K1151" s="10"/>
      <c r="L1151" s="10"/>
      <c r="M1151" s="10"/>
      <c r="N1151" s="10"/>
      <c r="O1151" s="10"/>
      <c r="P1151" s="219"/>
      <c r="Q1151" s="10"/>
      <c r="R1151" s="10"/>
      <c r="S1151" s="10"/>
      <c r="T1151" s="9"/>
      <c r="U1151" s="10"/>
      <c r="V1151" s="10"/>
      <c r="W1151" s="10"/>
      <c r="X1151" s="10"/>
      <c r="Y1151" s="10"/>
      <c r="Z1151" s="10"/>
      <c r="AA1151" s="10"/>
    </row>
    <row r="1152" spans="2:27" ht="18" customHeight="1">
      <c r="B1152" s="10"/>
      <c r="C1152" s="10"/>
      <c r="D1152" s="10"/>
      <c r="E1152" s="10"/>
      <c r="F1152" s="10"/>
      <c r="G1152" s="10"/>
      <c r="H1152" s="10"/>
      <c r="I1152" s="35"/>
      <c r="J1152" s="10"/>
      <c r="K1152" s="10"/>
      <c r="L1152" s="10"/>
      <c r="M1152" s="10"/>
      <c r="N1152" s="10"/>
      <c r="O1152" s="10"/>
      <c r="P1152" s="219"/>
      <c r="Q1152" s="10"/>
      <c r="R1152" s="10"/>
      <c r="S1152" s="10"/>
      <c r="T1152" s="9"/>
      <c r="U1152" s="10"/>
      <c r="V1152" s="10"/>
      <c r="W1152" s="10"/>
      <c r="X1152" s="10"/>
      <c r="Y1152" s="10"/>
      <c r="Z1152" s="10"/>
      <c r="AA1152" s="10"/>
    </row>
    <row r="1153" spans="2:27" ht="18" customHeight="1">
      <c r="B1153" s="10"/>
      <c r="C1153" s="10"/>
      <c r="D1153" s="10"/>
      <c r="E1153" s="10"/>
      <c r="F1153" s="10"/>
      <c r="G1153" s="10"/>
      <c r="H1153" s="10"/>
      <c r="I1153" s="35"/>
      <c r="J1153" s="10"/>
      <c r="K1153" s="10"/>
      <c r="L1153" s="10"/>
      <c r="M1153" s="10"/>
      <c r="N1153" s="10"/>
      <c r="O1153" s="10"/>
      <c r="P1153" s="219"/>
      <c r="Q1153" s="10"/>
      <c r="R1153" s="10"/>
      <c r="S1153" s="10"/>
      <c r="T1153" s="9"/>
      <c r="U1153" s="10"/>
      <c r="V1153" s="10"/>
      <c r="W1153" s="10"/>
      <c r="X1153" s="10"/>
      <c r="Y1153" s="10"/>
      <c r="Z1153" s="10"/>
      <c r="AA1153" s="10"/>
    </row>
    <row r="1154" spans="2:27" ht="18" customHeight="1">
      <c r="B1154" s="10"/>
      <c r="C1154" s="10"/>
      <c r="D1154" s="10"/>
      <c r="E1154" s="10"/>
      <c r="F1154" s="10"/>
      <c r="G1154" s="10"/>
      <c r="H1154" s="10"/>
      <c r="I1154" s="35"/>
      <c r="J1154" s="10"/>
      <c r="K1154" s="10"/>
      <c r="L1154" s="10"/>
      <c r="M1154" s="10"/>
      <c r="N1154" s="10"/>
      <c r="O1154" s="10"/>
      <c r="P1154" s="219"/>
      <c r="Q1154" s="10"/>
      <c r="R1154" s="10"/>
      <c r="S1154" s="10"/>
      <c r="T1154" s="9"/>
      <c r="U1154" s="10"/>
      <c r="V1154" s="10"/>
      <c r="W1154" s="10"/>
      <c r="X1154" s="10"/>
      <c r="Y1154" s="10"/>
      <c r="Z1154" s="10"/>
      <c r="AA1154" s="10"/>
    </row>
    <row r="1155" spans="2:27" ht="18" customHeight="1">
      <c r="B1155" s="10"/>
      <c r="C1155" s="10"/>
      <c r="D1155" s="10"/>
      <c r="E1155" s="10"/>
      <c r="F1155" s="10"/>
      <c r="G1155" s="10"/>
      <c r="H1155" s="10"/>
      <c r="I1155" s="35"/>
      <c r="J1155" s="10"/>
      <c r="K1155" s="10"/>
      <c r="L1155" s="10"/>
      <c r="M1155" s="10"/>
      <c r="N1155" s="10"/>
      <c r="O1155" s="10"/>
      <c r="P1155" s="219"/>
      <c r="Q1155" s="10"/>
      <c r="R1155" s="10"/>
      <c r="S1155" s="10"/>
      <c r="T1155" s="9"/>
      <c r="U1155" s="10"/>
      <c r="V1155" s="10"/>
      <c r="W1155" s="10"/>
      <c r="X1155" s="10"/>
      <c r="Y1155" s="10"/>
      <c r="Z1155" s="10"/>
      <c r="AA1155" s="10"/>
    </row>
    <row r="1156" spans="2:27" ht="18" customHeight="1">
      <c r="B1156" s="10"/>
      <c r="C1156" s="10"/>
      <c r="D1156" s="10"/>
      <c r="E1156" s="10"/>
      <c r="F1156" s="10"/>
      <c r="G1156" s="10"/>
      <c r="H1156" s="10"/>
      <c r="I1156" s="35"/>
      <c r="J1156" s="10"/>
      <c r="K1156" s="10"/>
      <c r="L1156" s="10"/>
      <c r="M1156" s="10"/>
      <c r="N1156" s="10"/>
      <c r="O1156" s="10"/>
      <c r="P1156" s="219"/>
      <c r="Q1156" s="10"/>
      <c r="R1156" s="10"/>
      <c r="S1156" s="10"/>
      <c r="T1156" s="9"/>
      <c r="U1156" s="10"/>
      <c r="V1156" s="10"/>
      <c r="W1156" s="10"/>
      <c r="X1156" s="10"/>
      <c r="Y1156" s="10"/>
      <c r="Z1156" s="10"/>
      <c r="AA1156" s="10"/>
    </row>
    <row r="1157" spans="2:27" ht="18" customHeight="1">
      <c r="B1157" s="10"/>
      <c r="C1157" s="10"/>
      <c r="D1157" s="10"/>
      <c r="E1157" s="10"/>
      <c r="F1157" s="10"/>
      <c r="G1157" s="10"/>
      <c r="H1157" s="10"/>
      <c r="I1157" s="35"/>
      <c r="J1157" s="10"/>
      <c r="K1157" s="10"/>
      <c r="L1157" s="10"/>
      <c r="M1157" s="10"/>
      <c r="N1157" s="10"/>
      <c r="O1157" s="10"/>
      <c r="P1157" s="219"/>
      <c r="Q1157" s="10"/>
      <c r="R1157" s="10"/>
      <c r="S1157" s="10"/>
      <c r="T1157" s="9"/>
      <c r="U1157" s="10"/>
      <c r="V1157" s="10"/>
      <c r="W1157" s="10"/>
      <c r="X1157" s="10"/>
      <c r="Y1157" s="10"/>
      <c r="Z1157" s="10"/>
      <c r="AA1157" s="10"/>
    </row>
    <row r="1158" spans="2:27" ht="18" customHeight="1">
      <c r="B1158" s="10"/>
      <c r="C1158" s="10"/>
      <c r="D1158" s="10"/>
      <c r="E1158" s="10"/>
      <c r="F1158" s="10"/>
      <c r="G1158" s="10"/>
      <c r="H1158" s="10"/>
      <c r="I1158" s="35"/>
      <c r="J1158" s="10"/>
      <c r="K1158" s="10"/>
      <c r="L1158" s="10"/>
      <c r="M1158" s="10"/>
      <c r="N1158" s="10"/>
      <c r="O1158" s="10"/>
      <c r="P1158" s="219"/>
      <c r="Q1158" s="10"/>
      <c r="R1158" s="10"/>
      <c r="S1158" s="10"/>
      <c r="T1158" s="9"/>
      <c r="U1158" s="10"/>
      <c r="V1158" s="10"/>
      <c r="W1158" s="10"/>
      <c r="X1158" s="10"/>
      <c r="Y1158" s="10"/>
      <c r="Z1158" s="10"/>
      <c r="AA1158" s="10"/>
    </row>
    <row r="1159" spans="2:27" ht="18" customHeight="1">
      <c r="B1159" s="10"/>
      <c r="C1159" s="10"/>
      <c r="D1159" s="10"/>
      <c r="E1159" s="10"/>
      <c r="F1159" s="10"/>
      <c r="G1159" s="10"/>
      <c r="H1159" s="10"/>
      <c r="I1159" s="35"/>
      <c r="J1159" s="10"/>
      <c r="K1159" s="10"/>
      <c r="L1159" s="10"/>
      <c r="M1159" s="10"/>
      <c r="N1159" s="10"/>
      <c r="O1159" s="10"/>
      <c r="P1159" s="219"/>
      <c r="Q1159" s="10"/>
      <c r="R1159" s="10"/>
      <c r="S1159" s="10"/>
      <c r="T1159" s="9"/>
      <c r="U1159" s="10"/>
      <c r="V1159" s="10"/>
      <c r="W1159" s="10"/>
      <c r="X1159" s="10"/>
      <c r="Y1159" s="10"/>
      <c r="Z1159" s="10"/>
      <c r="AA1159" s="10"/>
    </row>
    <row r="1160" spans="2:27" ht="18" customHeight="1">
      <c r="B1160" s="10"/>
      <c r="C1160" s="10"/>
      <c r="D1160" s="10"/>
      <c r="E1160" s="10"/>
      <c r="F1160" s="10"/>
      <c r="G1160" s="10"/>
      <c r="H1160" s="10"/>
      <c r="I1160" s="35"/>
      <c r="J1160" s="10"/>
      <c r="K1160" s="10"/>
      <c r="L1160" s="10"/>
      <c r="M1160" s="10"/>
      <c r="N1160" s="10"/>
      <c r="O1160" s="10"/>
      <c r="P1160" s="219"/>
      <c r="Q1160" s="10"/>
      <c r="R1160" s="10"/>
      <c r="S1160" s="10"/>
      <c r="T1160" s="9"/>
      <c r="U1160" s="10"/>
      <c r="V1160" s="10"/>
      <c r="W1160" s="10"/>
      <c r="X1160" s="10"/>
      <c r="Y1160" s="10"/>
      <c r="Z1160" s="10"/>
      <c r="AA1160" s="10"/>
    </row>
    <row r="1161" spans="2:27" ht="18" customHeight="1">
      <c r="B1161" s="10"/>
      <c r="C1161" s="10"/>
      <c r="D1161" s="10"/>
      <c r="E1161" s="10"/>
      <c r="F1161" s="10"/>
      <c r="G1161" s="10"/>
      <c r="H1161" s="10"/>
      <c r="I1161" s="35"/>
      <c r="J1161" s="10"/>
      <c r="K1161" s="10"/>
      <c r="L1161" s="10"/>
      <c r="M1161" s="10"/>
      <c r="N1161" s="10"/>
      <c r="O1161" s="10"/>
      <c r="P1161" s="219"/>
      <c r="Q1161" s="10"/>
      <c r="R1161" s="10"/>
      <c r="S1161" s="10"/>
      <c r="T1161" s="9"/>
      <c r="U1161" s="10"/>
      <c r="V1161" s="10"/>
      <c r="W1161" s="10"/>
      <c r="X1161" s="10"/>
      <c r="Y1161" s="10"/>
      <c r="Z1161" s="10"/>
      <c r="AA1161" s="10"/>
    </row>
    <row r="1162" spans="2:27" ht="18" customHeight="1">
      <c r="B1162" s="10"/>
      <c r="C1162" s="10"/>
      <c r="D1162" s="10"/>
      <c r="E1162" s="10"/>
      <c r="F1162" s="10"/>
      <c r="G1162" s="10"/>
      <c r="H1162" s="10"/>
      <c r="I1162" s="35"/>
      <c r="J1162" s="10"/>
      <c r="K1162" s="10"/>
      <c r="L1162" s="10"/>
      <c r="M1162" s="10"/>
      <c r="N1162" s="10"/>
      <c r="O1162" s="10"/>
      <c r="P1162" s="219"/>
      <c r="Q1162" s="10"/>
      <c r="R1162" s="10"/>
      <c r="S1162" s="10"/>
      <c r="T1162" s="9"/>
      <c r="U1162" s="10"/>
      <c r="V1162" s="10"/>
      <c r="W1162" s="10"/>
      <c r="X1162" s="10"/>
      <c r="Y1162" s="10"/>
      <c r="Z1162" s="10"/>
      <c r="AA1162" s="10"/>
    </row>
    <row r="1163" spans="2:27" ht="18" customHeight="1">
      <c r="B1163" s="10"/>
      <c r="C1163" s="10"/>
      <c r="D1163" s="10"/>
      <c r="E1163" s="10"/>
      <c r="F1163" s="10"/>
      <c r="G1163" s="10"/>
      <c r="H1163" s="10"/>
      <c r="I1163" s="35"/>
      <c r="J1163" s="10"/>
      <c r="K1163" s="10"/>
      <c r="L1163" s="10"/>
      <c r="M1163" s="10"/>
      <c r="N1163" s="10"/>
      <c r="O1163" s="10"/>
      <c r="P1163" s="219"/>
      <c r="Q1163" s="10"/>
      <c r="R1163" s="10"/>
      <c r="S1163" s="10"/>
      <c r="T1163" s="9"/>
      <c r="U1163" s="10"/>
      <c r="V1163" s="10"/>
      <c r="W1163" s="10"/>
      <c r="X1163" s="10"/>
      <c r="Y1163" s="10"/>
      <c r="Z1163" s="10"/>
      <c r="AA1163" s="10"/>
    </row>
    <row r="1164" spans="2:27" ht="18" customHeight="1">
      <c r="B1164" s="10"/>
      <c r="C1164" s="10"/>
      <c r="D1164" s="10"/>
      <c r="E1164" s="10"/>
      <c r="F1164" s="10"/>
      <c r="G1164" s="10"/>
      <c r="H1164" s="10"/>
      <c r="I1164" s="35"/>
      <c r="J1164" s="10"/>
      <c r="K1164" s="10"/>
      <c r="L1164" s="10"/>
      <c r="M1164" s="10"/>
      <c r="N1164" s="10"/>
      <c r="O1164" s="10"/>
      <c r="P1164" s="219"/>
      <c r="Q1164" s="10"/>
      <c r="R1164" s="10"/>
      <c r="S1164" s="10"/>
      <c r="T1164" s="9"/>
      <c r="U1164" s="10"/>
      <c r="V1164" s="10"/>
      <c r="W1164" s="10"/>
      <c r="X1164" s="10"/>
      <c r="Y1164" s="10"/>
      <c r="Z1164" s="10"/>
      <c r="AA1164" s="10"/>
    </row>
    <row r="1165" spans="2:27" ht="18" customHeight="1">
      <c r="B1165" s="10"/>
      <c r="C1165" s="10"/>
      <c r="D1165" s="10"/>
      <c r="E1165" s="10"/>
      <c r="F1165" s="10"/>
      <c r="G1165" s="10"/>
      <c r="H1165" s="10"/>
      <c r="I1165" s="35"/>
      <c r="J1165" s="10"/>
      <c r="K1165" s="10"/>
      <c r="L1165" s="10"/>
      <c r="M1165" s="10"/>
      <c r="N1165" s="10"/>
      <c r="O1165" s="10"/>
      <c r="P1165" s="219"/>
      <c r="Q1165" s="10"/>
      <c r="R1165" s="10"/>
      <c r="S1165" s="10"/>
      <c r="T1165" s="9"/>
      <c r="U1165" s="10"/>
      <c r="V1165" s="10"/>
      <c r="W1165" s="10"/>
      <c r="X1165" s="10"/>
      <c r="Y1165" s="10"/>
      <c r="Z1165" s="10"/>
      <c r="AA1165" s="10"/>
    </row>
    <row r="1166" spans="2:27" ht="18" customHeight="1">
      <c r="B1166" s="10"/>
      <c r="C1166" s="10"/>
      <c r="D1166" s="10"/>
      <c r="E1166" s="10"/>
      <c r="F1166" s="10"/>
      <c r="G1166" s="10"/>
      <c r="H1166" s="10"/>
      <c r="I1166" s="35"/>
      <c r="J1166" s="10"/>
      <c r="K1166" s="10"/>
      <c r="L1166" s="10"/>
      <c r="M1166" s="10"/>
      <c r="N1166" s="10"/>
      <c r="O1166" s="10"/>
      <c r="P1166" s="219"/>
      <c r="Q1166" s="10"/>
      <c r="R1166" s="10"/>
      <c r="S1166" s="10"/>
      <c r="T1166" s="9"/>
      <c r="U1166" s="10"/>
      <c r="V1166" s="10"/>
      <c r="W1166" s="10"/>
      <c r="X1166" s="10"/>
      <c r="Y1166" s="10"/>
      <c r="Z1166" s="10"/>
      <c r="AA1166" s="10"/>
    </row>
    <row r="1167" spans="2:27" ht="18" customHeight="1">
      <c r="B1167" s="10"/>
      <c r="C1167" s="10"/>
      <c r="D1167" s="10"/>
      <c r="E1167" s="10"/>
      <c r="F1167" s="10"/>
      <c r="G1167" s="10"/>
      <c r="H1167" s="10"/>
      <c r="I1167" s="35"/>
      <c r="J1167" s="10"/>
      <c r="K1167" s="10"/>
      <c r="L1167" s="10"/>
      <c r="M1167" s="10"/>
      <c r="N1167" s="10"/>
      <c r="O1167" s="10"/>
      <c r="P1167" s="219"/>
      <c r="Q1167" s="10"/>
      <c r="R1167" s="10"/>
      <c r="S1167" s="10"/>
      <c r="T1167" s="9"/>
      <c r="U1167" s="10"/>
      <c r="V1167" s="10"/>
      <c r="W1167" s="10"/>
      <c r="X1167" s="10"/>
      <c r="Y1167" s="10"/>
      <c r="Z1167" s="10"/>
      <c r="AA1167" s="10"/>
    </row>
    <row r="1168" spans="2:27" ht="18" customHeight="1">
      <c r="B1168" s="10"/>
      <c r="C1168" s="10"/>
      <c r="D1168" s="10"/>
      <c r="E1168" s="10"/>
      <c r="F1168" s="10"/>
      <c r="G1168" s="10"/>
      <c r="H1168" s="10"/>
      <c r="I1168" s="35"/>
      <c r="J1168" s="10"/>
      <c r="K1168" s="10"/>
      <c r="L1168" s="10"/>
      <c r="M1168" s="10"/>
      <c r="N1168" s="10"/>
      <c r="O1168" s="10"/>
      <c r="P1168" s="219"/>
      <c r="Q1168" s="10"/>
      <c r="R1168" s="10"/>
      <c r="S1168" s="10"/>
      <c r="T1168" s="9"/>
      <c r="U1168" s="10"/>
      <c r="V1168" s="10"/>
      <c r="W1168" s="10"/>
      <c r="X1168" s="10"/>
      <c r="Y1168" s="10"/>
      <c r="Z1168" s="10"/>
      <c r="AA1168" s="10"/>
    </row>
    <row r="1169" spans="2:27" ht="18" customHeight="1">
      <c r="B1169" s="10"/>
      <c r="C1169" s="10"/>
      <c r="D1169" s="10"/>
      <c r="E1169" s="10"/>
      <c r="F1169" s="10"/>
      <c r="G1169" s="10"/>
      <c r="H1169" s="10"/>
      <c r="I1169" s="35"/>
      <c r="J1169" s="10"/>
      <c r="K1169" s="10"/>
      <c r="L1169" s="10"/>
      <c r="M1169" s="10"/>
      <c r="N1169" s="10"/>
      <c r="O1169" s="10"/>
      <c r="P1169" s="219"/>
      <c r="Q1169" s="10"/>
      <c r="R1169" s="10"/>
      <c r="S1169" s="10"/>
      <c r="T1169" s="9"/>
      <c r="U1169" s="10"/>
      <c r="V1169" s="10"/>
      <c r="W1169" s="10"/>
      <c r="X1169" s="10"/>
      <c r="Y1169" s="10"/>
      <c r="Z1169" s="10"/>
      <c r="AA1169" s="10"/>
    </row>
    <row r="1170" spans="2:27" ht="18" customHeight="1">
      <c r="B1170" s="10"/>
      <c r="C1170" s="10"/>
      <c r="D1170" s="10"/>
      <c r="E1170" s="10"/>
      <c r="F1170" s="10"/>
      <c r="G1170" s="10"/>
      <c r="H1170" s="10"/>
      <c r="I1170" s="35"/>
      <c r="J1170" s="10"/>
      <c r="K1170" s="10"/>
      <c r="L1170" s="10"/>
      <c r="M1170" s="10"/>
      <c r="N1170" s="10"/>
      <c r="O1170" s="10"/>
      <c r="P1170" s="219"/>
      <c r="Q1170" s="10"/>
      <c r="R1170" s="10"/>
      <c r="S1170" s="10"/>
      <c r="T1170" s="9"/>
      <c r="U1170" s="10"/>
      <c r="V1170" s="10"/>
      <c r="W1170" s="10"/>
      <c r="X1170" s="10"/>
      <c r="Y1170" s="10"/>
      <c r="Z1170" s="10"/>
      <c r="AA1170" s="10"/>
    </row>
    <row r="1171" spans="2:27" ht="18" customHeight="1">
      <c r="B1171" s="10"/>
      <c r="C1171" s="10"/>
      <c r="D1171" s="10"/>
      <c r="E1171" s="10"/>
      <c r="F1171" s="10"/>
      <c r="G1171" s="10"/>
      <c r="H1171" s="10"/>
      <c r="I1171" s="35"/>
      <c r="J1171" s="10"/>
      <c r="K1171" s="10"/>
      <c r="L1171" s="10"/>
      <c r="M1171" s="10"/>
      <c r="N1171" s="10"/>
      <c r="O1171" s="10"/>
      <c r="P1171" s="219"/>
      <c r="Q1171" s="10"/>
      <c r="R1171" s="10"/>
      <c r="S1171" s="10"/>
      <c r="T1171" s="9"/>
      <c r="U1171" s="10"/>
      <c r="V1171" s="10"/>
      <c r="W1171" s="10"/>
      <c r="X1171" s="10"/>
      <c r="Y1171" s="10"/>
      <c r="Z1171" s="10"/>
      <c r="AA1171" s="10"/>
    </row>
    <row r="1172" spans="2:27" ht="18" customHeight="1">
      <c r="B1172" s="10"/>
      <c r="C1172" s="10"/>
      <c r="D1172" s="10"/>
      <c r="E1172" s="10"/>
      <c r="F1172" s="10"/>
      <c r="G1172" s="10"/>
      <c r="H1172" s="10"/>
      <c r="I1172" s="35"/>
      <c r="J1172" s="10"/>
      <c r="K1172" s="10"/>
      <c r="L1172" s="10"/>
      <c r="M1172" s="10"/>
      <c r="N1172" s="10"/>
      <c r="O1172" s="10"/>
      <c r="P1172" s="219"/>
      <c r="Q1172" s="10"/>
      <c r="R1172" s="10"/>
      <c r="S1172" s="10"/>
      <c r="T1172" s="9"/>
      <c r="U1172" s="10"/>
      <c r="V1172" s="10"/>
      <c r="W1172" s="10"/>
      <c r="X1172" s="10"/>
      <c r="Y1172" s="10"/>
      <c r="Z1172" s="10"/>
      <c r="AA1172" s="10"/>
    </row>
    <row r="1173" spans="2:27" ht="18" customHeight="1">
      <c r="B1173" s="10"/>
      <c r="C1173" s="10"/>
      <c r="D1173" s="10"/>
      <c r="E1173" s="10"/>
      <c r="F1173" s="10"/>
      <c r="G1173" s="10"/>
      <c r="H1173" s="10"/>
      <c r="I1173" s="35"/>
      <c r="J1173" s="10"/>
      <c r="K1173" s="10"/>
      <c r="L1173" s="10"/>
      <c r="M1173" s="10"/>
      <c r="N1173" s="10"/>
      <c r="O1173" s="10"/>
      <c r="P1173" s="219"/>
      <c r="Q1173" s="10"/>
      <c r="R1173" s="10"/>
      <c r="S1173" s="10"/>
      <c r="T1173" s="9"/>
      <c r="U1173" s="10"/>
      <c r="V1173" s="10"/>
      <c r="W1173" s="10"/>
      <c r="X1173" s="10"/>
      <c r="Y1173" s="10"/>
      <c r="Z1173" s="10"/>
      <c r="AA1173" s="10"/>
    </row>
    <row r="1174" spans="2:27" ht="18" customHeight="1">
      <c r="B1174" s="10"/>
      <c r="C1174" s="10"/>
      <c r="D1174" s="10"/>
      <c r="E1174" s="10"/>
      <c r="F1174" s="10"/>
      <c r="G1174" s="10"/>
      <c r="H1174" s="10"/>
      <c r="I1174" s="35"/>
      <c r="J1174" s="10"/>
      <c r="K1174" s="10"/>
      <c r="L1174" s="10"/>
      <c r="M1174" s="10"/>
      <c r="N1174" s="10"/>
      <c r="O1174" s="10"/>
      <c r="P1174" s="219"/>
      <c r="Q1174" s="10"/>
      <c r="R1174" s="10"/>
      <c r="S1174" s="10"/>
      <c r="T1174" s="9"/>
      <c r="U1174" s="10"/>
      <c r="V1174" s="10"/>
      <c r="W1174" s="10"/>
      <c r="X1174" s="10"/>
      <c r="Y1174" s="10"/>
      <c r="Z1174" s="10"/>
      <c r="AA1174" s="10"/>
    </row>
    <row r="1175" spans="2:27" ht="18" customHeight="1">
      <c r="B1175" s="10"/>
      <c r="C1175" s="10"/>
      <c r="D1175" s="10"/>
      <c r="E1175" s="10"/>
      <c r="F1175" s="10"/>
      <c r="G1175" s="10"/>
      <c r="H1175" s="10"/>
      <c r="I1175" s="35"/>
      <c r="J1175" s="10"/>
      <c r="K1175" s="10"/>
      <c r="L1175" s="10"/>
      <c r="M1175" s="10"/>
      <c r="N1175" s="10"/>
      <c r="O1175" s="10"/>
      <c r="P1175" s="219"/>
      <c r="Q1175" s="10"/>
      <c r="R1175" s="10"/>
      <c r="S1175" s="10"/>
      <c r="T1175" s="9"/>
      <c r="U1175" s="10"/>
      <c r="V1175" s="10"/>
      <c r="W1175" s="10"/>
      <c r="X1175" s="10"/>
      <c r="Y1175" s="10"/>
      <c r="Z1175" s="10"/>
      <c r="AA1175" s="10"/>
    </row>
    <row r="1176" spans="2:27" ht="18" customHeight="1">
      <c r="B1176" s="10"/>
      <c r="C1176" s="10"/>
      <c r="D1176" s="10"/>
      <c r="E1176" s="10"/>
      <c r="F1176" s="10"/>
      <c r="G1176" s="10"/>
      <c r="H1176" s="10"/>
      <c r="I1176" s="35"/>
      <c r="J1176" s="10"/>
      <c r="K1176" s="10"/>
      <c r="L1176" s="10"/>
      <c r="M1176" s="10"/>
      <c r="N1176" s="10"/>
      <c r="O1176" s="10"/>
      <c r="P1176" s="219"/>
      <c r="Q1176" s="10"/>
      <c r="R1176" s="10"/>
      <c r="S1176" s="10"/>
      <c r="T1176" s="9"/>
      <c r="U1176" s="10"/>
      <c r="V1176" s="10"/>
      <c r="W1176" s="10"/>
      <c r="X1176" s="10"/>
      <c r="Y1176" s="10"/>
      <c r="Z1176" s="10"/>
      <c r="AA1176" s="10"/>
    </row>
    <row r="1177" spans="2:27" ht="18" customHeight="1">
      <c r="B1177" s="10"/>
      <c r="C1177" s="10"/>
      <c r="D1177" s="10"/>
      <c r="E1177" s="10"/>
      <c r="F1177" s="10"/>
      <c r="G1177" s="10"/>
      <c r="H1177" s="10"/>
      <c r="I1177" s="35"/>
      <c r="J1177" s="10"/>
      <c r="K1177" s="10"/>
      <c r="L1177" s="10"/>
      <c r="M1177" s="10"/>
      <c r="N1177" s="10"/>
      <c r="O1177" s="10"/>
      <c r="P1177" s="219"/>
      <c r="Q1177" s="10"/>
      <c r="R1177" s="10"/>
      <c r="S1177" s="10"/>
      <c r="T1177" s="9"/>
      <c r="U1177" s="10"/>
      <c r="V1177" s="10"/>
      <c r="W1177" s="10"/>
      <c r="X1177" s="10"/>
      <c r="Y1177" s="10"/>
      <c r="Z1177" s="10"/>
      <c r="AA1177" s="10"/>
    </row>
    <row r="1178" spans="2:27" ht="18" customHeight="1">
      <c r="B1178" s="10"/>
      <c r="C1178" s="10"/>
      <c r="D1178" s="10"/>
      <c r="E1178" s="10"/>
      <c r="F1178" s="10"/>
      <c r="G1178" s="10"/>
      <c r="H1178" s="10"/>
      <c r="I1178" s="35"/>
      <c r="J1178" s="10"/>
      <c r="K1178" s="10"/>
      <c r="L1178" s="10"/>
      <c r="M1178" s="10"/>
      <c r="N1178" s="10"/>
      <c r="O1178" s="10"/>
      <c r="P1178" s="219"/>
      <c r="Q1178" s="10"/>
      <c r="R1178" s="10"/>
      <c r="S1178" s="10"/>
      <c r="T1178" s="9"/>
      <c r="U1178" s="10"/>
      <c r="V1178" s="10"/>
      <c r="W1178" s="10"/>
      <c r="X1178" s="10"/>
      <c r="Y1178" s="10"/>
      <c r="Z1178" s="10"/>
      <c r="AA1178" s="10"/>
    </row>
    <row r="1179" spans="2:27" ht="18" customHeight="1">
      <c r="B1179" s="10"/>
      <c r="C1179" s="10"/>
      <c r="D1179" s="10"/>
      <c r="E1179" s="10"/>
      <c r="F1179" s="10"/>
      <c r="G1179" s="10"/>
      <c r="H1179" s="10"/>
      <c r="I1179" s="35"/>
      <c r="J1179" s="10"/>
      <c r="K1179" s="10"/>
      <c r="L1179" s="10"/>
      <c r="M1179" s="10"/>
      <c r="N1179" s="10"/>
      <c r="O1179" s="10"/>
      <c r="P1179" s="219"/>
      <c r="Q1179" s="10"/>
      <c r="R1179" s="10"/>
      <c r="S1179" s="10"/>
      <c r="T1179" s="9"/>
      <c r="U1179" s="10"/>
      <c r="V1179" s="10"/>
      <c r="W1179" s="10"/>
      <c r="X1179" s="10"/>
      <c r="Y1179" s="10"/>
      <c r="Z1179" s="10"/>
      <c r="AA1179" s="10"/>
    </row>
    <row r="1180" spans="2:27" ht="18" customHeight="1">
      <c r="B1180" s="10"/>
      <c r="C1180" s="10"/>
      <c r="D1180" s="10"/>
      <c r="E1180" s="10"/>
      <c r="F1180" s="10"/>
      <c r="G1180" s="10"/>
      <c r="H1180" s="10"/>
      <c r="I1180" s="35"/>
      <c r="J1180" s="10"/>
      <c r="K1180" s="10"/>
      <c r="L1180" s="10"/>
      <c r="M1180" s="10"/>
      <c r="N1180" s="10"/>
      <c r="O1180" s="10"/>
      <c r="P1180" s="219"/>
      <c r="Q1180" s="10"/>
      <c r="R1180" s="10"/>
      <c r="S1180" s="10"/>
      <c r="T1180" s="9"/>
      <c r="U1180" s="10"/>
      <c r="V1180" s="10"/>
      <c r="W1180" s="10"/>
      <c r="X1180" s="10"/>
      <c r="Y1180" s="10"/>
      <c r="Z1180" s="10"/>
      <c r="AA1180" s="10"/>
    </row>
    <row r="1181" spans="2:27" ht="18" customHeight="1">
      <c r="B1181" s="10"/>
      <c r="C1181" s="10"/>
      <c r="D1181" s="10"/>
      <c r="E1181" s="10"/>
      <c r="F1181" s="10"/>
      <c r="G1181" s="10"/>
      <c r="H1181" s="10"/>
      <c r="I1181" s="35"/>
      <c r="J1181" s="10"/>
      <c r="K1181" s="10"/>
      <c r="L1181" s="10"/>
      <c r="M1181" s="10"/>
      <c r="N1181" s="10"/>
      <c r="O1181" s="10"/>
      <c r="P1181" s="219"/>
      <c r="Q1181" s="10"/>
      <c r="R1181" s="10"/>
      <c r="S1181" s="10"/>
      <c r="T1181" s="9"/>
      <c r="U1181" s="10"/>
      <c r="V1181" s="10"/>
      <c r="W1181" s="10"/>
      <c r="X1181" s="10"/>
      <c r="Y1181" s="10"/>
      <c r="Z1181" s="10"/>
      <c r="AA1181" s="10"/>
    </row>
    <row r="1182" spans="2:27" ht="18" customHeight="1">
      <c r="B1182" s="10"/>
      <c r="C1182" s="10"/>
      <c r="D1182" s="10"/>
      <c r="E1182" s="10"/>
      <c r="F1182" s="10"/>
      <c r="G1182" s="10"/>
      <c r="H1182" s="10"/>
      <c r="I1182" s="35"/>
      <c r="J1182" s="10"/>
      <c r="K1182" s="10"/>
      <c r="L1182" s="10"/>
      <c r="M1182" s="10"/>
      <c r="N1182" s="10"/>
      <c r="O1182" s="10"/>
      <c r="P1182" s="219"/>
      <c r="Q1182" s="10"/>
      <c r="R1182" s="10"/>
      <c r="S1182" s="10"/>
      <c r="T1182" s="9"/>
      <c r="U1182" s="10"/>
      <c r="V1182" s="10"/>
      <c r="W1182" s="10"/>
      <c r="X1182" s="10"/>
      <c r="Y1182" s="10"/>
      <c r="Z1182" s="10"/>
      <c r="AA1182" s="10"/>
    </row>
    <row r="1183" spans="2:27" ht="18" customHeight="1">
      <c r="B1183" s="10"/>
      <c r="C1183" s="10"/>
      <c r="D1183" s="10"/>
      <c r="E1183" s="10"/>
      <c r="F1183" s="10"/>
      <c r="G1183" s="10"/>
      <c r="H1183" s="10"/>
      <c r="I1183" s="35"/>
      <c r="J1183" s="10"/>
      <c r="K1183" s="10"/>
      <c r="L1183" s="10"/>
      <c r="M1183" s="10"/>
      <c r="N1183" s="10"/>
      <c r="O1183" s="10"/>
      <c r="P1183" s="219"/>
      <c r="Q1183" s="10"/>
      <c r="R1183" s="10"/>
      <c r="S1183" s="10"/>
      <c r="T1183" s="9"/>
      <c r="U1183" s="10"/>
      <c r="V1183" s="10"/>
      <c r="W1183" s="10"/>
      <c r="X1183" s="10"/>
      <c r="Y1183" s="10"/>
      <c r="Z1183" s="10"/>
      <c r="AA1183" s="10"/>
    </row>
    <row r="1184" spans="2:27" ht="18" customHeight="1">
      <c r="B1184" s="10"/>
      <c r="C1184" s="10"/>
      <c r="D1184" s="10"/>
      <c r="E1184" s="10"/>
      <c r="F1184" s="10"/>
      <c r="G1184" s="10"/>
      <c r="H1184" s="10"/>
      <c r="I1184" s="35"/>
      <c r="J1184" s="10"/>
      <c r="K1184" s="10"/>
      <c r="L1184" s="10"/>
      <c r="M1184" s="10"/>
      <c r="N1184" s="10"/>
      <c r="O1184" s="10"/>
      <c r="P1184" s="219"/>
      <c r="Q1184" s="10"/>
      <c r="R1184" s="10"/>
      <c r="S1184" s="10"/>
      <c r="T1184" s="9"/>
      <c r="U1184" s="10"/>
      <c r="V1184" s="10"/>
      <c r="W1184" s="10"/>
      <c r="X1184" s="10"/>
      <c r="Y1184" s="10"/>
      <c r="Z1184" s="10"/>
      <c r="AA1184" s="10"/>
    </row>
    <row r="1185" spans="2:27" ht="18" customHeight="1">
      <c r="B1185" s="10"/>
      <c r="C1185" s="10"/>
      <c r="D1185" s="10"/>
      <c r="E1185" s="10"/>
      <c r="F1185" s="10"/>
      <c r="G1185" s="10"/>
      <c r="H1185" s="10"/>
      <c r="I1185" s="35"/>
      <c r="J1185" s="10"/>
      <c r="K1185" s="10"/>
      <c r="L1185" s="10"/>
      <c r="M1185" s="10"/>
      <c r="N1185" s="10"/>
      <c r="O1185" s="10"/>
      <c r="P1185" s="219"/>
      <c r="Q1185" s="10"/>
      <c r="R1185" s="10"/>
      <c r="S1185" s="10"/>
      <c r="T1185" s="9"/>
      <c r="U1185" s="10"/>
      <c r="V1185" s="10"/>
      <c r="W1185" s="10"/>
      <c r="X1185" s="10"/>
      <c r="Y1185" s="10"/>
      <c r="Z1185" s="10"/>
      <c r="AA1185" s="10"/>
    </row>
    <row r="1186" spans="2:27" ht="18" customHeight="1">
      <c r="B1186" s="10"/>
      <c r="C1186" s="10"/>
      <c r="D1186" s="10"/>
      <c r="E1186" s="10"/>
      <c r="F1186" s="10"/>
      <c r="G1186" s="10"/>
      <c r="H1186" s="10"/>
      <c r="I1186" s="35"/>
      <c r="J1186" s="10"/>
      <c r="K1186" s="10"/>
      <c r="L1186" s="10"/>
      <c r="M1186" s="10"/>
      <c r="N1186" s="10"/>
      <c r="O1186" s="10"/>
      <c r="P1186" s="219"/>
      <c r="Q1186" s="10"/>
      <c r="R1186" s="10"/>
      <c r="S1186" s="10"/>
      <c r="T1186" s="9"/>
      <c r="U1186" s="10"/>
      <c r="V1186" s="10"/>
      <c r="W1186" s="10"/>
      <c r="X1186" s="10"/>
      <c r="Y1186" s="10"/>
      <c r="Z1186" s="10"/>
      <c r="AA1186" s="10"/>
    </row>
    <row r="1187" spans="2:27" ht="18" customHeight="1">
      <c r="B1187" s="10"/>
      <c r="C1187" s="10"/>
      <c r="D1187" s="10"/>
      <c r="E1187" s="10"/>
      <c r="F1187" s="10"/>
      <c r="G1187" s="10"/>
      <c r="H1187" s="10"/>
      <c r="I1187" s="35"/>
      <c r="J1187" s="10"/>
      <c r="K1187" s="10"/>
      <c r="L1187" s="10"/>
      <c r="M1187" s="10"/>
      <c r="N1187" s="10"/>
      <c r="O1187" s="10"/>
      <c r="P1187" s="219"/>
      <c r="Q1187" s="10"/>
      <c r="R1187" s="10"/>
      <c r="S1187" s="10"/>
      <c r="T1187" s="9"/>
      <c r="U1187" s="10"/>
      <c r="V1187" s="10"/>
      <c r="W1187" s="10"/>
      <c r="X1187" s="10"/>
      <c r="Y1187" s="10"/>
      <c r="Z1187" s="10"/>
      <c r="AA1187" s="10"/>
    </row>
    <row r="1188" spans="2:27" ht="18" customHeight="1">
      <c r="B1188" s="10"/>
      <c r="C1188" s="10"/>
      <c r="D1188" s="10"/>
      <c r="E1188" s="10"/>
      <c r="F1188" s="10"/>
      <c r="G1188" s="10"/>
      <c r="H1188" s="10"/>
      <c r="I1188" s="35"/>
      <c r="J1188" s="10"/>
      <c r="K1188" s="10"/>
      <c r="L1188" s="10"/>
      <c r="M1188" s="10"/>
      <c r="N1188" s="10"/>
      <c r="O1188" s="10"/>
      <c r="P1188" s="219"/>
      <c r="Q1188" s="10"/>
      <c r="R1188" s="10"/>
      <c r="S1188" s="10"/>
      <c r="T1188" s="9"/>
      <c r="U1188" s="10"/>
      <c r="V1188" s="10"/>
      <c r="W1188" s="10"/>
      <c r="X1188" s="10"/>
      <c r="Y1188" s="10"/>
      <c r="Z1188" s="10"/>
      <c r="AA1188" s="10"/>
    </row>
    <row r="1189" spans="2:27" ht="18" customHeight="1">
      <c r="B1189" s="10"/>
      <c r="C1189" s="10"/>
      <c r="D1189" s="10"/>
      <c r="E1189" s="10"/>
      <c r="F1189" s="10"/>
      <c r="G1189" s="10"/>
      <c r="H1189" s="10"/>
      <c r="I1189" s="35"/>
      <c r="J1189" s="10"/>
      <c r="K1189" s="10"/>
      <c r="L1189" s="10"/>
      <c r="M1189" s="10"/>
      <c r="N1189" s="10"/>
      <c r="O1189" s="10"/>
      <c r="P1189" s="219"/>
      <c r="Q1189" s="10"/>
      <c r="R1189" s="10"/>
      <c r="S1189" s="10"/>
      <c r="T1189" s="9"/>
      <c r="U1189" s="10"/>
      <c r="V1189" s="10"/>
      <c r="W1189" s="10"/>
      <c r="X1189" s="10"/>
      <c r="Y1189" s="10"/>
      <c r="Z1189" s="10"/>
      <c r="AA1189" s="10"/>
    </row>
    <row r="1190" spans="2:27" ht="18" customHeight="1">
      <c r="B1190" s="10"/>
      <c r="C1190" s="10"/>
      <c r="D1190" s="10"/>
      <c r="E1190" s="10"/>
      <c r="F1190" s="10"/>
      <c r="G1190" s="10"/>
      <c r="H1190" s="10"/>
      <c r="I1190" s="35"/>
      <c r="J1190" s="10"/>
      <c r="K1190" s="10"/>
      <c r="L1190" s="10"/>
      <c r="M1190" s="10"/>
      <c r="N1190" s="10"/>
      <c r="O1190" s="10"/>
      <c r="P1190" s="219"/>
      <c r="Q1190" s="10"/>
      <c r="R1190" s="10"/>
      <c r="S1190" s="10"/>
      <c r="T1190" s="9"/>
      <c r="U1190" s="10"/>
      <c r="V1190" s="10"/>
      <c r="W1190" s="10"/>
      <c r="X1190" s="10"/>
      <c r="Y1190" s="10"/>
      <c r="Z1190" s="10"/>
      <c r="AA1190" s="10"/>
    </row>
    <row r="1191" spans="2:27" ht="18" customHeight="1">
      <c r="B1191" s="10"/>
      <c r="C1191" s="10"/>
      <c r="D1191" s="10"/>
      <c r="E1191" s="10"/>
      <c r="F1191" s="10"/>
      <c r="G1191" s="10"/>
      <c r="H1191" s="10"/>
      <c r="I1191" s="35"/>
      <c r="J1191" s="10"/>
      <c r="K1191" s="10"/>
      <c r="L1191" s="10"/>
      <c r="M1191" s="10"/>
      <c r="N1191" s="10"/>
      <c r="O1191" s="10"/>
      <c r="P1191" s="219"/>
      <c r="Q1191" s="10"/>
      <c r="R1191" s="10"/>
      <c r="S1191" s="10"/>
      <c r="T1191" s="9"/>
      <c r="U1191" s="10"/>
      <c r="V1191" s="10"/>
      <c r="W1191" s="10"/>
      <c r="X1191" s="10"/>
      <c r="Y1191" s="10"/>
      <c r="Z1191" s="10"/>
      <c r="AA1191" s="10"/>
    </row>
    <row r="1192" spans="2:27" ht="18" customHeight="1">
      <c r="B1192" s="10"/>
      <c r="C1192" s="10"/>
      <c r="D1192" s="10"/>
      <c r="E1192" s="10"/>
      <c r="F1192" s="10"/>
      <c r="G1192" s="10"/>
      <c r="H1192" s="10"/>
      <c r="I1192" s="35"/>
      <c r="J1192" s="10"/>
      <c r="K1192" s="10"/>
      <c r="L1192" s="10"/>
      <c r="M1192" s="10"/>
      <c r="N1192" s="10"/>
      <c r="O1192" s="10"/>
      <c r="P1192" s="219"/>
      <c r="Q1192" s="10"/>
      <c r="R1192" s="10"/>
      <c r="S1192" s="10"/>
      <c r="T1192" s="9"/>
      <c r="U1192" s="10"/>
      <c r="V1192" s="10"/>
      <c r="W1192" s="10"/>
      <c r="X1192" s="10"/>
      <c r="Y1192" s="10"/>
      <c r="Z1192" s="10"/>
      <c r="AA1192" s="10"/>
    </row>
    <row r="1193" spans="2:27" ht="18" customHeight="1">
      <c r="B1193" s="10"/>
      <c r="C1193" s="10"/>
      <c r="D1193" s="10"/>
      <c r="E1193" s="10"/>
      <c r="F1193" s="10"/>
      <c r="G1193" s="10"/>
      <c r="H1193" s="10"/>
      <c r="I1193" s="35"/>
      <c r="J1193" s="10"/>
      <c r="K1193" s="10"/>
      <c r="L1193" s="10"/>
      <c r="M1193" s="10"/>
      <c r="N1193" s="10"/>
      <c r="O1193" s="10"/>
      <c r="P1193" s="219"/>
      <c r="Q1193" s="10"/>
      <c r="R1193" s="10"/>
      <c r="S1193" s="10"/>
      <c r="T1193" s="9"/>
      <c r="U1193" s="10"/>
      <c r="V1193" s="10"/>
      <c r="W1193" s="10"/>
      <c r="X1193" s="10"/>
      <c r="Y1193" s="10"/>
      <c r="Z1193" s="10"/>
      <c r="AA1193" s="10"/>
    </row>
    <row r="1194" spans="2:27" ht="18" customHeight="1">
      <c r="B1194" s="10"/>
      <c r="C1194" s="10"/>
      <c r="D1194" s="10"/>
      <c r="E1194" s="10"/>
      <c r="F1194" s="10"/>
      <c r="G1194" s="10"/>
      <c r="H1194" s="10"/>
      <c r="I1194" s="35"/>
      <c r="J1194" s="10"/>
      <c r="K1194" s="10"/>
      <c r="L1194" s="10"/>
      <c r="M1194" s="10"/>
      <c r="N1194" s="10"/>
      <c r="O1194" s="10"/>
      <c r="P1194" s="219"/>
      <c r="Q1194" s="10"/>
      <c r="R1194" s="10"/>
      <c r="S1194" s="10"/>
      <c r="T1194" s="9"/>
      <c r="U1194" s="10"/>
      <c r="V1194" s="10"/>
      <c r="W1194" s="10"/>
      <c r="X1194" s="10"/>
      <c r="Y1194" s="10"/>
      <c r="Z1194" s="10"/>
      <c r="AA1194" s="10"/>
    </row>
    <row r="1195" spans="2:27" ht="18" customHeight="1">
      <c r="B1195" s="10"/>
      <c r="C1195" s="10"/>
      <c r="D1195" s="10"/>
      <c r="E1195" s="10"/>
      <c r="F1195" s="10"/>
      <c r="G1195" s="10"/>
      <c r="H1195" s="10"/>
      <c r="I1195" s="35"/>
      <c r="J1195" s="10"/>
      <c r="K1195" s="10"/>
      <c r="L1195" s="10"/>
      <c r="M1195" s="10"/>
      <c r="N1195" s="10"/>
      <c r="O1195" s="10"/>
      <c r="P1195" s="219"/>
      <c r="Q1195" s="10"/>
      <c r="R1195" s="10"/>
      <c r="S1195" s="10"/>
      <c r="T1195" s="9"/>
      <c r="U1195" s="10"/>
      <c r="V1195" s="10"/>
      <c r="W1195" s="10"/>
      <c r="X1195" s="10"/>
      <c r="Y1195" s="10"/>
      <c r="Z1195" s="10"/>
      <c r="AA1195" s="10"/>
    </row>
    <row r="1196" spans="2:27" ht="18" customHeight="1">
      <c r="B1196" s="10"/>
      <c r="C1196" s="10"/>
      <c r="D1196" s="10"/>
      <c r="E1196" s="10"/>
      <c r="F1196" s="10"/>
      <c r="G1196" s="10"/>
      <c r="H1196" s="10"/>
      <c r="I1196" s="35"/>
      <c r="J1196" s="10"/>
      <c r="K1196" s="10"/>
      <c r="L1196" s="10"/>
      <c r="M1196" s="10"/>
      <c r="N1196" s="10"/>
      <c r="O1196" s="10"/>
      <c r="P1196" s="219"/>
      <c r="Q1196" s="10"/>
      <c r="R1196" s="10"/>
      <c r="S1196" s="10"/>
      <c r="T1196" s="9"/>
      <c r="U1196" s="10"/>
      <c r="V1196" s="10"/>
      <c r="W1196" s="10"/>
      <c r="X1196" s="10"/>
      <c r="Y1196" s="10"/>
      <c r="Z1196" s="10"/>
      <c r="AA1196" s="10"/>
    </row>
    <row r="1197" spans="2:27" ht="18" customHeight="1">
      <c r="B1197" s="10"/>
      <c r="C1197" s="10"/>
      <c r="D1197" s="10"/>
      <c r="E1197" s="10"/>
      <c r="F1197" s="10"/>
      <c r="G1197" s="10"/>
      <c r="H1197" s="10"/>
      <c r="I1197" s="35"/>
      <c r="J1197" s="10"/>
      <c r="K1197" s="10"/>
      <c r="L1197" s="10"/>
      <c r="M1197" s="10"/>
      <c r="N1197" s="10"/>
      <c r="O1197" s="10"/>
      <c r="P1197" s="219"/>
      <c r="Q1197" s="10"/>
      <c r="R1197" s="10"/>
      <c r="S1197" s="10"/>
      <c r="T1197" s="9"/>
      <c r="U1197" s="10"/>
      <c r="V1197" s="10"/>
      <c r="W1197" s="10"/>
      <c r="X1197" s="10"/>
      <c r="Y1197" s="10"/>
      <c r="Z1197" s="10"/>
      <c r="AA1197" s="10"/>
    </row>
    <row r="1198" spans="2:27" ht="18" customHeight="1">
      <c r="B1198" s="10"/>
      <c r="C1198" s="10"/>
      <c r="D1198" s="10"/>
      <c r="E1198" s="10"/>
      <c r="F1198" s="10"/>
      <c r="G1198" s="10"/>
      <c r="H1198" s="10"/>
      <c r="I1198" s="35"/>
      <c r="J1198" s="10"/>
      <c r="K1198" s="10"/>
      <c r="L1198" s="10"/>
      <c r="M1198" s="10"/>
      <c r="N1198" s="10"/>
      <c r="O1198" s="10"/>
      <c r="P1198" s="219"/>
      <c r="Q1198" s="10"/>
      <c r="R1198" s="10"/>
      <c r="S1198" s="10"/>
      <c r="T1198" s="9"/>
      <c r="U1198" s="10"/>
      <c r="V1198" s="10"/>
      <c r="W1198" s="10"/>
      <c r="X1198" s="10"/>
      <c r="Y1198" s="10"/>
      <c r="Z1198" s="10"/>
      <c r="AA1198" s="10"/>
    </row>
    <row r="1199" spans="2:27" ht="18" customHeight="1">
      <c r="B1199" s="10"/>
      <c r="C1199" s="10"/>
      <c r="D1199" s="10"/>
      <c r="E1199" s="10"/>
      <c r="F1199" s="10"/>
      <c r="G1199" s="10"/>
      <c r="H1199" s="10"/>
      <c r="I1199" s="35"/>
      <c r="J1199" s="10"/>
      <c r="K1199" s="10"/>
      <c r="L1199" s="10"/>
      <c r="M1199" s="10"/>
      <c r="N1199" s="10"/>
      <c r="O1199" s="10"/>
      <c r="P1199" s="219"/>
      <c r="Q1199" s="10"/>
      <c r="R1199" s="10"/>
      <c r="S1199" s="10"/>
      <c r="T1199" s="9"/>
      <c r="U1199" s="10"/>
      <c r="V1199" s="10"/>
      <c r="W1199" s="10"/>
      <c r="X1199" s="10"/>
      <c r="Y1199" s="10"/>
      <c r="Z1199" s="10"/>
      <c r="AA1199" s="10"/>
    </row>
    <row r="1200" spans="2:27" ht="18" customHeight="1">
      <c r="B1200" s="10"/>
      <c r="C1200" s="10"/>
      <c r="D1200" s="10"/>
      <c r="E1200" s="10"/>
      <c r="F1200" s="10"/>
      <c r="G1200" s="10"/>
      <c r="H1200" s="10"/>
      <c r="I1200" s="35"/>
      <c r="J1200" s="10"/>
      <c r="K1200" s="10"/>
      <c r="L1200" s="10"/>
      <c r="M1200" s="10"/>
      <c r="N1200" s="10"/>
      <c r="O1200" s="10"/>
      <c r="P1200" s="219"/>
      <c r="Q1200" s="10"/>
      <c r="R1200" s="10"/>
      <c r="S1200" s="10"/>
      <c r="T1200" s="9"/>
      <c r="U1200" s="10"/>
      <c r="V1200" s="10"/>
      <c r="W1200" s="10"/>
      <c r="X1200" s="10"/>
      <c r="Y1200" s="10"/>
      <c r="Z1200" s="10"/>
      <c r="AA1200" s="10"/>
    </row>
    <row r="1201" spans="2:27" ht="18" customHeight="1">
      <c r="B1201" s="10"/>
      <c r="C1201" s="10"/>
      <c r="D1201" s="10"/>
      <c r="E1201" s="10"/>
      <c r="F1201" s="10"/>
      <c r="G1201" s="10"/>
      <c r="H1201" s="10"/>
      <c r="I1201" s="35"/>
      <c r="J1201" s="10"/>
      <c r="K1201" s="10"/>
      <c r="L1201" s="10"/>
      <c r="M1201" s="10"/>
      <c r="N1201" s="10"/>
      <c r="O1201" s="10"/>
      <c r="P1201" s="219"/>
      <c r="Q1201" s="10"/>
      <c r="R1201" s="10"/>
      <c r="S1201" s="10"/>
      <c r="T1201" s="9"/>
      <c r="U1201" s="10"/>
      <c r="V1201" s="10"/>
      <c r="W1201" s="10"/>
      <c r="X1201" s="10"/>
      <c r="Y1201" s="10"/>
      <c r="Z1201" s="10"/>
      <c r="AA1201" s="10"/>
    </row>
    <row r="1202" spans="2:27" ht="18" customHeight="1">
      <c r="B1202" s="10"/>
      <c r="C1202" s="10"/>
      <c r="D1202" s="10"/>
      <c r="E1202" s="10"/>
      <c r="F1202" s="10"/>
      <c r="G1202" s="10"/>
      <c r="H1202" s="10"/>
      <c r="I1202" s="35"/>
      <c r="J1202" s="10"/>
      <c r="K1202" s="10"/>
      <c r="L1202" s="10"/>
      <c r="M1202" s="10"/>
      <c r="N1202" s="10"/>
      <c r="O1202" s="10"/>
      <c r="P1202" s="219"/>
      <c r="Q1202" s="10"/>
      <c r="R1202" s="10"/>
      <c r="S1202" s="10"/>
      <c r="T1202" s="9"/>
      <c r="U1202" s="10"/>
      <c r="V1202" s="10"/>
      <c r="W1202" s="10"/>
      <c r="X1202" s="10"/>
      <c r="Y1202" s="10"/>
      <c r="Z1202" s="10"/>
      <c r="AA1202" s="10"/>
    </row>
    <row r="1203" spans="2:27" ht="18" customHeight="1">
      <c r="B1203" s="10"/>
      <c r="C1203" s="10"/>
      <c r="D1203" s="10"/>
      <c r="E1203" s="10"/>
      <c r="F1203" s="10"/>
      <c r="G1203" s="10"/>
      <c r="H1203" s="10"/>
      <c r="I1203" s="35"/>
      <c r="J1203" s="10"/>
      <c r="K1203" s="10"/>
      <c r="L1203" s="10"/>
      <c r="M1203" s="10"/>
      <c r="N1203" s="10"/>
      <c r="O1203" s="10"/>
      <c r="P1203" s="219"/>
      <c r="Q1203" s="10"/>
      <c r="R1203" s="10"/>
      <c r="S1203" s="10"/>
      <c r="T1203" s="9"/>
      <c r="U1203" s="10"/>
      <c r="V1203" s="10"/>
      <c r="W1203" s="10"/>
      <c r="X1203" s="10"/>
      <c r="Y1203" s="10"/>
      <c r="Z1203" s="10"/>
      <c r="AA1203" s="10"/>
    </row>
    <row r="1204" spans="2:27" ht="18" customHeight="1">
      <c r="B1204" s="10"/>
      <c r="C1204" s="10"/>
      <c r="D1204" s="10"/>
      <c r="E1204" s="10"/>
      <c r="F1204" s="10"/>
      <c r="G1204" s="10"/>
      <c r="H1204" s="10"/>
      <c r="I1204" s="35"/>
      <c r="J1204" s="10"/>
      <c r="K1204" s="10"/>
      <c r="L1204" s="10"/>
      <c r="M1204" s="10"/>
      <c r="N1204" s="10"/>
      <c r="O1204" s="10"/>
      <c r="P1204" s="219"/>
      <c r="Q1204" s="10"/>
      <c r="R1204" s="10"/>
      <c r="S1204" s="10"/>
      <c r="T1204" s="9"/>
      <c r="U1204" s="10"/>
      <c r="V1204" s="10"/>
      <c r="W1204" s="10"/>
      <c r="X1204" s="10"/>
      <c r="Y1204" s="10"/>
      <c r="Z1204" s="10"/>
      <c r="AA1204" s="10"/>
    </row>
    <row r="1205" spans="2:27" ht="18" customHeight="1">
      <c r="B1205" s="10"/>
      <c r="C1205" s="10"/>
      <c r="D1205" s="10"/>
      <c r="E1205" s="10"/>
      <c r="F1205" s="10"/>
      <c r="G1205" s="10"/>
      <c r="H1205" s="10"/>
      <c r="I1205" s="35"/>
      <c r="J1205" s="10"/>
      <c r="K1205" s="10"/>
      <c r="L1205" s="10"/>
      <c r="M1205" s="10"/>
      <c r="N1205" s="10"/>
      <c r="O1205" s="10"/>
      <c r="P1205" s="219"/>
      <c r="Q1205" s="10"/>
      <c r="R1205" s="10"/>
      <c r="S1205" s="10"/>
      <c r="T1205" s="9"/>
      <c r="U1205" s="10"/>
      <c r="V1205" s="10"/>
      <c r="W1205" s="10"/>
      <c r="X1205" s="10"/>
      <c r="Y1205" s="10"/>
      <c r="Z1205" s="10"/>
      <c r="AA1205" s="10"/>
    </row>
    <row r="1206" spans="2:27" ht="18" customHeight="1">
      <c r="B1206" s="10"/>
      <c r="C1206" s="10"/>
      <c r="D1206" s="10"/>
      <c r="E1206" s="10"/>
      <c r="F1206" s="10"/>
      <c r="G1206" s="10"/>
      <c r="H1206" s="10"/>
      <c r="I1206" s="35"/>
      <c r="J1206" s="10"/>
      <c r="K1206" s="10"/>
      <c r="L1206" s="10"/>
      <c r="M1206" s="10"/>
      <c r="N1206" s="10"/>
      <c r="O1206" s="10"/>
      <c r="P1206" s="219"/>
      <c r="Q1206" s="10"/>
      <c r="R1206" s="10"/>
      <c r="S1206" s="10"/>
      <c r="T1206" s="9"/>
      <c r="U1206" s="10"/>
      <c r="V1206" s="10"/>
      <c r="W1206" s="10"/>
      <c r="X1206" s="10"/>
      <c r="Y1206" s="10"/>
      <c r="Z1206" s="10"/>
      <c r="AA1206" s="10"/>
    </row>
    <row r="1207" spans="2:27" ht="18" customHeight="1">
      <c r="B1207" s="10"/>
      <c r="C1207" s="10"/>
      <c r="D1207" s="10"/>
      <c r="E1207" s="10"/>
      <c r="F1207" s="10"/>
      <c r="G1207" s="10"/>
      <c r="H1207" s="10"/>
      <c r="I1207" s="35"/>
      <c r="J1207" s="10"/>
      <c r="K1207" s="10"/>
      <c r="L1207" s="10"/>
      <c r="M1207" s="10"/>
      <c r="N1207" s="10"/>
      <c r="O1207" s="10"/>
      <c r="P1207" s="219"/>
      <c r="Q1207" s="10"/>
      <c r="R1207" s="10"/>
      <c r="S1207" s="10"/>
      <c r="T1207" s="9"/>
      <c r="U1207" s="10"/>
      <c r="V1207" s="10"/>
      <c r="W1207" s="10"/>
      <c r="X1207" s="10"/>
      <c r="Y1207" s="10"/>
      <c r="Z1207" s="10"/>
      <c r="AA1207" s="10"/>
    </row>
    <row r="1208" spans="2:27" ht="18" customHeight="1">
      <c r="B1208" s="10"/>
      <c r="C1208" s="10"/>
      <c r="D1208" s="10"/>
      <c r="E1208" s="10"/>
      <c r="F1208" s="10"/>
      <c r="G1208" s="10"/>
      <c r="H1208" s="10"/>
      <c r="I1208" s="35"/>
      <c r="J1208" s="10"/>
      <c r="K1208" s="10"/>
      <c r="L1208" s="10"/>
      <c r="M1208" s="10"/>
      <c r="N1208" s="10"/>
      <c r="O1208" s="10"/>
      <c r="P1208" s="219"/>
      <c r="Q1208" s="10"/>
      <c r="R1208" s="10"/>
      <c r="S1208" s="10"/>
      <c r="T1208" s="9"/>
      <c r="U1208" s="10"/>
      <c r="V1208" s="10"/>
      <c r="W1208" s="10"/>
      <c r="X1208" s="10"/>
      <c r="Y1208" s="10"/>
      <c r="Z1208" s="10"/>
      <c r="AA1208" s="10"/>
    </row>
    <row r="1209" spans="2:27" ht="18" customHeight="1">
      <c r="B1209" s="10"/>
      <c r="C1209" s="10"/>
      <c r="D1209" s="10"/>
      <c r="E1209" s="10"/>
      <c r="F1209" s="10"/>
      <c r="G1209" s="10"/>
      <c r="H1209" s="10"/>
      <c r="I1209" s="35"/>
      <c r="J1209" s="10"/>
      <c r="K1209" s="10"/>
      <c r="L1209" s="10"/>
      <c r="M1209" s="10"/>
      <c r="N1209" s="10"/>
      <c r="O1209" s="10"/>
      <c r="P1209" s="219"/>
      <c r="Q1209" s="10"/>
      <c r="R1209" s="10"/>
      <c r="S1209" s="10"/>
      <c r="T1209" s="9"/>
      <c r="U1209" s="10"/>
      <c r="V1209" s="10"/>
      <c r="W1209" s="10"/>
      <c r="X1209" s="10"/>
      <c r="Y1209" s="10"/>
      <c r="Z1209" s="10"/>
      <c r="AA1209" s="10"/>
    </row>
    <row r="1210" spans="2:27" ht="18" customHeight="1">
      <c r="B1210" s="10"/>
      <c r="C1210" s="10"/>
      <c r="D1210" s="10"/>
      <c r="E1210" s="10"/>
      <c r="F1210" s="10"/>
      <c r="G1210" s="10"/>
      <c r="H1210" s="10"/>
      <c r="I1210" s="35"/>
      <c r="J1210" s="10"/>
      <c r="K1210" s="10"/>
      <c r="L1210" s="10"/>
      <c r="M1210" s="10"/>
      <c r="N1210" s="10"/>
      <c r="O1210" s="10"/>
      <c r="P1210" s="219"/>
      <c r="Q1210" s="10"/>
      <c r="R1210" s="10"/>
      <c r="S1210" s="10"/>
      <c r="T1210" s="9"/>
      <c r="U1210" s="10"/>
      <c r="V1210" s="10"/>
      <c r="W1210" s="10"/>
      <c r="X1210" s="10"/>
      <c r="Y1210" s="10"/>
      <c r="Z1210" s="10"/>
      <c r="AA1210" s="10"/>
    </row>
    <row r="1211" spans="2:27" ht="18" customHeight="1">
      <c r="B1211" s="10"/>
      <c r="C1211" s="10"/>
      <c r="D1211" s="10"/>
      <c r="E1211" s="10"/>
      <c r="F1211" s="10"/>
      <c r="G1211" s="10"/>
      <c r="H1211" s="10"/>
      <c r="I1211" s="35"/>
      <c r="J1211" s="10"/>
      <c r="K1211" s="10"/>
      <c r="L1211" s="10"/>
      <c r="M1211" s="10"/>
      <c r="N1211" s="10"/>
      <c r="O1211" s="10"/>
      <c r="P1211" s="219"/>
      <c r="Q1211" s="10"/>
      <c r="R1211" s="10"/>
      <c r="S1211" s="10"/>
      <c r="T1211" s="9"/>
      <c r="U1211" s="10"/>
      <c r="V1211" s="10"/>
      <c r="W1211" s="10"/>
      <c r="X1211" s="10"/>
      <c r="Y1211" s="10"/>
      <c r="Z1211" s="10"/>
      <c r="AA1211" s="10"/>
    </row>
    <row r="1212" spans="2:27" ht="18" customHeight="1">
      <c r="B1212" s="10"/>
      <c r="C1212" s="10"/>
      <c r="D1212" s="10"/>
      <c r="E1212" s="10"/>
      <c r="F1212" s="10"/>
      <c r="G1212" s="10"/>
      <c r="H1212" s="10"/>
      <c r="I1212" s="35"/>
      <c r="J1212" s="10"/>
      <c r="K1212" s="10"/>
      <c r="L1212" s="10"/>
      <c r="M1212" s="10"/>
      <c r="N1212" s="10"/>
      <c r="O1212" s="10"/>
      <c r="P1212" s="219"/>
      <c r="Q1212" s="10"/>
      <c r="R1212" s="10"/>
      <c r="S1212" s="10"/>
      <c r="T1212" s="9"/>
      <c r="U1212" s="10"/>
      <c r="V1212" s="10"/>
      <c r="W1212" s="10"/>
      <c r="X1212" s="10"/>
      <c r="Y1212" s="10"/>
      <c r="Z1212" s="10"/>
      <c r="AA1212" s="10"/>
    </row>
    <row r="1213" spans="2:27" ht="18" customHeight="1">
      <c r="B1213" s="10"/>
      <c r="C1213" s="10"/>
      <c r="D1213" s="10"/>
      <c r="E1213" s="10"/>
      <c r="F1213" s="10"/>
      <c r="G1213" s="10"/>
      <c r="H1213" s="10"/>
      <c r="I1213" s="35"/>
      <c r="J1213" s="10"/>
      <c r="K1213" s="10"/>
      <c r="L1213" s="10"/>
      <c r="M1213" s="10"/>
      <c r="N1213" s="10"/>
      <c r="O1213" s="10"/>
      <c r="P1213" s="219"/>
      <c r="Q1213" s="10"/>
      <c r="R1213" s="10"/>
      <c r="S1213" s="10"/>
      <c r="T1213" s="9"/>
      <c r="U1213" s="10"/>
      <c r="V1213" s="10"/>
      <c r="W1213" s="10"/>
      <c r="X1213" s="10"/>
      <c r="Y1213" s="10"/>
      <c r="Z1213" s="10"/>
      <c r="AA1213" s="10"/>
    </row>
    <row r="1214" spans="2:27" ht="18" customHeight="1">
      <c r="B1214" s="10"/>
      <c r="C1214" s="10"/>
      <c r="D1214" s="10"/>
      <c r="E1214" s="10"/>
      <c r="F1214" s="10"/>
      <c r="G1214" s="10"/>
      <c r="H1214" s="10"/>
      <c r="I1214" s="35"/>
      <c r="J1214" s="10"/>
      <c r="K1214" s="10"/>
      <c r="L1214" s="10"/>
      <c r="M1214" s="10"/>
      <c r="N1214" s="10"/>
      <c r="O1214" s="10"/>
      <c r="P1214" s="219"/>
      <c r="Q1214" s="10"/>
      <c r="R1214" s="10"/>
      <c r="S1214" s="10"/>
      <c r="T1214" s="9"/>
      <c r="U1214" s="10"/>
      <c r="V1214" s="10"/>
      <c r="W1214" s="10"/>
      <c r="X1214" s="10"/>
      <c r="Y1214" s="10"/>
      <c r="Z1214" s="10"/>
      <c r="AA1214" s="10"/>
    </row>
    <row r="1215" spans="2:27" ht="18" customHeight="1">
      <c r="B1215" s="10"/>
      <c r="C1215" s="10"/>
      <c r="D1215" s="10"/>
      <c r="E1215" s="10"/>
      <c r="F1215" s="10"/>
      <c r="G1215" s="10"/>
      <c r="H1215" s="10"/>
      <c r="I1215" s="35"/>
      <c r="J1215" s="10"/>
      <c r="K1215" s="10"/>
      <c r="L1215" s="10"/>
      <c r="M1215" s="10"/>
      <c r="N1215" s="10"/>
      <c r="O1215" s="10"/>
      <c r="P1215" s="219"/>
      <c r="Q1215" s="10"/>
      <c r="R1215" s="10"/>
      <c r="S1215" s="10"/>
      <c r="T1215" s="9"/>
      <c r="U1215" s="10"/>
      <c r="V1215" s="10"/>
      <c r="W1215" s="10"/>
      <c r="X1215" s="10"/>
      <c r="Y1215" s="10"/>
      <c r="Z1215" s="10"/>
      <c r="AA1215" s="10"/>
    </row>
    <row r="1216" spans="2:27" ht="18" customHeight="1">
      <c r="B1216" s="10"/>
      <c r="C1216" s="10"/>
      <c r="D1216" s="10"/>
      <c r="E1216" s="10"/>
      <c r="F1216" s="10"/>
      <c r="G1216" s="10"/>
      <c r="H1216" s="10"/>
      <c r="I1216" s="35"/>
      <c r="J1216" s="10"/>
      <c r="K1216" s="10"/>
      <c r="L1216" s="10"/>
      <c r="M1216" s="10"/>
      <c r="N1216" s="10"/>
      <c r="O1216" s="10"/>
      <c r="P1216" s="219"/>
      <c r="Q1216" s="10"/>
      <c r="R1216" s="10"/>
      <c r="S1216" s="10"/>
      <c r="T1216" s="9"/>
      <c r="U1216" s="10"/>
      <c r="V1216" s="10"/>
      <c r="W1216" s="10"/>
      <c r="X1216" s="10"/>
      <c r="Y1216" s="10"/>
      <c r="Z1216" s="10"/>
      <c r="AA1216" s="10"/>
    </row>
    <row r="1217" spans="2:27" ht="18" customHeight="1">
      <c r="B1217" s="10"/>
      <c r="C1217" s="10"/>
      <c r="D1217" s="10"/>
      <c r="E1217" s="10"/>
      <c r="F1217" s="10"/>
      <c r="G1217" s="10"/>
      <c r="H1217" s="10"/>
      <c r="I1217" s="35"/>
      <c r="J1217" s="10"/>
      <c r="K1217" s="10"/>
      <c r="L1217" s="10"/>
      <c r="M1217" s="10"/>
      <c r="N1217" s="10"/>
      <c r="O1217" s="10"/>
      <c r="P1217" s="219"/>
      <c r="Q1217" s="10"/>
      <c r="R1217" s="10"/>
      <c r="S1217" s="10"/>
      <c r="T1217" s="9"/>
      <c r="U1217" s="10"/>
      <c r="V1217" s="10"/>
      <c r="W1217" s="10"/>
      <c r="X1217" s="10"/>
      <c r="Y1217" s="10"/>
      <c r="Z1217" s="10"/>
      <c r="AA1217" s="10"/>
    </row>
    <row r="1218" spans="2:27" ht="18" customHeight="1">
      <c r="B1218" s="10"/>
      <c r="C1218" s="10"/>
      <c r="D1218" s="10"/>
      <c r="E1218" s="10"/>
      <c r="F1218" s="10"/>
      <c r="G1218" s="10"/>
      <c r="H1218" s="10"/>
      <c r="I1218" s="35"/>
      <c r="J1218" s="10"/>
      <c r="K1218" s="10"/>
      <c r="L1218" s="10"/>
      <c r="M1218" s="10"/>
      <c r="N1218" s="10"/>
      <c r="O1218" s="10"/>
      <c r="P1218" s="219"/>
      <c r="Q1218" s="10"/>
      <c r="R1218" s="10"/>
      <c r="S1218" s="10"/>
      <c r="T1218" s="9"/>
      <c r="U1218" s="10"/>
      <c r="V1218" s="10"/>
      <c r="W1218" s="10"/>
      <c r="X1218" s="10"/>
      <c r="Y1218" s="10"/>
      <c r="Z1218" s="10"/>
      <c r="AA1218" s="10"/>
    </row>
    <row r="1219" spans="2:27" ht="18" customHeight="1">
      <c r="B1219" s="10"/>
      <c r="C1219" s="10"/>
      <c r="D1219" s="10"/>
      <c r="E1219" s="10"/>
      <c r="F1219" s="10"/>
      <c r="G1219" s="10"/>
      <c r="H1219" s="10"/>
      <c r="I1219" s="35"/>
      <c r="J1219" s="10"/>
      <c r="K1219" s="10"/>
      <c r="L1219" s="10"/>
      <c r="M1219" s="10"/>
      <c r="N1219" s="10"/>
      <c r="O1219" s="10"/>
      <c r="P1219" s="219"/>
      <c r="Q1219" s="10"/>
      <c r="R1219" s="10"/>
      <c r="S1219" s="10"/>
      <c r="T1219" s="9"/>
      <c r="U1219" s="10"/>
      <c r="V1219" s="10"/>
      <c r="W1219" s="10"/>
      <c r="X1219" s="10"/>
      <c r="Y1219" s="10"/>
      <c r="Z1219" s="10"/>
      <c r="AA1219" s="10"/>
    </row>
    <row r="1220" spans="2:27" ht="18" customHeight="1">
      <c r="B1220" s="10"/>
      <c r="C1220" s="10"/>
      <c r="D1220" s="10"/>
      <c r="E1220" s="10"/>
      <c r="F1220" s="10"/>
      <c r="G1220" s="10"/>
      <c r="H1220" s="10"/>
      <c r="I1220" s="35"/>
      <c r="J1220" s="10"/>
      <c r="K1220" s="10"/>
      <c r="L1220" s="10"/>
      <c r="M1220" s="10"/>
      <c r="N1220" s="10"/>
      <c r="O1220" s="10"/>
      <c r="P1220" s="219"/>
      <c r="Q1220" s="10"/>
      <c r="R1220" s="10"/>
      <c r="S1220" s="10"/>
      <c r="T1220" s="9"/>
      <c r="U1220" s="10"/>
      <c r="V1220" s="10"/>
      <c r="W1220" s="10"/>
      <c r="X1220" s="10"/>
      <c r="Y1220" s="10"/>
      <c r="Z1220" s="10"/>
      <c r="AA1220" s="10"/>
    </row>
    <row r="1221" spans="2:27" ht="18" customHeight="1">
      <c r="B1221" s="10"/>
      <c r="C1221" s="10"/>
      <c r="D1221" s="10"/>
      <c r="E1221" s="10"/>
      <c r="F1221" s="10"/>
      <c r="G1221" s="10"/>
      <c r="H1221" s="10"/>
      <c r="I1221" s="35"/>
      <c r="J1221" s="10"/>
      <c r="K1221" s="10"/>
      <c r="L1221" s="10"/>
      <c r="M1221" s="10"/>
      <c r="N1221" s="10"/>
      <c r="O1221" s="10"/>
      <c r="P1221" s="219"/>
      <c r="Q1221" s="10"/>
      <c r="R1221" s="10"/>
      <c r="S1221" s="10"/>
      <c r="T1221" s="9"/>
      <c r="U1221" s="10"/>
      <c r="V1221" s="10"/>
      <c r="W1221" s="10"/>
      <c r="X1221" s="10"/>
      <c r="Y1221" s="10"/>
      <c r="Z1221" s="10"/>
      <c r="AA1221" s="10"/>
    </row>
    <row r="1222" spans="2:27" ht="18" customHeight="1">
      <c r="B1222" s="10"/>
      <c r="C1222" s="10"/>
      <c r="D1222" s="10"/>
      <c r="E1222" s="10"/>
      <c r="F1222" s="10"/>
      <c r="G1222" s="10"/>
      <c r="H1222" s="10"/>
      <c r="I1222" s="35"/>
      <c r="J1222" s="10"/>
      <c r="K1222" s="10"/>
      <c r="L1222" s="10"/>
      <c r="M1222" s="10"/>
      <c r="N1222" s="10"/>
      <c r="O1222" s="10"/>
      <c r="P1222" s="219"/>
      <c r="Q1222" s="10"/>
      <c r="R1222" s="10"/>
      <c r="S1222" s="10"/>
      <c r="T1222" s="9"/>
      <c r="U1222" s="10"/>
      <c r="V1222" s="10"/>
      <c r="W1222" s="10"/>
      <c r="X1222" s="10"/>
      <c r="Y1222" s="10"/>
      <c r="Z1222" s="10"/>
      <c r="AA1222" s="10"/>
    </row>
    <row r="1223" spans="2:27" ht="18" customHeight="1">
      <c r="B1223" s="10"/>
      <c r="C1223" s="10"/>
      <c r="D1223" s="10"/>
      <c r="E1223" s="10"/>
      <c r="F1223" s="10"/>
      <c r="G1223" s="10"/>
      <c r="H1223" s="10"/>
      <c r="I1223" s="35"/>
      <c r="J1223" s="10"/>
      <c r="K1223" s="10"/>
      <c r="L1223" s="10"/>
      <c r="M1223" s="10"/>
      <c r="N1223" s="10"/>
      <c r="O1223" s="10"/>
      <c r="P1223" s="219"/>
      <c r="Q1223" s="10"/>
      <c r="R1223" s="10"/>
      <c r="S1223" s="10"/>
      <c r="T1223" s="9"/>
      <c r="U1223" s="10"/>
      <c r="V1223" s="10"/>
      <c r="W1223" s="10"/>
      <c r="X1223" s="10"/>
      <c r="Y1223" s="10"/>
      <c r="Z1223" s="10"/>
      <c r="AA1223" s="10"/>
    </row>
    <row r="1224" spans="2:27" ht="18" customHeight="1">
      <c r="B1224" s="10"/>
      <c r="C1224" s="10"/>
      <c r="D1224" s="10"/>
      <c r="E1224" s="10"/>
      <c r="F1224" s="10"/>
      <c r="G1224" s="10"/>
      <c r="H1224" s="10"/>
      <c r="I1224" s="35"/>
      <c r="J1224" s="10"/>
      <c r="K1224" s="10"/>
      <c r="L1224" s="10"/>
      <c r="M1224" s="10"/>
      <c r="N1224" s="10"/>
      <c r="O1224" s="10"/>
      <c r="P1224" s="219"/>
      <c r="Q1224" s="10"/>
      <c r="R1224" s="10"/>
      <c r="S1224" s="10"/>
      <c r="T1224" s="9"/>
      <c r="U1224" s="10"/>
      <c r="V1224" s="10"/>
      <c r="W1224" s="10"/>
      <c r="X1224" s="10"/>
      <c r="Y1224" s="10"/>
      <c r="Z1224" s="10"/>
      <c r="AA1224" s="10"/>
    </row>
    <row r="1225" spans="2:27" ht="18" customHeight="1">
      <c r="B1225" s="10"/>
      <c r="C1225" s="10"/>
      <c r="D1225" s="10"/>
      <c r="E1225" s="10"/>
      <c r="F1225" s="10"/>
      <c r="G1225" s="10"/>
      <c r="H1225" s="10"/>
      <c r="I1225" s="35"/>
      <c r="J1225" s="10"/>
      <c r="K1225" s="10"/>
      <c r="L1225" s="10"/>
      <c r="M1225" s="10"/>
      <c r="N1225" s="10"/>
      <c r="O1225" s="10"/>
      <c r="P1225" s="219"/>
      <c r="Q1225" s="10"/>
      <c r="R1225" s="10"/>
      <c r="S1225" s="10"/>
      <c r="T1225" s="9"/>
      <c r="U1225" s="10"/>
      <c r="V1225" s="10"/>
      <c r="W1225" s="10"/>
      <c r="X1225" s="10"/>
      <c r="Y1225" s="10"/>
      <c r="Z1225" s="10"/>
      <c r="AA1225" s="10"/>
    </row>
    <row r="1226" spans="2:27" ht="18" customHeight="1">
      <c r="B1226" s="10"/>
      <c r="C1226" s="10"/>
      <c r="D1226" s="10"/>
      <c r="E1226" s="10"/>
      <c r="F1226" s="10"/>
      <c r="G1226" s="10"/>
      <c r="H1226" s="10"/>
      <c r="I1226" s="35"/>
      <c r="J1226" s="10"/>
      <c r="K1226" s="10"/>
      <c r="L1226" s="10"/>
      <c r="M1226" s="10"/>
      <c r="N1226" s="10"/>
      <c r="O1226" s="10"/>
      <c r="P1226" s="219"/>
      <c r="Q1226" s="10"/>
      <c r="R1226" s="10"/>
      <c r="S1226" s="10"/>
      <c r="T1226" s="9"/>
      <c r="U1226" s="10"/>
      <c r="V1226" s="10"/>
      <c r="W1226" s="10"/>
      <c r="X1226" s="10"/>
      <c r="Y1226" s="10"/>
      <c r="Z1226" s="10"/>
      <c r="AA1226" s="10"/>
    </row>
    <row r="1227" spans="2:27" ht="18" customHeight="1">
      <c r="B1227" s="10"/>
      <c r="C1227" s="10"/>
      <c r="D1227" s="10"/>
      <c r="E1227" s="10"/>
      <c r="F1227" s="10"/>
      <c r="G1227" s="10"/>
      <c r="H1227" s="10"/>
      <c r="I1227" s="35"/>
      <c r="J1227" s="10"/>
      <c r="K1227" s="10"/>
      <c r="L1227" s="10"/>
      <c r="M1227" s="10"/>
      <c r="N1227" s="10"/>
      <c r="O1227" s="10"/>
      <c r="P1227" s="219"/>
      <c r="Q1227" s="10"/>
      <c r="R1227" s="10"/>
      <c r="S1227" s="10"/>
      <c r="T1227" s="9"/>
      <c r="U1227" s="10"/>
      <c r="V1227" s="10"/>
      <c r="W1227" s="10"/>
      <c r="X1227" s="10"/>
      <c r="Y1227" s="10"/>
      <c r="Z1227" s="10"/>
      <c r="AA1227" s="10"/>
    </row>
    <row r="1228" spans="2:27" ht="18" customHeight="1">
      <c r="B1228" s="10"/>
      <c r="C1228" s="10"/>
      <c r="D1228" s="10"/>
      <c r="E1228" s="10"/>
      <c r="F1228" s="10"/>
      <c r="G1228" s="10"/>
      <c r="H1228" s="10"/>
      <c r="I1228" s="35"/>
      <c r="J1228" s="10"/>
      <c r="K1228" s="10"/>
      <c r="L1228" s="10"/>
      <c r="M1228" s="10"/>
      <c r="N1228" s="10"/>
      <c r="O1228" s="10"/>
      <c r="P1228" s="219"/>
      <c r="Q1228" s="10"/>
      <c r="R1228" s="10"/>
      <c r="S1228" s="10"/>
      <c r="T1228" s="9"/>
      <c r="U1228" s="10"/>
      <c r="V1228" s="10"/>
      <c r="W1228" s="10"/>
      <c r="X1228" s="10"/>
      <c r="Y1228" s="10"/>
      <c r="Z1228" s="10"/>
      <c r="AA1228" s="10"/>
    </row>
    <row r="1229" spans="2:27" ht="18" customHeight="1">
      <c r="B1229" s="10"/>
      <c r="C1229" s="10"/>
      <c r="D1229" s="10"/>
      <c r="E1229" s="10"/>
      <c r="F1229" s="10"/>
      <c r="G1229" s="10"/>
      <c r="H1229" s="10"/>
      <c r="I1229" s="35"/>
      <c r="J1229" s="10"/>
      <c r="K1229" s="10"/>
      <c r="L1229" s="10"/>
      <c r="M1229" s="10"/>
      <c r="N1229" s="10"/>
      <c r="O1229" s="10"/>
      <c r="P1229" s="219"/>
      <c r="Q1229" s="10"/>
      <c r="R1229" s="10"/>
      <c r="S1229" s="10"/>
      <c r="T1229" s="9"/>
      <c r="U1229" s="10"/>
      <c r="V1229" s="10"/>
      <c r="W1229" s="10"/>
      <c r="X1229" s="10"/>
      <c r="Y1229" s="10"/>
      <c r="Z1229" s="10"/>
      <c r="AA1229" s="10"/>
    </row>
    <row r="1230" spans="2:27" ht="18" customHeight="1">
      <c r="B1230" s="10"/>
      <c r="C1230" s="10"/>
      <c r="D1230" s="10"/>
      <c r="E1230" s="10"/>
      <c r="F1230" s="10"/>
      <c r="G1230" s="10"/>
      <c r="H1230" s="10"/>
      <c r="I1230" s="35"/>
      <c r="J1230" s="10"/>
      <c r="K1230" s="10"/>
      <c r="L1230" s="10"/>
      <c r="M1230" s="10"/>
      <c r="N1230" s="10"/>
      <c r="O1230" s="10"/>
      <c r="P1230" s="219"/>
      <c r="Q1230" s="10"/>
      <c r="R1230" s="10"/>
      <c r="S1230" s="10"/>
      <c r="T1230" s="9"/>
      <c r="U1230" s="10"/>
      <c r="V1230" s="10"/>
      <c r="W1230" s="10"/>
      <c r="X1230" s="10"/>
      <c r="Y1230" s="10"/>
      <c r="Z1230" s="10"/>
      <c r="AA1230" s="10"/>
    </row>
    <row r="1231" spans="2:27" ht="18" customHeight="1">
      <c r="B1231" s="10"/>
      <c r="C1231" s="10"/>
      <c r="D1231" s="10"/>
      <c r="E1231" s="10"/>
      <c r="F1231" s="10"/>
      <c r="G1231" s="10"/>
      <c r="H1231" s="10"/>
      <c r="I1231" s="35"/>
      <c r="J1231" s="10"/>
      <c r="K1231" s="10"/>
      <c r="L1231" s="10"/>
      <c r="M1231" s="10"/>
      <c r="N1231" s="10"/>
      <c r="O1231" s="10"/>
      <c r="P1231" s="219"/>
      <c r="Q1231" s="10"/>
      <c r="R1231" s="10"/>
      <c r="S1231" s="10"/>
      <c r="T1231" s="9"/>
      <c r="U1231" s="10"/>
      <c r="V1231" s="10"/>
      <c r="W1231" s="10"/>
      <c r="X1231" s="10"/>
      <c r="Y1231" s="10"/>
      <c r="Z1231" s="10"/>
      <c r="AA1231" s="10"/>
    </row>
    <row r="1232" spans="2:27" ht="18" customHeight="1">
      <c r="B1232" s="10"/>
      <c r="C1232" s="10"/>
      <c r="D1232" s="10"/>
      <c r="E1232" s="10"/>
      <c r="F1232" s="10"/>
      <c r="G1232" s="10"/>
      <c r="H1232" s="10"/>
      <c r="I1232" s="35"/>
      <c r="J1232" s="10"/>
      <c r="K1232" s="10"/>
      <c r="L1232" s="10"/>
      <c r="M1232" s="10"/>
      <c r="N1232" s="10"/>
      <c r="O1232" s="10"/>
      <c r="P1232" s="219"/>
      <c r="Q1232" s="10"/>
      <c r="R1232" s="10"/>
      <c r="S1232" s="10"/>
      <c r="T1232" s="9"/>
      <c r="U1232" s="10"/>
      <c r="V1232" s="10"/>
      <c r="W1232" s="10"/>
      <c r="X1232" s="10"/>
      <c r="Y1232" s="10"/>
      <c r="Z1232" s="10"/>
      <c r="AA1232" s="10"/>
    </row>
    <row r="1233" spans="2:27" ht="18" customHeight="1">
      <c r="B1233" s="10"/>
      <c r="C1233" s="10"/>
      <c r="D1233" s="10"/>
      <c r="E1233" s="10"/>
      <c r="F1233" s="10"/>
      <c r="G1233" s="10"/>
      <c r="H1233" s="10"/>
      <c r="I1233" s="35"/>
      <c r="J1233" s="10"/>
      <c r="K1233" s="10"/>
      <c r="L1233" s="10"/>
      <c r="M1233" s="10"/>
      <c r="N1233" s="10"/>
      <c r="O1233" s="10"/>
      <c r="P1233" s="219"/>
      <c r="Q1233" s="10"/>
      <c r="R1233" s="10"/>
      <c r="S1233" s="10"/>
      <c r="T1233" s="9"/>
      <c r="U1233" s="10"/>
      <c r="V1233" s="10"/>
      <c r="W1233" s="10"/>
      <c r="X1233" s="10"/>
      <c r="Y1233" s="10"/>
      <c r="Z1233" s="10"/>
      <c r="AA1233" s="10"/>
    </row>
    <row r="1234" spans="2:27" ht="18" customHeight="1">
      <c r="B1234" s="10"/>
      <c r="C1234" s="10"/>
      <c r="D1234" s="10"/>
      <c r="E1234" s="10"/>
      <c r="F1234" s="10"/>
      <c r="G1234" s="10"/>
      <c r="H1234" s="10"/>
      <c r="I1234" s="35"/>
      <c r="J1234" s="10"/>
      <c r="K1234" s="10"/>
      <c r="L1234" s="10"/>
      <c r="M1234" s="10"/>
      <c r="N1234" s="10"/>
      <c r="O1234" s="10"/>
      <c r="P1234" s="219"/>
      <c r="Q1234" s="10"/>
      <c r="R1234" s="10"/>
      <c r="S1234" s="10"/>
      <c r="T1234" s="9"/>
      <c r="U1234" s="10"/>
      <c r="V1234" s="10"/>
      <c r="W1234" s="10"/>
      <c r="X1234" s="10"/>
      <c r="Y1234" s="10"/>
      <c r="Z1234" s="10"/>
      <c r="AA1234" s="10"/>
    </row>
    <row r="1235" spans="2:27" ht="18" customHeight="1">
      <c r="B1235" s="10"/>
      <c r="C1235" s="10"/>
      <c r="D1235" s="10"/>
      <c r="E1235" s="10"/>
      <c r="F1235" s="10"/>
      <c r="G1235" s="10"/>
      <c r="H1235" s="10"/>
      <c r="I1235" s="35"/>
      <c r="J1235" s="10"/>
      <c r="K1235" s="10"/>
      <c r="L1235" s="10"/>
      <c r="M1235" s="10"/>
      <c r="N1235" s="10"/>
      <c r="O1235" s="10"/>
      <c r="P1235" s="219"/>
      <c r="Q1235" s="10"/>
      <c r="R1235" s="10"/>
      <c r="S1235" s="10"/>
      <c r="T1235" s="9"/>
      <c r="U1235" s="10"/>
      <c r="V1235" s="10"/>
      <c r="W1235" s="10"/>
      <c r="X1235" s="10"/>
      <c r="Y1235" s="10"/>
      <c r="Z1235" s="10"/>
      <c r="AA1235" s="10"/>
    </row>
    <row r="1236" spans="2:27" ht="18" customHeight="1">
      <c r="B1236" s="10"/>
      <c r="C1236" s="10"/>
      <c r="D1236" s="10"/>
      <c r="E1236" s="10"/>
      <c r="F1236" s="10"/>
      <c r="G1236" s="10"/>
      <c r="H1236" s="10"/>
      <c r="I1236" s="35"/>
      <c r="J1236" s="10"/>
      <c r="K1236" s="10"/>
      <c r="L1236" s="10"/>
      <c r="M1236" s="10"/>
      <c r="N1236" s="10"/>
      <c r="O1236" s="10"/>
      <c r="P1236" s="219"/>
      <c r="Q1236" s="10"/>
      <c r="R1236" s="10"/>
      <c r="S1236" s="10"/>
      <c r="T1236" s="9"/>
      <c r="U1236" s="10"/>
      <c r="V1236" s="10"/>
      <c r="W1236" s="10"/>
      <c r="X1236" s="10"/>
      <c r="Y1236" s="10"/>
      <c r="Z1236" s="10"/>
      <c r="AA1236" s="10"/>
    </row>
    <row r="1237" spans="2:27" ht="18" customHeight="1">
      <c r="B1237" s="10"/>
      <c r="C1237" s="10"/>
      <c r="D1237" s="10"/>
      <c r="E1237" s="10"/>
      <c r="F1237" s="10"/>
      <c r="G1237" s="10"/>
      <c r="H1237" s="10"/>
      <c r="I1237" s="35"/>
      <c r="J1237" s="10"/>
      <c r="K1237" s="10"/>
      <c r="L1237" s="10"/>
      <c r="M1237" s="10"/>
      <c r="N1237" s="10"/>
      <c r="O1237" s="10"/>
      <c r="P1237" s="219"/>
      <c r="Q1237" s="10"/>
      <c r="R1237" s="10"/>
      <c r="S1237" s="10"/>
      <c r="T1237" s="9"/>
      <c r="U1237" s="10"/>
      <c r="V1237" s="10"/>
      <c r="W1237" s="10"/>
      <c r="X1237" s="10"/>
      <c r="Y1237" s="10"/>
      <c r="Z1237" s="10"/>
      <c r="AA1237" s="10"/>
    </row>
    <row r="1238" spans="2:27" ht="18" customHeight="1">
      <c r="B1238" s="10"/>
      <c r="C1238" s="10"/>
      <c r="D1238" s="10"/>
      <c r="E1238" s="10"/>
      <c r="F1238" s="10"/>
      <c r="G1238" s="10"/>
      <c r="H1238" s="10"/>
      <c r="I1238" s="35"/>
      <c r="J1238" s="10"/>
      <c r="K1238" s="10"/>
      <c r="L1238" s="10"/>
      <c r="M1238" s="10"/>
      <c r="N1238" s="10"/>
      <c r="O1238" s="10"/>
      <c r="P1238" s="219"/>
      <c r="Q1238" s="10"/>
      <c r="R1238" s="10"/>
      <c r="S1238" s="10"/>
      <c r="T1238" s="9"/>
      <c r="U1238" s="10"/>
      <c r="V1238" s="10"/>
      <c r="W1238" s="10"/>
      <c r="X1238" s="10"/>
      <c r="Y1238" s="10"/>
      <c r="Z1238" s="10"/>
      <c r="AA1238" s="10"/>
    </row>
    <row r="1239" spans="2:27" ht="18" customHeight="1">
      <c r="B1239" s="10"/>
      <c r="C1239" s="10"/>
      <c r="D1239" s="10"/>
      <c r="E1239" s="10"/>
      <c r="F1239" s="10"/>
      <c r="G1239" s="10"/>
      <c r="H1239" s="10"/>
      <c r="I1239" s="35"/>
      <c r="J1239" s="10"/>
      <c r="K1239" s="10"/>
      <c r="L1239" s="10"/>
      <c r="M1239" s="10"/>
      <c r="N1239" s="10"/>
      <c r="O1239" s="10"/>
      <c r="P1239" s="219"/>
      <c r="Q1239" s="10"/>
      <c r="R1239" s="10"/>
      <c r="S1239" s="10"/>
      <c r="T1239" s="9"/>
      <c r="U1239" s="10"/>
      <c r="V1239" s="10"/>
      <c r="W1239" s="10"/>
      <c r="X1239" s="10"/>
      <c r="Y1239" s="10"/>
      <c r="Z1239" s="10"/>
      <c r="AA1239" s="10"/>
    </row>
    <row r="1240" spans="2:27" ht="18" customHeight="1">
      <c r="B1240" s="10"/>
      <c r="C1240" s="10"/>
      <c r="D1240" s="10"/>
      <c r="E1240" s="10"/>
      <c r="F1240" s="10"/>
      <c r="G1240" s="10"/>
      <c r="H1240" s="10"/>
      <c r="I1240" s="35"/>
      <c r="J1240" s="10"/>
      <c r="K1240" s="10"/>
      <c r="L1240" s="10"/>
      <c r="M1240" s="10"/>
      <c r="N1240" s="10"/>
      <c r="O1240" s="10"/>
      <c r="P1240" s="219"/>
      <c r="Q1240" s="10"/>
      <c r="R1240" s="10"/>
      <c r="S1240" s="10"/>
      <c r="T1240" s="9"/>
      <c r="U1240" s="10"/>
      <c r="V1240" s="10"/>
      <c r="W1240" s="10"/>
      <c r="X1240" s="10"/>
      <c r="Y1240" s="10"/>
      <c r="Z1240" s="10"/>
      <c r="AA1240" s="10"/>
    </row>
    <row r="1241" spans="2:27" ht="18" customHeight="1">
      <c r="B1241" s="10"/>
      <c r="C1241" s="10"/>
      <c r="D1241" s="10"/>
      <c r="E1241" s="10"/>
      <c r="F1241" s="10"/>
      <c r="G1241" s="10"/>
      <c r="H1241" s="10"/>
      <c r="I1241" s="35"/>
      <c r="J1241" s="10"/>
      <c r="K1241" s="10"/>
      <c r="L1241" s="10"/>
      <c r="M1241" s="10"/>
      <c r="N1241" s="10"/>
      <c r="O1241" s="10"/>
      <c r="P1241" s="219"/>
      <c r="Q1241" s="10"/>
      <c r="R1241" s="10"/>
      <c r="S1241" s="10"/>
      <c r="T1241" s="9"/>
      <c r="U1241" s="10"/>
      <c r="V1241" s="10"/>
      <c r="W1241" s="10"/>
      <c r="X1241" s="10"/>
      <c r="Y1241" s="10"/>
      <c r="Z1241" s="10"/>
      <c r="AA1241" s="10"/>
    </row>
    <row r="1242" spans="2:27" ht="18" customHeight="1">
      <c r="B1242" s="10"/>
      <c r="C1242" s="10"/>
      <c r="D1242" s="10"/>
      <c r="E1242" s="10"/>
      <c r="F1242" s="10"/>
      <c r="G1242" s="10"/>
      <c r="H1242" s="10"/>
      <c r="I1242" s="35"/>
      <c r="J1242" s="10"/>
      <c r="K1242" s="10"/>
      <c r="L1242" s="10"/>
      <c r="M1242" s="10"/>
      <c r="N1242" s="10"/>
      <c r="O1242" s="10"/>
      <c r="P1242" s="219"/>
      <c r="Q1242" s="10"/>
      <c r="R1242" s="10"/>
      <c r="S1242" s="10"/>
      <c r="T1242" s="9"/>
      <c r="U1242" s="10"/>
      <c r="V1242" s="10"/>
      <c r="W1242" s="10"/>
      <c r="X1242" s="10"/>
      <c r="Y1242" s="10"/>
      <c r="Z1242" s="10"/>
      <c r="AA1242" s="10"/>
    </row>
    <row r="1243" spans="2:27" ht="18" customHeight="1">
      <c r="B1243" s="10"/>
      <c r="C1243" s="10"/>
      <c r="D1243" s="10"/>
      <c r="E1243" s="10"/>
      <c r="F1243" s="10"/>
      <c r="G1243" s="10"/>
      <c r="H1243" s="10"/>
      <c r="I1243" s="35"/>
      <c r="J1243" s="10"/>
      <c r="K1243" s="10"/>
      <c r="L1243" s="10"/>
      <c r="M1243" s="10"/>
      <c r="N1243" s="10"/>
      <c r="O1243" s="10"/>
      <c r="P1243" s="219"/>
      <c r="Q1243" s="10"/>
      <c r="R1243" s="10"/>
      <c r="S1243" s="10"/>
      <c r="T1243" s="9"/>
      <c r="U1243" s="10"/>
      <c r="V1243" s="10"/>
      <c r="W1243" s="10"/>
      <c r="X1243" s="10"/>
      <c r="Y1243" s="10"/>
      <c r="Z1243" s="10"/>
      <c r="AA1243" s="10"/>
    </row>
    <row r="1244" spans="2:27" ht="18" customHeight="1">
      <c r="B1244" s="10"/>
      <c r="C1244" s="10"/>
      <c r="D1244" s="10"/>
      <c r="E1244" s="10"/>
      <c r="F1244" s="10"/>
      <c r="G1244" s="10"/>
      <c r="H1244" s="10"/>
      <c r="I1244" s="35"/>
      <c r="J1244" s="10"/>
      <c r="K1244" s="10"/>
      <c r="L1244" s="10"/>
      <c r="M1244" s="10"/>
      <c r="N1244" s="10"/>
      <c r="O1244" s="10"/>
      <c r="P1244" s="219"/>
      <c r="Q1244" s="10"/>
      <c r="R1244" s="10"/>
      <c r="S1244" s="10"/>
      <c r="T1244" s="9"/>
      <c r="U1244" s="10"/>
      <c r="V1244" s="10"/>
      <c r="W1244" s="10"/>
      <c r="X1244" s="10"/>
      <c r="Y1244" s="10"/>
      <c r="Z1244" s="10"/>
      <c r="AA1244" s="10"/>
    </row>
    <row r="1245" spans="2:27" ht="18" customHeight="1">
      <c r="B1245" s="10"/>
      <c r="C1245" s="10"/>
      <c r="D1245" s="10"/>
      <c r="E1245" s="10"/>
      <c r="F1245" s="10"/>
      <c r="G1245" s="10"/>
      <c r="H1245" s="10"/>
      <c r="I1245" s="35"/>
      <c r="J1245" s="10"/>
      <c r="K1245" s="10"/>
      <c r="L1245" s="10"/>
      <c r="M1245" s="10"/>
      <c r="N1245" s="10"/>
      <c r="O1245" s="10"/>
      <c r="P1245" s="219"/>
      <c r="Q1245" s="10"/>
      <c r="R1245" s="10"/>
      <c r="S1245" s="10"/>
      <c r="T1245" s="9"/>
      <c r="U1245" s="10"/>
      <c r="V1245" s="10"/>
      <c r="W1245" s="10"/>
      <c r="X1245" s="10"/>
      <c r="Y1245" s="10"/>
      <c r="Z1245" s="10"/>
      <c r="AA1245" s="10"/>
    </row>
    <row r="1246" spans="2:27" ht="18" customHeight="1">
      <c r="B1246" s="10"/>
      <c r="C1246" s="10"/>
      <c r="D1246" s="10"/>
      <c r="E1246" s="10"/>
      <c r="F1246" s="10"/>
      <c r="G1246" s="10"/>
      <c r="H1246" s="10"/>
      <c r="I1246" s="35"/>
      <c r="J1246" s="10"/>
      <c r="K1246" s="10"/>
      <c r="L1246" s="10"/>
      <c r="M1246" s="10"/>
      <c r="N1246" s="10"/>
      <c r="O1246" s="10"/>
      <c r="P1246" s="219"/>
      <c r="Q1246" s="10"/>
      <c r="R1246" s="10"/>
      <c r="S1246" s="10"/>
      <c r="T1246" s="9"/>
      <c r="U1246" s="10"/>
      <c r="V1246" s="10"/>
      <c r="W1246" s="10"/>
      <c r="X1246" s="10"/>
      <c r="Y1246" s="10"/>
      <c r="Z1246" s="10"/>
      <c r="AA1246" s="10"/>
    </row>
    <row r="1247" spans="2:27" ht="18" customHeight="1">
      <c r="B1247" s="10"/>
      <c r="C1247" s="10"/>
      <c r="D1247" s="10"/>
      <c r="E1247" s="10"/>
      <c r="F1247" s="10"/>
      <c r="G1247" s="10"/>
      <c r="H1247" s="10"/>
      <c r="I1247" s="35"/>
      <c r="J1247" s="10"/>
      <c r="K1247" s="10"/>
      <c r="L1247" s="10"/>
      <c r="M1247" s="10"/>
      <c r="N1247" s="10"/>
      <c r="O1247" s="10"/>
      <c r="P1247" s="219"/>
      <c r="Q1247" s="10"/>
      <c r="R1247" s="10"/>
      <c r="S1247" s="10"/>
      <c r="T1247" s="9"/>
      <c r="U1247" s="10"/>
      <c r="V1247" s="10"/>
      <c r="W1247" s="10"/>
      <c r="X1247" s="10"/>
      <c r="Y1247" s="10"/>
      <c r="Z1247" s="10"/>
      <c r="AA1247" s="10"/>
    </row>
    <row r="1248" spans="2:27" ht="18" customHeight="1">
      <c r="B1248" s="10"/>
      <c r="C1248" s="10"/>
      <c r="D1248" s="10"/>
      <c r="E1248" s="10"/>
      <c r="F1248" s="10"/>
      <c r="G1248" s="10"/>
      <c r="H1248" s="10"/>
      <c r="I1248" s="35"/>
      <c r="J1248" s="10"/>
      <c r="K1248" s="10"/>
      <c r="L1248" s="10"/>
      <c r="M1248" s="10"/>
      <c r="N1248" s="10"/>
      <c r="O1248" s="10"/>
      <c r="P1248" s="219"/>
      <c r="Q1248" s="10"/>
      <c r="R1248" s="10"/>
      <c r="S1248" s="10"/>
      <c r="T1248" s="9"/>
      <c r="U1248" s="10"/>
      <c r="V1248" s="10"/>
      <c r="W1248" s="10"/>
      <c r="X1248" s="10"/>
      <c r="Y1248" s="10"/>
      <c r="Z1248" s="10"/>
      <c r="AA1248" s="10"/>
    </row>
    <row r="1249" spans="2:27" ht="18" customHeight="1">
      <c r="B1249" s="10"/>
      <c r="C1249" s="10"/>
      <c r="D1249" s="10"/>
      <c r="E1249" s="10"/>
      <c r="F1249" s="10"/>
      <c r="G1249" s="10"/>
      <c r="H1249" s="10"/>
      <c r="I1249" s="35"/>
      <c r="J1249" s="10"/>
      <c r="K1249" s="10"/>
      <c r="L1249" s="10"/>
      <c r="M1249" s="10"/>
      <c r="N1249" s="10"/>
      <c r="O1249" s="10"/>
      <c r="P1249" s="219"/>
      <c r="Q1249" s="10"/>
      <c r="R1249" s="10"/>
      <c r="S1249" s="10"/>
      <c r="T1249" s="9"/>
      <c r="U1249" s="10"/>
      <c r="V1249" s="10"/>
      <c r="W1249" s="10"/>
      <c r="X1249" s="10"/>
      <c r="Y1249" s="10"/>
      <c r="Z1249" s="10"/>
      <c r="AA1249" s="10"/>
    </row>
    <row r="1250" spans="2:27" ht="18" customHeight="1">
      <c r="B1250" s="10"/>
      <c r="C1250" s="10"/>
      <c r="D1250" s="10"/>
      <c r="E1250" s="10"/>
      <c r="F1250" s="10"/>
      <c r="G1250" s="10"/>
      <c r="H1250" s="10"/>
      <c r="I1250" s="35"/>
      <c r="J1250" s="10"/>
      <c r="K1250" s="10"/>
      <c r="L1250" s="10"/>
      <c r="M1250" s="10"/>
      <c r="N1250" s="10"/>
      <c r="O1250" s="10"/>
      <c r="P1250" s="219"/>
      <c r="Q1250" s="10"/>
      <c r="R1250" s="10"/>
      <c r="S1250" s="10"/>
      <c r="T1250" s="9"/>
      <c r="U1250" s="10"/>
      <c r="V1250" s="10"/>
      <c r="W1250" s="10"/>
      <c r="X1250" s="10"/>
      <c r="Y1250" s="10"/>
      <c r="Z1250" s="10"/>
      <c r="AA1250" s="10"/>
    </row>
    <row r="1251" spans="2:27" ht="18" customHeight="1">
      <c r="B1251" s="10"/>
      <c r="C1251" s="10"/>
      <c r="D1251" s="10"/>
      <c r="E1251" s="10"/>
      <c r="F1251" s="10"/>
      <c r="G1251" s="10"/>
      <c r="H1251" s="10"/>
      <c r="I1251" s="35"/>
      <c r="J1251" s="10"/>
      <c r="K1251" s="10"/>
      <c r="L1251" s="10"/>
      <c r="M1251" s="10"/>
      <c r="N1251" s="10"/>
      <c r="O1251" s="10"/>
      <c r="P1251" s="219"/>
      <c r="Q1251" s="10"/>
      <c r="R1251" s="10"/>
      <c r="S1251" s="10"/>
      <c r="T1251" s="9"/>
      <c r="U1251" s="10"/>
      <c r="V1251" s="10"/>
      <c r="W1251" s="10"/>
      <c r="X1251" s="10"/>
      <c r="Y1251" s="10"/>
      <c r="Z1251" s="10"/>
      <c r="AA1251" s="10"/>
    </row>
    <row r="1252" spans="2:27" ht="18" customHeight="1">
      <c r="B1252" s="10"/>
      <c r="C1252" s="10"/>
      <c r="D1252" s="10"/>
      <c r="E1252" s="10"/>
      <c r="F1252" s="10"/>
      <c r="G1252" s="10"/>
      <c r="H1252" s="10"/>
      <c r="I1252" s="35"/>
      <c r="J1252" s="10"/>
      <c r="K1252" s="10"/>
      <c r="L1252" s="10"/>
      <c r="M1252" s="10"/>
      <c r="N1252" s="10"/>
      <c r="O1252" s="10"/>
      <c r="P1252" s="219"/>
      <c r="Q1252" s="10"/>
      <c r="R1252" s="10"/>
      <c r="S1252" s="10"/>
      <c r="T1252" s="9"/>
      <c r="U1252" s="10"/>
      <c r="V1252" s="10"/>
      <c r="W1252" s="10"/>
      <c r="X1252" s="10"/>
      <c r="Y1252" s="10"/>
      <c r="Z1252" s="10"/>
      <c r="AA1252" s="10"/>
    </row>
    <row r="1253" spans="2:27" ht="18" customHeight="1">
      <c r="B1253" s="10"/>
      <c r="C1253" s="10"/>
      <c r="D1253" s="10"/>
      <c r="E1253" s="10"/>
      <c r="F1253" s="10"/>
      <c r="G1253" s="10"/>
      <c r="H1253" s="10"/>
      <c r="I1253" s="35"/>
      <c r="J1253" s="10"/>
      <c r="K1253" s="10"/>
      <c r="L1253" s="10"/>
      <c r="M1253" s="10"/>
      <c r="N1253" s="10"/>
      <c r="O1253" s="10"/>
      <c r="P1253" s="219"/>
      <c r="Q1253" s="10"/>
      <c r="R1253" s="10"/>
      <c r="S1253" s="10"/>
      <c r="T1253" s="9"/>
      <c r="U1253" s="10"/>
      <c r="V1253" s="10"/>
      <c r="W1253" s="10"/>
      <c r="X1253" s="10"/>
      <c r="Y1253" s="10"/>
      <c r="Z1253" s="10"/>
      <c r="AA1253" s="10"/>
    </row>
    <row r="1254" spans="2:27" ht="18" customHeight="1">
      <c r="B1254" s="10"/>
      <c r="C1254" s="10"/>
      <c r="D1254" s="10"/>
      <c r="E1254" s="10"/>
      <c r="F1254" s="10"/>
      <c r="G1254" s="10"/>
      <c r="H1254" s="10"/>
      <c r="I1254" s="35"/>
      <c r="J1254" s="10"/>
      <c r="K1254" s="10"/>
      <c r="L1254" s="10"/>
      <c r="M1254" s="10"/>
      <c r="N1254" s="10"/>
      <c r="O1254" s="10"/>
      <c r="P1254" s="219"/>
      <c r="Q1254" s="10"/>
      <c r="R1254" s="10"/>
      <c r="S1254" s="10"/>
      <c r="T1254" s="9"/>
      <c r="U1254" s="10"/>
      <c r="V1254" s="10"/>
      <c r="W1254" s="10"/>
      <c r="X1254" s="10"/>
      <c r="Y1254" s="10"/>
      <c r="Z1254" s="10"/>
      <c r="AA1254" s="10"/>
    </row>
    <row r="1255" spans="2:27" ht="18" customHeight="1">
      <c r="B1255" s="10"/>
      <c r="C1255" s="10"/>
      <c r="D1255" s="10"/>
      <c r="E1255" s="10"/>
      <c r="F1255" s="10"/>
      <c r="G1255" s="10"/>
      <c r="H1255" s="10"/>
      <c r="I1255" s="35"/>
      <c r="J1255" s="10"/>
      <c r="K1255" s="10"/>
      <c r="L1255" s="10"/>
      <c r="M1255" s="10"/>
      <c r="N1255" s="10"/>
      <c r="O1255" s="10"/>
      <c r="P1255" s="219"/>
      <c r="Q1255" s="10"/>
      <c r="R1255" s="10"/>
      <c r="S1255" s="10"/>
      <c r="T1255" s="9"/>
      <c r="U1255" s="10"/>
      <c r="V1255" s="10"/>
      <c r="W1255" s="10"/>
      <c r="X1255" s="10"/>
      <c r="Y1255" s="10"/>
      <c r="Z1255" s="10"/>
      <c r="AA1255" s="10"/>
    </row>
    <row r="1256" spans="2:27" ht="18" customHeight="1">
      <c r="B1256" s="10"/>
      <c r="C1256" s="10"/>
      <c r="D1256" s="10"/>
      <c r="E1256" s="10"/>
      <c r="F1256" s="10"/>
      <c r="G1256" s="10"/>
      <c r="H1256" s="10"/>
      <c r="I1256" s="35"/>
      <c r="J1256" s="10"/>
      <c r="K1256" s="10"/>
      <c r="L1256" s="10"/>
      <c r="M1256" s="10"/>
      <c r="N1256" s="10"/>
      <c r="O1256" s="10"/>
      <c r="P1256" s="219"/>
      <c r="Q1256" s="10"/>
      <c r="R1256" s="10"/>
      <c r="S1256" s="10"/>
      <c r="T1256" s="9"/>
      <c r="U1256" s="10"/>
      <c r="V1256" s="10"/>
      <c r="W1256" s="10"/>
      <c r="X1256" s="10"/>
      <c r="Y1256" s="10"/>
      <c r="Z1256" s="10"/>
      <c r="AA1256" s="10"/>
    </row>
    <row r="1257" spans="2:27" ht="18" customHeight="1">
      <c r="B1257" s="10"/>
      <c r="C1257" s="10"/>
      <c r="D1257" s="10"/>
      <c r="E1257" s="10"/>
      <c r="F1257" s="10"/>
      <c r="G1257" s="10"/>
      <c r="H1257" s="10"/>
      <c r="I1257" s="35"/>
      <c r="J1257" s="10"/>
      <c r="K1257" s="10"/>
      <c r="L1257" s="10"/>
      <c r="M1257" s="10"/>
      <c r="N1257" s="10"/>
      <c r="O1257" s="10"/>
      <c r="P1257" s="219"/>
      <c r="Q1257" s="10"/>
      <c r="R1257" s="10"/>
      <c r="S1257" s="10"/>
      <c r="T1257" s="9"/>
      <c r="U1257" s="10"/>
      <c r="V1257" s="10"/>
      <c r="W1257" s="10"/>
      <c r="X1257" s="10"/>
      <c r="Y1257" s="10"/>
      <c r="Z1257" s="10"/>
      <c r="AA1257" s="10"/>
    </row>
    <row r="1258" spans="2:27" ht="18" customHeight="1">
      <c r="B1258" s="10"/>
      <c r="C1258" s="10"/>
      <c r="D1258" s="10"/>
      <c r="E1258" s="10"/>
      <c r="F1258" s="10"/>
      <c r="G1258" s="10"/>
      <c r="H1258" s="10"/>
      <c r="I1258" s="35"/>
      <c r="J1258" s="10"/>
      <c r="K1258" s="10"/>
      <c r="L1258" s="10"/>
      <c r="M1258" s="10"/>
      <c r="N1258" s="10"/>
      <c r="O1258" s="10"/>
      <c r="P1258" s="219"/>
      <c r="Q1258" s="10"/>
      <c r="R1258" s="10"/>
      <c r="S1258" s="10"/>
      <c r="T1258" s="9"/>
      <c r="U1258" s="10"/>
      <c r="V1258" s="10"/>
      <c r="W1258" s="10"/>
      <c r="X1258" s="10"/>
      <c r="Y1258" s="10"/>
      <c r="Z1258" s="10"/>
      <c r="AA1258" s="10"/>
    </row>
    <row r="1259" spans="2:27" ht="18" customHeight="1">
      <c r="B1259" s="10"/>
      <c r="C1259" s="10"/>
      <c r="D1259" s="10"/>
      <c r="E1259" s="10"/>
      <c r="F1259" s="10"/>
      <c r="G1259" s="10"/>
      <c r="H1259" s="10"/>
      <c r="I1259" s="35"/>
      <c r="J1259" s="10"/>
      <c r="K1259" s="10"/>
      <c r="L1259" s="10"/>
      <c r="M1259" s="10"/>
      <c r="N1259" s="10"/>
      <c r="O1259" s="10"/>
      <c r="P1259" s="219"/>
      <c r="Q1259" s="10"/>
      <c r="R1259" s="10"/>
      <c r="S1259" s="10"/>
      <c r="T1259" s="9"/>
      <c r="U1259" s="10"/>
      <c r="V1259" s="10"/>
      <c r="W1259" s="10"/>
      <c r="X1259" s="10"/>
      <c r="Y1259" s="10"/>
      <c r="Z1259" s="10"/>
      <c r="AA1259" s="10"/>
    </row>
    <row r="1260" spans="2:27" ht="18" customHeight="1">
      <c r="B1260" s="10"/>
      <c r="C1260" s="10"/>
      <c r="D1260" s="10"/>
      <c r="E1260" s="10"/>
      <c r="F1260" s="10"/>
      <c r="G1260" s="10"/>
      <c r="H1260" s="10"/>
      <c r="I1260" s="35"/>
      <c r="J1260" s="10"/>
      <c r="K1260" s="10"/>
      <c r="L1260" s="10"/>
      <c r="M1260" s="10"/>
      <c r="N1260" s="10"/>
      <c r="O1260" s="10"/>
      <c r="P1260" s="219"/>
      <c r="Q1260" s="10"/>
      <c r="R1260" s="10"/>
      <c r="S1260" s="10"/>
      <c r="T1260" s="9"/>
      <c r="U1260" s="10"/>
      <c r="V1260" s="10"/>
      <c r="W1260" s="10"/>
      <c r="X1260" s="10"/>
      <c r="Y1260" s="10"/>
      <c r="Z1260" s="10"/>
      <c r="AA1260" s="10"/>
    </row>
    <row r="1261" spans="2:27" ht="18" customHeight="1">
      <c r="B1261" s="10"/>
      <c r="C1261" s="10"/>
      <c r="D1261" s="10"/>
      <c r="E1261" s="10"/>
      <c r="F1261" s="10"/>
      <c r="G1261" s="10"/>
      <c r="H1261" s="10"/>
      <c r="I1261" s="35"/>
      <c r="J1261" s="10"/>
      <c r="K1261" s="10"/>
      <c r="L1261" s="10"/>
      <c r="M1261" s="10"/>
      <c r="N1261" s="10"/>
      <c r="O1261" s="10"/>
      <c r="P1261" s="219"/>
      <c r="Q1261" s="10"/>
      <c r="R1261" s="10"/>
      <c r="S1261" s="10"/>
      <c r="T1261" s="9"/>
      <c r="U1261" s="10"/>
      <c r="V1261" s="10"/>
      <c r="W1261" s="10"/>
      <c r="X1261" s="10"/>
      <c r="Y1261" s="10"/>
      <c r="Z1261" s="10"/>
      <c r="AA1261" s="10"/>
    </row>
    <row r="1262" spans="2:27" ht="18" customHeight="1">
      <c r="B1262" s="10"/>
      <c r="C1262" s="10"/>
      <c r="D1262" s="10"/>
      <c r="E1262" s="10"/>
      <c r="F1262" s="10"/>
      <c r="G1262" s="10"/>
      <c r="H1262" s="10"/>
      <c r="I1262" s="35"/>
      <c r="J1262" s="10"/>
      <c r="K1262" s="10"/>
      <c r="L1262" s="10"/>
      <c r="M1262" s="10"/>
      <c r="N1262" s="10"/>
      <c r="O1262" s="10"/>
      <c r="P1262" s="219"/>
      <c r="Q1262" s="10"/>
      <c r="R1262" s="10"/>
      <c r="S1262" s="10"/>
      <c r="T1262" s="9"/>
      <c r="U1262" s="10"/>
      <c r="V1262" s="10"/>
      <c r="W1262" s="10"/>
      <c r="X1262" s="10"/>
      <c r="Y1262" s="10"/>
      <c r="Z1262" s="10"/>
      <c r="AA1262" s="10"/>
    </row>
    <row r="1263" spans="2:27" ht="18" customHeight="1">
      <c r="B1263" s="10"/>
      <c r="C1263" s="10"/>
      <c r="D1263" s="10"/>
      <c r="E1263" s="10"/>
      <c r="F1263" s="10"/>
      <c r="G1263" s="10"/>
      <c r="H1263" s="10"/>
      <c r="I1263" s="35"/>
      <c r="J1263" s="10"/>
      <c r="K1263" s="10"/>
      <c r="L1263" s="10"/>
      <c r="M1263" s="10"/>
      <c r="N1263" s="10"/>
      <c r="O1263" s="10"/>
      <c r="P1263" s="219"/>
      <c r="Q1263" s="10"/>
      <c r="R1263" s="10"/>
      <c r="S1263" s="10"/>
      <c r="T1263" s="9"/>
      <c r="U1263" s="10"/>
      <c r="V1263" s="10"/>
      <c r="W1263" s="10"/>
      <c r="X1263" s="10"/>
      <c r="Y1263" s="10"/>
      <c r="Z1263" s="10"/>
      <c r="AA1263" s="10"/>
    </row>
    <row r="1264" spans="2:27" ht="18" customHeight="1">
      <c r="B1264" s="10"/>
      <c r="C1264" s="10"/>
      <c r="D1264" s="10"/>
      <c r="E1264" s="10"/>
      <c r="F1264" s="10"/>
      <c r="G1264" s="10"/>
      <c r="H1264" s="10"/>
      <c r="I1264" s="35"/>
      <c r="J1264" s="10"/>
      <c r="K1264" s="10"/>
      <c r="L1264" s="10"/>
      <c r="M1264" s="10"/>
      <c r="N1264" s="10"/>
      <c r="O1264" s="10"/>
      <c r="P1264" s="219"/>
      <c r="Q1264" s="10"/>
      <c r="R1264" s="10"/>
      <c r="S1264" s="10"/>
      <c r="T1264" s="9"/>
      <c r="U1264" s="10"/>
      <c r="V1264" s="10"/>
      <c r="W1264" s="10"/>
      <c r="X1264" s="10"/>
      <c r="Y1264" s="10"/>
      <c r="Z1264" s="10"/>
      <c r="AA1264" s="10"/>
    </row>
    <row r="1265" spans="2:27" ht="18" customHeight="1">
      <c r="B1265" s="10"/>
      <c r="C1265" s="10"/>
      <c r="D1265" s="10"/>
      <c r="E1265" s="10"/>
      <c r="F1265" s="10"/>
      <c r="G1265" s="10"/>
      <c r="H1265" s="10"/>
      <c r="I1265" s="35"/>
      <c r="J1265" s="10"/>
      <c r="K1265" s="10"/>
      <c r="L1265" s="10"/>
      <c r="M1265" s="10"/>
      <c r="N1265" s="10"/>
      <c r="O1265" s="10"/>
      <c r="P1265" s="219"/>
      <c r="Q1265" s="10"/>
      <c r="R1265" s="10"/>
      <c r="S1265" s="10"/>
      <c r="T1265" s="9"/>
      <c r="U1265" s="10"/>
      <c r="V1265" s="10"/>
      <c r="W1265" s="10"/>
      <c r="X1265" s="10"/>
      <c r="Y1265" s="10"/>
      <c r="Z1265" s="10"/>
      <c r="AA1265" s="10"/>
    </row>
    <row r="1266" spans="2:27" ht="18" customHeight="1">
      <c r="B1266" s="10"/>
      <c r="C1266" s="10"/>
      <c r="D1266" s="10"/>
      <c r="E1266" s="10"/>
      <c r="F1266" s="10"/>
      <c r="G1266" s="10"/>
      <c r="H1266" s="10"/>
      <c r="I1266" s="35"/>
      <c r="J1266" s="10"/>
      <c r="K1266" s="10"/>
      <c r="L1266" s="10"/>
      <c r="M1266" s="10"/>
      <c r="N1266" s="10"/>
      <c r="O1266" s="10"/>
      <c r="P1266" s="219"/>
      <c r="Q1266" s="10"/>
      <c r="R1266" s="10"/>
      <c r="S1266" s="10"/>
      <c r="T1266" s="9"/>
      <c r="U1266" s="10"/>
      <c r="V1266" s="10"/>
      <c r="W1266" s="10"/>
      <c r="X1266" s="10"/>
      <c r="Y1266" s="10"/>
      <c r="Z1266" s="10"/>
      <c r="AA1266" s="10"/>
    </row>
    <row r="1267" spans="2:27" ht="18" customHeight="1">
      <c r="B1267" s="10"/>
      <c r="C1267" s="10"/>
      <c r="D1267" s="10"/>
      <c r="E1267" s="10"/>
      <c r="F1267" s="10"/>
      <c r="G1267" s="10"/>
      <c r="H1267" s="10"/>
      <c r="I1267" s="35"/>
      <c r="J1267" s="10"/>
      <c r="K1267" s="10"/>
      <c r="L1267" s="10"/>
      <c r="M1267" s="10"/>
      <c r="N1267" s="10"/>
      <c r="O1267" s="10"/>
      <c r="P1267" s="219"/>
      <c r="Q1267" s="10"/>
      <c r="R1267" s="10"/>
      <c r="S1267" s="10"/>
      <c r="T1267" s="9"/>
      <c r="U1267" s="10"/>
      <c r="V1267" s="10"/>
      <c r="W1267" s="10"/>
      <c r="X1267" s="10"/>
      <c r="Y1267" s="10"/>
      <c r="Z1267" s="10"/>
      <c r="AA1267" s="10"/>
    </row>
    <row r="1268" spans="2:27" ht="18" customHeight="1">
      <c r="B1268" s="10"/>
      <c r="C1268" s="10"/>
      <c r="D1268" s="10"/>
      <c r="E1268" s="10"/>
      <c r="F1268" s="10"/>
      <c r="G1268" s="10"/>
      <c r="H1268" s="10"/>
      <c r="I1268" s="35"/>
      <c r="J1268" s="10"/>
      <c r="K1268" s="10"/>
      <c r="L1268" s="10"/>
      <c r="M1268" s="10"/>
      <c r="N1268" s="10"/>
      <c r="O1268" s="10"/>
      <c r="P1268" s="219"/>
      <c r="Q1268" s="10"/>
      <c r="R1268" s="10"/>
      <c r="S1268" s="10"/>
      <c r="T1268" s="9"/>
      <c r="U1268" s="10"/>
      <c r="V1268" s="10"/>
      <c r="W1268" s="10"/>
      <c r="X1268" s="10"/>
      <c r="Y1268" s="10"/>
      <c r="Z1268" s="10"/>
      <c r="AA1268" s="10"/>
    </row>
    <row r="1269" spans="2:27" ht="18" customHeight="1">
      <c r="B1269" s="10"/>
      <c r="C1269" s="10"/>
      <c r="D1269" s="10"/>
      <c r="E1269" s="10"/>
      <c r="F1269" s="10"/>
      <c r="G1269" s="10"/>
      <c r="H1269" s="10"/>
      <c r="I1269" s="35"/>
      <c r="J1269" s="10"/>
      <c r="K1269" s="10"/>
      <c r="L1269" s="10"/>
      <c r="M1269" s="10"/>
      <c r="N1269" s="10"/>
      <c r="O1269" s="10"/>
      <c r="P1269" s="219"/>
      <c r="Q1269" s="10"/>
      <c r="R1269" s="10"/>
      <c r="S1269" s="10"/>
      <c r="T1269" s="9"/>
      <c r="U1269" s="10"/>
      <c r="V1269" s="10"/>
      <c r="W1269" s="10"/>
      <c r="X1269" s="10"/>
      <c r="Y1269" s="10"/>
      <c r="Z1269" s="10"/>
      <c r="AA1269" s="10"/>
    </row>
    <row r="1270" spans="2:27" ht="18" customHeight="1">
      <c r="B1270" s="10"/>
      <c r="C1270" s="10"/>
      <c r="D1270" s="10"/>
      <c r="E1270" s="10"/>
      <c r="F1270" s="10"/>
      <c r="G1270" s="10"/>
      <c r="H1270" s="10"/>
      <c r="I1270" s="35"/>
      <c r="J1270" s="10"/>
      <c r="K1270" s="10"/>
      <c r="L1270" s="10"/>
      <c r="M1270" s="10"/>
      <c r="N1270" s="10"/>
      <c r="O1270" s="10"/>
      <c r="P1270" s="219"/>
      <c r="Q1270" s="10"/>
      <c r="R1270" s="10"/>
      <c r="S1270" s="10"/>
      <c r="T1270" s="9"/>
      <c r="U1270" s="10"/>
      <c r="V1270" s="10"/>
      <c r="W1270" s="10"/>
      <c r="X1270" s="10"/>
      <c r="Y1270" s="10"/>
      <c r="Z1270" s="10"/>
      <c r="AA1270" s="10"/>
    </row>
    <row r="1271" spans="2:27" ht="18" customHeight="1">
      <c r="B1271" s="10"/>
      <c r="C1271" s="10"/>
      <c r="D1271" s="10"/>
      <c r="E1271" s="10"/>
      <c r="F1271" s="10"/>
      <c r="G1271" s="10"/>
      <c r="H1271" s="10"/>
      <c r="I1271" s="35"/>
      <c r="J1271" s="10"/>
      <c r="K1271" s="10"/>
      <c r="L1271" s="10"/>
      <c r="M1271" s="10"/>
      <c r="N1271" s="10"/>
      <c r="O1271" s="10"/>
      <c r="P1271" s="219"/>
      <c r="Q1271" s="10"/>
      <c r="R1271" s="10"/>
      <c r="S1271" s="10"/>
      <c r="T1271" s="9"/>
      <c r="U1271" s="10"/>
      <c r="V1271" s="10"/>
      <c r="W1271" s="10"/>
      <c r="X1271" s="10"/>
      <c r="Y1271" s="10"/>
      <c r="Z1271" s="10"/>
      <c r="AA1271" s="10"/>
    </row>
    <row r="1272" spans="2:27" ht="18" customHeight="1">
      <c r="B1272" s="10"/>
      <c r="C1272" s="10"/>
      <c r="D1272" s="10"/>
      <c r="E1272" s="10"/>
      <c r="F1272" s="10"/>
      <c r="G1272" s="10"/>
      <c r="H1272" s="10"/>
      <c r="I1272" s="35"/>
      <c r="J1272" s="10"/>
      <c r="K1272" s="10"/>
      <c r="L1272" s="10"/>
      <c r="M1272" s="10"/>
      <c r="N1272" s="10"/>
      <c r="O1272" s="10"/>
      <c r="P1272" s="219"/>
      <c r="Q1272" s="10"/>
      <c r="R1272" s="10"/>
      <c r="S1272" s="10"/>
      <c r="T1272" s="9"/>
      <c r="U1272" s="10"/>
      <c r="V1272" s="10"/>
      <c r="W1272" s="10"/>
      <c r="X1272" s="10"/>
      <c r="Y1272" s="10"/>
      <c r="Z1272" s="10"/>
      <c r="AA1272" s="10"/>
    </row>
    <row r="1273" spans="2:27" ht="18" customHeight="1">
      <c r="B1273" s="124"/>
      <c r="C1273" s="124"/>
      <c r="D1273" s="124"/>
      <c r="E1273" s="124"/>
      <c r="F1273" s="124"/>
      <c r="G1273" s="124"/>
      <c r="H1273" s="124"/>
      <c r="I1273" s="671"/>
      <c r="J1273" s="114"/>
      <c r="P1273" s="220"/>
      <c r="Y1273" s="136"/>
    </row>
    <row r="1274" spans="2:27" ht="18" customHeight="1">
      <c r="B1274" s="124"/>
      <c r="C1274" s="124"/>
      <c r="D1274" s="124"/>
      <c r="E1274" s="124"/>
      <c r="F1274" s="124"/>
      <c r="G1274" s="124"/>
      <c r="H1274" s="124"/>
      <c r="I1274" s="671"/>
      <c r="J1274" s="114"/>
      <c r="P1274" s="220"/>
      <c r="Y1274" s="136"/>
    </row>
    <row r="1275" spans="2:27" ht="18" customHeight="1">
      <c r="B1275" s="124"/>
      <c r="C1275" s="124"/>
      <c r="D1275" s="124"/>
      <c r="E1275" s="124"/>
      <c r="F1275" s="124"/>
      <c r="G1275" s="124"/>
      <c r="H1275" s="124"/>
      <c r="I1275" s="671"/>
      <c r="J1275" s="114"/>
      <c r="P1275" s="220"/>
      <c r="Y1275" s="136"/>
    </row>
    <row r="1276" spans="2:27" ht="18" customHeight="1">
      <c r="B1276" s="124"/>
      <c r="C1276" s="124"/>
      <c r="D1276" s="124"/>
      <c r="E1276" s="124"/>
      <c r="F1276" s="124"/>
      <c r="G1276" s="124"/>
      <c r="H1276" s="124"/>
      <c r="I1276" s="671"/>
      <c r="J1276" s="114"/>
      <c r="P1276" s="220"/>
      <c r="Y1276" s="136"/>
    </row>
    <row r="1277" spans="2:27" ht="18" customHeight="1">
      <c r="B1277" s="124"/>
      <c r="C1277" s="124"/>
      <c r="D1277" s="124"/>
      <c r="E1277" s="124"/>
      <c r="F1277" s="124"/>
      <c r="G1277" s="124"/>
      <c r="H1277" s="124"/>
      <c r="I1277" s="671"/>
      <c r="J1277" s="114"/>
      <c r="P1277" s="220"/>
      <c r="Y1277" s="136"/>
    </row>
    <row r="1278" spans="2:27" ht="18" customHeight="1">
      <c r="B1278" s="124"/>
      <c r="C1278" s="124"/>
      <c r="D1278" s="124"/>
      <c r="E1278" s="124"/>
      <c r="F1278" s="124"/>
      <c r="G1278" s="124"/>
      <c r="H1278" s="124"/>
      <c r="I1278" s="671"/>
      <c r="J1278" s="114"/>
      <c r="P1278" s="220"/>
      <c r="Y1278" s="136"/>
    </row>
    <row r="1279" spans="2:27" ht="18" customHeight="1">
      <c r="B1279" s="124"/>
      <c r="C1279" s="124"/>
      <c r="D1279" s="124"/>
      <c r="E1279" s="124"/>
      <c r="F1279" s="124"/>
      <c r="G1279" s="124"/>
      <c r="H1279" s="124"/>
      <c r="I1279" s="671"/>
      <c r="J1279" s="114"/>
      <c r="P1279" s="220"/>
      <c r="Y1279" s="136"/>
    </row>
    <row r="1280" spans="2:27" ht="18" customHeight="1">
      <c r="B1280" s="124"/>
      <c r="C1280" s="124"/>
      <c r="D1280" s="124"/>
      <c r="E1280" s="124"/>
      <c r="F1280" s="124"/>
      <c r="G1280" s="124"/>
      <c r="H1280" s="124"/>
      <c r="I1280" s="671"/>
      <c r="J1280" s="114"/>
      <c r="P1280" s="220"/>
      <c r="Y1280" s="136"/>
    </row>
    <row r="1281" spans="2:25" ht="18" customHeight="1">
      <c r="B1281" s="124"/>
      <c r="C1281" s="124"/>
      <c r="D1281" s="124"/>
      <c r="E1281" s="124"/>
      <c r="F1281" s="124"/>
      <c r="G1281" s="124"/>
      <c r="H1281" s="124"/>
      <c r="I1281" s="671"/>
      <c r="J1281" s="114"/>
      <c r="P1281" s="220"/>
      <c r="Y1281" s="136"/>
    </row>
    <row r="1282" spans="2:25" ht="18" customHeight="1">
      <c r="B1282" s="124"/>
      <c r="C1282" s="124"/>
      <c r="D1282" s="124"/>
      <c r="E1282" s="124"/>
      <c r="F1282" s="124"/>
      <c r="G1282" s="124"/>
      <c r="H1282" s="124"/>
      <c r="I1282" s="671"/>
      <c r="J1282" s="114"/>
      <c r="P1282" s="220"/>
      <c r="Y1282" s="136"/>
    </row>
    <row r="1283" spans="2:25" ht="18" customHeight="1">
      <c r="B1283" s="124"/>
      <c r="C1283" s="124"/>
      <c r="D1283" s="124"/>
      <c r="E1283" s="124"/>
      <c r="F1283" s="124"/>
      <c r="G1283" s="124"/>
      <c r="H1283" s="124"/>
      <c r="I1283" s="671"/>
      <c r="J1283" s="114"/>
      <c r="P1283" s="220"/>
      <c r="Y1283" s="136"/>
    </row>
    <row r="1284" spans="2:25" ht="18" customHeight="1">
      <c r="B1284" s="124"/>
      <c r="C1284" s="124"/>
      <c r="D1284" s="124"/>
      <c r="E1284" s="124"/>
      <c r="F1284" s="124"/>
      <c r="G1284" s="124"/>
      <c r="H1284" s="124"/>
      <c r="I1284" s="671"/>
      <c r="J1284" s="114"/>
      <c r="P1284" s="220"/>
      <c r="Y1284" s="136"/>
    </row>
    <row r="1285" spans="2:25" ht="18" customHeight="1">
      <c r="B1285" s="124"/>
      <c r="C1285" s="124"/>
      <c r="D1285" s="124"/>
      <c r="E1285" s="124"/>
      <c r="F1285" s="124"/>
      <c r="G1285" s="124"/>
      <c r="H1285" s="124"/>
      <c r="I1285" s="671"/>
      <c r="J1285" s="114"/>
      <c r="P1285" s="220"/>
      <c r="Y1285" s="136"/>
    </row>
    <row r="1286" spans="2:25" ht="18" customHeight="1">
      <c r="B1286" s="124"/>
      <c r="C1286" s="124"/>
      <c r="D1286" s="124"/>
      <c r="E1286" s="124"/>
      <c r="F1286" s="124"/>
      <c r="G1286" s="124"/>
      <c r="H1286" s="124"/>
      <c r="I1286" s="671"/>
      <c r="J1286" s="114"/>
      <c r="P1286" s="220"/>
      <c r="Y1286" s="136"/>
    </row>
    <row r="1287" spans="2:25" ht="18" customHeight="1">
      <c r="B1287" s="124"/>
      <c r="C1287" s="124"/>
      <c r="D1287" s="124"/>
      <c r="E1287" s="124"/>
      <c r="F1287" s="124"/>
      <c r="G1287" s="124"/>
      <c r="H1287" s="124"/>
      <c r="I1287" s="671"/>
      <c r="J1287" s="114"/>
      <c r="P1287" s="220"/>
      <c r="Y1287" s="136"/>
    </row>
    <row r="1288" spans="2:25" ht="18" customHeight="1">
      <c r="B1288" s="124"/>
      <c r="C1288" s="124"/>
      <c r="D1288" s="124"/>
      <c r="E1288" s="124"/>
      <c r="F1288" s="124"/>
      <c r="G1288" s="124"/>
      <c r="H1288" s="124"/>
      <c r="I1288" s="671"/>
      <c r="J1288" s="114"/>
      <c r="P1288" s="220"/>
      <c r="Y1288" s="136"/>
    </row>
    <row r="1289" spans="2:25" ht="18" customHeight="1">
      <c r="B1289" s="124"/>
      <c r="C1289" s="124"/>
      <c r="D1289" s="124"/>
      <c r="E1289" s="124"/>
      <c r="F1289" s="124"/>
      <c r="G1289" s="124"/>
      <c r="H1289" s="124"/>
      <c r="I1289" s="671"/>
      <c r="J1289" s="114"/>
      <c r="P1289" s="220"/>
      <c r="Y1289" s="136"/>
    </row>
    <row r="1290" spans="2:25" ht="18" customHeight="1">
      <c r="B1290" s="124"/>
      <c r="C1290" s="124"/>
      <c r="D1290" s="124"/>
      <c r="E1290" s="124"/>
      <c r="F1290" s="124"/>
      <c r="G1290" s="124"/>
      <c r="H1290" s="124"/>
      <c r="I1290" s="671"/>
      <c r="J1290" s="114"/>
      <c r="P1290" s="220"/>
      <c r="Y1290" s="136"/>
    </row>
    <row r="1291" spans="2:25" ht="18" customHeight="1">
      <c r="B1291" s="124"/>
      <c r="C1291" s="124"/>
      <c r="D1291" s="124"/>
      <c r="E1291" s="124"/>
      <c r="F1291" s="124"/>
      <c r="G1291" s="124"/>
      <c r="H1291" s="124"/>
      <c r="I1291" s="671"/>
      <c r="J1291" s="114"/>
      <c r="P1291" s="220"/>
      <c r="Y1291" s="136"/>
    </row>
    <row r="1292" spans="2:25" ht="18" customHeight="1">
      <c r="B1292" s="124"/>
      <c r="C1292" s="124"/>
      <c r="D1292" s="124"/>
      <c r="E1292" s="124"/>
      <c r="F1292" s="124"/>
      <c r="G1292" s="124"/>
      <c r="H1292" s="124"/>
      <c r="I1292" s="671"/>
      <c r="J1292" s="114"/>
      <c r="P1292" s="220"/>
      <c r="Y1292" s="136"/>
    </row>
    <row r="1293" spans="2:25" ht="18" customHeight="1">
      <c r="B1293" s="124"/>
      <c r="C1293" s="124"/>
      <c r="D1293" s="124"/>
      <c r="E1293" s="124"/>
      <c r="F1293" s="124"/>
      <c r="G1293" s="124"/>
      <c r="H1293" s="124"/>
      <c r="I1293" s="671"/>
      <c r="J1293" s="114"/>
      <c r="P1293" s="220"/>
      <c r="Y1293" s="136"/>
    </row>
    <row r="1294" spans="2:25" ht="18" customHeight="1">
      <c r="B1294" s="124"/>
      <c r="C1294" s="124"/>
      <c r="D1294" s="124"/>
      <c r="E1294" s="124"/>
      <c r="F1294" s="124"/>
      <c r="G1294" s="124"/>
      <c r="H1294" s="124"/>
      <c r="I1294" s="671"/>
      <c r="J1294" s="114"/>
      <c r="P1294" s="220"/>
      <c r="Y1294" s="136"/>
    </row>
    <row r="1295" spans="2:25" ht="18" customHeight="1">
      <c r="B1295" s="124"/>
      <c r="C1295" s="124"/>
      <c r="D1295" s="124"/>
      <c r="E1295" s="124"/>
      <c r="F1295" s="124"/>
      <c r="G1295" s="124"/>
      <c r="H1295" s="124"/>
      <c r="I1295" s="671"/>
      <c r="J1295" s="114"/>
      <c r="P1295" s="220"/>
      <c r="Y1295" s="136"/>
    </row>
    <row r="1296" spans="2:25" ht="18" customHeight="1">
      <c r="B1296" s="124"/>
      <c r="C1296" s="124"/>
      <c r="D1296" s="124"/>
      <c r="E1296" s="124"/>
      <c r="F1296" s="124"/>
      <c r="G1296" s="124"/>
      <c r="H1296" s="124"/>
      <c r="I1296" s="671"/>
      <c r="J1296" s="114"/>
      <c r="P1296" s="220"/>
      <c r="Y1296" s="136"/>
    </row>
    <row r="1297" spans="2:25" ht="18" customHeight="1">
      <c r="B1297" s="124"/>
      <c r="C1297" s="124"/>
      <c r="D1297" s="124"/>
      <c r="E1297" s="124"/>
      <c r="F1297" s="124"/>
      <c r="G1297" s="124"/>
      <c r="H1297" s="124"/>
      <c r="I1297" s="671"/>
      <c r="J1297" s="114"/>
      <c r="P1297" s="220"/>
      <c r="Y1297" s="136"/>
    </row>
    <row r="1298" spans="2:25" ht="18" customHeight="1">
      <c r="B1298" s="124"/>
      <c r="C1298" s="124"/>
      <c r="D1298" s="124"/>
      <c r="E1298" s="124"/>
      <c r="F1298" s="124"/>
      <c r="G1298" s="124"/>
      <c r="H1298" s="124"/>
      <c r="I1298" s="671"/>
      <c r="J1298" s="114"/>
      <c r="P1298" s="220"/>
      <c r="Y1298" s="136"/>
    </row>
    <row r="1299" spans="2:25" ht="18" customHeight="1">
      <c r="B1299" s="124"/>
      <c r="C1299" s="124"/>
      <c r="D1299" s="124"/>
      <c r="E1299" s="124"/>
      <c r="F1299" s="124"/>
      <c r="G1299" s="124"/>
      <c r="H1299" s="124"/>
      <c r="I1299" s="671"/>
      <c r="J1299" s="114"/>
      <c r="P1299" s="220"/>
      <c r="Y1299" s="136"/>
    </row>
    <row r="1300" spans="2:25" ht="18" customHeight="1">
      <c r="B1300" s="124"/>
      <c r="C1300" s="124"/>
      <c r="D1300" s="124"/>
      <c r="E1300" s="124"/>
      <c r="F1300" s="124"/>
      <c r="G1300" s="124"/>
      <c r="H1300" s="124"/>
      <c r="I1300" s="671"/>
      <c r="J1300" s="114"/>
      <c r="P1300" s="220"/>
      <c r="Y1300" s="136"/>
    </row>
    <row r="1301" spans="2:25" ht="18" customHeight="1">
      <c r="B1301" s="124"/>
      <c r="C1301" s="124"/>
      <c r="D1301" s="124"/>
      <c r="E1301" s="124"/>
      <c r="F1301" s="124"/>
      <c r="G1301" s="124"/>
      <c r="H1301" s="124"/>
      <c r="I1301" s="671"/>
      <c r="J1301" s="114"/>
      <c r="P1301" s="220"/>
      <c r="Y1301" s="136"/>
    </row>
    <row r="1302" spans="2:25" ht="18" customHeight="1">
      <c r="B1302" s="124"/>
      <c r="C1302" s="124"/>
      <c r="D1302" s="124"/>
      <c r="E1302" s="124"/>
      <c r="F1302" s="124"/>
      <c r="G1302" s="124"/>
      <c r="H1302" s="124"/>
      <c r="I1302" s="671"/>
      <c r="J1302" s="114"/>
      <c r="P1302" s="220"/>
      <c r="Y1302" s="136"/>
    </row>
    <row r="1303" spans="2:25" ht="18" customHeight="1">
      <c r="B1303" s="124"/>
      <c r="C1303" s="124"/>
      <c r="D1303" s="124"/>
      <c r="E1303" s="124"/>
      <c r="F1303" s="124"/>
      <c r="G1303" s="124"/>
      <c r="H1303" s="124"/>
      <c r="I1303" s="671"/>
      <c r="J1303" s="114"/>
      <c r="P1303" s="220"/>
      <c r="Y1303" s="136"/>
    </row>
    <row r="1304" spans="2:25" ht="18" customHeight="1">
      <c r="B1304" s="124"/>
      <c r="C1304" s="124"/>
      <c r="D1304" s="124"/>
      <c r="E1304" s="124"/>
      <c r="F1304" s="124"/>
      <c r="G1304" s="124"/>
      <c r="H1304" s="124"/>
      <c r="I1304" s="671"/>
      <c r="J1304" s="114"/>
      <c r="P1304" s="220"/>
      <c r="Y1304" s="136"/>
    </row>
    <row r="1305" spans="2:25" ht="18" customHeight="1">
      <c r="B1305" s="124"/>
      <c r="C1305" s="124"/>
      <c r="D1305" s="124"/>
      <c r="E1305" s="124"/>
      <c r="F1305" s="124"/>
      <c r="G1305" s="124"/>
      <c r="H1305" s="124"/>
      <c r="I1305" s="671"/>
      <c r="J1305" s="114"/>
      <c r="P1305" s="220"/>
      <c r="Y1305" s="136"/>
    </row>
    <row r="1306" spans="2:25" ht="18" customHeight="1">
      <c r="B1306" s="124"/>
      <c r="C1306" s="124"/>
      <c r="D1306" s="124"/>
      <c r="E1306" s="124"/>
      <c r="F1306" s="124"/>
      <c r="G1306" s="124"/>
      <c r="H1306" s="124"/>
      <c r="I1306" s="671"/>
      <c r="J1306" s="114"/>
      <c r="P1306" s="220"/>
      <c r="Y1306" s="136"/>
    </row>
    <row r="1307" spans="2:25" ht="18" customHeight="1">
      <c r="B1307" s="124"/>
      <c r="C1307" s="124"/>
      <c r="D1307" s="124"/>
      <c r="E1307" s="124"/>
      <c r="F1307" s="124"/>
      <c r="G1307" s="124"/>
      <c r="H1307" s="124"/>
      <c r="I1307" s="671"/>
      <c r="J1307" s="114"/>
      <c r="P1307" s="220"/>
      <c r="Y1307" s="136"/>
    </row>
    <row r="1308" spans="2:25" ht="18" customHeight="1">
      <c r="B1308" s="124"/>
      <c r="C1308" s="124"/>
      <c r="D1308" s="124"/>
      <c r="E1308" s="124"/>
      <c r="F1308" s="124"/>
      <c r="G1308" s="124"/>
      <c r="H1308" s="124"/>
      <c r="I1308" s="671"/>
      <c r="J1308" s="114"/>
      <c r="P1308" s="220"/>
      <c r="Y1308" s="136"/>
    </row>
    <row r="1309" spans="2:25" ht="18" customHeight="1">
      <c r="B1309" s="124"/>
      <c r="C1309" s="124"/>
      <c r="D1309" s="124"/>
      <c r="E1309" s="124"/>
      <c r="F1309" s="124"/>
      <c r="G1309" s="124"/>
      <c r="H1309" s="124"/>
      <c r="I1309" s="671"/>
      <c r="J1309" s="114"/>
      <c r="P1309" s="220"/>
      <c r="Y1309" s="136"/>
    </row>
    <row r="1310" spans="2:25" ht="18" customHeight="1">
      <c r="B1310" s="124"/>
      <c r="C1310" s="124"/>
      <c r="D1310" s="124"/>
      <c r="E1310" s="124"/>
      <c r="F1310" s="124"/>
      <c r="G1310" s="124"/>
      <c r="H1310" s="124"/>
      <c r="I1310" s="671"/>
      <c r="J1310" s="114"/>
      <c r="P1310" s="220"/>
      <c r="Y1310" s="136"/>
    </row>
    <row r="1311" spans="2:25" ht="18" customHeight="1">
      <c r="B1311" s="124"/>
      <c r="C1311" s="124"/>
      <c r="D1311" s="124"/>
      <c r="E1311" s="124"/>
      <c r="F1311" s="124"/>
      <c r="G1311" s="124"/>
      <c r="H1311" s="124"/>
      <c r="I1311" s="671"/>
      <c r="J1311" s="114"/>
      <c r="P1311" s="220"/>
      <c r="Y1311" s="136"/>
    </row>
    <row r="1312" spans="2:25" ht="18" customHeight="1">
      <c r="B1312" s="124"/>
      <c r="C1312" s="124"/>
      <c r="D1312" s="124"/>
      <c r="E1312" s="124"/>
      <c r="F1312" s="124"/>
      <c r="G1312" s="124"/>
      <c r="H1312" s="124"/>
      <c r="I1312" s="671"/>
      <c r="J1312" s="114"/>
      <c r="P1312" s="220"/>
      <c r="Y1312" s="136"/>
    </row>
    <row r="1313" spans="2:25" ht="18" customHeight="1">
      <c r="B1313" s="124"/>
      <c r="C1313" s="124"/>
      <c r="D1313" s="124"/>
      <c r="E1313" s="124"/>
      <c r="F1313" s="124"/>
      <c r="G1313" s="124"/>
      <c r="H1313" s="124"/>
      <c r="I1313" s="671"/>
      <c r="J1313" s="114"/>
      <c r="P1313" s="220"/>
      <c r="Y1313" s="136"/>
    </row>
    <row r="1314" spans="2:25" ht="18" customHeight="1">
      <c r="B1314" s="124"/>
      <c r="C1314" s="124"/>
      <c r="D1314" s="124"/>
      <c r="E1314" s="124"/>
      <c r="F1314" s="124"/>
      <c r="G1314" s="124"/>
      <c r="H1314" s="124"/>
      <c r="I1314" s="671"/>
      <c r="J1314" s="114"/>
      <c r="P1314" s="220"/>
      <c r="Y1314" s="136"/>
    </row>
    <row r="1315" spans="2:25" ht="18" customHeight="1">
      <c r="B1315" s="124"/>
      <c r="C1315" s="124"/>
      <c r="D1315" s="124"/>
      <c r="E1315" s="124"/>
      <c r="F1315" s="124"/>
      <c r="G1315" s="124"/>
      <c r="H1315" s="124"/>
      <c r="I1315" s="671"/>
      <c r="J1315" s="114"/>
      <c r="P1315" s="220"/>
      <c r="Y1315" s="136"/>
    </row>
    <row r="1316" spans="2:25" ht="18" customHeight="1">
      <c r="B1316" s="124"/>
      <c r="C1316" s="124"/>
      <c r="D1316" s="124"/>
      <c r="E1316" s="124"/>
      <c r="F1316" s="124"/>
      <c r="G1316" s="124"/>
      <c r="H1316" s="124"/>
      <c r="I1316" s="671"/>
      <c r="J1316" s="114"/>
      <c r="P1316" s="220"/>
      <c r="Y1316" s="136"/>
    </row>
    <row r="1317" spans="2:25" ht="18" customHeight="1">
      <c r="B1317" s="124"/>
      <c r="C1317" s="124"/>
      <c r="D1317" s="124"/>
      <c r="E1317" s="124"/>
      <c r="F1317" s="124"/>
      <c r="G1317" s="124"/>
      <c r="H1317" s="124"/>
      <c r="I1317" s="671"/>
      <c r="J1317" s="114"/>
      <c r="P1317" s="220"/>
      <c r="Y1317" s="136"/>
    </row>
    <row r="1318" spans="2:25" ht="18" customHeight="1">
      <c r="B1318" s="124"/>
      <c r="C1318" s="124"/>
      <c r="D1318" s="124"/>
      <c r="E1318" s="124"/>
      <c r="F1318" s="124"/>
      <c r="G1318" s="124"/>
      <c r="H1318" s="124"/>
      <c r="I1318" s="671"/>
      <c r="J1318" s="114"/>
      <c r="P1318" s="220"/>
      <c r="Y1318" s="136"/>
    </row>
    <row r="1319" spans="2:25" ht="18" customHeight="1">
      <c r="B1319" s="124"/>
      <c r="C1319" s="124"/>
      <c r="D1319" s="124"/>
      <c r="E1319" s="124"/>
      <c r="F1319" s="124"/>
      <c r="G1319" s="124"/>
      <c r="H1319" s="124"/>
      <c r="I1319" s="671"/>
      <c r="J1319" s="114"/>
      <c r="P1319" s="220"/>
      <c r="Y1319" s="136"/>
    </row>
    <row r="1320" spans="2:25" ht="18" customHeight="1">
      <c r="B1320" s="124"/>
      <c r="C1320" s="124"/>
      <c r="D1320" s="124"/>
      <c r="E1320" s="124"/>
      <c r="F1320" s="124"/>
      <c r="G1320" s="124"/>
      <c r="H1320" s="124"/>
      <c r="I1320" s="671"/>
      <c r="J1320" s="114"/>
      <c r="P1320" s="220"/>
      <c r="Y1320" s="136"/>
    </row>
    <row r="1321" spans="2:25" ht="18" customHeight="1">
      <c r="B1321" s="124"/>
      <c r="C1321" s="124"/>
      <c r="D1321" s="124"/>
      <c r="E1321" s="124"/>
      <c r="F1321" s="124"/>
      <c r="G1321" s="124"/>
      <c r="H1321" s="124"/>
      <c r="I1321" s="671"/>
      <c r="J1321" s="114"/>
      <c r="P1321" s="220"/>
      <c r="Y1321" s="136"/>
    </row>
    <row r="1322" spans="2:25" ht="18" customHeight="1">
      <c r="B1322" s="124"/>
      <c r="C1322" s="124"/>
      <c r="D1322" s="124"/>
      <c r="E1322" s="124"/>
      <c r="F1322" s="124"/>
      <c r="G1322" s="124"/>
      <c r="H1322" s="124"/>
      <c r="I1322" s="671"/>
      <c r="J1322" s="114"/>
      <c r="P1322" s="220"/>
      <c r="Y1322" s="136"/>
    </row>
    <row r="1323" spans="2:25" ht="18" customHeight="1">
      <c r="B1323" s="124"/>
      <c r="C1323" s="124"/>
      <c r="D1323" s="124"/>
      <c r="E1323" s="124"/>
      <c r="F1323" s="124"/>
      <c r="G1323" s="124"/>
      <c r="H1323" s="124"/>
      <c r="I1323" s="671"/>
      <c r="J1323" s="114"/>
      <c r="P1323" s="220"/>
      <c r="Y1323" s="136"/>
    </row>
    <row r="1324" spans="2:25" ht="18" customHeight="1">
      <c r="B1324" s="124"/>
      <c r="C1324" s="124"/>
      <c r="D1324" s="124"/>
      <c r="E1324" s="124"/>
      <c r="F1324" s="124"/>
      <c r="G1324" s="124"/>
      <c r="H1324" s="124"/>
      <c r="I1324" s="671"/>
      <c r="J1324" s="114"/>
      <c r="P1324" s="220"/>
      <c r="Y1324" s="136"/>
    </row>
    <row r="1325" spans="2:25" ht="18" customHeight="1">
      <c r="B1325" s="124"/>
      <c r="C1325" s="124"/>
      <c r="D1325" s="124"/>
      <c r="E1325" s="124"/>
      <c r="F1325" s="124"/>
      <c r="G1325" s="124"/>
      <c r="H1325" s="124"/>
      <c r="I1325" s="671"/>
      <c r="J1325" s="114"/>
      <c r="P1325" s="220"/>
      <c r="Y1325" s="136"/>
    </row>
    <row r="1326" spans="2:25" ht="18" customHeight="1">
      <c r="B1326" s="124"/>
      <c r="C1326" s="124"/>
      <c r="D1326" s="124"/>
      <c r="E1326" s="124"/>
      <c r="F1326" s="124"/>
      <c r="G1326" s="124"/>
      <c r="H1326" s="124"/>
      <c r="I1326" s="671"/>
      <c r="J1326" s="114"/>
      <c r="P1326" s="220"/>
      <c r="Y1326" s="136"/>
    </row>
    <row r="1327" spans="2:25" ht="18" customHeight="1">
      <c r="B1327" s="124"/>
      <c r="C1327" s="124"/>
      <c r="D1327" s="124"/>
      <c r="E1327" s="124"/>
      <c r="F1327" s="124"/>
      <c r="G1327" s="124"/>
      <c r="H1327" s="124"/>
      <c r="I1327" s="671"/>
      <c r="J1327" s="114"/>
      <c r="P1327" s="220"/>
      <c r="Y1327" s="136"/>
    </row>
    <row r="1328" spans="2:25" ht="18" customHeight="1">
      <c r="B1328" s="124"/>
      <c r="C1328" s="124"/>
      <c r="D1328" s="124"/>
      <c r="E1328" s="124"/>
      <c r="F1328" s="124"/>
      <c r="G1328" s="124"/>
      <c r="H1328" s="124"/>
      <c r="I1328" s="671"/>
      <c r="J1328" s="114"/>
      <c r="P1328" s="220"/>
      <c r="Y1328" s="136"/>
    </row>
    <row r="1329" spans="2:25" ht="18" customHeight="1">
      <c r="B1329" s="124"/>
      <c r="C1329" s="124"/>
      <c r="D1329" s="124"/>
      <c r="E1329" s="124"/>
      <c r="F1329" s="124"/>
      <c r="G1329" s="124"/>
      <c r="H1329" s="124"/>
      <c r="I1329" s="671"/>
      <c r="J1329" s="114"/>
      <c r="P1329" s="220"/>
      <c r="Y1329" s="136"/>
    </row>
    <row r="1330" spans="2:25" ht="18" customHeight="1">
      <c r="B1330" s="124"/>
      <c r="C1330" s="124"/>
      <c r="D1330" s="124"/>
      <c r="E1330" s="124"/>
      <c r="F1330" s="124"/>
      <c r="G1330" s="124"/>
      <c r="H1330" s="124"/>
      <c r="I1330" s="671"/>
      <c r="J1330" s="114"/>
      <c r="P1330" s="220"/>
      <c r="Y1330" s="136"/>
    </row>
    <row r="1331" spans="2:25" ht="18" customHeight="1">
      <c r="B1331" s="124"/>
      <c r="C1331" s="124"/>
      <c r="D1331" s="124"/>
      <c r="E1331" s="124"/>
      <c r="F1331" s="124"/>
      <c r="G1331" s="124"/>
      <c r="H1331" s="124"/>
      <c r="I1331" s="671"/>
      <c r="J1331" s="114"/>
      <c r="P1331" s="220"/>
      <c r="Y1331" s="136"/>
    </row>
    <row r="1332" spans="2:25" ht="18" customHeight="1">
      <c r="B1332" s="124"/>
      <c r="C1332" s="124"/>
      <c r="D1332" s="124"/>
      <c r="E1332" s="124"/>
      <c r="F1332" s="124"/>
      <c r="G1332" s="124"/>
      <c r="H1332" s="124"/>
      <c r="I1332" s="671"/>
      <c r="J1332" s="114"/>
      <c r="P1332" s="220"/>
      <c r="Y1332" s="136"/>
    </row>
    <row r="1333" spans="2:25" ht="18" customHeight="1">
      <c r="B1333" s="124"/>
      <c r="C1333" s="124"/>
      <c r="D1333" s="124"/>
      <c r="E1333" s="124"/>
      <c r="F1333" s="124"/>
      <c r="G1333" s="124"/>
      <c r="H1333" s="124"/>
      <c r="I1333" s="671"/>
      <c r="J1333" s="114"/>
      <c r="P1333" s="220"/>
      <c r="Y1333" s="136"/>
    </row>
    <row r="1334" spans="2:25" ht="18" customHeight="1">
      <c r="B1334" s="124"/>
      <c r="C1334" s="124"/>
      <c r="D1334" s="124"/>
      <c r="E1334" s="124"/>
      <c r="F1334" s="124"/>
      <c r="G1334" s="124"/>
      <c r="H1334" s="124"/>
      <c r="I1334" s="671"/>
      <c r="J1334" s="114"/>
      <c r="P1334" s="220"/>
      <c r="Y1334" s="136"/>
    </row>
    <row r="1335" spans="2:25" ht="18" customHeight="1">
      <c r="B1335" s="124"/>
      <c r="C1335" s="124"/>
      <c r="D1335" s="124"/>
      <c r="E1335" s="124"/>
      <c r="F1335" s="124"/>
      <c r="G1335" s="124"/>
      <c r="H1335" s="124"/>
      <c r="I1335" s="671"/>
      <c r="J1335" s="114"/>
      <c r="P1335" s="220"/>
      <c r="Y1335" s="136"/>
    </row>
    <row r="1336" spans="2:25" ht="18" customHeight="1">
      <c r="B1336" s="124"/>
      <c r="C1336" s="124"/>
      <c r="D1336" s="124"/>
      <c r="E1336" s="124"/>
      <c r="F1336" s="124"/>
      <c r="G1336" s="124"/>
      <c r="H1336" s="124"/>
      <c r="I1336" s="671"/>
      <c r="J1336" s="114"/>
      <c r="P1336" s="220"/>
      <c r="Y1336" s="136"/>
    </row>
    <row r="1337" spans="2:25" ht="18" customHeight="1">
      <c r="B1337" s="124"/>
      <c r="C1337" s="124"/>
      <c r="D1337" s="124"/>
      <c r="E1337" s="124"/>
      <c r="F1337" s="124"/>
      <c r="G1337" s="124"/>
      <c r="H1337" s="124"/>
      <c r="I1337" s="671"/>
      <c r="J1337" s="114"/>
      <c r="P1337" s="220"/>
      <c r="Y1337" s="136"/>
    </row>
    <row r="1338" spans="2:25" ht="18" customHeight="1">
      <c r="B1338" s="124"/>
      <c r="C1338" s="124"/>
      <c r="D1338" s="124"/>
      <c r="E1338" s="124"/>
      <c r="F1338" s="124"/>
      <c r="G1338" s="124"/>
      <c r="H1338" s="124"/>
      <c r="I1338" s="671"/>
      <c r="J1338" s="114"/>
      <c r="P1338" s="220"/>
      <c r="Y1338" s="136"/>
    </row>
    <row r="1339" spans="2:25" ht="18" customHeight="1">
      <c r="B1339" s="124"/>
      <c r="C1339" s="124"/>
      <c r="D1339" s="124"/>
      <c r="E1339" s="124"/>
      <c r="F1339" s="124"/>
      <c r="G1339" s="124"/>
      <c r="H1339" s="124"/>
      <c r="I1339" s="671"/>
      <c r="J1339" s="114"/>
      <c r="P1339" s="220"/>
      <c r="Y1339" s="136"/>
    </row>
    <row r="1340" spans="2:25" ht="18" customHeight="1">
      <c r="B1340" s="124"/>
      <c r="C1340" s="124"/>
      <c r="D1340" s="124"/>
      <c r="E1340" s="124"/>
      <c r="F1340" s="124"/>
      <c r="G1340" s="124"/>
      <c r="H1340" s="124"/>
      <c r="I1340" s="671"/>
      <c r="J1340" s="114"/>
      <c r="P1340" s="220"/>
      <c r="Y1340" s="136"/>
    </row>
    <row r="1341" spans="2:25" ht="18" customHeight="1">
      <c r="B1341" s="124"/>
      <c r="C1341" s="124"/>
      <c r="D1341" s="124"/>
      <c r="E1341" s="124"/>
      <c r="F1341" s="124"/>
      <c r="G1341" s="124"/>
      <c r="H1341" s="124"/>
      <c r="I1341" s="671"/>
      <c r="J1341" s="114"/>
      <c r="P1341" s="220"/>
      <c r="Y1341" s="136"/>
    </row>
    <row r="1342" spans="2:25" ht="18" customHeight="1">
      <c r="B1342" s="124"/>
      <c r="C1342" s="124"/>
      <c r="D1342" s="124"/>
      <c r="E1342" s="124"/>
      <c r="F1342" s="124"/>
      <c r="G1342" s="124"/>
      <c r="H1342" s="124"/>
      <c r="I1342" s="671"/>
      <c r="J1342" s="114"/>
      <c r="P1342" s="220"/>
      <c r="Y1342" s="136"/>
    </row>
    <row r="1343" spans="2:25" ht="18" customHeight="1">
      <c r="B1343" s="124"/>
      <c r="C1343" s="124"/>
      <c r="D1343" s="124"/>
      <c r="E1343" s="124"/>
      <c r="F1343" s="124"/>
      <c r="G1343" s="124"/>
      <c r="H1343" s="124"/>
      <c r="I1343" s="671"/>
      <c r="J1343" s="114"/>
      <c r="P1343" s="220"/>
      <c r="Y1343" s="136"/>
    </row>
    <row r="1344" spans="2:25" ht="18" customHeight="1">
      <c r="B1344" s="124"/>
      <c r="C1344" s="124"/>
      <c r="D1344" s="124"/>
      <c r="E1344" s="124"/>
      <c r="F1344" s="124"/>
      <c r="G1344" s="124"/>
      <c r="H1344" s="124"/>
      <c r="I1344" s="671"/>
      <c r="J1344" s="114"/>
      <c r="P1344" s="220"/>
      <c r="Y1344" s="136"/>
    </row>
    <row r="1345" spans="2:25" ht="18" customHeight="1">
      <c r="B1345" s="124"/>
      <c r="C1345" s="124"/>
      <c r="D1345" s="124"/>
      <c r="E1345" s="124"/>
      <c r="F1345" s="124"/>
      <c r="G1345" s="124"/>
      <c r="H1345" s="124"/>
      <c r="I1345" s="671"/>
      <c r="J1345" s="114"/>
      <c r="P1345" s="220"/>
      <c r="Y1345" s="136"/>
    </row>
    <row r="1346" spans="2:25" ht="18" customHeight="1">
      <c r="B1346" s="124"/>
      <c r="C1346" s="124"/>
      <c r="D1346" s="124"/>
      <c r="E1346" s="124"/>
      <c r="F1346" s="124"/>
      <c r="G1346" s="124"/>
      <c r="H1346" s="124"/>
      <c r="I1346" s="671"/>
      <c r="J1346" s="114"/>
      <c r="P1346" s="220"/>
      <c r="Y1346" s="136"/>
    </row>
    <row r="1347" spans="2:25" ht="18" customHeight="1">
      <c r="B1347" s="124"/>
      <c r="C1347" s="124"/>
      <c r="D1347" s="124"/>
      <c r="E1347" s="124"/>
      <c r="F1347" s="124"/>
      <c r="G1347" s="124"/>
      <c r="H1347" s="124"/>
      <c r="I1347" s="671"/>
      <c r="J1347" s="114"/>
      <c r="P1347" s="220"/>
      <c r="Y1347" s="136"/>
    </row>
    <row r="1348" spans="2:25" ht="18" customHeight="1">
      <c r="B1348" s="124"/>
      <c r="C1348" s="124"/>
      <c r="D1348" s="124"/>
      <c r="E1348" s="124"/>
      <c r="F1348" s="124"/>
      <c r="G1348" s="124"/>
      <c r="H1348" s="124"/>
      <c r="I1348" s="671"/>
      <c r="J1348" s="114"/>
      <c r="P1348" s="220"/>
      <c r="Y1348" s="136"/>
    </row>
    <row r="1349" spans="2:25" ht="18" customHeight="1">
      <c r="B1349" s="124"/>
      <c r="C1349" s="124"/>
      <c r="D1349" s="124"/>
      <c r="E1349" s="124"/>
      <c r="F1349" s="124"/>
      <c r="G1349" s="124"/>
      <c r="H1349" s="124"/>
      <c r="I1349" s="671"/>
      <c r="J1349" s="114"/>
      <c r="P1349" s="220"/>
      <c r="Y1349" s="136"/>
    </row>
    <row r="1350" spans="2:25" ht="18" customHeight="1">
      <c r="B1350" s="124"/>
      <c r="C1350" s="124"/>
      <c r="D1350" s="124"/>
      <c r="E1350" s="124"/>
      <c r="F1350" s="124"/>
      <c r="G1350" s="124"/>
      <c r="H1350" s="124"/>
      <c r="I1350" s="671"/>
      <c r="J1350" s="114"/>
      <c r="P1350" s="220"/>
      <c r="Y1350" s="136"/>
    </row>
    <row r="1351" spans="2:25" ht="18" customHeight="1">
      <c r="B1351" s="124"/>
      <c r="C1351" s="124"/>
      <c r="D1351" s="124"/>
      <c r="E1351" s="124"/>
      <c r="F1351" s="124"/>
      <c r="G1351" s="124"/>
      <c r="H1351" s="124"/>
      <c r="I1351" s="671"/>
      <c r="J1351" s="114"/>
      <c r="P1351" s="220"/>
      <c r="Y1351" s="136"/>
    </row>
    <row r="1352" spans="2:25" ht="18" customHeight="1">
      <c r="B1352" s="124"/>
      <c r="C1352" s="124"/>
      <c r="D1352" s="124"/>
      <c r="E1352" s="124"/>
      <c r="F1352" s="124"/>
      <c r="G1352" s="124"/>
      <c r="H1352" s="124"/>
      <c r="I1352" s="671"/>
      <c r="J1352" s="114"/>
      <c r="P1352" s="220"/>
      <c r="Y1352" s="136"/>
    </row>
    <row r="1353" spans="2:25" ht="18" customHeight="1">
      <c r="B1353" s="124"/>
      <c r="C1353" s="124"/>
      <c r="D1353" s="124"/>
      <c r="E1353" s="124"/>
      <c r="F1353" s="124"/>
      <c r="G1353" s="124"/>
      <c r="H1353" s="124"/>
      <c r="I1353" s="671"/>
      <c r="J1353" s="114"/>
      <c r="P1353" s="220"/>
      <c r="Y1353" s="136"/>
    </row>
    <row r="1354" spans="2:25" ht="18" customHeight="1">
      <c r="B1354" s="124"/>
      <c r="C1354" s="124"/>
      <c r="D1354" s="124"/>
      <c r="E1354" s="124"/>
      <c r="F1354" s="124"/>
      <c r="G1354" s="124"/>
      <c r="H1354" s="124"/>
      <c r="I1354" s="671"/>
      <c r="J1354" s="114"/>
      <c r="P1354" s="220"/>
      <c r="Y1354" s="136"/>
    </row>
    <row r="1355" spans="2:25" ht="18" customHeight="1">
      <c r="B1355" s="124"/>
      <c r="C1355" s="124"/>
      <c r="D1355" s="124"/>
      <c r="E1355" s="124"/>
      <c r="F1355" s="124"/>
      <c r="G1355" s="124"/>
      <c r="H1355" s="124"/>
      <c r="I1355" s="671"/>
      <c r="J1355" s="114"/>
      <c r="P1355" s="220"/>
      <c r="Y1355" s="136"/>
    </row>
    <row r="1356" spans="2:25" ht="18" customHeight="1">
      <c r="B1356" s="124"/>
      <c r="C1356" s="124"/>
      <c r="D1356" s="124"/>
      <c r="E1356" s="124"/>
      <c r="F1356" s="124"/>
      <c r="G1356" s="124"/>
      <c r="H1356" s="124"/>
      <c r="I1356" s="671"/>
      <c r="J1356" s="114"/>
      <c r="P1356" s="220"/>
      <c r="Y1356" s="136"/>
    </row>
    <row r="1357" spans="2:25" ht="18" customHeight="1">
      <c r="B1357" s="124"/>
      <c r="C1357" s="124"/>
      <c r="D1357" s="124"/>
      <c r="E1357" s="124"/>
      <c r="F1357" s="124"/>
      <c r="G1357" s="124"/>
      <c r="H1357" s="124"/>
      <c r="I1357" s="671"/>
      <c r="J1357" s="114"/>
      <c r="P1357" s="220"/>
      <c r="Y1357" s="136"/>
    </row>
    <row r="1358" spans="2:25" ht="18" customHeight="1">
      <c r="B1358" s="124"/>
      <c r="C1358" s="124"/>
      <c r="D1358" s="124"/>
      <c r="E1358" s="124"/>
      <c r="F1358" s="124"/>
      <c r="G1358" s="124"/>
      <c r="H1358" s="124"/>
      <c r="I1358" s="671"/>
      <c r="J1358" s="114"/>
      <c r="P1358" s="220"/>
      <c r="Y1358" s="136"/>
    </row>
    <row r="1359" spans="2:25" ht="18" customHeight="1">
      <c r="B1359" s="124"/>
      <c r="C1359" s="124"/>
      <c r="D1359" s="124"/>
      <c r="E1359" s="124"/>
      <c r="F1359" s="124"/>
      <c r="G1359" s="124"/>
      <c r="H1359" s="124"/>
      <c r="I1359" s="671"/>
      <c r="J1359" s="114"/>
      <c r="P1359" s="220"/>
      <c r="Y1359" s="136"/>
    </row>
    <row r="1360" spans="2:25" ht="18" customHeight="1">
      <c r="B1360" s="124"/>
      <c r="C1360" s="124"/>
      <c r="D1360" s="124"/>
      <c r="E1360" s="124"/>
      <c r="F1360" s="124"/>
      <c r="G1360" s="124"/>
      <c r="H1360" s="124"/>
      <c r="I1360" s="671"/>
      <c r="J1360" s="114"/>
      <c r="P1360" s="220"/>
      <c r="Y1360" s="136"/>
    </row>
    <row r="1361" spans="2:25" ht="18" customHeight="1">
      <c r="B1361" s="124"/>
      <c r="C1361" s="124"/>
      <c r="D1361" s="124"/>
      <c r="E1361" s="124"/>
      <c r="F1361" s="124"/>
      <c r="G1361" s="124"/>
      <c r="H1361" s="124"/>
      <c r="I1361" s="671"/>
      <c r="J1361" s="114"/>
      <c r="P1361" s="220"/>
      <c r="Y1361" s="136"/>
    </row>
    <row r="1362" spans="2:25" ht="18" customHeight="1">
      <c r="B1362" s="124"/>
      <c r="C1362" s="124"/>
      <c r="D1362" s="124"/>
      <c r="E1362" s="124"/>
      <c r="F1362" s="124"/>
      <c r="G1362" s="124"/>
      <c r="H1362" s="124"/>
      <c r="I1362" s="671"/>
      <c r="J1362" s="114"/>
      <c r="P1362" s="220"/>
      <c r="Y1362" s="136"/>
    </row>
    <row r="1363" spans="2:25" ht="18" customHeight="1">
      <c r="B1363" s="124"/>
      <c r="C1363" s="124"/>
      <c r="D1363" s="124"/>
      <c r="E1363" s="124"/>
      <c r="F1363" s="124"/>
      <c r="G1363" s="124"/>
      <c r="H1363" s="124"/>
      <c r="I1363" s="671"/>
      <c r="J1363" s="114"/>
      <c r="P1363" s="220"/>
      <c r="Y1363" s="136"/>
    </row>
    <row r="1364" spans="2:25" ht="18" customHeight="1">
      <c r="B1364" s="124"/>
      <c r="C1364" s="124"/>
      <c r="D1364" s="124"/>
      <c r="E1364" s="124"/>
      <c r="F1364" s="124"/>
      <c r="G1364" s="124"/>
      <c r="H1364" s="124"/>
      <c r="I1364" s="671"/>
      <c r="J1364" s="114"/>
      <c r="P1364" s="220"/>
      <c r="Y1364" s="136"/>
    </row>
    <row r="1365" spans="2:25" ht="18" customHeight="1">
      <c r="B1365" s="124"/>
      <c r="C1365" s="124"/>
      <c r="D1365" s="124"/>
      <c r="E1365" s="124"/>
      <c r="F1365" s="124"/>
      <c r="G1365" s="124"/>
      <c r="H1365" s="124"/>
      <c r="I1365" s="671"/>
      <c r="J1365" s="114"/>
      <c r="P1365" s="220"/>
      <c r="Y1365" s="136"/>
    </row>
    <row r="1366" spans="2:25" ht="18" customHeight="1">
      <c r="B1366" s="124"/>
      <c r="C1366" s="124"/>
      <c r="D1366" s="124"/>
      <c r="E1366" s="124"/>
      <c r="F1366" s="124"/>
      <c r="G1366" s="124"/>
      <c r="H1366" s="124"/>
      <c r="I1366" s="671"/>
      <c r="J1366" s="114"/>
      <c r="P1366" s="220"/>
      <c r="Y1366" s="136"/>
    </row>
    <row r="1367" spans="2:25" ht="18" customHeight="1">
      <c r="B1367" s="124"/>
      <c r="C1367" s="124"/>
      <c r="D1367" s="124"/>
      <c r="E1367" s="124"/>
      <c r="F1367" s="124"/>
      <c r="G1367" s="124"/>
      <c r="H1367" s="124"/>
      <c r="I1367" s="671"/>
      <c r="J1367" s="114"/>
      <c r="P1367" s="220"/>
      <c r="Y1367" s="136"/>
    </row>
    <row r="1368" spans="2:25" ht="18" customHeight="1">
      <c r="B1368" s="124"/>
      <c r="C1368" s="124"/>
      <c r="D1368" s="124"/>
      <c r="E1368" s="124"/>
      <c r="F1368" s="124"/>
      <c r="G1368" s="124"/>
      <c r="H1368" s="124"/>
      <c r="I1368" s="671"/>
      <c r="J1368" s="114"/>
      <c r="P1368" s="220"/>
      <c r="Y1368" s="136"/>
    </row>
    <row r="1369" spans="2:25" ht="18" customHeight="1">
      <c r="B1369" s="124"/>
      <c r="C1369" s="124"/>
      <c r="D1369" s="124"/>
      <c r="E1369" s="124"/>
      <c r="F1369" s="124"/>
      <c r="G1369" s="124"/>
      <c r="H1369" s="124"/>
      <c r="I1369" s="671"/>
      <c r="J1369" s="114"/>
      <c r="P1369" s="220"/>
      <c r="Y1369" s="136"/>
    </row>
    <row r="1370" spans="2:25" ht="18" customHeight="1">
      <c r="B1370" s="124"/>
      <c r="C1370" s="124"/>
      <c r="D1370" s="124"/>
      <c r="E1370" s="124"/>
      <c r="F1370" s="124"/>
      <c r="G1370" s="124"/>
      <c r="H1370" s="124"/>
      <c r="I1370" s="671"/>
      <c r="J1370" s="114"/>
      <c r="P1370" s="220"/>
      <c r="Y1370" s="136"/>
    </row>
    <row r="1371" spans="2:25" ht="18" customHeight="1">
      <c r="B1371" s="124"/>
      <c r="C1371" s="124"/>
      <c r="D1371" s="124"/>
      <c r="E1371" s="124"/>
      <c r="F1371" s="124"/>
      <c r="G1371" s="124"/>
      <c r="H1371" s="124"/>
      <c r="I1371" s="671"/>
      <c r="J1371" s="114"/>
      <c r="P1371" s="220"/>
      <c r="Y1371" s="136"/>
    </row>
    <row r="1372" spans="2:25" ht="18" customHeight="1">
      <c r="B1372" s="124"/>
      <c r="C1372" s="124"/>
      <c r="D1372" s="124"/>
      <c r="E1372" s="124"/>
      <c r="F1372" s="124"/>
      <c r="G1372" s="124"/>
      <c r="H1372" s="124"/>
      <c r="I1372" s="671"/>
      <c r="J1372" s="114"/>
      <c r="P1372" s="220"/>
      <c r="Y1372" s="136"/>
    </row>
    <row r="1373" spans="2:25" ht="18" customHeight="1">
      <c r="B1373" s="124"/>
      <c r="C1373" s="124"/>
      <c r="D1373" s="124"/>
      <c r="E1373" s="124"/>
      <c r="F1373" s="124"/>
      <c r="G1373" s="124"/>
      <c r="H1373" s="124"/>
      <c r="I1373" s="671"/>
      <c r="J1373" s="114"/>
      <c r="P1373" s="220"/>
      <c r="Y1373" s="136"/>
    </row>
    <row r="1374" spans="2:25" ht="18" customHeight="1">
      <c r="B1374" s="124"/>
      <c r="C1374" s="124"/>
      <c r="D1374" s="124"/>
      <c r="E1374" s="124"/>
      <c r="F1374" s="124"/>
      <c r="G1374" s="124"/>
      <c r="H1374" s="124"/>
      <c r="I1374" s="671"/>
      <c r="J1374" s="114"/>
      <c r="P1374" s="220"/>
      <c r="Y1374" s="136"/>
    </row>
    <row r="1375" spans="2:25" ht="18" customHeight="1">
      <c r="B1375" s="124"/>
      <c r="C1375" s="124"/>
      <c r="D1375" s="124"/>
      <c r="E1375" s="124"/>
      <c r="F1375" s="124"/>
      <c r="G1375" s="124"/>
      <c r="H1375" s="124"/>
      <c r="I1375" s="671"/>
      <c r="J1375" s="114"/>
      <c r="P1375" s="220"/>
      <c r="Y1375" s="136"/>
    </row>
    <row r="1376" spans="2:25" ht="18" customHeight="1">
      <c r="B1376" s="124"/>
      <c r="C1376" s="124"/>
      <c r="D1376" s="124"/>
      <c r="E1376" s="124"/>
      <c r="F1376" s="124"/>
      <c r="G1376" s="124"/>
      <c r="H1376" s="124"/>
      <c r="I1376" s="671"/>
      <c r="J1376" s="114"/>
      <c r="P1376" s="220"/>
      <c r="Y1376" s="136"/>
    </row>
    <row r="1377" spans="2:25" ht="18" customHeight="1">
      <c r="B1377" s="124"/>
      <c r="C1377" s="124"/>
      <c r="D1377" s="124"/>
      <c r="E1377" s="124"/>
      <c r="F1377" s="124"/>
      <c r="G1377" s="124"/>
      <c r="H1377" s="124"/>
      <c r="I1377" s="671"/>
      <c r="J1377" s="114"/>
      <c r="P1377" s="220"/>
      <c r="Y1377" s="136"/>
    </row>
    <row r="1378" spans="2:25" ht="18" customHeight="1">
      <c r="B1378" s="124"/>
      <c r="C1378" s="124"/>
      <c r="D1378" s="124"/>
      <c r="E1378" s="124"/>
      <c r="F1378" s="124"/>
      <c r="G1378" s="124"/>
      <c r="H1378" s="124"/>
      <c r="I1378" s="671"/>
      <c r="J1378" s="114"/>
      <c r="P1378" s="220"/>
      <c r="Y1378" s="136"/>
    </row>
    <row r="1379" spans="2:25" ht="18" customHeight="1">
      <c r="B1379" s="124"/>
      <c r="C1379" s="124"/>
      <c r="D1379" s="124"/>
      <c r="E1379" s="124"/>
      <c r="F1379" s="124"/>
      <c r="G1379" s="124"/>
      <c r="H1379" s="124"/>
      <c r="I1379" s="671"/>
      <c r="J1379" s="114"/>
      <c r="P1379" s="220"/>
      <c r="Y1379" s="136"/>
    </row>
    <row r="1380" spans="2:25" ht="18" customHeight="1">
      <c r="B1380" s="124"/>
      <c r="C1380" s="124"/>
      <c r="D1380" s="124"/>
      <c r="E1380" s="124"/>
      <c r="F1380" s="124"/>
      <c r="G1380" s="124"/>
      <c r="H1380" s="124"/>
      <c r="I1380" s="671"/>
      <c r="J1380" s="114"/>
      <c r="P1380" s="220"/>
      <c r="Y1380" s="136"/>
    </row>
    <row r="1381" spans="2:25" ht="18" customHeight="1">
      <c r="B1381" s="124"/>
      <c r="C1381" s="124"/>
      <c r="D1381" s="124"/>
      <c r="E1381" s="124"/>
      <c r="F1381" s="124"/>
      <c r="G1381" s="124"/>
      <c r="H1381" s="124"/>
      <c r="I1381" s="671"/>
      <c r="J1381" s="114"/>
      <c r="P1381" s="220"/>
      <c r="Y1381" s="136"/>
    </row>
    <row r="1382" spans="2:25" ht="18" customHeight="1">
      <c r="B1382" s="124"/>
      <c r="C1382" s="124"/>
      <c r="D1382" s="124"/>
      <c r="E1382" s="124"/>
      <c r="F1382" s="124"/>
      <c r="G1382" s="124"/>
      <c r="H1382" s="124"/>
      <c r="I1382" s="671"/>
      <c r="J1382" s="114"/>
      <c r="P1382" s="220"/>
      <c r="Y1382" s="136"/>
    </row>
    <row r="1383" spans="2:25" ht="18" customHeight="1">
      <c r="B1383" s="124"/>
      <c r="C1383" s="124"/>
      <c r="D1383" s="124"/>
      <c r="E1383" s="124"/>
      <c r="F1383" s="124"/>
      <c r="G1383" s="124"/>
      <c r="H1383" s="124"/>
      <c r="I1383" s="671"/>
      <c r="J1383" s="114"/>
      <c r="P1383" s="220"/>
      <c r="Y1383" s="136"/>
    </row>
    <row r="1384" spans="2:25" ht="18" customHeight="1">
      <c r="B1384" s="124"/>
      <c r="C1384" s="124"/>
      <c r="D1384" s="124"/>
      <c r="E1384" s="124"/>
      <c r="F1384" s="124"/>
      <c r="G1384" s="124"/>
      <c r="H1384" s="124"/>
      <c r="I1384" s="671"/>
      <c r="J1384" s="114"/>
      <c r="P1384" s="220"/>
      <c r="Y1384" s="136"/>
    </row>
    <row r="1385" spans="2:25" ht="18" customHeight="1">
      <c r="B1385" s="124"/>
      <c r="C1385" s="124"/>
      <c r="D1385" s="124"/>
      <c r="E1385" s="124"/>
      <c r="F1385" s="124"/>
      <c r="G1385" s="124"/>
      <c r="H1385" s="124"/>
      <c r="I1385" s="671"/>
      <c r="J1385" s="114"/>
      <c r="P1385" s="220"/>
      <c r="Y1385" s="136"/>
    </row>
    <row r="1386" spans="2:25" ht="18" customHeight="1">
      <c r="B1386" s="124"/>
      <c r="C1386" s="124"/>
      <c r="D1386" s="124"/>
      <c r="E1386" s="124"/>
      <c r="F1386" s="124"/>
      <c r="G1386" s="124"/>
      <c r="H1386" s="124"/>
      <c r="I1386" s="671"/>
      <c r="J1386" s="114"/>
      <c r="P1386" s="220"/>
      <c r="Y1386" s="136"/>
    </row>
    <row r="1387" spans="2:25" ht="18" customHeight="1">
      <c r="B1387" s="124"/>
      <c r="C1387" s="124"/>
      <c r="D1387" s="124"/>
      <c r="E1387" s="124"/>
      <c r="F1387" s="124"/>
      <c r="G1387" s="124"/>
      <c r="H1387" s="124"/>
      <c r="I1387" s="671"/>
      <c r="J1387" s="114"/>
      <c r="P1387" s="220"/>
      <c r="Y1387" s="136"/>
    </row>
    <row r="1388" spans="2:25" ht="18" customHeight="1">
      <c r="B1388" s="124"/>
      <c r="C1388" s="124"/>
      <c r="D1388" s="124"/>
      <c r="E1388" s="124"/>
      <c r="F1388" s="124"/>
      <c r="G1388" s="124"/>
      <c r="H1388" s="124"/>
      <c r="I1388" s="671"/>
      <c r="J1388" s="114"/>
      <c r="P1388" s="220"/>
      <c r="Y1388" s="136"/>
    </row>
    <row r="1389" spans="2:25" ht="18" customHeight="1">
      <c r="B1389" s="124"/>
      <c r="C1389" s="124"/>
      <c r="D1389" s="124"/>
      <c r="E1389" s="124"/>
      <c r="F1389" s="124"/>
      <c r="G1389" s="124"/>
      <c r="H1389" s="124"/>
      <c r="I1389" s="671"/>
      <c r="J1389" s="114"/>
      <c r="P1389" s="220"/>
      <c r="Y1389" s="136"/>
    </row>
    <row r="1390" spans="2:25" ht="18" customHeight="1">
      <c r="B1390" s="124"/>
      <c r="C1390" s="124"/>
      <c r="D1390" s="124"/>
      <c r="E1390" s="124"/>
      <c r="F1390" s="124"/>
      <c r="G1390" s="124"/>
      <c r="H1390" s="124"/>
      <c r="I1390" s="671"/>
      <c r="J1390" s="114"/>
      <c r="P1390" s="220"/>
      <c r="Y1390" s="136"/>
    </row>
    <row r="1391" spans="2:25" ht="18" customHeight="1">
      <c r="B1391" s="124"/>
      <c r="C1391" s="124"/>
      <c r="D1391" s="124"/>
      <c r="E1391" s="124"/>
      <c r="F1391" s="124"/>
      <c r="G1391" s="124"/>
      <c r="H1391" s="124"/>
      <c r="I1391" s="671"/>
      <c r="J1391" s="114"/>
      <c r="P1391" s="220"/>
      <c r="Y1391" s="136"/>
    </row>
    <row r="1392" spans="2:25" ht="18" customHeight="1">
      <c r="B1392" s="124"/>
      <c r="C1392" s="124"/>
      <c r="D1392" s="124"/>
      <c r="E1392" s="124"/>
      <c r="F1392" s="124"/>
      <c r="G1392" s="124"/>
      <c r="H1392" s="124"/>
      <c r="I1392" s="671"/>
      <c r="J1392" s="114"/>
      <c r="P1392" s="220"/>
      <c r="Y1392" s="136"/>
    </row>
    <row r="1393" spans="2:25" ht="18" customHeight="1">
      <c r="B1393" s="124"/>
      <c r="C1393" s="124"/>
      <c r="D1393" s="124"/>
      <c r="E1393" s="124"/>
      <c r="F1393" s="124"/>
      <c r="G1393" s="124"/>
      <c r="H1393" s="124"/>
      <c r="I1393" s="671"/>
      <c r="J1393" s="114"/>
      <c r="P1393" s="220"/>
      <c r="Y1393" s="136"/>
    </row>
    <row r="1394" spans="2:25" ht="18" customHeight="1">
      <c r="B1394" s="124"/>
      <c r="C1394" s="124"/>
      <c r="D1394" s="124"/>
      <c r="E1394" s="124"/>
      <c r="F1394" s="124"/>
      <c r="G1394" s="124"/>
      <c r="H1394" s="124"/>
      <c r="I1394" s="671"/>
      <c r="J1394" s="114"/>
      <c r="P1394" s="220"/>
      <c r="Y1394" s="136"/>
    </row>
    <row r="1395" spans="2:25" ht="18" customHeight="1">
      <c r="B1395" s="124"/>
      <c r="C1395" s="124"/>
      <c r="D1395" s="124"/>
      <c r="E1395" s="124"/>
      <c r="F1395" s="124"/>
      <c r="G1395" s="124"/>
      <c r="H1395" s="124"/>
      <c r="I1395" s="671"/>
      <c r="J1395" s="114"/>
      <c r="P1395" s="220"/>
      <c r="Y1395" s="136"/>
    </row>
    <row r="1396" spans="2:25" ht="18" customHeight="1">
      <c r="B1396" s="124"/>
      <c r="C1396" s="124"/>
      <c r="D1396" s="124"/>
      <c r="E1396" s="124"/>
      <c r="F1396" s="124"/>
      <c r="G1396" s="124"/>
      <c r="H1396" s="124"/>
      <c r="I1396" s="671"/>
      <c r="J1396" s="114"/>
      <c r="P1396" s="220"/>
      <c r="Y1396" s="136"/>
    </row>
    <row r="1397" spans="2:25" ht="18" customHeight="1">
      <c r="B1397" s="124"/>
      <c r="C1397" s="124"/>
      <c r="D1397" s="124"/>
      <c r="E1397" s="124"/>
      <c r="F1397" s="124"/>
      <c r="G1397" s="124"/>
      <c r="H1397" s="124"/>
      <c r="I1397" s="671"/>
      <c r="J1397" s="114"/>
      <c r="P1397" s="220"/>
      <c r="Y1397" s="136"/>
    </row>
    <row r="1398" spans="2:25" ht="18" customHeight="1">
      <c r="B1398" s="124"/>
      <c r="C1398" s="124"/>
      <c r="D1398" s="124"/>
      <c r="E1398" s="124"/>
      <c r="F1398" s="124"/>
      <c r="G1398" s="124"/>
      <c r="H1398" s="124"/>
      <c r="I1398" s="671"/>
      <c r="J1398" s="114"/>
      <c r="P1398" s="220"/>
      <c r="Y1398" s="136"/>
    </row>
    <row r="1399" spans="2:25" ht="18" customHeight="1">
      <c r="B1399" s="124"/>
      <c r="C1399" s="124"/>
      <c r="D1399" s="124"/>
      <c r="E1399" s="124"/>
      <c r="F1399" s="124"/>
      <c r="G1399" s="124"/>
      <c r="H1399" s="124"/>
      <c r="I1399" s="671"/>
      <c r="J1399" s="114"/>
      <c r="P1399" s="220"/>
      <c r="Y1399" s="136"/>
    </row>
    <row r="1400" spans="2:25" ht="18" customHeight="1">
      <c r="B1400" s="124"/>
      <c r="C1400" s="124"/>
      <c r="D1400" s="124"/>
      <c r="E1400" s="124"/>
      <c r="F1400" s="124"/>
      <c r="G1400" s="124"/>
      <c r="H1400" s="124"/>
      <c r="I1400" s="671"/>
      <c r="J1400" s="114"/>
      <c r="P1400" s="220"/>
      <c r="Y1400" s="136"/>
    </row>
    <row r="1401" spans="2:25" ht="18" customHeight="1">
      <c r="B1401" s="124"/>
      <c r="C1401" s="124"/>
      <c r="D1401" s="124"/>
      <c r="E1401" s="124"/>
      <c r="F1401" s="124"/>
      <c r="G1401" s="124"/>
      <c r="H1401" s="124"/>
      <c r="I1401" s="671"/>
      <c r="J1401" s="114"/>
      <c r="P1401" s="220"/>
      <c r="Y1401" s="136"/>
    </row>
    <row r="1402" spans="2:25" ht="18" customHeight="1">
      <c r="B1402" s="124"/>
      <c r="C1402" s="124"/>
      <c r="D1402" s="124"/>
      <c r="E1402" s="124"/>
      <c r="F1402" s="124"/>
      <c r="G1402" s="124"/>
      <c r="H1402" s="124"/>
      <c r="I1402" s="671"/>
      <c r="J1402" s="114"/>
      <c r="P1402" s="220"/>
      <c r="Y1402" s="136"/>
    </row>
    <row r="1403" spans="2:25" ht="18" customHeight="1">
      <c r="B1403" s="124"/>
      <c r="C1403" s="124"/>
      <c r="D1403" s="124"/>
      <c r="E1403" s="124"/>
      <c r="F1403" s="124"/>
      <c r="G1403" s="124"/>
      <c r="H1403" s="124"/>
      <c r="I1403" s="671"/>
      <c r="J1403" s="114"/>
      <c r="P1403" s="220"/>
      <c r="Y1403" s="136"/>
    </row>
    <row r="1404" spans="2:25" ht="18" customHeight="1">
      <c r="B1404" s="124"/>
      <c r="C1404" s="124"/>
      <c r="D1404" s="124"/>
      <c r="E1404" s="124"/>
      <c r="F1404" s="124"/>
      <c r="G1404" s="124"/>
      <c r="H1404" s="124"/>
      <c r="I1404" s="671"/>
      <c r="J1404" s="114"/>
      <c r="P1404" s="220"/>
      <c r="Y1404" s="136"/>
    </row>
    <row r="1405" spans="2:25" ht="18" customHeight="1">
      <c r="B1405" s="124"/>
      <c r="C1405" s="124"/>
      <c r="D1405" s="124"/>
      <c r="E1405" s="124"/>
      <c r="F1405" s="124"/>
      <c r="G1405" s="124"/>
      <c r="H1405" s="124"/>
      <c r="I1405" s="671"/>
      <c r="J1405" s="114"/>
      <c r="P1405" s="220"/>
      <c r="Y1405" s="136"/>
    </row>
    <row r="1406" spans="2:25" ht="18" customHeight="1">
      <c r="B1406" s="124"/>
      <c r="C1406" s="124"/>
      <c r="D1406" s="124"/>
      <c r="E1406" s="124"/>
      <c r="F1406" s="124"/>
      <c r="G1406" s="124"/>
      <c r="H1406" s="124"/>
      <c r="I1406" s="671"/>
      <c r="J1406" s="114"/>
      <c r="P1406" s="220"/>
      <c r="Y1406" s="136"/>
    </row>
    <row r="1407" spans="2:25" ht="18" customHeight="1">
      <c r="B1407" s="124"/>
      <c r="C1407" s="124"/>
      <c r="D1407" s="124"/>
      <c r="E1407" s="124"/>
      <c r="F1407" s="124"/>
      <c r="G1407" s="124"/>
      <c r="H1407" s="124"/>
      <c r="I1407" s="671"/>
      <c r="J1407" s="114"/>
      <c r="P1407" s="220"/>
      <c r="Y1407" s="136"/>
    </row>
    <row r="1408" spans="2:25" ht="18" customHeight="1">
      <c r="B1408" s="124"/>
      <c r="C1408" s="124"/>
      <c r="D1408" s="124"/>
      <c r="E1408" s="124"/>
      <c r="F1408" s="124"/>
      <c r="G1408" s="124"/>
      <c r="H1408" s="124"/>
      <c r="I1408" s="671"/>
      <c r="J1408" s="114"/>
      <c r="P1408" s="220"/>
      <c r="Y1408" s="136"/>
    </row>
    <row r="1409" spans="2:25" ht="18" customHeight="1">
      <c r="B1409" s="124"/>
      <c r="C1409" s="124"/>
      <c r="D1409" s="124"/>
      <c r="E1409" s="124"/>
      <c r="F1409" s="124"/>
      <c r="G1409" s="124"/>
      <c r="H1409" s="124"/>
      <c r="I1409" s="671"/>
      <c r="J1409" s="114"/>
      <c r="P1409" s="220"/>
      <c r="Y1409" s="136"/>
    </row>
    <row r="1410" spans="2:25" ht="18" customHeight="1">
      <c r="B1410" s="124"/>
      <c r="C1410" s="124"/>
      <c r="D1410" s="124"/>
      <c r="E1410" s="124"/>
      <c r="F1410" s="124"/>
      <c r="G1410" s="124"/>
      <c r="H1410" s="124"/>
      <c r="I1410" s="671"/>
      <c r="J1410" s="114"/>
      <c r="P1410" s="220"/>
      <c r="Y1410" s="136"/>
    </row>
    <row r="1411" spans="2:25" ht="18" customHeight="1">
      <c r="B1411" s="124"/>
      <c r="C1411" s="124"/>
      <c r="D1411" s="124"/>
      <c r="E1411" s="124"/>
      <c r="F1411" s="124"/>
      <c r="G1411" s="124"/>
      <c r="H1411" s="124"/>
      <c r="I1411" s="671"/>
      <c r="J1411" s="114"/>
      <c r="P1411" s="220"/>
      <c r="Y1411" s="136"/>
    </row>
    <row r="1412" spans="2:25" ht="18" customHeight="1">
      <c r="B1412" s="124"/>
      <c r="C1412" s="124"/>
      <c r="D1412" s="124"/>
      <c r="E1412" s="124"/>
      <c r="F1412" s="124"/>
      <c r="G1412" s="124"/>
      <c r="H1412" s="124"/>
      <c r="I1412" s="671"/>
      <c r="J1412" s="114"/>
      <c r="P1412" s="220"/>
      <c r="Y1412" s="136"/>
    </row>
    <row r="1413" spans="2:25" ht="18" customHeight="1">
      <c r="B1413" s="124"/>
      <c r="C1413" s="124"/>
      <c r="D1413" s="124"/>
      <c r="E1413" s="124"/>
      <c r="F1413" s="124"/>
      <c r="G1413" s="124"/>
      <c r="H1413" s="124"/>
      <c r="I1413" s="671"/>
      <c r="J1413" s="114"/>
      <c r="P1413" s="220"/>
      <c r="Y1413" s="136"/>
    </row>
    <row r="1414" spans="2:25" ht="18" customHeight="1">
      <c r="B1414" s="124"/>
      <c r="C1414" s="124"/>
      <c r="D1414" s="124"/>
      <c r="E1414" s="124"/>
      <c r="F1414" s="124"/>
      <c r="G1414" s="124"/>
      <c r="H1414" s="124"/>
      <c r="I1414" s="671"/>
      <c r="J1414" s="114"/>
      <c r="P1414" s="220"/>
      <c r="Y1414" s="136"/>
    </row>
    <row r="1415" spans="2:25" ht="18" customHeight="1">
      <c r="B1415" s="124"/>
      <c r="C1415" s="124"/>
      <c r="D1415" s="124"/>
      <c r="E1415" s="124"/>
      <c r="F1415" s="124"/>
      <c r="G1415" s="124"/>
      <c r="H1415" s="124"/>
      <c r="I1415" s="671"/>
      <c r="J1415" s="114"/>
      <c r="P1415" s="220"/>
      <c r="Y1415" s="136"/>
    </row>
    <row r="1416" spans="2:25" ht="18" customHeight="1">
      <c r="B1416" s="124"/>
      <c r="C1416" s="124"/>
      <c r="D1416" s="124"/>
      <c r="E1416" s="124"/>
      <c r="F1416" s="124"/>
      <c r="G1416" s="124"/>
      <c r="H1416" s="124"/>
      <c r="I1416" s="671"/>
      <c r="J1416" s="114"/>
      <c r="P1416" s="220"/>
      <c r="Y1416" s="136"/>
    </row>
    <row r="1417" spans="2:25" ht="18" customHeight="1">
      <c r="B1417" s="124"/>
      <c r="C1417" s="124"/>
      <c r="D1417" s="124"/>
      <c r="E1417" s="124"/>
      <c r="F1417" s="124"/>
      <c r="G1417" s="124"/>
      <c r="H1417" s="124"/>
      <c r="I1417" s="671"/>
      <c r="J1417" s="114"/>
      <c r="P1417" s="220"/>
      <c r="Y1417" s="136"/>
    </row>
    <row r="1418" spans="2:25" ht="18" customHeight="1">
      <c r="B1418" s="124"/>
      <c r="C1418" s="124"/>
      <c r="D1418" s="124"/>
      <c r="E1418" s="124"/>
      <c r="F1418" s="124"/>
      <c r="G1418" s="124"/>
      <c r="H1418" s="124"/>
      <c r="I1418" s="671"/>
      <c r="J1418" s="114"/>
      <c r="P1418" s="220"/>
      <c r="Y1418" s="136"/>
    </row>
    <row r="1419" spans="2:25" ht="18" customHeight="1">
      <c r="B1419" s="124"/>
      <c r="C1419" s="124"/>
      <c r="D1419" s="124"/>
      <c r="E1419" s="124"/>
      <c r="F1419" s="124"/>
      <c r="G1419" s="124"/>
      <c r="H1419" s="124"/>
      <c r="I1419" s="671"/>
      <c r="J1419" s="114"/>
      <c r="P1419" s="220"/>
      <c r="Y1419" s="136"/>
    </row>
    <row r="1420" spans="2:25" ht="18" customHeight="1">
      <c r="B1420" s="124"/>
      <c r="C1420" s="124"/>
      <c r="D1420" s="124"/>
      <c r="E1420" s="124"/>
      <c r="F1420" s="124"/>
      <c r="G1420" s="124"/>
      <c r="H1420" s="124"/>
      <c r="I1420" s="671"/>
      <c r="J1420" s="114"/>
      <c r="P1420" s="220"/>
      <c r="Y1420" s="136"/>
    </row>
    <row r="1421" spans="2:25" ht="18" customHeight="1">
      <c r="B1421" s="124"/>
      <c r="C1421" s="124"/>
      <c r="D1421" s="124"/>
      <c r="E1421" s="124"/>
      <c r="F1421" s="124"/>
      <c r="G1421" s="124"/>
      <c r="H1421" s="124"/>
      <c r="I1421" s="671"/>
      <c r="J1421" s="114"/>
      <c r="P1421" s="220"/>
      <c r="Y1421" s="136"/>
    </row>
    <row r="1422" spans="2:25" ht="18" customHeight="1">
      <c r="B1422" s="124"/>
      <c r="C1422" s="124"/>
      <c r="D1422" s="124"/>
      <c r="E1422" s="124"/>
      <c r="F1422" s="124"/>
      <c r="G1422" s="124"/>
      <c r="H1422" s="124"/>
      <c r="I1422" s="671"/>
      <c r="J1422" s="114"/>
      <c r="P1422" s="220"/>
      <c r="Y1422" s="136"/>
    </row>
    <row r="1423" spans="2:25" ht="18" customHeight="1">
      <c r="B1423" s="124"/>
      <c r="C1423" s="124"/>
      <c r="D1423" s="124"/>
      <c r="E1423" s="124"/>
      <c r="F1423" s="124"/>
      <c r="G1423" s="124"/>
      <c r="H1423" s="124"/>
      <c r="I1423" s="671"/>
      <c r="J1423" s="114"/>
      <c r="P1423" s="220"/>
      <c r="Y1423" s="136"/>
    </row>
    <row r="1424" spans="2:25" ht="18" customHeight="1">
      <c r="B1424" s="124"/>
      <c r="C1424" s="124"/>
      <c r="D1424" s="124"/>
      <c r="E1424" s="124"/>
      <c r="F1424" s="124"/>
      <c r="G1424" s="124"/>
      <c r="H1424" s="124"/>
      <c r="I1424" s="671"/>
      <c r="J1424" s="114"/>
      <c r="P1424" s="220"/>
      <c r="Y1424" s="136"/>
    </row>
    <row r="1425" spans="2:25" ht="18" customHeight="1">
      <c r="B1425" s="124"/>
      <c r="C1425" s="124"/>
      <c r="D1425" s="124"/>
      <c r="E1425" s="124"/>
      <c r="F1425" s="124"/>
      <c r="G1425" s="124"/>
      <c r="H1425" s="124"/>
      <c r="I1425" s="671"/>
      <c r="J1425" s="114"/>
      <c r="P1425" s="220"/>
      <c r="Y1425" s="136"/>
    </row>
    <row r="1426" spans="2:25" ht="18" customHeight="1">
      <c r="B1426" s="124"/>
      <c r="C1426" s="124"/>
      <c r="D1426" s="124"/>
      <c r="E1426" s="124"/>
      <c r="F1426" s="124"/>
      <c r="G1426" s="124"/>
      <c r="H1426" s="124"/>
      <c r="I1426" s="671"/>
      <c r="J1426" s="114"/>
      <c r="P1426" s="220"/>
      <c r="Y1426" s="136"/>
    </row>
    <row r="1427" spans="2:25" ht="18" customHeight="1">
      <c r="B1427" s="124"/>
      <c r="C1427" s="124"/>
      <c r="D1427" s="124"/>
      <c r="E1427" s="124"/>
      <c r="F1427" s="124"/>
      <c r="G1427" s="124"/>
      <c r="H1427" s="124"/>
      <c r="I1427" s="671"/>
      <c r="J1427" s="114"/>
      <c r="P1427" s="220"/>
      <c r="Y1427" s="136"/>
    </row>
    <row r="1428" spans="2:25" ht="18" customHeight="1">
      <c r="B1428" s="124"/>
      <c r="C1428" s="124"/>
      <c r="D1428" s="124"/>
      <c r="E1428" s="124"/>
      <c r="F1428" s="124"/>
      <c r="G1428" s="124"/>
      <c r="H1428" s="124"/>
      <c r="I1428" s="671"/>
      <c r="J1428" s="114"/>
      <c r="P1428" s="220"/>
      <c r="Y1428" s="136"/>
    </row>
    <row r="1429" spans="2:25" ht="18" customHeight="1">
      <c r="B1429" s="124"/>
      <c r="C1429" s="124"/>
      <c r="D1429" s="124"/>
      <c r="E1429" s="124"/>
      <c r="F1429" s="124"/>
      <c r="G1429" s="124"/>
      <c r="H1429" s="124"/>
      <c r="I1429" s="671"/>
      <c r="J1429" s="114"/>
      <c r="P1429" s="220"/>
      <c r="Y1429" s="136"/>
    </row>
    <row r="1430" spans="2:25" ht="18" customHeight="1">
      <c r="B1430" s="124"/>
      <c r="C1430" s="124"/>
      <c r="D1430" s="124"/>
      <c r="E1430" s="124"/>
      <c r="F1430" s="124"/>
      <c r="G1430" s="124"/>
      <c r="H1430" s="124"/>
      <c r="I1430" s="671"/>
      <c r="J1430" s="114"/>
      <c r="P1430" s="220"/>
      <c r="Y1430" s="136"/>
    </row>
    <row r="1431" spans="2:25" ht="18" customHeight="1">
      <c r="B1431" s="124"/>
      <c r="C1431" s="124"/>
      <c r="D1431" s="124"/>
      <c r="E1431" s="124"/>
      <c r="F1431" s="124"/>
      <c r="G1431" s="124"/>
      <c r="H1431" s="124"/>
      <c r="I1431" s="671"/>
      <c r="J1431" s="114"/>
      <c r="P1431" s="220"/>
      <c r="Y1431" s="136"/>
    </row>
    <row r="1432" spans="2:25" ht="18" customHeight="1">
      <c r="B1432" s="124"/>
      <c r="C1432" s="124"/>
      <c r="D1432" s="124"/>
      <c r="E1432" s="124"/>
      <c r="F1432" s="124"/>
      <c r="G1432" s="124"/>
      <c r="H1432" s="124"/>
      <c r="I1432" s="671"/>
      <c r="J1432" s="114"/>
      <c r="P1432" s="220"/>
      <c r="Y1432" s="136"/>
    </row>
    <row r="1433" spans="2:25" ht="18" customHeight="1">
      <c r="B1433" s="124"/>
      <c r="C1433" s="124"/>
      <c r="D1433" s="124"/>
      <c r="E1433" s="124"/>
      <c r="F1433" s="124"/>
      <c r="G1433" s="124"/>
      <c r="H1433" s="124"/>
      <c r="I1433" s="671"/>
      <c r="J1433" s="114"/>
      <c r="P1433" s="220"/>
      <c r="Y1433" s="136"/>
    </row>
    <row r="1434" spans="2:25" ht="18" customHeight="1">
      <c r="B1434" s="124"/>
      <c r="C1434" s="124"/>
      <c r="D1434" s="124"/>
      <c r="E1434" s="124"/>
      <c r="F1434" s="124"/>
      <c r="G1434" s="124"/>
      <c r="H1434" s="124"/>
      <c r="I1434" s="671"/>
      <c r="J1434" s="114"/>
      <c r="P1434" s="220"/>
      <c r="Y1434" s="136"/>
    </row>
    <row r="1435" spans="2:25" ht="18" customHeight="1">
      <c r="B1435" s="124"/>
      <c r="C1435" s="124"/>
      <c r="D1435" s="124"/>
      <c r="E1435" s="124"/>
      <c r="F1435" s="124"/>
      <c r="G1435" s="124"/>
      <c r="H1435" s="124"/>
      <c r="I1435" s="671"/>
      <c r="J1435" s="114"/>
      <c r="P1435" s="220"/>
      <c r="Y1435" s="136"/>
    </row>
    <row r="1436" spans="2:25" ht="18" customHeight="1">
      <c r="B1436" s="124"/>
      <c r="C1436" s="124"/>
      <c r="D1436" s="124"/>
      <c r="E1436" s="124"/>
      <c r="F1436" s="124"/>
      <c r="G1436" s="124"/>
      <c r="H1436" s="124"/>
      <c r="I1436" s="671"/>
      <c r="J1436" s="114"/>
      <c r="P1436" s="220"/>
      <c r="Y1436" s="136"/>
    </row>
    <row r="1437" spans="2:25" ht="18" customHeight="1">
      <c r="B1437" s="124"/>
      <c r="C1437" s="124"/>
      <c r="D1437" s="124"/>
      <c r="E1437" s="124"/>
      <c r="F1437" s="124"/>
      <c r="G1437" s="124"/>
      <c r="H1437" s="124"/>
      <c r="I1437" s="671"/>
      <c r="J1437" s="114"/>
      <c r="P1437" s="220"/>
      <c r="Y1437" s="136"/>
    </row>
    <row r="1438" spans="2:25" ht="18" customHeight="1">
      <c r="B1438" s="124"/>
      <c r="C1438" s="124"/>
      <c r="D1438" s="124"/>
      <c r="E1438" s="124"/>
      <c r="F1438" s="124"/>
      <c r="G1438" s="124"/>
      <c r="H1438" s="124"/>
      <c r="I1438" s="671"/>
      <c r="J1438" s="114"/>
      <c r="P1438" s="220"/>
      <c r="Y1438" s="136"/>
    </row>
    <row r="1439" spans="2:25" ht="18" customHeight="1">
      <c r="B1439" s="124"/>
      <c r="C1439" s="124"/>
      <c r="D1439" s="124"/>
      <c r="E1439" s="124"/>
      <c r="F1439" s="124"/>
      <c r="G1439" s="124"/>
      <c r="H1439" s="124"/>
      <c r="I1439" s="671"/>
      <c r="J1439" s="114"/>
      <c r="P1439" s="220"/>
      <c r="Y1439" s="136"/>
    </row>
    <row r="1440" spans="2:25" ht="18" customHeight="1">
      <c r="B1440" s="124"/>
      <c r="C1440" s="124"/>
      <c r="D1440" s="124"/>
      <c r="E1440" s="124"/>
      <c r="F1440" s="124"/>
      <c r="G1440" s="124"/>
      <c r="H1440" s="124"/>
      <c r="I1440" s="671"/>
      <c r="J1440" s="114"/>
      <c r="P1440" s="220"/>
      <c r="Y1440" s="136"/>
    </row>
    <row r="1441" spans="2:25" ht="18" customHeight="1">
      <c r="B1441" s="124"/>
      <c r="C1441" s="124"/>
      <c r="D1441" s="124"/>
      <c r="E1441" s="124"/>
      <c r="F1441" s="124"/>
      <c r="G1441" s="124"/>
      <c r="H1441" s="124"/>
      <c r="I1441" s="671"/>
      <c r="J1441" s="114"/>
      <c r="P1441" s="220"/>
      <c r="Y1441" s="136"/>
    </row>
    <row r="1442" spans="2:25" ht="18" customHeight="1">
      <c r="B1442" s="124"/>
      <c r="C1442" s="124"/>
      <c r="D1442" s="124"/>
      <c r="E1442" s="124"/>
      <c r="F1442" s="124"/>
      <c r="G1442" s="124"/>
      <c r="H1442" s="124"/>
      <c r="I1442" s="671"/>
      <c r="J1442" s="114"/>
      <c r="P1442" s="220"/>
      <c r="Y1442" s="136"/>
    </row>
    <row r="1443" spans="2:25" ht="18" customHeight="1">
      <c r="B1443" s="124"/>
      <c r="C1443" s="124"/>
      <c r="D1443" s="124"/>
      <c r="E1443" s="124"/>
      <c r="F1443" s="124"/>
      <c r="G1443" s="124"/>
      <c r="H1443" s="124"/>
      <c r="I1443" s="671"/>
      <c r="J1443" s="114"/>
      <c r="P1443" s="220"/>
      <c r="Y1443" s="136"/>
    </row>
    <row r="1444" spans="2:25" ht="18" customHeight="1">
      <c r="B1444" s="124"/>
      <c r="C1444" s="124"/>
      <c r="D1444" s="124"/>
      <c r="E1444" s="124"/>
      <c r="F1444" s="124"/>
      <c r="G1444" s="124"/>
      <c r="H1444" s="124"/>
      <c r="I1444" s="671"/>
      <c r="J1444" s="114"/>
      <c r="P1444" s="220"/>
      <c r="Y1444" s="136"/>
    </row>
    <row r="1445" spans="2:25" ht="18" customHeight="1">
      <c r="B1445" s="124"/>
      <c r="C1445" s="124"/>
      <c r="D1445" s="124"/>
      <c r="E1445" s="124"/>
      <c r="F1445" s="124"/>
      <c r="G1445" s="124"/>
      <c r="H1445" s="124"/>
      <c r="I1445" s="671"/>
      <c r="J1445" s="114"/>
      <c r="P1445" s="220"/>
      <c r="Y1445" s="136"/>
    </row>
    <row r="1446" spans="2:25" ht="18" customHeight="1">
      <c r="B1446" s="124"/>
      <c r="C1446" s="124"/>
      <c r="D1446" s="124"/>
      <c r="E1446" s="124"/>
      <c r="F1446" s="124"/>
      <c r="G1446" s="124"/>
      <c r="H1446" s="124"/>
      <c r="I1446" s="671"/>
      <c r="J1446" s="114"/>
      <c r="P1446" s="220"/>
      <c r="Y1446" s="136"/>
    </row>
    <row r="1447" spans="2:25" ht="18" customHeight="1">
      <c r="B1447" s="124"/>
      <c r="C1447" s="124"/>
      <c r="D1447" s="124"/>
      <c r="E1447" s="124"/>
      <c r="F1447" s="124"/>
      <c r="G1447" s="124"/>
      <c r="H1447" s="124"/>
      <c r="I1447" s="671"/>
      <c r="J1447" s="114"/>
      <c r="P1447" s="220"/>
      <c r="Y1447" s="136"/>
    </row>
    <row r="1448" spans="2:25" ht="18" customHeight="1">
      <c r="B1448" s="124"/>
      <c r="C1448" s="124"/>
      <c r="D1448" s="124"/>
      <c r="E1448" s="124"/>
      <c r="F1448" s="124"/>
      <c r="G1448" s="124"/>
      <c r="H1448" s="124"/>
      <c r="I1448" s="671"/>
      <c r="J1448" s="114"/>
      <c r="P1448" s="220"/>
      <c r="Y1448" s="136"/>
    </row>
    <row r="1449" spans="2:25" ht="18" customHeight="1">
      <c r="B1449" s="124"/>
      <c r="C1449" s="124"/>
      <c r="D1449" s="124"/>
      <c r="E1449" s="124"/>
      <c r="F1449" s="124"/>
      <c r="G1449" s="124"/>
      <c r="H1449" s="124"/>
      <c r="I1449" s="671"/>
      <c r="J1449" s="114"/>
      <c r="P1449" s="220"/>
      <c r="Y1449" s="136"/>
    </row>
    <row r="1450" spans="2:25" ht="18" customHeight="1">
      <c r="B1450" s="124"/>
      <c r="C1450" s="124"/>
      <c r="D1450" s="124"/>
      <c r="E1450" s="124"/>
      <c r="F1450" s="124"/>
      <c r="G1450" s="124"/>
      <c r="H1450" s="124"/>
      <c r="I1450" s="671"/>
      <c r="J1450" s="114"/>
      <c r="P1450" s="220"/>
      <c r="Y1450" s="136"/>
    </row>
    <row r="1451" spans="2:25" ht="18" customHeight="1">
      <c r="B1451" s="124"/>
      <c r="C1451" s="124"/>
      <c r="D1451" s="124"/>
      <c r="E1451" s="124"/>
      <c r="F1451" s="124"/>
      <c r="G1451" s="124"/>
      <c r="H1451" s="124"/>
      <c r="I1451" s="671"/>
      <c r="J1451" s="114"/>
      <c r="P1451" s="220"/>
      <c r="Y1451" s="136"/>
    </row>
    <row r="1452" spans="2:25" ht="18" customHeight="1">
      <c r="B1452" s="124"/>
      <c r="C1452" s="124"/>
      <c r="D1452" s="124"/>
      <c r="E1452" s="124"/>
      <c r="F1452" s="124"/>
      <c r="G1452" s="124"/>
      <c r="H1452" s="124"/>
      <c r="I1452" s="671"/>
      <c r="J1452" s="114"/>
      <c r="P1452" s="220"/>
      <c r="Y1452" s="136"/>
    </row>
    <row r="1453" spans="2:25" ht="18" customHeight="1">
      <c r="B1453" s="124"/>
      <c r="C1453" s="124"/>
      <c r="D1453" s="124"/>
      <c r="E1453" s="124"/>
      <c r="F1453" s="124"/>
      <c r="G1453" s="124"/>
      <c r="H1453" s="124"/>
      <c r="I1453" s="671"/>
      <c r="J1453" s="114"/>
      <c r="P1453" s="220"/>
      <c r="Y1453" s="136"/>
    </row>
    <row r="1454" spans="2:25" ht="18" customHeight="1">
      <c r="B1454" s="124"/>
      <c r="C1454" s="124"/>
      <c r="D1454" s="124"/>
      <c r="E1454" s="124"/>
      <c r="F1454" s="124"/>
      <c r="G1454" s="124"/>
      <c r="H1454" s="124"/>
      <c r="I1454" s="671"/>
      <c r="J1454" s="114"/>
      <c r="P1454" s="220"/>
      <c r="Y1454" s="136"/>
    </row>
    <row r="1455" spans="2:25" ht="18" customHeight="1">
      <c r="B1455" s="124"/>
      <c r="C1455" s="124"/>
      <c r="D1455" s="124"/>
      <c r="E1455" s="124"/>
      <c r="F1455" s="124"/>
      <c r="G1455" s="124"/>
      <c r="H1455" s="124"/>
      <c r="I1455" s="671"/>
      <c r="J1455" s="114"/>
      <c r="P1455" s="220"/>
      <c r="Y1455" s="136"/>
    </row>
    <row r="1456" spans="2:25" ht="18" customHeight="1">
      <c r="B1456" s="124"/>
      <c r="C1456" s="124"/>
      <c r="D1456" s="124"/>
      <c r="E1456" s="124"/>
      <c r="F1456" s="124"/>
      <c r="G1456" s="124"/>
      <c r="H1456" s="124"/>
      <c r="I1456" s="671"/>
      <c r="J1456" s="114"/>
      <c r="P1456" s="220"/>
      <c r="Y1456" s="136"/>
    </row>
    <row r="1457" spans="2:25" ht="18" customHeight="1">
      <c r="B1457" s="124"/>
      <c r="C1457" s="124"/>
      <c r="D1457" s="124"/>
      <c r="E1457" s="124"/>
      <c r="F1457" s="124"/>
      <c r="G1457" s="124"/>
      <c r="H1457" s="124"/>
      <c r="I1457" s="671"/>
      <c r="J1457" s="114"/>
      <c r="P1457" s="220"/>
      <c r="Y1457" s="136"/>
    </row>
    <row r="1458" spans="2:25" ht="18" customHeight="1">
      <c r="B1458" s="124"/>
      <c r="C1458" s="124"/>
      <c r="D1458" s="124"/>
      <c r="E1458" s="124"/>
      <c r="F1458" s="124"/>
      <c r="G1458" s="124"/>
      <c r="H1458" s="124"/>
      <c r="I1458" s="671"/>
      <c r="J1458" s="114"/>
      <c r="P1458" s="220"/>
      <c r="Y1458" s="136"/>
    </row>
    <row r="1459" spans="2:25" ht="18" customHeight="1">
      <c r="B1459" s="124"/>
      <c r="C1459" s="124"/>
      <c r="D1459" s="124"/>
      <c r="E1459" s="124"/>
      <c r="F1459" s="124"/>
      <c r="G1459" s="124"/>
      <c r="H1459" s="124"/>
      <c r="I1459" s="671"/>
      <c r="J1459" s="114"/>
      <c r="P1459" s="220"/>
      <c r="Y1459" s="136"/>
    </row>
    <row r="1460" spans="2:25" ht="18" customHeight="1">
      <c r="B1460" s="124"/>
      <c r="C1460" s="124"/>
      <c r="D1460" s="124"/>
      <c r="E1460" s="124"/>
      <c r="F1460" s="124"/>
      <c r="G1460" s="124"/>
      <c r="H1460" s="124"/>
      <c r="I1460" s="671"/>
      <c r="J1460" s="114"/>
      <c r="P1460" s="220"/>
      <c r="Y1460" s="136"/>
    </row>
    <row r="1461" spans="2:25" ht="18" customHeight="1">
      <c r="B1461" s="124"/>
      <c r="C1461" s="124"/>
      <c r="D1461" s="124"/>
      <c r="E1461" s="124"/>
      <c r="F1461" s="124"/>
      <c r="G1461" s="124"/>
      <c r="H1461" s="124"/>
      <c r="I1461" s="671"/>
      <c r="J1461" s="114"/>
      <c r="P1461" s="220"/>
      <c r="Y1461" s="136"/>
    </row>
    <row r="1462" spans="2:25" ht="18" customHeight="1">
      <c r="B1462" s="124"/>
      <c r="C1462" s="124"/>
      <c r="D1462" s="124"/>
      <c r="E1462" s="124"/>
      <c r="F1462" s="124"/>
      <c r="G1462" s="124"/>
      <c r="H1462" s="124"/>
      <c r="I1462" s="671"/>
      <c r="J1462" s="114"/>
      <c r="P1462" s="220"/>
      <c r="Y1462" s="136"/>
    </row>
    <row r="1463" spans="2:25" ht="18" customHeight="1">
      <c r="B1463" s="124"/>
      <c r="C1463" s="124"/>
      <c r="D1463" s="124"/>
      <c r="E1463" s="124"/>
      <c r="F1463" s="124"/>
      <c r="G1463" s="124"/>
      <c r="H1463" s="124"/>
      <c r="I1463" s="671"/>
      <c r="J1463" s="114"/>
      <c r="P1463" s="220"/>
      <c r="Y1463" s="136"/>
    </row>
    <row r="1464" spans="2:25" ht="18" customHeight="1">
      <c r="B1464" s="124"/>
      <c r="C1464" s="124"/>
      <c r="D1464" s="124"/>
      <c r="E1464" s="124"/>
      <c r="F1464" s="124"/>
      <c r="G1464" s="124"/>
      <c r="H1464" s="124"/>
      <c r="I1464" s="671"/>
      <c r="J1464" s="114"/>
      <c r="P1464" s="220"/>
      <c r="Y1464" s="136"/>
    </row>
    <row r="1465" spans="2:25" ht="18" customHeight="1">
      <c r="B1465" s="124"/>
      <c r="C1465" s="124"/>
      <c r="D1465" s="124"/>
      <c r="E1465" s="124"/>
      <c r="F1465" s="124"/>
      <c r="G1465" s="124"/>
      <c r="H1465" s="124"/>
      <c r="I1465" s="671"/>
      <c r="J1465" s="114"/>
      <c r="P1465" s="220"/>
      <c r="Y1465" s="136"/>
    </row>
    <row r="1466" spans="2:25" ht="18" customHeight="1">
      <c r="B1466" s="124"/>
      <c r="C1466" s="124"/>
      <c r="D1466" s="124"/>
      <c r="E1466" s="124"/>
      <c r="F1466" s="124"/>
      <c r="G1466" s="124"/>
      <c r="H1466" s="124"/>
      <c r="I1466" s="671"/>
      <c r="J1466" s="114"/>
      <c r="P1466" s="220"/>
      <c r="Y1466" s="136"/>
    </row>
    <row r="1467" spans="2:25" ht="18" customHeight="1">
      <c r="B1467" s="124"/>
      <c r="C1467" s="124"/>
      <c r="D1467" s="124"/>
      <c r="E1467" s="124"/>
      <c r="F1467" s="124"/>
      <c r="G1467" s="124"/>
      <c r="H1467" s="124"/>
      <c r="I1467" s="671"/>
      <c r="J1467" s="114"/>
      <c r="P1467" s="220"/>
      <c r="Y1467" s="136"/>
    </row>
    <row r="1468" spans="2:25" ht="18" customHeight="1">
      <c r="B1468" s="124"/>
      <c r="C1468" s="124"/>
      <c r="D1468" s="124"/>
      <c r="E1468" s="124"/>
      <c r="F1468" s="124"/>
      <c r="G1468" s="124"/>
      <c r="H1468" s="124"/>
      <c r="I1468" s="671"/>
      <c r="J1468" s="114"/>
      <c r="P1468" s="220"/>
      <c r="Y1468" s="136"/>
    </row>
    <row r="1469" spans="2:25" ht="18" customHeight="1">
      <c r="B1469" s="124"/>
      <c r="C1469" s="124"/>
      <c r="D1469" s="124"/>
      <c r="E1469" s="124"/>
      <c r="F1469" s="124"/>
      <c r="G1469" s="124"/>
      <c r="H1469" s="124"/>
      <c r="I1469" s="671"/>
      <c r="J1469" s="114"/>
      <c r="P1469" s="220"/>
      <c r="Y1469" s="136"/>
    </row>
    <row r="1470" spans="2:25" ht="18" customHeight="1">
      <c r="B1470" s="124"/>
      <c r="C1470" s="124"/>
      <c r="D1470" s="124"/>
      <c r="E1470" s="124"/>
      <c r="F1470" s="124"/>
      <c r="G1470" s="124"/>
      <c r="H1470" s="124"/>
      <c r="I1470" s="671"/>
      <c r="J1470" s="114"/>
      <c r="P1470" s="220"/>
      <c r="Y1470" s="136"/>
    </row>
    <row r="1471" spans="2:25" ht="18" customHeight="1">
      <c r="B1471" s="124"/>
      <c r="C1471" s="124"/>
      <c r="D1471" s="124"/>
      <c r="E1471" s="124"/>
      <c r="F1471" s="124"/>
      <c r="G1471" s="124"/>
      <c r="H1471" s="124"/>
      <c r="I1471" s="671"/>
      <c r="J1471" s="114"/>
      <c r="P1471" s="220"/>
      <c r="Y1471" s="136"/>
    </row>
    <row r="1472" spans="2:25" ht="18" customHeight="1">
      <c r="B1472" s="124"/>
      <c r="C1472" s="124"/>
      <c r="D1472" s="124"/>
      <c r="E1472" s="124"/>
      <c r="F1472" s="124"/>
      <c r="G1472" s="124"/>
      <c r="H1472" s="124"/>
      <c r="I1472" s="671"/>
      <c r="J1472" s="114"/>
      <c r="P1472" s="220"/>
      <c r="Y1472" s="136"/>
    </row>
    <row r="1473" spans="2:25" ht="18" customHeight="1">
      <c r="B1473" s="124"/>
      <c r="C1473" s="124"/>
      <c r="D1473" s="124"/>
      <c r="E1473" s="124"/>
      <c r="F1473" s="124"/>
      <c r="G1473" s="124"/>
      <c r="H1473" s="124"/>
      <c r="I1473" s="671"/>
      <c r="J1473" s="114"/>
      <c r="P1473" s="220"/>
      <c r="Y1473" s="136"/>
    </row>
    <row r="1474" spans="2:25" ht="18" customHeight="1">
      <c r="B1474" s="124"/>
      <c r="C1474" s="124"/>
      <c r="D1474" s="124"/>
      <c r="E1474" s="124"/>
      <c r="F1474" s="124"/>
      <c r="G1474" s="124"/>
      <c r="H1474" s="124"/>
      <c r="I1474" s="671"/>
      <c r="J1474" s="114"/>
      <c r="P1474" s="220"/>
      <c r="Y1474" s="136"/>
    </row>
    <row r="1475" spans="2:25" ht="18" customHeight="1">
      <c r="B1475" s="124"/>
      <c r="C1475" s="124"/>
      <c r="D1475" s="124"/>
      <c r="E1475" s="124"/>
      <c r="F1475" s="124"/>
      <c r="G1475" s="124"/>
      <c r="H1475" s="124"/>
      <c r="I1475" s="671"/>
      <c r="J1475" s="114"/>
      <c r="P1475" s="220"/>
      <c r="Y1475" s="136"/>
    </row>
    <row r="1476" spans="2:25" ht="18" customHeight="1">
      <c r="B1476" s="124"/>
      <c r="C1476" s="124"/>
      <c r="D1476" s="124"/>
      <c r="E1476" s="124"/>
      <c r="F1476" s="124"/>
      <c r="G1476" s="124"/>
      <c r="H1476" s="124"/>
      <c r="I1476" s="671"/>
      <c r="J1476" s="114"/>
      <c r="P1476" s="220"/>
      <c r="Y1476" s="136"/>
    </row>
    <row r="1477" spans="2:25" ht="18" customHeight="1">
      <c r="B1477" s="124"/>
      <c r="C1477" s="124"/>
      <c r="D1477" s="124"/>
      <c r="E1477" s="124"/>
      <c r="F1477" s="124"/>
      <c r="G1477" s="124"/>
      <c r="H1477" s="124"/>
      <c r="I1477" s="671"/>
      <c r="J1477" s="114"/>
      <c r="P1477" s="220"/>
      <c r="Y1477" s="136"/>
    </row>
    <row r="1478" spans="2:25" ht="18" customHeight="1">
      <c r="B1478" s="124"/>
      <c r="C1478" s="124"/>
      <c r="D1478" s="124"/>
      <c r="E1478" s="124"/>
      <c r="F1478" s="124"/>
      <c r="G1478" s="124"/>
      <c r="H1478" s="124"/>
      <c r="I1478" s="671"/>
      <c r="J1478" s="114"/>
      <c r="P1478" s="220"/>
      <c r="Y1478" s="136"/>
    </row>
    <row r="1479" spans="2:25" ht="18" customHeight="1">
      <c r="B1479" s="124"/>
      <c r="C1479" s="124"/>
      <c r="D1479" s="124"/>
      <c r="E1479" s="124"/>
      <c r="F1479" s="124"/>
      <c r="G1479" s="124"/>
      <c r="H1479" s="124"/>
      <c r="I1479" s="671"/>
      <c r="J1479" s="114"/>
      <c r="P1479" s="220"/>
      <c r="Y1479" s="136"/>
    </row>
    <row r="1480" spans="2:25" ht="18" customHeight="1">
      <c r="B1480" s="124"/>
      <c r="C1480" s="124"/>
      <c r="D1480" s="124"/>
      <c r="E1480" s="124"/>
      <c r="F1480" s="124"/>
      <c r="G1480" s="124"/>
      <c r="H1480" s="124"/>
      <c r="I1480" s="671"/>
      <c r="J1480" s="114"/>
      <c r="P1480" s="220"/>
      <c r="Y1480" s="136"/>
    </row>
    <row r="1481" spans="2:25" ht="18" customHeight="1">
      <c r="B1481" s="124"/>
      <c r="C1481" s="124"/>
      <c r="D1481" s="124"/>
      <c r="E1481" s="124"/>
      <c r="F1481" s="124"/>
      <c r="G1481" s="124"/>
      <c r="H1481" s="124"/>
      <c r="I1481" s="671"/>
      <c r="J1481" s="114"/>
      <c r="P1481" s="220"/>
      <c r="Y1481" s="136"/>
    </row>
    <row r="1482" spans="2:25" ht="18" customHeight="1">
      <c r="B1482" s="124"/>
      <c r="C1482" s="124"/>
      <c r="D1482" s="124"/>
      <c r="E1482" s="124"/>
      <c r="F1482" s="124"/>
      <c r="G1482" s="124"/>
      <c r="H1482" s="124"/>
      <c r="I1482" s="671"/>
      <c r="J1482" s="114"/>
      <c r="P1482" s="220"/>
      <c r="Y1482" s="136"/>
    </row>
    <row r="1483" spans="2:25" ht="18" customHeight="1">
      <c r="B1483" s="124"/>
      <c r="C1483" s="124"/>
      <c r="D1483" s="124"/>
      <c r="E1483" s="124"/>
      <c r="F1483" s="124"/>
      <c r="G1483" s="124"/>
      <c r="H1483" s="124"/>
      <c r="I1483" s="671"/>
      <c r="J1483" s="114"/>
      <c r="P1483" s="220"/>
      <c r="Y1483" s="136"/>
    </row>
    <row r="1484" spans="2:25" ht="18" customHeight="1">
      <c r="B1484" s="124"/>
      <c r="C1484" s="124"/>
      <c r="D1484" s="124"/>
      <c r="E1484" s="124"/>
      <c r="F1484" s="124"/>
      <c r="G1484" s="124"/>
      <c r="H1484" s="124"/>
      <c r="I1484" s="671"/>
      <c r="J1484" s="114"/>
      <c r="P1484" s="220"/>
      <c r="Y1484" s="136"/>
    </row>
    <row r="1485" spans="2:25" ht="18" customHeight="1">
      <c r="B1485" s="124"/>
      <c r="C1485" s="124"/>
      <c r="D1485" s="124"/>
      <c r="E1485" s="124"/>
      <c r="F1485" s="124"/>
      <c r="G1485" s="124"/>
      <c r="H1485" s="124"/>
      <c r="I1485" s="671"/>
      <c r="J1485" s="114"/>
      <c r="P1485" s="220"/>
      <c r="Y1485" s="136"/>
    </row>
    <row r="1486" spans="2:25" ht="18" customHeight="1">
      <c r="B1486" s="124"/>
      <c r="C1486" s="124"/>
      <c r="D1486" s="124"/>
      <c r="E1486" s="124"/>
      <c r="F1486" s="124"/>
      <c r="G1486" s="124"/>
      <c r="H1486" s="124"/>
      <c r="I1486" s="671"/>
      <c r="J1486" s="114"/>
      <c r="P1486" s="220"/>
      <c r="Y1486" s="136"/>
    </row>
    <row r="1487" spans="2:25" ht="18" customHeight="1">
      <c r="B1487" s="124"/>
      <c r="C1487" s="124"/>
      <c r="D1487" s="124"/>
      <c r="E1487" s="124"/>
      <c r="F1487" s="124"/>
      <c r="G1487" s="124"/>
      <c r="H1487" s="124"/>
      <c r="I1487" s="671"/>
      <c r="J1487" s="114"/>
      <c r="P1487" s="220"/>
      <c r="Y1487" s="136"/>
    </row>
    <row r="1488" spans="2:25" ht="18" customHeight="1">
      <c r="B1488" s="124"/>
      <c r="C1488" s="124"/>
      <c r="D1488" s="124"/>
      <c r="E1488" s="124"/>
      <c r="F1488" s="124"/>
      <c r="G1488" s="124"/>
      <c r="H1488" s="124"/>
      <c r="I1488" s="671"/>
      <c r="J1488" s="114"/>
      <c r="P1488" s="220"/>
      <c r="Y1488" s="136"/>
    </row>
    <row r="1489" spans="2:25" ht="18" customHeight="1">
      <c r="B1489" s="124"/>
      <c r="C1489" s="124"/>
      <c r="D1489" s="124"/>
      <c r="E1489" s="124"/>
      <c r="F1489" s="124"/>
      <c r="G1489" s="124"/>
      <c r="H1489" s="124"/>
      <c r="I1489" s="671"/>
      <c r="J1489" s="114"/>
      <c r="P1489" s="220"/>
      <c r="Y1489" s="136"/>
    </row>
    <row r="1490" spans="2:25" ht="18" customHeight="1">
      <c r="B1490" s="124"/>
      <c r="C1490" s="124"/>
      <c r="D1490" s="124"/>
      <c r="E1490" s="124"/>
      <c r="F1490" s="124"/>
      <c r="G1490" s="124"/>
      <c r="H1490" s="124"/>
      <c r="I1490" s="671"/>
      <c r="J1490" s="114"/>
      <c r="P1490" s="220"/>
      <c r="Y1490" s="136"/>
    </row>
    <row r="1491" spans="2:25" ht="18" customHeight="1">
      <c r="B1491" s="124"/>
      <c r="C1491" s="124"/>
      <c r="D1491" s="124"/>
      <c r="E1491" s="124"/>
      <c r="F1491" s="124"/>
      <c r="G1491" s="124"/>
      <c r="H1491" s="124"/>
      <c r="I1491" s="671"/>
      <c r="J1491" s="114"/>
      <c r="P1491" s="220"/>
      <c r="Y1491" s="136"/>
    </row>
    <row r="1492" spans="2:25" ht="18" customHeight="1">
      <c r="B1492" s="124"/>
      <c r="C1492" s="124"/>
      <c r="D1492" s="124"/>
      <c r="E1492" s="124"/>
      <c r="F1492" s="124"/>
      <c r="G1492" s="124"/>
      <c r="H1492" s="124"/>
      <c r="I1492" s="671"/>
      <c r="J1492" s="114"/>
      <c r="P1492" s="220"/>
      <c r="Y1492" s="136"/>
    </row>
    <row r="1493" spans="2:25" ht="18" customHeight="1">
      <c r="B1493" s="124"/>
      <c r="C1493" s="124"/>
      <c r="D1493" s="124"/>
      <c r="E1493" s="124"/>
      <c r="F1493" s="124"/>
      <c r="G1493" s="124"/>
      <c r="H1493" s="124"/>
      <c r="I1493" s="671"/>
      <c r="J1493" s="114"/>
      <c r="P1493" s="220"/>
      <c r="Y1493" s="136"/>
    </row>
    <row r="1494" spans="2:25" ht="18" customHeight="1">
      <c r="B1494" s="124"/>
      <c r="C1494" s="124"/>
      <c r="D1494" s="124"/>
      <c r="E1494" s="124"/>
      <c r="F1494" s="124"/>
      <c r="G1494" s="124"/>
      <c r="H1494" s="124"/>
      <c r="I1494" s="671"/>
      <c r="J1494" s="114"/>
      <c r="P1494" s="220"/>
      <c r="Y1494" s="136"/>
    </row>
    <row r="1495" spans="2:25" ht="18" customHeight="1">
      <c r="B1495" s="124"/>
      <c r="C1495" s="124"/>
      <c r="D1495" s="124"/>
      <c r="E1495" s="124"/>
      <c r="F1495" s="124"/>
      <c r="G1495" s="124"/>
      <c r="H1495" s="124"/>
      <c r="I1495" s="671"/>
      <c r="J1495" s="114"/>
      <c r="P1495" s="220"/>
      <c r="Y1495" s="136"/>
    </row>
    <row r="1496" spans="2:25" ht="18" customHeight="1">
      <c r="B1496" s="124"/>
      <c r="C1496" s="124"/>
      <c r="D1496" s="124"/>
      <c r="E1496" s="124"/>
      <c r="F1496" s="124"/>
      <c r="G1496" s="124"/>
      <c r="H1496" s="124"/>
      <c r="I1496" s="671"/>
      <c r="J1496" s="114"/>
      <c r="P1496" s="220"/>
      <c r="Y1496" s="136"/>
    </row>
    <row r="1497" spans="2:25" ht="18" customHeight="1">
      <c r="B1497" s="124"/>
      <c r="C1497" s="124"/>
      <c r="D1497" s="124"/>
      <c r="E1497" s="124"/>
      <c r="F1497" s="124"/>
      <c r="G1497" s="124"/>
      <c r="H1497" s="124"/>
      <c r="I1497" s="671"/>
      <c r="J1497" s="114"/>
      <c r="P1497" s="220"/>
      <c r="Y1497" s="136"/>
    </row>
    <row r="1498" spans="2:25" ht="18" customHeight="1">
      <c r="B1498" s="124"/>
      <c r="C1498" s="124"/>
      <c r="D1498" s="124"/>
      <c r="E1498" s="124"/>
      <c r="F1498" s="124"/>
      <c r="G1498" s="124"/>
      <c r="H1498" s="124"/>
      <c r="I1498" s="671"/>
      <c r="J1498" s="114"/>
      <c r="P1498" s="220"/>
      <c r="Y1498" s="136"/>
    </row>
    <row r="1499" spans="2:25" ht="18" customHeight="1">
      <c r="B1499" s="124"/>
      <c r="C1499" s="124"/>
      <c r="D1499" s="124"/>
      <c r="E1499" s="124"/>
      <c r="F1499" s="124"/>
      <c r="G1499" s="124"/>
      <c r="H1499" s="124"/>
      <c r="I1499" s="671"/>
      <c r="J1499" s="114"/>
      <c r="P1499" s="220"/>
      <c r="Y1499" s="136"/>
    </row>
    <row r="1500" spans="2:25" ht="18" customHeight="1">
      <c r="B1500" s="124"/>
      <c r="C1500" s="124"/>
      <c r="D1500" s="124"/>
      <c r="E1500" s="124"/>
      <c r="F1500" s="124"/>
      <c r="G1500" s="124"/>
      <c r="H1500" s="124"/>
      <c r="I1500" s="671"/>
      <c r="J1500" s="114"/>
      <c r="P1500" s="220"/>
      <c r="Y1500" s="136"/>
    </row>
    <row r="1501" spans="2:25" ht="18" customHeight="1">
      <c r="B1501" s="124"/>
      <c r="C1501" s="124"/>
      <c r="D1501" s="124"/>
      <c r="E1501" s="124"/>
      <c r="F1501" s="124"/>
      <c r="G1501" s="124"/>
      <c r="H1501" s="124"/>
      <c r="I1501" s="671"/>
      <c r="J1501" s="114"/>
      <c r="P1501" s="220"/>
      <c r="Y1501" s="136"/>
    </row>
    <row r="1502" spans="2:25" ht="18" customHeight="1">
      <c r="B1502" s="124"/>
      <c r="C1502" s="124"/>
      <c r="D1502" s="124"/>
      <c r="E1502" s="124"/>
      <c r="F1502" s="124"/>
      <c r="G1502" s="124"/>
      <c r="H1502" s="124"/>
      <c r="I1502" s="671"/>
      <c r="J1502" s="114"/>
      <c r="P1502" s="220"/>
      <c r="Y1502" s="136"/>
    </row>
    <row r="1503" spans="2:25" ht="18" customHeight="1">
      <c r="B1503" s="124"/>
      <c r="C1503" s="124"/>
      <c r="D1503" s="124"/>
      <c r="E1503" s="124"/>
      <c r="F1503" s="124"/>
      <c r="G1503" s="124"/>
      <c r="H1503" s="124"/>
      <c r="I1503" s="671"/>
      <c r="J1503" s="114"/>
      <c r="P1503" s="220"/>
      <c r="Y1503" s="136"/>
    </row>
    <row r="1504" spans="2:25" ht="18" customHeight="1">
      <c r="B1504" s="124"/>
      <c r="C1504" s="124"/>
      <c r="D1504" s="124"/>
      <c r="E1504" s="124"/>
      <c r="F1504" s="124"/>
      <c r="G1504" s="124"/>
      <c r="H1504" s="124"/>
      <c r="I1504" s="671"/>
      <c r="J1504" s="114"/>
      <c r="P1504" s="220"/>
      <c r="Y1504" s="136"/>
    </row>
    <row r="1505" spans="2:25" ht="18" customHeight="1">
      <c r="B1505" s="124"/>
      <c r="C1505" s="124"/>
      <c r="D1505" s="124"/>
      <c r="E1505" s="124"/>
      <c r="F1505" s="124"/>
      <c r="G1505" s="124"/>
      <c r="H1505" s="124"/>
      <c r="I1505" s="671"/>
      <c r="J1505" s="114"/>
      <c r="P1505" s="220"/>
      <c r="Y1505" s="136"/>
    </row>
    <row r="1506" spans="2:25" ht="18" customHeight="1">
      <c r="B1506" s="124"/>
      <c r="C1506" s="124"/>
      <c r="D1506" s="124"/>
      <c r="E1506" s="124"/>
      <c r="F1506" s="124"/>
      <c r="G1506" s="124"/>
      <c r="H1506" s="124"/>
      <c r="I1506" s="671"/>
      <c r="J1506" s="114"/>
      <c r="P1506" s="220"/>
      <c r="Y1506" s="136"/>
    </row>
    <row r="1507" spans="2:25" ht="18" customHeight="1">
      <c r="B1507" s="124"/>
      <c r="C1507" s="124"/>
      <c r="D1507" s="124"/>
      <c r="E1507" s="124"/>
      <c r="F1507" s="124"/>
      <c r="G1507" s="124"/>
      <c r="H1507" s="124"/>
      <c r="I1507" s="671"/>
      <c r="J1507" s="114"/>
      <c r="P1507" s="220"/>
      <c r="Y1507" s="136"/>
    </row>
    <row r="1508" spans="2:25" ht="18" customHeight="1">
      <c r="B1508" s="124"/>
      <c r="C1508" s="124"/>
      <c r="D1508" s="124"/>
      <c r="E1508" s="124"/>
      <c r="F1508" s="124"/>
      <c r="G1508" s="124"/>
      <c r="H1508" s="124"/>
      <c r="I1508" s="671"/>
      <c r="J1508" s="114"/>
      <c r="P1508" s="220"/>
      <c r="Y1508" s="136"/>
    </row>
    <row r="1509" spans="2:25" ht="18" customHeight="1">
      <c r="B1509" s="124"/>
      <c r="C1509" s="124"/>
      <c r="D1509" s="124"/>
      <c r="E1509" s="124"/>
      <c r="F1509" s="124"/>
      <c r="G1509" s="124"/>
      <c r="H1509" s="124"/>
      <c r="I1509" s="671"/>
      <c r="J1509" s="114"/>
      <c r="P1509" s="220"/>
      <c r="Y1509" s="136"/>
    </row>
    <row r="1510" spans="2:25" ht="18" customHeight="1">
      <c r="B1510" s="124"/>
      <c r="C1510" s="124"/>
      <c r="D1510" s="124"/>
      <c r="E1510" s="124"/>
      <c r="F1510" s="124"/>
      <c r="G1510" s="124"/>
      <c r="H1510" s="124"/>
      <c r="I1510" s="671"/>
      <c r="J1510" s="114"/>
      <c r="P1510" s="220"/>
      <c r="Y1510" s="136"/>
    </row>
    <row r="1511" spans="2:25" ht="18" customHeight="1">
      <c r="B1511" s="124"/>
      <c r="C1511" s="124"/>
      <c r="D1511" s="124"/>
      <c r="E1511" s="124"/>
      <c r="F1511" s="124"/>
      <c r="G1511" s="124"/>
      <c r="H1511" s="124"/>
      <c r="I1511" s="671"/>
      <c r="J1511" s="114"/>
      <c r="P1511" s="220"/>
      <c r="Y1511" s="136"/>
    </row>
    <row r="1512" spans="2:25" ht="18" customHeight="1">
      <c r="B1512" s="124"/>
      <c r="C1512" s="124"/>
      <c r="D1512" s="124"/>
      <c r="E1512" s="124"/>
      <c r="F1512" s="124"/>
      <c r="G1512" s="124"/>
      <c r="H1512" s="124"/>
      <c r="I1512" s="671"/>
      <c r="J1512" s="114"/>
      <c r="P1512" s="220"/>
      <c r="Y1512" s="136"/>
    </row>
    <row r="1513" spans="2:25" ht="18" customHeight="1">
      <c r="B1513" s="124"/>
      <c r="C1513" s="124"/>
      <c r="D1513" s="124"/>
      <c r="E1513" s="124"/>
      <c r="F1513" s="124"/>
      <c r="G1513" s="124"/>
      <c r="H1513" s="124"/>
      <c r="I1513" s="671"/>
      <c r="J1513" s="114"/>
      <c r="P1513" s="220"/>
      <c r="Y1513" s="136"/>
    </row>
    <row r="1514" spans="2:25" ht="18" customHeight="1">
      <c r="B1514" s="124"/>
      <c r="C1514" s="124"/>
      <c r="D1514" s="124"/>
      <c r="E1514" s="124"/>
      <c r="F1514" s="124"/>
      <c r="G1514" s="124"/>
      <c r="H1514" s="124"/>
      <c r="I1514" s="671"/>
      <c r="J1514" s="114"/>
      <c r="P1514" s="220"/>
      <c r="Y1514" s="136"/>
    </row>
    <row r="1515" spans="2:25" ht="18" customHeight="1">
      <c r="B1515" s="124"/>
      <c r="C1515" s="124"/>
      <c r="D1515" s="124"/>
      <c r="E1515" s="124"/>
      <c r="F1515" s="124"/>
      <c r="G1515" s="124"/>
      <c r="H1515" s="124"/>
      <c r="I1515" s="671"/>
      <c r="J1515" s="114"/>
      <c r="P1515" s="220"/>
      <c r="Y1515" s="136"/>
    </row>
    <row r="1516" spans="2:25" ht="18" customHeight="1">
      <c r="B1516" s="124"/>
      <c r="C1516" s="124"/>
      <c r="D1516" s="124"/>
      <c r="E1516" s="124"/>
      <c r="F1516" s="124"/>
      <c r="G1516" s="124"/>
      <c r="H1516" s="124"/>
      <c r="I1516" s="671"/>
      <c r="J1516" s="114"/>
      <c r="P1516" s="220"/>
      <c r="Y1516" s="136"/>
    </row>
    <row r="1517" spans="2:25" ht="18" customHeight="1">
      <c r="B1517" s="124"/>
      <c r="C1517" s="124"/>
      <c r="D1517" s="124"/>
      <c r="E1517" s="124"/>
      <c r="F1517" s="124"/>
      <c r="G1517" s="124"/>
      <c r="H1517" s="124"/>
      <c r="I1517" s="671"/>
      <c r="J1517" s="114"/>
      <c r="P1517" s="220"/>
      <c r="Y1517" s="136"/>
    </row>
    <row r="1518" spans="2:25" ht="18" customHeight="1">
      <c r="B1518" s="124"/>
      <c r="C1518" s="124"/>
      <c r="D1518" s="124"/>
      <c r="E1518" s="124"/>
      <c r="F1518" s="124"/>
      <c r="G1518" s="124"/>
      <c r="H1518" s="124"/>
      <c r="I1518" s="671"/>
      <c r="J1518" s="114"/>
      <c r="P1518" s="220"/>
      <c r="Y1518" s="136"/>
    </row>
    <row r="1519" spans="2:25" ht="18" customHeight="1">
      <c r="B1519" s="124"/>
      <c r="C1519" s="124"/>
      <c r="D1519" s="124"/>
      <c r="E1519" s="124"/>
      <c r="F1519" s="124"/>
      <c r="G1519" s="124"/>
      <c r="H1519" s="124"/>
      <c r="I1519" s="671"/>
      <c r="J1519" s="114"/>
      <c r="P1519" s="220"/>
      <c r="Y1519" s="136"/>
    </row>
    <row r="1520" spans="2:25" ht="18" customHeight="1">
      <c r="B1520" s="124"/>
      <c r="C1520" s="124"/>
      <c r="D1520" s="124"/>
      <c r="E1520" s="124"/>
      <c r="F1520" s="124"/>
      <c r="G1520" s="124"/>
      <c r="H1520" s="124"/>
      <c r="I1520" s="671"/>
      <c r="J1520" s="114"/>
      <c r="P1520" s="220"/>
      <c r="Y1520" s="136"/>
    </row>
    <row r="1521" spans="2:25" ht="18" customHeight="1">
      <c r="B1521" s="124"/>
      <c r="C1521" s="124"/>
      <c r="D1521" s="124"/>
      <c r="E1521" s="124"/>
      <c r="F1521" s="124"/>
      <c r="G1521" s="124"/>
      <c r="H1521" s="124"/>
      <c r="I1521" s="671"/>
      <c r="J1521" s="114"/>
      <c r="P1521" s="220"/>
      <c r="Y1521" s="136"/>
    </row>
    <row r="1522" spans="2:25" ht="18" customHeight="1">
      <c r="B1522" s="124"/>
      <c r="C1522" s="124"/>
      <c r="D1522" s="124"/>
      <c r="E1522" s="124"/>
      <c r="F1522" s="124"/>
      <c r="G1522" s="124"/>
      <c r="H1522" s="124"/>
      <c r="I1522" s="671"/>
      <c r="J1522" s="114"/>
      <c r="P1522" s="220"/>
      <c r="Y1522" s="136"/>
    </row>
    <row r="1523" spans="2:25" ht="18" customHeight="1">
      <c r="B1523" s="124"/>
      <c r="C1523" s="124"/>
      <c r="D1523" s="124"/>
      <c r="E1523" s="124"/>
      <c r="F1523" s="124"/>
      <c r="G1523" s="124"/>
      <c r="H1523" s="124"/>
      <c r="I1523" s="671"/>
      <c r="J1523" s="114"/>
      <c r="P1523" s="220"/>
      <c r="Y1523" s="136"/>
    </row>
    <row r="1524" spans="2:25" ht="18" customHeight="1">
      <c r="B1524" s="124"/>
      <c r="C1524" s="124"/>
      <c r="D1524" s="124"/>
      <c r="E1524" s="124"/>
      <c r="F1524" s="124"/>
      <c r="G1524" s="124"/>
      <c r="H1524" s="124"/>
      <c r="I1524" s="671"/>
      <c r="J1524" s="114"/>
      <c r="P1524" s="220"/>
      <c r="Y1524" s="136"/>
    </row>
    <row r="1525" spans="2:25" ht="18" customHeight="1">
      <c r="B1525" s="124"/>
      <c r="C1525" s="124"/>
      <c r="D1525" s="124"/>
      <c r="E1525" s="124"/>
      <c r="F1525" s="124"/>
      <c r="G1525" s="124"/>
      <c r="H1525" s="124"/>
      <c r="I1525" s="671"/>
      <c r="J1525" s="114"/>
      <c r="P1525" s="220"/>
      <c r="Y1525" s="136"/>
    </row>
    <row r="1526" spans="2:25" ht="18" customHeight="1">
      <c r="B1526" s="124"/>
      <c r="C1526" s="124"/>
      <c r="D1526" s="124"/>
      <c r="E1526" s="124"/>
      <c r="F1526" s="124"/>
      <c r="G1526" s="124"/>
      <c r="H1526" s="124"/>
      <c r="I1526" s="671"/>
      <c r="J1526" s="114"/>
      <c r="P1526" s="220"/>
      <c r="Y1526" s="136"/>
    </row>
    <row r="1527" spans="2:25" ht="18" customHeight="1">
      <c r="B1527" s="124"/>
      <c r="C1527" s="124"/>
      <c r="D1527" s="124"/>
      <c r="E1527" s="124"/>
      <c r="F1527" s="124"/>
      <c r="G1527" s="124"/>
      <c r="H1527" s="124"/>
      <c r="I1527" s="671"/>
      <c r="J1527" s="114"/>
      <c r="P1527" s="220"/>
      <c r="Y1527" s="136"/>
    </row>
    <row r="1528" spans="2:25" ht="18" customHeight="1">
      <c r="B1528" s="124"/>
      <c r="C1528" s="124"/>
      <c r="D1528" s="124"/>
      <c r="E1528" s="124"/>
      <c r="F1528" s="124"/>
      <c r="G1528" s="124"/>
      <c r="H1528" s="124"/>
      <c r="I1528" s="671"/>
      <c r="J1528" s="114"/>
      <c r="P1528" s="220"/>
      <c r="Y1528" s="136"/>
    </row>
    <row r="1529" spans="2:25" ht="18" customHeight="1">
      <c r="B1529" s="124"/>
      <c r="C1529" s="124"/>
      <c r="D1529" s="124"/>
      <c r="E1529" s="124"/>
      <c r="F1529" s="124"/>
      <c r="G1529" s="124"/>
      <c r="H1529" s="124"/>
      <c r="I1529" s="671"/>
      <c r="J1529" s="114"/>
      <c r="P1529" s="220"/>
      <c r="Y1529" s="136"/>
    </row>
    <row r="1530" spans="2:25" ht="18" customHeight="1">
      <c r="B1530" s="124"/>
      <c r="C1530" s="124"/>
      <c r="D1530" s="124"/>
      <c r="E1530" s="124"/>
      <c r="F1530" s="124"/>
      <c r="G1530" s="124"/>
      <c r="H1530" s="124"/>
      <c r="I1530" s="671"/>
      <c r="J1530" s="114"/>
      <c r="P1530" s="220"/>
      <c r="Y1530" s="136"/>
    </row>
    <row r="1531" spans="2:25" ht="18" customHeight="1">
      <c r="B1531" s="124"/>
      <c r="C1531" s="124"/>
      <c r="D1531" s="124"/>
      <c r="E1531" s="124"/>
      <c r="F1531" s="124"/>
      <c r="G1531" s="124"/>
      <c r="H1531" s="124"/>
      <c r="I1531" s="671"/>
      <c r="J1531" s="114"/>
      <c r="P1531" s="220"/>
      <c r="Y1531" s="136"/>
    </row>
    <row r="1532" spans="2:25" ht="18" customHeight="1">
      <c r="B1532" s="124"/>
      <c r="C1532" s="124"/>
      <c r="D1532" s="124"/>
      <c r="E1532" s="124"/>
      <c r="F1532" s="124"/>
      <c r="G1532" s="124"/>
      <c r="H1532" s="124"/>
      <c r="I1532" s="671"/>
      <c r="J1532" s="114"/>
      <c r="P1532" s="220"/>
      <c r="Y1532" s="136"/>
    </row>
    <row r="1533" spans="2:25" ht="18" customHeight="1">
      <c r="B1533" s="124"/>
      <c r="C1533" s="124"/>
      <c r="D1533" s="124"/>
      <c r="E1533" s="124"/>
      <c r="F1533" s="124"/>
      <c r="G1533" s="124"/>
      <c r="H1533" s="124"/>
      <c r="I1533" s="671"/>
      <c r="J1533" s="114"/>
      <c r="P1533" s="220"/>
      <c r="Y1533" s="136"/>
    </row>
    <row r="1534" spans="2:25" ht="18" customHeight="1">
      <c r="B1534" s="124"/>
      <c r="C1534" s="124"/>
      <c r="D1534" s="124"/>
      <c r="E1534" s="124"/>
      <c r="F1534" s="124"/>
      <c r="G1534" s="124"/>
      <c r="H1534" s="124"/>
      <c r="I1534" s="671"/>
      <c r="J1534" s="114"/>
      <c r="P1534" s="220"/>
      <c r="Y1534" s="136"/>
    </row>
    <row r="1535" spans="2:25" ht="18" customHeight="1">
      <c r="B1535" s="124"/>
      <c r="C1535" s="124"/>
      <c r="D1535" s="124"/>
      <c r="E1535" s="124"/>
      <c r="F1535" s="124"/>
      <c r="G1535" s="124"/>
      <c r="H1535" s="124"/>
      <c r="I1535" s="671"/>
      <c r="J1535" s="114"/>
      <c r="P1535" s="220"/>
      <c r="Y1535" s="136"/>
    </row>
    <row r="1536" spans="2:25" ht="18" customHeight="1">
      <c r="B1536" s="124"/>
      <c r="C1536" s="124"/>
      <c r="D1536" s="124"/>
      <c r="E1536" s="124"/>
      <c r="F1536" s="124"/>
      <c r="G1536" s="124"/>
      <c r="H1536" s="124"/>
      <c r="I1536" s="671"/>
      <c r="J1536" s="114"/>
      <c r="P1536" s="220"/>
      <c r="Y1536" s="136"/>
    </row>
    <row r="1537" spans="2:25" ht="18" customHeight="1">
      <c r="B1537" s="124"/>
      <c r="C1537" s="124"/>
      <c r="D1537" s="124"/>
      <c r="E1537" s="124"/>
      <c r="F1537" s="124"/>
      <c r="G1537" s="124"/>
      <c r="H1537" s="124"/>
      <c r="I1537" s="671"/>
      <c r="J1537" s="114"/>
      <c r="P1537" s="220"/>
      <c r="Y1537" s="136"/>
    </row>
    <row r="1538" spans="2:25" ht="18" customHeight="1">
      <c r="B1538" s="124"/>
      <c r="C1538" s="124"/>
      <c r="D1538" s="124"/>
      <c r="E1538" s="124"/>
      <c r="F1538" s="124"/>
      <c r="G1538" s="124"/>
      <c r="H1538" s="124"/>
      <c r="I1538" s="671"/>
      <c r="J1538" s="114"/>
      <c r="P1538" s="220"/>
      <c r="Y1538" s="136"/>
    </row>
    <row r="1539" spans="2:25" ht="18" customHeight="1">
      <c r="B1539" s="124"/>
      <c r="C1539" s="124"/>
      <c r="D1539" s="124"/>
      <c r="E1539" s="124"/>
      <c r="F1539" s="124"/>
      <c r="G1539" s="124"/>
      <c r="H1539" s="124"/>
      <c r="I1539" s="671"/>
      <c r="J1539" s="114"/>
      <c r="P1539" s="220"/>
      <c r="Y1539" s="136"/>
    </row>
    <row r="1540" spans="2:25" ht="18" customHeight="1">
      <c r="B1540" s="124"/>
      <c r="C1540" s="124"/>
      <c r="D1540" s="124"/>
      <c r="E1540" s="124"/>
      <c r="F1540" s="124"/>
      <c r="G1540" s="124"/>
      <c r="H1540" s="124"/>
      <c r="I1540" s="671"/>
      <c r="J1540" s="114"/>
      <c r="P1540" s="220"/>
      <c r="Y1540" s="136"/>
    </row>
    <row r="1541" spans="2:25" ht="18" customHeight="1">
      <c r="B1541" s="124"/>
      <c r="C1541" s="124"/>
      <c r="D1541" s="124"/>
      <c r="E1541" s="124"/>
      <c r="F1541" s="124"/>
      <c r="G1541" s="124"/>
      <c r="H1541" s="124"/>
      <c r="I1541" s="671"/>
      <c r="J1541" s="114"/>
      <c r="P1541" s="220"/>
      <c r="Y1541" s="136"/>
    </row>
    <row r="1542" spans="2:25" ht="18" customHeight="1">
      <c r="B1542" s="124"/>
      <c r="C1542" s="124"/>
      <c r="D1542" s="124"/>
      <c r="E1542" s="124"/>
      <c r="F1542" s="124"/>
      <c r="G1542" s="124"/>
      <c r="H1542" s="124"/>
      <c r="I1542" s="671"/>
      <c r="J1542" s="114"/>
      <c r="P1542" s="220"/>
      <c r="Y1542" s="136"/>
    </row>
    <row r="1543" spans="2:25" ht="18" customHeight="1">
      <c r="B1543" s="124"/>
      <c r="C1543" s="124"/>
      <c r="D1543" s="124"/>
      <c r="E1543" s="124"/>
      <c r="F1543" s="124"/>
      <c r="G1543" s="124"/>
      <c r="H1543" s="124"/>
      <c r="I1543" s="671"/>
      <c r="J1543" s="114"/>
      <c r="P1543" s="220"/>
      <c r="Y1543" s="136"/>
    </row>
    <row r="1544" spans="2:25" ht="18" customHeight="1">
      <c r="B1544" s="124"/>
      <c r="C1544" s="124"/>
      <c r="D1544" s="124"/>
      <c r="E1544" s="124"/>
      <c r="F1544" s="124"/>
      <c r="G1544" s="124"/>
      <c r="H1544" s="124"/>
      <c r="I1544" s="671"/>
      <c r="J1544" s="114"/>
      <c r="P1544" s="220"/>
      <c r="Y1544" s="136"/>
    </row>
    <row r="1545" spans="2:25" ht="18" customHeight="1">
      <c r="B1545" s="124"/>
      <c r="C1545" s="124"/>
      <c r="D1545" s="124"/>
      <c r="E1545" s="124"/>
      <c r="F1545" s="124"/>
      <c r="G1545" s="124"/>
      <c r="H1545" s="124"/>
      <c r="I1545" s="671"/>
      <c r="J1545" s="114"/>
      <c r="P1545" s="220"/>
      <c r="Y1545" s="136"/>
    </row>
    <row r="1546" spans="2:25" ht="18" customHeight="1">
      <c r="B1546" s="124"/>
      <c r="C1546" s="124"/>
      <c r="D1546" s="124"/>
      <c r="E1546" s="124"/>
      <c r="F1546" s="124"/>
      <c r="G1546" s="124"/>
      <c r="H1546" s="124"/>
      <c r="I1546" s="671"/>
      <c r="J1546" s="114"/>
      <c r="P1546" s="220"/>
      <c r="Y1546" s="136"/>
    </row>
    <row r="1547" spans="2:25" ht="18" customHeight="1">
      <c r="B1547" s="124"/>
      <c r="C1547" s="124"/>
      <c r="D1547" s="124"/>
      <c r="E1547" s="124"/>
      <c r="F1547" s="124"/>
      <c r="G1547" s="124"/>
      <c r="H1547" s="124"/>
      <c r="I1547" s="671"/>
      <c r="J1547" s="114"/>
      <c r="P1547" s="220"/>
      <c r="Y1547" s="136"/>
    </row>
    <row r="1548" spans="2:25" ht="18" customHeight="1">
      <c r="B1548" s="124"/>
      <c r="C1548" s="124"/>
      <c r="D1548" s="124"/>
      <c r="E1548" s="124"/>
      <c r="F1548" s="124"/>
      <c r="G1548" s="124"/>
      <c r="H1548" s="124"/>
      <c r="I1548" s="671"/>
      <c r="J1548" s="114"/>
      <c r="P1548" s="220"/>
      <c r="Y1548" s="136"/>
    </row>
    <row r="1549" spans="2:25" ht="18" customHeight="1">
      <c r="B1549" s="124"/>
      <c r="C1549" s="124"/>
      <c r="D1549" s="124"/>
      <c r="E1549" s="124"/>
      <c r="F1549" s="124"/>
      <c r="G1549" s="124"/>
      <c r="H1549" s="124"/>
      <c r="I1549" s="671"/>
      <c r="J1549" s="114"/>
      <c r="P1549" s="220"/>
      <c r="Y1549" s="136"/>
    </row>
    <row r="1550" spans="2:25" ht="18" customHeight="1">
      <c r="B1550" s="124"/>
      <c r="C1550" s="124"/>
      <c r="D1550" s="124"/>
      <c r="E1550" s="124"/>
      <c r="F1550" s="124"/>
      <c r="G1550" s="124"/>
      <c r="H1550" s="124"/>
      <c r="I1550" s="671"/>
      <c r="J1550" s="114"/>
      <c r="P1550" s="220"/>
      <c r="Y1550" s="136"/>
    </row>
    <row r="1551" spans="2:25" ht="18" customHeight="1">
      <c r="B1551" s="124"/>
      <c r="C1551" s="124"/>
      <c r="D1551" s="124"/>
      <c r="E1551" s="124"/>
      <c r="F1551" s="124"/>
      <c r="G1551" s="124"/>
      <c r="H1551" s="124"/>
      <c r="I1551" s="671"/>
      <c r="J1551" s="114"/>
      <c r="P1551" s="220"/>
      <c r="Y1551" s="136"/>
    </row>
    <row r="1552" spans="2:25" ht="18" customHeight="1">
      <c r="B1552" s="124"/>
      <c r="C1552" s="124"/>
      <c r="D1552" s="124"/>
      <c r="E1552" s="124"/>
      <c r="F1552" s="124"/>
      <c r="G1552" s="124"/>
      <c r="H1552" s="124"/>
      <c r="I1552" s="671"/>
      <c r="J1552" s="114"/>
      <c r="P1552" s="220"/>
      <c r="Y1552" s="136"/>
    </row>
    <row r="1553" spans="2:25" ht="18" customHeight="1">
      <c r="B1553" s="124"/>
      <c r="C1553" s="124"/>
      <c r="D1553" s="124"/>
      <c r="E1553" s="124"/>
      <c r="F1553" s="124"/>
      <c r="G1553" s="124"/>
      <c r="H1553" s="124"/>
      <c r="I1553" s="671"/>
      <c r="J1553" s="114"/>
      <c r="P1553" s="220"/>
      <c r="Y1553" s="136"/>
    </row>
    <row r="1554" spans="2:25" ht="18" customHeight="1">
      <c r="B1554" s="124"/>
      <c r="C1554" s="124"/>
      <c r="D1554" s="124"/>
      <c r="E1554" s="124"/>
      <c r="F1554" s="124"/>
      <c r="G1554" s="124"/>
      <c r="H1554" s="124"/>
      <c r="I1554" s="671"/>
      <c r="J1554" s="114"/>
      <c r="P1554" s="220"/>
      <c r="Y1554" s="136"/>
    </row>
    <row r="1555" spans="2:25" ht="18" customHeight="1">
      <c r="B1555" s="124"/>
      <c r="C1555" s="124"/>
      <c r="D1555" s="124"/>
      <c r="E1555" s="124"/>
      <c r="F1555" s="124"/>
      <c r="G1555" s="124"/>
      <c r="H1555" s="124"/>
      <c r="I1555" s="671"/>
      <c r="J1555" s="114"/>
      <c r="P1555" s="220"/>
      <c r="Y1555" s="136"/>
    </row>
    <row r="1556" spans="2:25" ht="18" customHeight="1">
      <c r="B1556" s="124"/>
      <c r="C1556" s="124"/>
      <c r="D1556" s="124"/>
      <c r="E1556" s="124"/>
      <c r="F1556" s="124"/>
      <c r="G1556" s="124"/>
      <c r="H1556" s="124"/>
      <c r="I1556" s="671"/>
      <c r="J1556" s="114"/>
      <c r="P1556" s="220"/>
      <c r="Y1556" s="136"/>
    </row>
    <row r="1557" spans="2:25" ht="18" customHeight="1">
      <c r="B1557" s="124"/>
      <c r="C1557" s="124"/>
      <c r="D1557" s="124"/>
      <c r="E1557" s="124"/>
      <c r="F1557" s="124"/>
      <c r="G1557" s="124"/>
      <c r="H1557" s="124"/>
      <c r="I1557" s="671"/>
      <c r="J1557" s="114"/>
      <c r="P1557" s="220"/>
      <c r="Y1557" s="136"/>
    </row>
    <row r="1558" spans="2:25" ht="18" customHeight="1">
      <c r="B1558" s="124"/>
      <c r="C1558" s="124"/>
      <c r="D1558" s="124"/>
      <c r="E1558" s="124"/>
      <c r="F1558" s="124"/>
      <c r="G1558" s="124"/>
      <c r="H1558" s="124"/>
      <c r="I1558" s="671"/>
      <c r="J1558" s="114"/>
      <c r="P1558" s="220"/>
      <c r="Y1558" s="136"/>
    </row>
    <row r="1559" spans="2:25" ht="18" customHeight="1">
      <c r="B1559" s="124"/>
      <c r="C1559" s="124"/>
      <c r="D1559" s="124"/>
      <c r="E1559" s="124"/>
      <c r="F1559" s="124"/>
      <c r="G1559" s="124"/>
      <c r="H1559" s="124"/>
      <c r="I1559" s="671"/>
      <c r="J1559" s="114"/>
      <c r="P1559" s="220"/>
      <c r="Y1559" s="136"/>
    </row>
    <row r="1560" spans="2:25" ht="18" customHeight="1">
      <c r="B1560" s="124"/>
      <c r="C1560" s="124"/>
      <c r="D1560" s="124"/>
      <c r="E1560" s="124"/>
      <c r="F1560" s="124"/>
      <c r="G1560" s="124"/>
      <c r="H1560" s="124"/>
      <c r="I1560" s="671"/>
      <c r="J1560" s="114"/>
      <c r="P1560" s="220"/>
      <c r="Y1560" s="136"/>
    </row>
    <row r="1561" spans="2:25" ht="18" customHeight="1">
      <c r="B1561" s="124"/>
      <c r="C1561" s="124"/>
      <c r="D1561" s="124"/>
      <c r="E1561" s="124"/>
      <c r="F1561" s="124"/>
      <c r="G1561" s="124"/>
      <c r="H1561" s="124"/>
      <c r="I1561" s="671"/>
      <c r="J1561" s="114"/>
      <c r="P1561" s="220"/>
      <c r="Y1561" s="136"/>
    </row>
    <row r="1562" spans="2:25" ht="18" customHeight="1">
      <c r="B1562" s="124"/>
      <c r="C1562" s="124"/>
      <c r="D1562" s="124"/>
      <c r="E1562" s="124"/>
      <c r="F1562" s="124"/>
      <c r="G1562" s="124"/>
      <c r="H1562" s="124"/>
      <c r="I1562" s="671"/>
      <c r="J1562" s="114"/>
      <c r="P1562" s="220"/>
      <c r="Y1562" s="136"/>
    </row>
    <row r="1563" spans="2:25" ht="18" customHeight="1">
      <c r="B1563" s="124"/>
      <c r="C1563" s="124"/>
      <c r="D1563" s="124"/>
      <c r="E1563" s="124"/>
      <c r="F1563" s="124"/>
      <c r="G1563" s="124"/>
      <c r="H1563" s="124"/>
      <c r="I1563" s="671"/>
      <c r="J1563" s="114"/>
      <c r="P1563" s="220"/>
      <c r="Y1563" s="136"/>
    </row>
    <row r="1564" spans="2:25" ht="18" customHeight="1">
      <c r="B1564" s="124"/>
      <c r="C1564" s="124"/>
      <c r="D1564" s="124"/>
      <c r="E1564" s="124"/>
      <c r="F1564" s="124"/>
      <c r="G1564" s="124"/>
      <c r="H1564" s="124"/>
      <c r="I1564" s="671"/>
      <c r="J1564" s="114"/>
      <c r="P1564" s="220"/>
      <c r="Y1564" s="136"/>
    </row>
    <row r="1565" spans="2:25" ht="18" customHeight="1">
      <c r="B1565" s="124"/>
      <c r="C1565" s="124"/>
      <c r="D1565" s="124"/>
      <c r="E1565" s="124"/>
      <c r="F1565" s="124"/>
      <c r="G1565" s="124"/>
      <c r="H1565" s="124"/>
      <c r="I1565" s="671"/>
      <c r="J1565" s="114"/>
      <c r="P1565" s="220"/>
      <c r="Y1565" s="136"/>
    </row>
    <row r="1566" spans="2:25" ht="18" customHeight="1">
      <c r="B1566" s="124"/>
      <c r="C1566" s="124"/>
      <c r="D1566" s="124"/>
      <c r="E1566" s="124"/>
      <c r="F1566" s="124"/>
      <c r="G1566" s="124"/>
      <c r="H1566" s="124"/>
      <c r="I1566" s="671"/>
      <c r="J1566" s="114"/>
      <c r="P1566" s="220"/>
      <c r="Y1566" s="136"/>
    </row>
    <row r="1567" spans="2:25" ht="18" customHeight="1">
      <c r="B1567" s="124"/>
      <c r="C1567" s="124"/>
      <c r="D1567" s="124"/>
      <c r="E1567" s="124"/>
      <c r="F1567" s="124"/>
      <c r="G1567" s="124"/>
      <c r="H1567" s="124"/>
      <c r="I1567" s="671"/>
      <c r="J1567" s="114"/>
      <c r="P1567" s="220"/>
      <c r="Y1567" s="136"/>
    </row>
    <row r="1568" spans="2:25" ht="18" customHeight="1">
      <c r="B1568" s="124"/>
      <c r="C1568" s="124"/>
      <c r="D1568" s="124"/>
      <c r="E1568" s="124"/>
      <c r="F1568" s="124"/>
      <c r="G1568" s="124"/>
      <c r="H1568" s="124"/>
      <c r="I1568" s="671"/>
      <c r="J1568" s="114"/>
      <c r="P1568" s="220"/>
      <c r="Y1568" s="136"/>
    </row>
    <row r="1569" spans="2:25" ht="18" customHeight="1">
      <c r="B1569" s="124"/>
      <c r="C1569" s="124"/>
      <c r="D1569" s="124"/>
      <c r="E1569" s="124"/>
      <c r="F1569" s="124"/>
      <c r="G1569" s="124"/>
      <c r="H1569" s="124"/>
      <c r="I1569" s="671"/>
      <c r="J1569" s="114"/>
      <c r="P1569" s="220"/>
      <c r="Y1569" s="136"/>
    </row>
    <row r="1570" spans="2:25" ht="18" customHeight="1">
      <c r="B1570" s="124"/>
      <c r="C1570" s="124"/>
      <c r="D1570" s="124"/>
      <c r="E1570" s="124"/>
      <c r="F1570" s="124"/>
      <c r="G1570" s="124"/>
      <c r="H1570" s="124"/>
      <c r="I1570" s="671"/>
      <c r="J1570" s="114"/>
      <c r="P1570" s="220"/>
      <c r="Y1570" s="136"/>
    </row>
    <row r="1571" spans="2:25" ht="18" customHeight="1">
      <c r="B1571" s="124"/>
      <c r="C1571" s="124"/>
      <c r="D1571" s="124"/>
      <c r="E1571" s="124"/>
      <c r="F1571" s="124"/>
      <c r="G1571" s="124"/>
      <c r="H1571" s="124"/>
      <c r="I1571" s="671"/>
      <c r="J1571" s="114"/>
      <c r="P1571" s="220"/>
      <c r="Y1571" s="136"/>
    </row>
    <row r="1572" spans="2:25" ht="18" customHeight="1">
      <c r="B1572" s="124"/>
      <c r="C1572" s="124"/>
      <c r="D1572" s="124"/>
      <c r="E1572" s="124"/>
      <c r="F1572" s="124"/>
      <c r="G1572" s="124"/>
      <c r="H1572" s="124"/>
      <c r="I1572" s="671"/>
      <c r="J1572" s="114"/>
      <c r="P1572" s="220"/>
      <c r="Y1572" s="136"/>
    </row>
    <row r="1573" spans="2:25" ht="18" customHeight="1">
      <c r="B1573" s="124"/>
      <c r="C1573" s="124"/>
      <c r="D1573" s="124"/>
      <c r="E1573" s="124"/>
      <c r="F1573" s="124"/>
      <c r="G1573" s="124"/>
      <c r="H1573" s="124"/>
      <c r="I1573" s="671"/>
      <c r="J1573" s="114"/>
      <c r="P1573" s="220"/>
      <c r="Y1573" s="136"/>
    </row>
    <row r="1574" spans="2:25" ht="18" customHeight="1">
      <c r="B1574" s="124"/>
      <c r="C1574" s="124"/>
      <c r="D1574" s="124"/>
      <c r="E1574" s="124"/>
      <c r="F1574" s="124"/>
      <c r="G1574" s="124"/>
      <c r="H1574" s="124"/>
      <c r="I1574" s="671"/>
      <c r="J1574" s="114"/>
      <c r="P1574" s="220"/>
      <c r="Y1574" s="136"/>
    </row>
    <row r="1575" spans="2:25" ht="18" customHeight="1">
      <c r="B1575" s="124"/>
      <c r="C1575" s="124"/>
      <c r="D1575" s="124"/>
      <c r="E1575" s="124"/>
      <c r="F1575" s="124"/>
      <c r="G1575" s="124"/>
      <c r="H1575" s="124"/>
      <c r="I1575" s="671"/>
      <c r="J1575" s="114"/>
      <c r="P1575" s="220"/>
      <c r="Y1575" s="136"/>
    </row>
    <row r="1576" spans="2:25" ht="18" customHeight="1">
      <c r="B1576" s="124"/>
      <c r="C1576" s="124"/>
      <c r="D1576" s="124"/>
      <c r="E1576" s="124"/>
      <c r="F1576" s="124"/>
      <c r="G1576" s="124"/>
      <c r="H1576" s="124"/>
      <c r="I1576" s="671"/>
      <c r="J1576" s="114"/>
      <c r="P1576" s="220"/>
      <c r="Y1576" s="136"/>
    </row>
    <row r="1577" spans="2:25" ht="18" customHeight="1">
      <c r="B1577" s="124"/>
      <c r="C1577" s="124"/>
      <c r="D1577" s="124"/>
      <c r="E1577" s="124"/>
      <c r="F1577" s="124"/>
      <c r="G1577" s="124"/>
      <c r="H1577" s="124"/>
      <c r="I1577" s="671"/>
      <c r="J1577" s="114"/>
      <c r="P1577" s="220"/>
      <c r="Y1577" s="136"/>
    </row>
    <row r="1578" spans="2:25" ht="18" customHeight="1">
      <c r="B1578" s="124"/>
      <c r="C1578" s="124"/>
      <c r="D1578" s="124"/>
      <c r="E1578" s="124"/>
      <c r="F1578" s="124"/>
      <c r="G1578" s="124"/>
      <c r="H1578" s="124"/>
      <c r="I1578" s="671"/>
      <c r="J1578" s="114"/>
      <c r="P1578" s="220"/>
      <c r="Y1578" s="136"/>
    </row>
    <row r="1579" spans="2:25" ht="18" customHeight="1">
      <c r="B1579" s="124"/>
      <c r="C1579" s="124"/>
      <c r="D1579" s="124"/>
      <c r="E1579" s="124"/>
      <c r="F1579" s="124"/>
      <c r="G1579" s="124"/>
      <c r="H1579" s="124"/>
      <c r="I1579" s="671"/>
      <c r="J1579" s="114"/>
      <c r="P1579" s="220"/>
      <c r="Y1579" s="136"/>
    </row>
    <row r="1580" spans="2:25" ht="18" customHeight="1">
      <c r="B1580" s="124"/>
      <c r="C1580" s="124"/>
      <c r="D1580" s="124"/>
      <c r="E1580" s="124"/>
      <c r="F1580" s="124"/>
      <c r="G1580" s="124"/>
      <c r="H1580" s="124"/>
      <c r="I1580" s="671"/>
      <c r="J1580" s="114"/>
      <c r="P1580" s="220"/>
      <c r="Y1580" s="136"/>
    </row>
    <row r="1581" spans="2:25" ht="18" customHeight="1">
      <c r="B1581" s="124"/>
      <c r="C1581" s="124"/>
      <c r="D1581" s="124"/>
      <c r="E1581" s="124"/>
      <c r="F1581" s="124"/>
      <c r="G1581" s="124"/>
      <c r="H1581" s="124"/>
      <c r="I1581" s="671"/>
      <c r="J1581" s="114"/>
      <c r="P1581" s="220"/>
      <c r="Y1581" s="136"/>
    </row>
    <row r="1582" spans="2:25" ht="18" customHeight="1">
      <c r="B1582" s="124"/>
      <c r="C1582" s="124"/>
      <c r="D1582" s="124"/>
      <c r="E1582" s="124"/>
      <c r="F1582" s="124"/>
      <c r="G1582" s="124"/>
      <c r="H1582" s="124"/>
      <c r="I1582" s="671"/>
      <c r="J1582" s="114"/>
      <c r="P1582" s="220"/>
      <c r="Y1582" s="136"/>
    </row>
    <row r="1583" spans="2:25" ht="18" customHeight="1">
      <c r="B1583" s="124"/>
      <c r="C1583" s="124"/>
      <c r="D1583" s="124"/>
      <c r="E1583" s="124"/>
      <c r="F1583" s="124"/>
      <c r="G1583" s="124"/>
      <c r="H1583" s="124"/>
      <c r="I1583" s="671"/>
      <c r="J1583" s="114"/>
      <c r="P1583" s="220"/>
      <c r="Y1583" s="136"/>
    </row>
    <row r="1584" spans="2:25" ht="18" customHeight="1">
      <c r="B1584" s="124"/>
      <c r="C1584" s="124"/>
      <c r="D1584" s="124"/>
      <c r="E1584" s="124"/>
      <c r="F1584" s="124"/>
      <c r="G1584" s="124"/>
      <c r="H1584" s="124"/>
      <c r="I1584" s="671"/>
      <c r="J1584" s="114"/>
      <c r="P1584" s="220"/>
      <c r="Y1584" s="136"/>
    </row>
    <row r="1585" spans="2:25" ht="18" customHeight="1">
      <c r="B1585" s="124"/>
      <c r="C1585" s="124"/>
      <c r="D1585" s="124"/>
      <c r="E1585" s="124"/>
      <c r="F1585" s="124"/>
      <c r="G1585" s="124"/>
      <c r="H1585" s="124"/>
      <c r="I1585" s="671"/>
      <c r="J1585" s="114"/>
      <c r="P1585" s="220"/>
      <c r="Y1585" s="136"/>
    </row>
    <row r="1586" spans="2:25" ht="18" customHeight="1">
      <c r="B1586" s="124"/>
      <c r="C1586" s="124"/>
      <c r="D1586" s="124"/>
      <c r="E1586" s="124"/>
      <c r="F1586" s="124"/>
      <c r="G1586" s="124"/>
      <c r="H1586" s="124"/>
      <c r="I1586" s="671"/>
      <c r="J1586" s="114"/>
      <c r="P1586" s="220"/>
      <c r="Y1586" s="136"/>
    </row>
    <row r="1587" spans="2:25" ht="18" customHeight="1">
      <c r="B1587" s="124"/>
      <c r="C1587" s="124"/>
      <c r="D1587" s="124"/>
      <c r="E1587" s="124"/>
      <c r="F1587" s="124"/>
      <c r="G1587" s="124"/>
      <c r="H1587" s="124"/>
      <c r="I1587" s="671"/>
      <c r="J1587" s="114"/>
      <c r="P1587" s="220"/>
      <c r="Y1587" s="136"/>
    </row>
    <row r="1588" spans="2:25" ht="18" customHeight="1">
      <c r="B1588" s="124"/>
      <c r="C1588" s="124"/>
      <c r="D1588" s="124"/>
      <c r="E1588" s="124"/>
      <c r="F1588" s="124"/>
      <c r="G1588" s="124"/>
      <c r="H1588" s="124"/>
      <c r="I1588" s="671"/>
      <c r="J1588" s="114"/>
      <c r="P1588" s="220"/>
      <c r="Y1588" s="136"/>
    </row>
    <row r="1589" spans="2:25" ht="18" customHeight="1">
      <c r="B1589" s="124"/>
      <c r="C1589" s="124"/>
      <c r="D1589" s="124"/>
      <c r="E1589" s="124"/>
      <c r="F1589" s="124"/>
      <c r="G1589" s="124"/>
      <c r="H1589" s="124"/>
      <c r="I1589" s="671"/>
      <c r="J1589" s="114"/>
      <c r="P1589" s="220"/>
      <c r="Y1589" s="136"/>
    </row>
    <row r="1590" spans="2:25" ht="18" customHeight="1">
      <c r="B1590" s="124"/>
      <c r="C1590" s="124"/>
      <c r="D1590" s="124"/>
      <c r="E1590" s="124"/>
      <c r="F1590" s="124"/>
      <c r="G1590" s="124"/>
      <c r="H1590" s="124"/>
      <c r="I1590" s="671"/>
      <c r="J1590" s="114"/>
      <c r="P1590" s="220"/>
      <c r="Y1590" s="136"/>
    </row>
    <row r="1591" spans="2:25" ht="18" customHeight="1">
      <c r="B1591" s="124"/>
      <c r="C1591" s="124"/>
      <c r="D1591" s="124"/>
      <c r="E1591" s="124"/>
      <c r="F1591" s="124"/>
      <c r="G1591" s="124"/>
      <c r="H1591" s="124"/>
      <c r="I1591" s="671"/>
      <c r="J1591" s="114"/>
      <c r="P1591" s="220"/>
      <c r="Y1591" s="136"/>
    </row>
    <row r="1592" spans="2:25" ht="18" customHeight="1">
      <c r="B1592" s="124"/>
      <c r="C1592" s="124"/>
      <c r="D1592" s="124"/>
      <c r="E1592" s="124"/>
      <c r="F1592" s="124"/>
      <c r="G1592" s="124"/>
      <c r="H1592" s="124"/>
      <c r="I1592" s="671"/>
      <c r="J1592" s="114"/>
      <c r="P1592" s="220"/>
      <c r="Y1592" s="136"/>
    </row>
    <row r="1593" spans="2:25" ht="18" customHeight="1">
      <c r="B1593" s="124"/>
      <c r="C1593" s="124"/>
      <c r="D1593" s="124"/>
      <c r="E1593" s="124"/>
      <c r="F1593" s="124"/>
      <c r="G1593" s="124"/>
      <c r="H1593" s="124"/>
      <c r="I1593" s="671"/>
      <c r="J1593" s="114"/>
      <c r="P1593" s="220"/>
      <c r="Y1593" s="136"/>
    </row>
    <row r="1594" spans="2:25" ht="18" customHeight="1">
      <c r="B1594" s="124"/>
      <c r="C1594" s="124"/>
      <c r="D1594" s="124"/>
      <c r="E1594" s="124"/>
      <c r="F1594" s="124"/>
      <c r="G1594" s="124"/>
      <c r="H1594" s="124"/>
      <c r="I1594" s="671"/>
      <c r="J1594" s="114"/>
      <c r="P1594" s="220"/>
      <c r="Y1594" s="136"/>
    </row>
    <row r="1595" spans="2:25" ht="18" customHeight="1">
      <c r="B1595" s="124"/>
      <c r="C1595" s="124"/>
      <c r="D1595" s="124"/>
      <c r="E1595" s="124"/>
      <c r="F1595" s="124"/>
      <c r="G1595" s="124"/>
      <c r="H1595" s="124"/>
      <c r="I1595" s="671"/>
      <c r="J1595" s="114"/>
      <c r="P1595" s="220"/>
      <c r="Y1595" s="136"/>
    </row>
    <row r="1596" spans="2:25" ht="18" customHeight="1">
      <c r="B1596" s="124"/>
      <c r="C1596" s="124"/>
      <c r="D1596" s="124"/>
      <c r="E1596" s="124"/>
      <c r="F1596" s="124"/>
      <c r="G1596" s="124"/>
      <c r="H1596" s="124"/>
      <c r="I1596" s="671"/>
      <c r="J1596" s="114"/>
      <c r="P1596" s="220"/>
      <c r="Y1596" s="136"/>
    </row>
    <row r="1597" spans="2:25" ht="18" customHeight="1">
      <c r="B1597" s="124"/>
      <c r="C1597" s="124"/>
      <c r="D1597" s="124"/>
      <c r="E1597" s="124"/>
      <c r="F1597" s="124"/>
      <c r="G1597" s="124"/>
      <c r="H1597" s="124"/>
      <c r="I1597" s="671"/>
      <c r="J1597" s="114"/>
      <c r="P1597" s="220"/>
      <c r="Y1597" s="136"/>
    </row>
    <row r="1598" spans="2:25" ht="18" customHeight="1">
      <c r="B1598" s="124"/>
      <c r="C1598" s="124"/>
      <c r="D1598" s="124"/>
      <c r="E1598" s="124"/>
      <c r="F1598" s="124"/>
      <c r="G1598" s="124"/>
      <c r="H1598" s="124"/>
      <c r="I1598" s="671"/>
      <c r="J1598" s="114"/>
      <c r="P1598" s="220"/>
      <c r="Y1598" s="136"/>
    </row>
    <row r="1599" spans="2:25" ht="18" customHeight="1">
      <c r="B1599" s="124"/>
      <c r="C1599" s="124"/>
      <c r="D1599" s="124"/>
      <c r="E1599" s="124"/>
      <c r="F1599" s="124"/>
      <c r="G1599" s="124"/>
      <c r="H1599" s="124"/>
      <c r="I1599" s="671"/>
      <c r="J1599" s="114"/>
      <c r="P1599" s="220"/>
      <c r="Y1599" s="136"/>
    </row>
    <row r="1600" spans="2:25" ht="18" customHeight="1">
      <c r="B1600" s="124"/>
      <c r="C1600" s="124"/>
      <c r="D1600" s="124"/>
      <c r="E1600" s="124"/>
      <c r="F1600" s="124"/>
      <c r="G1600" s="124"/>
      <c r="H1600" s="124"/>
      <c r="I1600" s="671"/>
      <c r="J1600" s="114"/>
      <c r="P1600" s="220"/>
      <c r="Y1600" s="136"/>
    </row>
    <row r="1601" spans="2:25" ht="18" customHeight="1">
      <c r="B1601" s="124"/>
      <c r="C1601" s="124"/>
      <c r="D1601" s="124"/>
      <c r="E1601" s="124"/>
      <c r="F1601" s="124"/>
      <c r="G1601" s="124"/>
      <c r="H1601" s="124"/>
      <c r="I1601" s="671"/>
      <c r="J1601" s="114"/>
      <c r="P1601" s="220"/>
      <c r="Y1601" s="136"/>
    </row>
    <row r="1602" spans="2:25" ht="18" customHeight="1">
      <c r="B1602" s="124"/>
      <c r="C1602" s="124"/>
      <c r="D1602" s="124"/>
      <c r="E1602" s="124"/>
      <c r="F1602" s="124"/>
      <c r="G1602" s="124"/>
      <c r="H1602" s="124"/>
      <c r="I1602" s="671"/>
      <c r="J1602" s="114"/>
      <c r="P1602" s="220"/>
      <c r="Y1602" s="136"/>
    </row>
    <row r="1603" spans="2:25" ht="18" customHeight="1">
      <c r="B1603" s="124"/>
      <c r="C1603" s="124"/>
      <c r="D1603" s="124"/>
      <c r="E1603" s="124"/>
      <c r="F1603" s="124"/>
      <c r="G1603" s="124"/>
      <c r="H1603" s="124"/>
      <c r="I1603" s="671"/>
      <c r="J1603" s="114"/>
      <c r="P1603" s="220"/>
      <c r="Y1603" s="136"/>
    </row>
    <row r="1604" spans="2:25" ht="18" customHeight="1">
      <c r="B1604" s="124"/>
      <c r="C1604" s="124"/>
      <c r="D1604" s="124"/>
      <c r="E1604" s="124"/>
      <c r="F1604" s="124"/>
      <c r="G1604" s="124"/>
      <c r="H1604" s="124"/>
      <c r="I1604" s="671"/>
      <c r="J1604" s="114"/>
      <c r="P1604" s="220"/>
      <c r="Y1604" s="136"/>
    </row>
    <row r="1605" spans="2:25" ht="18" customHeight="1">
      <c r="B1605" s="124"/>
      <c r="C1605" s="124"/>
      <c r="D1605" s="124"/>
      <c r="E1605" s="124"/>
      <c r="F1605" s="124"/>
      <c r="G1605" s="124"/>
      <c r="H1605" s="124"/>
      <c r="I1605" s="671"/>
      <c r="J1605" s="114"/>
      <c r="P1605" s="220"/>
      <c r="Y1605" s="136"/>
    </row>
    <row r="1606" spans="2:25" ht="18" customHeight="1">
      <c r="B1606" s="124"/>
      <c r="C1606" s="124"/>
      <c r="D1606" s="124"/>
      <c r="E1606" s="124"/>
      <c r="F1606" s="124"/>
      <c r="G1606" s="124"/>
      <c r="H1606" s="124"/>
      <c r="I1606" s="671"/>
      <c r="J1606" s="114"/>
      <c r="P1606" s="220"/>
      <c r="Y1606" s="136"/>
    </row>
  </sheetData>
  <sheetProtection algorithmName="SHA-512" hashValue="tzfzrlFBJEY4cMJd9BeegVu+5svdz+VbZ3x+meFZvNYcEjT5a9rBV8qqeEVMPuHiMrgjP9IskzlCgsbBQFYQ7g==" saltValue="m6KMsrMZ9g1lNZRPJN7vVA==" spinCount="100000" sheet="1" objects="1" scenarios="1"/>
  <autoFilter ref="A9:AB1068" xr:uid="{00000000-0009-0000-0000-000003000000}"/>
  <phoneticPr fontId="33" type="noConversion"/>
  <dataValidations count="1">
    <dataValidation type="list" allowBlank="1" showInputMessage="1" showErrorMessage="1" sqref="J10:J1068" xr:uid="{5966C234-85B1-B644-AA01-13447D9228E4}">
      <formula1>code</formula1>
    </dataValidation>
  </dataValidations>
  <pageMargins left="0.59055118110236227" right="0.59055118110236227" top="0.59055118110236227" bottom="0.78740157480314965" header="0" footer="0"/>
  <pageSetup paperSize="9" scale="77" fitToHeight="0" orientation="landscape"/>
  <headerFooter>
    <oddFooter>&amp;F</oddFooter>
  </headerFooter>
  <ignoredErrors>
    <ignoredError sqref="E220 E2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9D9E-FA25-3342-AFEB-ADC2340969FF}">
  <sheetPr>
    <tabColor theme="0" tint="-0.14999847407452621"/>
  </sheetPr>
  <dimension ref="A1:H84"/>
  <sheetViews>
    <sheetView showGridLines="0" showZeros="0" showOutlineSymbols="0" zoomScaleNormal="100" zoomScaleSheetLayoutView="100" workbookViewId="0">
      <pane ySplit="9" topLeftCell="A10" activePane="bottomLeft" state="frozen"/>
      <selection activeCell="B4" sqref="B4"/>
      <selection pane="bottomLeft" activeCell="B47" sqref="B47"/>
    </sheetView>
  </sheetViews>
  <sheetFormatPr baseColWidth="10" defaultColWidth="9.33203125" defaultRowHeight="13"/>
  <cols>
    <col min="1" max="1" width="45" style="306" customWidth="1"/>
    <col min="2" max="2" width="18.6640625" style="306" customWidth="1"/>
    <col min="3" max="3" width="18.1640625" style="306" customWidth="1"/>
    <col min="4" max="4" width="5.1640625" style="306" customWidth="1"/>
    <col min="5" max="5" width="45" style="306" customWidth="1"/>
    <col min="6" max="6" width="18.6640625" style="306" customWidth="1"/>
    <col min="7" max="7" width="18.1640625" style="306" customWidth="1"/>
    <col min="8" max="8" width="27" style="306" bestFit="1" customWidth="1"/>
    <col min="9" max="16384" width="9.33203125" style="306"/>
  </cols>
  <sheetData>
    <row r="1" spans="1:8" ht="23" customHeight="1">
      <c r="A1" s="303" t="s">
        <v>0</v>
      </c>
      <c r="B1" s="304"/>
      <c r="C1" s="305"/>
      <c r="D1" s="305"/>
      <c r="E1" s="305"/>
      <c r="F1" s="305"/>
      <c r="G1" s="305"/>
    </row>
    <row r="2" spans="1:8">
      <c r="A2" s="305"/>
      <c r="B2" s="305"/>
      <c r="C2" s="305"/>
      <c r="D2" s="305"/>
      <c r="E2" s="305"/>
      <c r="F2" s="305"/>
      <c r="G2" s="305"/>
    </row>
    <row r="3" spans="1:8" ht="19" customHeight="1">
      <c r="A3" s="377" t="str">
        <f>'1-Contractblad dag'!A3</f>
        <v>Naam opdrachtgever</v>
      </c>
      <c r="B3" s="308" t="str">
        <f>'1-Contractblad dag'!B3</f>
        <v>Eenbes Basisonderwijs</v>
      </c>
      <c r="C3" s="305"/>
      <c r="D3" s="305"/>
      <c r="E3" s="309"/>
      <c r="F3" s="305"/>
      <c r="G3" s="305"/>
    </row>
    <row r="4" spans="1:8" ht="19" customHeight="1">
      <c r="A4" s="377" t="str">
        <f>'1-Contractblad dag'!A4</f>
        <v>Calculatie onderdeel</v>
      </c>
      <c r="B4" s="308" t="str">
        <f>'1-Contractblad dag'!B4</f>
        <v>Contractblad jaarprijs Totaal</v>
      </c>
      <c r="C4" s="310"/>
      <c r="D4" s="311"/>
      <c r="E4" s="312"/>
      <c r="F4" s="312"/>
      <c r="G4" s="312"/>
    </row>
    <row r="5" spans="1:8" ht="19" customHeight="1">
      <c r="A5" s="377" t="str">
        <f>'1-Contractblad dag'!A5</f>
        <v>Gebouw/plaats</v>
      </c>
      <c r="B5" s="308" t="str">
        <f>'1-Contractblad dag'!B5</f>
        <v>Eenbes Basisonderwijs</v>
      </c>
      <c r="C5" s="307"/>
      <c r="D5" s="313"/>
      <c r="E5" s="314"/>
      <c r="F5" s="315"/>
      <c r="G5" s="312"/>
    </row>
    <row r="6" spans="1:8" ht="19" customHeight="1">
      <c r="A6" s="377" t="str">
        <f>'1-Contractblad dag'!A6</f>
        <v>Besteknummer</v>
      </c>
      <c r="B6" s="308" t="str">
        <f>'1-Contractblad dag'!B6</f>
        <v>Calculatie Eenbes Basisonderwijs 2024-01</v>
      </c>
      <c r="C6" s="316"/>
      <c r="D6" s="313"/>
      <c r="E6" s="317"/>
      <c r="F6" s="318"/>
      <c r="G6" s="319"/>
      <c r="H6" s="320"/>
    </row>
    <row r="7" spans="1:8" ht="19" customHeight="1">
      <c r="A7" s="377" t="str">
        <f>'1-Contractblad dag'!A7</f>
        <v>Naam leverancier</v>
      </c>
      <c r="B7" s="308" t="str">
        <f>'1-Contractblad dag'!B7</f>
        <v>Exploitatie calculatie</v>
      </c>
      <c r="C7" s="316"/>
      <c r="D7" s="313"/>
      <c r="E7" s="314"/>
      <c r="F7" s="315"/>
      <c r="G7" s="312"/>
    </row>
    <row r="8" spans="1:8" ht="19" customHeight="1">
      <c r="A8" s="377" t="str">
        <f>'1-Contractblad dag'!A8</f>
        <v>Prijspeil</v>
      </c>
      <c r="B8" s="476">
        <f>'1-Contractblad dag'!B8</f>
        <v>45474</v>
      </c>
      <c r="C8" s="314"/>
      <c r="D8" s="314"/>
      <c r="E8" s="314"/>
      <c r="F8" s="315"/>
      <c r="G8" s="312"/>
    </row>
    <row r="9" spans="1:8" ht="19" customHeight="1">
      <c r="A9" s="377" t="str">
        <f>'1-Contractblad dag'!A9</f>
        <v>Bijzonderheden</v>
      </c>
      <c r="B9" s="314" t="s">
        <v>278</v>
      </c>
      <c r="C9" s="314"/>
      <c r="D9" s="314"/>
      <c r="E9" s="314"/>
      <c r="F9" s="315"/>
      <c r="G9" s="312"/>
    </row>
    <row r="10" spans="1:8" ht="19" customHeight="1">
      <c r="A10" s="307"/>
      <c r="B10" s="314"/>
      <c r="C10" s="314"/>
      <c r="D10" s="314"/>
      <c r="E10" s="314"/>
      <c r="F10" s="315"/>
      <c r="G10" s="312"/>
    </row>
    <row r="11" spans="1:8" ht="18">
      <c r="A11" s="321" t="s">
        <v>286</v>
      </c>
      <c r="B11" s="322"/>
      <c r="C11" s="323"/>
      <c r="D11" s="314"/>
      <c r="E11" s="321" t="s">
        <v>287</v>
      </c>
      <c r="F11" s="322"/>
      <c r="G11" s="323"/>
    </row>
    <row r="12" spans="1:8">
      <c r="A12" s="324"/>
      <c r="B12" s="325"/>
      <c r="C12" s="325"/>
      <c r="D12" s="314"/>
      <c r="E12" s="324"/>
      <c r="F12" s="325"/>
      <c r="G12" s="325"/>
    </row>
    <row r="13" spans="1:8">
      <c r="A13" s="326"/>
      <c r="B13" s="327"/>
      <c r="C13" s="328" t="s">
        <v>112</v>
      </c>
      <c r="D13" s="314"/>
      <c r="E13" s="326"/>
      <c r="F13" s="327"/>
      <c r="G13" s="328" t="s">
        <v>112</v>
      </c>
    </row>
    <row r="14" spans="1:8">
      <c r="A14" s="329" t="s">
        <v>249</v>
      </c>
      <c r="B14" s="327"/>
      <c r="C14" s="330">
        <v>5.8000000000000003E-2</v>
      </c>
      <c r="D14" s="314"/>
      <c r="E14" s="329" t="s">
        <v>249</v>
      </c>
      <c r="F14" s="327"/>
      <c r="G14" s="330">
        <f>C14</f>
        <v>5.8000000000000003E-2</v>
      </c>
    </row>
    <row r="15" spans="1:8">
      <c r="A15" s="329" t="s">
        <v>250</v>
      </c>
      <c r="B15" s="327"/>
      <c r="C15" s="330">
        <v>1.7899999999999999E-2</v>
      </c>
      <c r="D15" s="314"/>
      <c r="E15" s="329" t="s">
        <v>250</v>
      </c>
      <c r="F15" s="327"/>
      <c r="G15" s="330">
        <f>C15</f>
        <v>1.7899999999999999E-2</v>
      </c>
    </row>
    <row r="16" spans="1:8">
      <c r="A16" s="329" t="s">
        <v>251</v>
      </c>
      <c r="B16" s="327"/>
      <c r="C16" s="330">
        <v>6.7000000000000004E-2</v>
      </c>
      <c r="D16" s="314"/>
      <c r="E16" s="329" t="s">
        <v>251</v>
      </c>
      <c r="F16" s="327"/>
      <c r="G16" s="330">
        <f>C16</f>
        <v>6.7000000000000004E-2</v>
      </c>
    </row>
    <row r="17" spans="1:7">
      <c r="A17" s="331" t="s">
        <v>23</v>
      </c>
      <c r="B17" s="332"/>
      <c r="C17" s="468">
        <f>SUM(C14:C16)</f>
        <v>0.1429</v>
      </c>
      <c r="D17" s="314"/>
      <c r="E17" s="331" t="s">
        <v>23</v>
      </c>
      <c r="F17" s="332"/>
      <c r="G17" s="468">
        <f>SUM(G14:G16)</f>
        <v>0.1429</v>
      </c>
    </row>
    <row r="18" spans="1:7">
      <c r="A18" s="331"/>
      <c r="B18" s="332"/>
      <c r="C18" s="333"/>
      <c r="D18" s="314"/>
      <c r="E18" s="331"/>
      <c r="F18" s="332"/>
      <c r="G18" s="333"/>
    </row>
    <row r="19" spans="1:7">
      <c r="A19" s="681" t="s">
        <v>252</v>
      </c>
      <c r="B19" s="682"/>
      <c r="C19" s="330">
        <v>3.4500000000000003E-2</v>
      </c>
      <c r="D19" s="314"/>
      <c r="E19" s="681" t="s">
        <v>252</v>
      </c>
      <c r="F19" s="682"/>
      <c r="G19" s="330">
        <f>C19</f>
        <v>3.4500000000000003E-2</v>
      </c>
    </row>
    <row r="20" spans="1:7">
      <c r="A20" s="329" t="s">
        <v>253</v>
      </c>
      <c r="B20" s="334"/>
      <c r="C20" s="330">
        <v>8.2000000000000007E-3</v>
      </c>
      <c r="D20" s="314"/>
      <c r="E20" s="329" t="s">
        <v>253</v>
      </c>
      <c r="F20" s="334"/>
      <c r="G20" s="330">
        <f>C20</f>
        <v>8.2000000000000007E-3</v>
      </c>
    </row>
    <row r="21" spans="1:7">
      <c r="A21" s="681" t="s">
        <v>254</v>
      </c>
      <c r="B21" s="682"/>
      <c r="C21" s="330">
        <v>5.3800000000000001E-2</v>
      </c>
      <c r="D21" s="314"/>
      <c r="E21" s="681" t="s">
        <v>254</v>
      </c>
      <c r="F21" s="682"/>
      <c r="G21" s="330">
        <f>C21</f>
        <v>5.3800000000000001E-2</v>
      </c>
    </row>
    <row r="22" spans="1:7">
      <c r="A22" s="681" t="s">
        <v>255</v>
      </c>
      <c r="B22" s="682"/>
      <c r="C22" s="335">
        <f>C35</f>
        <v>3.955992469715653E-2</v>
      </c>
      <c r="D22" s="314"/>
      <c r="E22" s="681" t="s">
        <v>255</v>
      </c>
      <c r="F22" s="682"/>
      <c r="G22" s="335">
        <f>G35</f>
        <v>4.2279269688422633E-2</v>
      </c>
    </row>
    <row r="23" spans="1:7">
      <c r="A23" s="681" t="s">
        <v>256</v>
      </c>
      <c r="B23" s="682"/>
      <c r="C23" s="330">
        <v>5.0000000000000001E-3</v>
      </c>
      <c r="D23" s="314"/>
      <c r="E23" s="681" t="s">
        <v>256</v>
      </c>
      <c r="F23" s="682"/>
      <c r="G23" s="330">
        <f>C23</f>
        <v>5.0000000000000001E-3</v>
      </c>
    </row>
    <row r="24" spans="1:7">
      <c r="A24" s="681" t="s">
        <v>257</v>
      </c>
      <c r="B24" s="682"/>
      <c r="C24" s="330">
        <v>7.4999999999999997E-3</v>
      </c>
      <c r="D24" s="314"/>
      <c r="E24" s="681" t="s">
        <v>257</v>
      </c>
      <c r="F24" s="682"/>
      <c r="G24" s="330">
        <f>C24</f>
        <v>7.4999999999999997E-3</v>
      </c>
    </row>
    <row r="25" spans="1:7">
      <c r="A25" s="683" t="s">
        <v>258</v>
      </c>
      <c r="B25" s="684"/>
      <c r="C25" s="336">
        <f>SUM(C17:C24)</f>
        <v>0.29145992469715654</v>
      </c>
      <c r="D25" s="314"/>
      <c r="E25" s="683" t="s">
        <v>258</v>
      </c>
      <c r="F25" s="684"/>
      <c r="G25" s="336">
        <f>SUM(G17:G24)</f>
        <v>0.29417926968842262</v>
      </c>
    </row>
    <row r="26" spans="1:7">
      <c r="A26" s="337"/>
      <c r="B26" s="311"/>
      <c r="C26" s="338"/>
      <c r="D26" s="314"/>
      <c r="E26" s="337"/>
      <c r="F26" s="311"/>
      <c r="G26" s="338"/>
    </row>
    <row r="27" spans="1:7" ht="18">
      <c r="A27" s="321" t="s">
        <v>113</v>
      </c>
      <c r="B27" s="322"/>
      <c r="C27" s="323"/>
      <c r="D27" s="314"/>
      <c r="E27" s="321" t="s">
        <v>113</v>
      </c>
      <c r="F27" s="322"/>
      <c r="G27" s="323"/>
    </row>
    <row r="28" spans="1:7">
      <c r="A28" s="324"/>
      <c r="B28" s="325"/>
      <c r="C28" s="325"/>
      <c r="D28" s="314"/>
      <c r="E28" s="324"/>
      <c r="F28" s="325"/>
      <c r="G28" s="325"/>
    </row>
    <row r="29" spans="1:7">
      <c r="A29" s="325"/>
      <c r="B29" s="325"/>
      <c r="C29" s="339" t="s">
        <v>114</v>
      </c>
      <c r="D29" s="314"/>
      <c r="E29" s="325"/>
      <c r="F29" s="325"/>
      <c r="G29" s="339" t="s">
        <v>114</v>
      </c>
    </row>
    <row r="30" spans="1:7">
      <c r="A30" s="329" t="s">
        <v>115</v>
      </c>
      <c r="B30" s="327"/>
      <c r="C30" s="340">
        <f>'5-Opbouw uurtarief productie'!E22</f>
        <v>16.940236799999997</v>
      </c>
      <c r="D30" s="314"/>
      <c r="E30" s="329" t="s">
        <v>115</v>
      </c>
      <c r="F30" s="327"/>
      <c r="G30" s="340">
        <f>'6-Opbouw uurtarief toezicht'!E22</f>
        <v>19.795430400000001</v>
      </c>
    </row>
    <row r="31" spans="1:7">
      <c r="A31" s="329" t="s">
        <v>116</v>
      </c>
      <c r="B31" s="341" t="s">
        <v>259</v>
      </c>
      <c r="C31" s="342">
        <v>-5.99</v>
      </c>
      <c r="D31" s="314"/>
      <c r="E31" s="329" t="s">
        <v>116</v>
      </c>
      <c r="F31" s="341" t="s">
        <v>259</v>
      </c>
      <c r="G31" s="342">
        <v>-6.12</v>
      </c>
    </row>
    <row r="32" spans="1:7">
      <c r="A32" s="329" t="s">
        <v>117</v>
      </c>
      <c r="B32" s="327"/>
      <c r="C32" s="343">
        <f>C30+C31</f>
        <v>10.950236799999997</v>
      </c>
      <c r="D32" s="314"/>
      <c r="E32" s="329" t="s">
        <v>117</v>
      </c>
      <c r="F32" s="327"/>
      <c r="G32" s="343">
        <f>G30+G31</f>
        <v>13.6754304</v>
      </c>
    </row>
    <row r="33" spans="1:7">
      <c r="A33" s="344" t="s">
        <v>118</v>
      </c>
      <c r="B33" s="345"/>
      <c r="C33" s="330">
        <v>6.1199999999999997E-2</v>
      </c>
      <c r="E33" s="344" t="s">
        <v>118</v>
      </c>
      <c r="F33" s="345"/>
      <c r="G33" s="330">
        <v>6.1199999999999997E-2</v>
      </c>
    </row>
    <row r="34" spans="1:7">
      <c r="A34" s="324"/>
      <c r="B34" s="346"/>
      <c r="C34" s="347"/>
      <c r="E34" s="324"/>
      <c r="F34" s="346"/>
      <c r="G34" s="347"/>
    </row>
    <row r="35" spans="1:7">
      <c r="A35" s="348" t="s">
        <v>119</v>
      </c>
      <c r="B35" s="349"/>
      <c r="C35" s="350">
        <f>(C32/C30)*C33</f>
        <v>3.955992469715653E-2</v>
      </c>
      <c r="E35" s="348" t="s">
        <v>119</v>
      </c>
      <c r="F35" s="349"/>
      <c r="G35" s="350">
        <f>(G32/G30)*G33</f>
        <v>4.2279269688422633E-2</v>
      </c>
    </row>
    <row r="36" spans="1:7">
      <c r="A36" s="324"/>
      <c r="B36" s="325"/>
      <c r="C36" s="325"/>
      <c r="E36" s="351"/>
      <c r="F36" s="315"/>
      <c r="G36" s="312"/>
    </row>
    <row r="37" spans="1:7" ht="18">
      <c r="A37" s="352" t="s">
        <v>120</v>
      </c>
      <c r="B37" s="353"/>
      <c r="C37" s="354"/>
      <c r="E37" s="351"/>
      <c r="F37" s="315"/>
      <c r="G37" s="312"/>
    </row>
    <row r="38" spans="1:7">
      <c r="A38" s="337"/>
      <c r="B38" s="311"/>
      <c r="C38" s="338"/>
      <c r="E38" s="351"/>
      <c r="F38" s="315"/>
      <c r="G38" s="312"/>
    </row>
    <row r="39" spans="1:7">
      <c r="A39" s="337"/>
      <c r="B39" s="355" t="s">
        <v>121</v>
      </c>
      <c r="C39" s="338"/>
      <c r="E39" s="351"/>
      <c r="F39" s="315"/>
      <c r="G39" s="312"/>
    </row>
    <row r="40" spans="1:7">
      <c r="A40" s="356" t="s">
        <v>123</v>
      </c>
      <c r="B40" s="357">
        <v>365</v>
      </c>
      <c r="C40" s="338"/>
      <c r="E40" s="351"/>
      <c r="F40" s="315"/>
      <c r="G40" s="358"/>
    </row>
    <row r="41" spans="1:7">
      <c r="A41" s="356" t="s">
        <v>124</v>
      </c>
      <c r="B41" s="357">
        <v>104</v>
      </c>
      <c r="C41" s="338"/>
      <c r="E41" s="351"/>
      <c r="F41" s="315"/>
      <c r="G41" s="358"/>
    </row>
    <row r="42" spans="1:7">
      <c r="A42" s="359" t="s">
        <v>125</v>
      </c>
      <c r="B42" s="360">
        <f>B40-B41</f>
        <v>261</v>
      </c>
      <c r="C42" s="338"/>
      <c r="E42" s="351"/>
      <c r="F42" s="315"/>
      <c r="G42" s="361"/>
    </row>
    <row r="43" spans="1:7">
      <c r="A43" s="362"/>
      <c r="B43" s="363"/>
      <c r="C43" s="338"/>
      <c r="E43" s="351"/>
      <c r="F43" s="315"/>
      <c r="G43" s="361"/>
    </row>
    <row r="44" spans="1:7">
      <c r="A44" s="356" t="s">
        <v>126</v>
      </c>
      <c r="B44" s="364">
        <v>9</v>
      </c>
      <c r="C44" s="338"/>
      <c r="E44" s="351"/>
      <c r="F44" s="315"/>
      <c r="G44" s="361"/>
    </row>
    <row r="45" spans="1:7">
      <c r="A45" s="356" t="s">
        <v>127</v>
      </c>
      <c r="B45" s="364">
        <v>26</v>
      </c>
      <c r="C45" s="338"/>
      <c r="E45" s="351"/>
      <c r="F45" s="315"/>
      <c r="G45" s="361"/>
    </row>
    <row r="46" spans="1:7">
      <c r="A46" s="356" t="s">
        <v>128</v>
      </c>
      <c r="B46" s="364">
        <v>11</v>
      </c>
      <c r="C46" s="338"/>
      <c r="E46" s="351"/>
      <c r="F46" s="315"/>
      <c r="G46" s="361"/>
    </row>
    <row r="47" spans="1:7">
      <c r="A47" s="356" t="s">
        <v>129</v>
      </c>
      <c r="B47" s="364"/>
      <c r="C47" s="338"/>
      <c r="E47" s="351"/>
      <c r="F47" s="315"/>
      <c r="G47" s="361"/>
    </row>
    <row r="48" spans="1:7">
      <c r="A48" s="359" t="s">
        <v>130</v>
      </c>
      <c r="B48" s="360">
        <f>B42-SUM(B44:B47)</f>
        <v>215</v>
      </c>
      <c r="C48" s="338"/>
      <c r="E48" s="351"/>
      <c r="F48" s="315"/>
      <c r="G48" s="361"/>
    </row>
    <row r="49" spans="1:7">
      <c r="A49" s="365"/>
      <c r="B49" s="363"/>
      <c r="C49" s="338"/>
      <c r="E49" s="351"/>
      <c r="F49" s="315"/>
      <c r="G49" s="361"/>
    </row>
    <row r="50" spans="1:7">
      <c r="A50" s="366" t="s">
        <v>131</v>
      </c>
      <c r="B50" s="367">
        <f>IF(B44=0,0,B44/$B$48)</f>
        <v>4.1860465116279069E-2</v>
      </c>
      <c r="C50" s="338"/>
      <c r="E50" s="351"/>
      <c r="F50" s="315"/>
      <c r="G50" s="361"/>
    </row>
    <row r="51" spans="1:7">
      <c r="A51" s="366" t="s">
        <v>127</v>
      </c>
      <c r="B51" s="367">
        <f>IF(B45=0,0,B45/$B$48)</f>
        <v>0.12093023255813953</v>
      </c>
      <c r="C51" s="338"/>
      <c r="E51" s="351"/>
      <c r="F51" s="315"/>
      <c r="G51" s="361"/>
    </row>
    <row r="52" spans="1:7">
      <c r="A52" s="356" t="s">
        <v>128</v>
      </c>
      <c r="B52" s="367">
        <f>IF(B46=0,0,B46/$B$48)</f>
        <v>5.1162790697674418E-2</v>
      </c>
      <c r="C52" s="338"/>
      <c r="E52" s="351"/>
      <c r="F52" s="315"/>
      <c r="G52" s="361"/>
    </row>
    <row r="53" spans="1:7">
      <c r="A53" s="366" t="s">
        <v>129</v>
      </c>
      <c r="B53" s="367">
        <f>IF(B47=0,0,B47/$B$48)</f>
        <v>0</v>
      </c>
      <c r="C53" s="338"/>
      <c r="E53" s="351"/>
      <c r="F53" s="315"/>
      <c r="G53" s="368"/>
    </row>
    <row r="54" spans="1:7">
      <c r="A54" s="359" t="s">
        <v>132</v>
      </c>
      <c r="B54" s="369">
        <f>SUM(B50:B53)</f>
        <v>0.21395348837209305</v>
      </c>
      <c r="C54" s="338"/>
      <c r="E54" s="351"/>
      <c r="F54" s="315"/>
      <c r="G54" s="370"/>
    </row>
    <row r="55" spans="1:7">
      <c r="A55" s="371"/>
      <c r="B55" s="371"/>
      <c r="C55" s="371"/>
      <c r="E55" s="351"/>
      <c r="F55" s="315"/>
      <c r="G55" s="305"/>
    </row>
    <row r="56" spans="1:7" ht="31.25" customHeight="1">
      <c r="A56" s="678" t="s">
        <v>260</v>
      </c>
      <c r="B56" s="679"/>
      <c r="C56" s="680"/>
      <c r="E56" s="351"/>
      <c r="F56" s="315"/>
      <c r="G56" s="305"/>
    </row>
    <row r="59" spans="1:7" ht="14">
      <c r="A59" s="372"/>
      <c r="B59" s="373"/>
    </row>
    <row r="60" spans="1:7" ht="14">
      <c r="A60" s="372"/>
      <c r="B60" s="373"/>
    </row>
    <row r="61" spans="1:7" ht="14">
      <c r="A61" s="372"/>
      <c r="B61" s="373"/>
    </row>
    <row r="62" spans="1:7" ht="14">
      <c r="A62" s="372"/>
      <c r="B62" s="373"/>
    </row>
    <row r="63" spans="1:7" ht="14">
      <c r="A63" s="374"/>
      <c r="B63" s="373"/>
    </row>
    <row r="64" spans="1:7" ht="14">
      <c r="A64" s="373"/>
      <c r="B64" s="373"/>
    </row>
    <row r="65" spans="1:3" ht="14">
      <c r="A65" s="373"/>
      <c r="B65" s="373"/>
    </row>
    <row r="66" spans="1:3" ht="14">
      <c r="A66" s="373"/>
      <c r="B66" s="373"/>
    </row>
    <row r="67" spans="1:3" ht="14">
      <c r="A67" s="373"/>
      <c r="B67" s="373"/>
    </row>
    <row r="68" spans="1:3" ht="14">
      <c r="A68" s="373"/>
      <c r="B68" s="373"/>
    </row>
    <row r="69" spans="1:3" ht="14">
      <c r="A69" s="373"/>
      <c r="B69" s="373"/>
    </row>
    <row r="70" spans="1:3" ht="14">
      <c r="A70" s="373"/>
      <c r="B70" s="373"/>
    </row>
    <row r="71" spans="1:3" ht="14">
      <c r="A71" s="373"/>
      <c r="B71" s="375"/>
    </row>
    <row r="72" spans="1:3" ht="14">
      <c r="A72" s="373"/>
      <c r="B72" s="373"/>
    </row>
    <row r="73" spans="1:3" ht="14">
      <c r="B73" s="373"/>
    </row>
    <row r="74" spans="1:3" ht="14">
      <c r="A74" s="373"/>
      <c r="B74" s="373"/>
      <c r="C74" s="373"/>
    </row>
    <row r="75" spans="1:3" ht="14">
      <c r="A75" s="376"/>
      <c r="B75" s="373"/>
      <c r="C75" s="376"/>
    </row>
    <row r="76" spans="1:3" ht="14">
      <c r="A76" s="373"/>
      <c r="B76" s="373"/>
      <c r="C76" s="373"/>
    </row>
    <row r="77" spans="1:3" ht="14">
      <c r="A77" s="373"/>
      <c r="B77" s="373"/>
      <c r="C77" s="373"/>
    </row>
    <row r="78" spans="1:3" ht="14">
      <c r="A78" s="373"/>
      <c r="B78" s="373"/>
      <c r="C78" s="373"/>
    </row>
    <row r="79" spans="1:3" ht="14">
      <c r="A79" s="376"/>
      <c r="B79" s="373"/>
      <c r="C79" s="376"/>
    </row>
    <row r="80" spans="1:3" ht="14">
      <c r="A80" s="376"/>
      <c r="B80" s="373"/>
      <c r="C80" s="376"/>
    </row>
    <row r="81" spans="1:3" ht="14">
      <c r="A81" s="376"/>
      <c r="B81" s="373"/>
      <c r="C81" s="376"/>
    </row>
    <row r="82" spans="1:3" ht="14">
      <c r="A82" s="373"/>
      <c r="B82" s="373"/>
    </row>
    <row r="83" spans="1:3" ht="14">
      <c r="A83" s="373"/>
      <c r="B83" s="373"/>
    </row>
    <row r="84" spans="1:3" ht="14">
      <c r="A84" s="373"/>
      <c r="B84" s="373"/>
    </row>
  </sheetData>
  <sheetProtection algorithmName="SHA-512" hashValue="DnkrXgEkjb5hIEoWnJ5fP2YAtaU4x7UoYxm/0iR75kgartl8poMXct49OMwE1NCF0yaJpi9OhazTr2XIfJ6z8A==" saltValue="d9djnItU9+4Af71UaYVOyQ==" spinCount="100000" sheet="1" objects="1" scenarios="1"/>
  <dataConsolidate/>
  <mergeCells count="13">
    <mergeCell ref="A56:C56"/>
    <mergeCell ref="E19:F19"/>
    <mergeCell ref="E21:F21"/>
    <mergeCell ref="E22:F22"/>
    <mergeCell ref="E23:F23"/>
    <mergeCell ref="E24:F24"/>
    <mergeCell ref="E25:F25"/>
    <mergeCell ref="A19:B19"/>
    <mergeCell ref="A21:B21"/>
    <mergeCell ref="A22:B22"/>
    <mergeCell ref="A23:B23"/>
    <mergeCell ref="A24:B24"/>
    <mergeCell ref="A25:B25"/>
  </mergeCells>
  <pageMargins left="0.59055118110236227" right="0.59055118110236227" top="0.59055118110236227" bottom="0.78740157480314965" header="0" footer="0"/>
  <pageSetup paperSize="9" scale="47" orientation="landscape" r:id="rId1"/>
  <headerFoot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3E68-B918-7F40-B91F-BBC441912ED0}">
  <sheetPr>
    <tabColor theme="0" tint="-0.14999847407452621"/>
    <pageSetUpPr fitToPage="1"/>
  </sheetPr>
  <dimension ref="A1:V66"/>
  <sheetViews>
    <sheetView showGridLines="0" showZeros="0" showOutlineSymbols="0" zoomScaleNormal="100" zoomScalePageLayoutView="50" workbookViewId="0">
      <pane ySplit="11" topLeftCell="A29" activePane="bottomLeft" state="frozen"/>
      <selection activeCell="B4" sqref="B4"/>
      <selection pane="bottomLeft" activeCell="J56" sqref="J56"/>
    </sheetView>
  </sheetViews>
  <sheetFormatPr baseColWidth="10" defaultColWidth="11.5" defaultRowHeight="13"/>
  <cols>
    <col min="1" max="1" width="35.83203125" style="306" customWidth="1"/>
    <col min="2" max="2" width="19.5" style="306" customWidth="1"/>
    <col min="3" max="3" width="19.33203125" style="306" bestFit="1" customWidth="1"/>
    <col min="4" max="4" width="2" style="306" customWidth="1"/>
    <col min="5" max="5" width="10.6640625" style="306" customWidth="1"/>
    <col min="6" max="6" width="11.83203125" style="306" customWidth="1"/>
    <col min="7" max="7" width="6" style="306" customWidth="1"/>
    <col min="8" max="8" width="27.5" style="306" customWidth="1"/>
    <col min="9" max="15" width="11.5" style="306"/>
    <col min="16" max="21" width="11.83203125" style="306" customWidth="1"/>
    <col min="22" max="16384" width="11.5" style="306"/>
  </cols>
  <sheetData>
    <row r="1" spans="1:22" ht="19" customHeight="1">
      <c r="A1" s="303" t="s">
        <v>0</v>
      </c>
      <c r="B1" s="304"/>
      <c r="C1" s="305"/>
      <c r="D1" s="305"/>
      <c r="E1" s="305"/>
      <c r="F1" s="305"/>
      <c r="H1" s="686"/>
      <c r="I1" s="686"/>
      <c r="J1" s="686"/>
      <c r="K1" s="686"/>
      <c r="L1" s="686"/>
      <c r="M1" s="686"/>
      <c r="N1" s="686"/>
    </row>
    <row r="2" spans="1:22">
      <c r="A2" s="378"/>
      <c r="B2" s="379"/>
      <c r="C2" s="380"/>
      <c r="D2" s="379"/>
      <c r="E2" s="381"/>
      <c r="F2" s="382"/>
      <c r="H2" s="686"/>
      <c r="I2" s="686"/>
      <c r="J2" s="686"/>
      <c r="K2" s="686"/>
      <c r="L2" s="686"/>
      <c r="M2" s="686"/>
      <c r="N2" s="686"/>
    </row>
    <row r="3" spans="1:22" ht="14.25" customHeight="1">
      <c r="A3" s="477" t="str">
        <f>'1-Contractblad dag'!A3</f>
        <v>Naam opdrachtgever</v>
      </c>
      <c r="B3" s="383" t="str">
        <f>'1-Contractblad dag'!B3</f>
        <v>Eenbes Basisonderwijs</v>
      </c>
      <c r="C3" s="384"/>
      <c r="D3" s="379"/>
      <c r="E3" s="385"/>
      <c r="F3" s="386"/>
      <c r="H3" s="686"/>
      <c r="I3" s="686"/>
      <c r="J3" s="686"/>
      <c r="K3" s="686"/>
      <c r="L3" s="686"/>
      <c r="M3" s="686"/>
      <c r="N3" s="686"/>
    </row>
    <row r="4" spans="1:22" ht="15.75" customHeight="1">
      <c r="A4" s="477" t="str">
        <f>'1-Contractblad dag'!A4</f>
        <v>Calculatie onderdeel</v>
      </c>
      <c r="B4" s="387" t="s">
        <v>280</v>
      </c>
      <c r="C4" s="388"/>
      <c r="D4" s="389"/>
      <c r="E4" s="390"/>
      <c r="H4" s="686"/>
      <c r="I4" s="686"/>
      <c r="J4" s="686"/>
      <c r="K4" s="686"/>
      <c r="L4" s="686"/>
      <c r="M4" s="686"/>
      <c r="N4" s="686"/>
    </row>
    <row r="5" spans="1:22" ht="16">
      <c r="A5" s="477" t="str">
        <f>'1-Contractblad dag'!A5</f>
        <v>Gebouw/plaats</v>
      </c>
      <c r="B5" s="383" t="str">
        <f>'1-Contractblad dag'!B5</f>
        <v>Eenbes Basisonderwijs</v>
      </c>
      <c r="C5" s="388"/>
      <c r="D5" s="389"/>
      <c r="H5" s="686"/>
      <c r="I5" s="686"/>
      <c r="J5" s="686"/>
      <c r="K5" s="686"/>
      <c r="L5" s="686"/>
      <c r="M5" s="686"/>
      <c r="N5" s="686"/>
    </row>
    <row r="6" spans="1:22" ht="16">
      <c r="A6" s="477" t="str">
        <f>'1-Contractblad dag'!A6</f>
        <v>Besteknummer</v>
      </c>
      <c r="B6" s="383" t="str">
        <f>'1-Contractblad dag'!B6</f>
        <v>Calculatie Eenbes Basisonderwijs 2024-01</v>
      </c>
      <c r="C6" s="388"/>
      <c r="D6" s="389"/>
      <c r="H6" s="391"/>
      <c r="I6" s="391"/>
      <c r="J6" s="391"/>
      <c r="K6" s="391"/>
      <c r="L6" s="391"/>
      <c r="M6" s="391"/>
      <c r="N6" s="391"/>
    </row>
    <row r="7" spans="1:22" ht="16">
      <c r="A7" s="477" t="str">
        <f>'1-Contractblad dag'!A7</f>
        <v>Naam leverancier</v>
      </c>
      <c r="B7" s="383" t="str">
        <f>'1-Contractblad dag'!B7</f>
        <v>Exploitatie calculatie</v>
      </c>
      <c r="C7" s="388"/>
      <c r="D7" s="389"/>
      <c r="H7" s="391"/>
      <c r="I7" s="391"/>
      <c r="J7" s="391"/>
      <c r="K7" s="391"/>
      <c r="L7" s="391"/>
      <c r="M7" s="391"/>
      <c r="N7" s="391"/>
    </row>
    <row r="8" spans="1:22" ht="16">
      <c r="A8" s="477" t="str">
        <f>'1-Contractblad dag'!A8</f>
        <v>Prijspeil</v>
      </c>
      <c r="B8" s="475">
        <f>'1-Contractblad dag'!B8</f>
        <v>45474</v>
      </c>
      <c r="C8" s="388"/>
      <c r="D8" s="389"/>
      <c r="K8" s="391"/>
      <c r="L8" s="391"/>
      <c r="M8" s="391"/>
      <c r="N8" s="391"/>
      <c r="O8" s="392"/>
    </row>
    <row r="9" spans="1:22" ht="16">
      <c r="A9" s="477" t="str">
        <f>'1-Contractblad dag'!A9</f>
        <v>Bijzonderheden</v>
      </c>
      <c r="B9" s="383" t="str">
        <f>'1-Contractblad dag'!B9</f>
        <v>Vertrouwelijk</v>
      </c>
      <c r="C9" s="393"/>
      <c r="D9" s="389"/>
      <c r="E9" s="394"/>
      <c r="F9" s="395"/>
    </row>
    <row r="10" spans="1:22" ht="17" thickBot="1">
      <c r="A10" s="477"/>
      <c r="B10" s="383"/>
      <c r="C10" s="393"/>
      <c r="D10" s="389"/>
      <c r="E10" s="394"/>
      <c r="F10" s="395"/>
      <c r="P10" s="306" t="s">
        <v>291</v>
      </c>
    </row>
    <row r="11" spans="1:22" s="392" customFormat="1" ht="30.75" customHeight="1" thickBot="1">
      <c r="A11" s="471" t="s">
        <v>261</v>
      </c>
      <c r="B11" s="472"/>
      <c r="C11" s="473"/>
      <c r="D11" s="396"/>
      <c r="E11" s="687" t="s">
        <v>262</v>
      </c>
      <c r="F11" s="688"/>
      <c r="H11" s="474" t="s">
        <v>263</v>
      </c>
      <c r="I11" s="685" t="s">
        <v>290</v>
      </c>
      <c r="J11" s="685"/>
      <c r="K11" s="685"/>
      <c r="L11" s="685"/>
      <c r="M11" s="685"/>
      <c r="N11" s="685"/>
      <c r="P11" s="645">
        <v>2025</v>
      </c>
      <c r="Q11" s="645">
        <f>P11+1</f>
        <v>2026</v>
      </c>
      <c r="R11" s="645">
        <f t="shared" ref="R11:U11" si="0">Q11+1</f>
        <v>2027</v>
      </c>
      <c r="S11" s="645">
        <f t="shared" si="0"/>
        <v>2028</v>
      </c>
      <c r="T11" s="645">
        <f t="shared" si="0"/>
        <v>2029</v>
      </c>
      <c r="U11" s="645">
        <f t="shared" si="0"/>
        <v>2030</v>
      </c>
    </row>
    <row r="12" spans="1:22" ht="30" customHeight="1" thickBot="1">
      <c r="A12" s="397"/>
      <c r="B12" s="398" t="s">
        <v>70</v>
      </c>
      <c r="C12" s="399" t="s">
        <v>70</v>
      </c>
      <c r="D12" s="389"/>
      <c r="E12" s="400"/>
      <c r="F12" s="401"/>
      <c r="H12" s="397"/>
      <c r="I12" s="402">
        <v>1</v>
      </c>
      <c r="J12" s="402">
        <v>2</v>
      </c>
      <c r="K12" s="402">
        <v>3</v>
      </c>
      <c r="L12" s="402">
        <v>4</v>
      </c>
      <c r="M12" s="402">
        <v>5</v>
      </c>
      <c r="N12" s="402">
        <v>6</v>
      </c>
      <c r="P12" s="649">
        <v>1</v>
      </c>
      <c r="Q12" s="649">
        <v>1</v>
      </c>
      <c r="R12" s="649">
        <v>1</v>
      </c>
      <c r="S12" s="649">
        <v>1</v>
      </c>
      <c r="T12" s="649">
        <v>1</v>
      </c>
      <c r="U12" s="649">
        <v>1</v>
      </c>
      <c r="V12" s="650"/>
    </row>
    <row r="13" spans="1:22" ht="15" customHeight="1">
      <c r="A13" s="397" t="s">
        <v>279</v>
      </c>
      <c r="B13" s="403"/>
      <c r="C13" s="404"/>
      <c r="D13" s="389"/>
      <c r="E13" s="405">
        <f>SUM(I47:N47)</f>
        <v>15.616</v>
      </c>
      <c r="F13" s="406"/>
      <c r="H13" s="397" t="s">
        <v>264</v>
      </c>
      <c r="I13" s="408">
        <f>P13*$P$12*$Q$12*$R$12*$S$12*$T$12*$U$12</f>
        <v>10.94</v>
      </c>
      <c r="J13" s="408">
        <f t="shared" ref="J13:N13" si="1">Q13*$P$12*$Q$12*$R$12*$S$12*$T$12*$U$12</f>
        <v>11.49</v>
      </c>
      <c r="K13" s="408">
        <f t="shared" si="1"/>
        <v>12.02</v>
      </c>
      <c r="L13" s="408">
        <f t="shared" si="1"/>
        <v>12.63</v>
      </c>
      <c r="M13" s="408">
        <f t="shared" si="1"/>
        <v>13.12</v>
      </c>
      <c r="N13" s="408">
        <f t="shared" si="1"/>
        <v>13.78</v>
      </c>
      <c r="P13" s="646">
        <v>10.94</v>
      </c>
      <c r="Q13" s="407">
        <v>11.49</v>
      </c>
      <c r="R13" s="407">
        <v>12.02</v>
      </c>
      <c r="S13" s="407">
        <v>12.63</v>
      </c>
      <c r="T13" s="407">
        <v>13.12</v>
      </c>
      <c r="U13" s="408">
        <v>13.78</v>
      </c>
    </row>
    <row r="14" spans="1:22" ht="15" customHeight="1">
      <c r="A14" s="397" t="s">
        <v>133</v>
      </c>
      <c r="B14" s="409"/>
      <c r="C14" s="410" t="s">
        <v>134</v>
      </c>
      <c r="D14" s="389"/>
      <c r="E14" s="469"/>
      <c r="F14" s="406"/>
      <c r="H14" s="397" t="s">
        <v>265</v>
      </c>
      <c r="I14" s="408">
        <f t="shared" ref="I14:I21" si="2">P14*$P$12*$Q$12*$R$12*$S$12*$T$12*$U$12</f>
        <v>11.62</v>
      </c>
      <c r="J14" s="408">
        <f t="shared" ref="J14:J21" si="3">Q14*$P$12*$Q$12*$R$12*$S$12*$T$12*$U$12</f>
        <v>12.21</v>
      </c>
      <c r="K14" s="408">
        <f t="shared" ref="K14:K21" si="4">R14*$P$12*$Q$12*$R$12*$S$12*$T$12*$U$12</f>
        <v>12.77</v>
      </c>
      <c r="L14" s="408">
        <f t="shared" ref="L14:L21" si="5">S14*$P$12*$Q$12*$R$12*$S$12*$T$12*$U$12</f>
        <v>13.42</v>
      </c>
      <c r="M14" s="408">
        <f t="shared" ref="M14:M21" si="6">T14*$P$12*$Q$12*$R$12*$S$12*$T$12*$U$12</f>
        <v>13.93</v>
      </c>
      <c r="N14" s="408">
        <f t="shared" ref="N14:N21" si="7">U14*$P$12*$Q$12*$R$12*$S$12*$T$12*$U$12</f>
        <v>14.64</v>
      </c>
      <c r="P14" s="407">
        <v>11.62</v>
      </c>
      <c r="Q14" s="407">
        <v>12.21</v>
      </c>
      <c r="R14" s="407">
        <v>12.77</v>
      </c>
      <c r="S14" s="407">
        <v>13.42</v>
      </c>
      <c r="T14" s="407">
        <v>13.93</v>
      </c>
      <c r="U14" s="408">
        <v>14.64</v>
      </c>
    </row>
    <row r="15" spans="1:22" ht="15" customHeight="1">
      <c r="A15" s="412" t="s">
        <v>135</v>
      </c>
      <c r="B15" s="413"/>
      <c r="C15" s="414"/>
      <c r="D15" s="389"/>
      <c r="E15" s="469"/>
      <c r="F15" s="406"/>
      <c r="H15" s="397" t="s">
        <v>266</v>
      </c>
      <c r="I15" s="408">
        <f t="shared" si="2"/>
        <v>12.3</v>
      </c>
      <c r="J15" s="408">
        <f t="shared" si="3"/>
        <v>12.92</v>
      </c>
      <c r="K15" s="408">
        <f t="shared" si="4"/>
        <v>13.51</v>
      </c>
      <c r="L15" s="408">
        <f t="shared" si="5"/>
        <v>14.2</v>
      </c>
      <c r="M15" s="408">
        <f t="shared" si="6"/>
        <v>14.75</v>
      </c>
      <c r="N15" s="408">
        <f t="shared" si="7"/>
        <v>15.49</v>
      </c>
      <c r="P15" s="407">
        <v>12.3</v>
      </c>
      <c r="Q15" s="407">
        <v>12.92</v>
      </c>
      <c r="R15" s="407">
        <v>13.51</v>
      </c>
      <c r="S15" s="407">
        <v>14.2</v>
      </c>
      <c r="T15" s="407">
        <v>14.75</v>
      </c>
      <c r="U15" s="408">
        <v>15.49</v>
      </c>
    </row>
    <row r="16" spans="1:22" ht="15" customHeight="1">
      <c r="A16" s="415" t="s">
        <v>136</v>
      </c>
      <c r="B16" s="416"/>
      <c r="C16" s="417"/>
      <c r="D16" s="418"/>
      <c r="E16" s="419">
        <f>SUM(E13:E15)</f>
        <v>15.616</v>
      </c>
      <c r="F16" s="406"/>
      <c r="H16" s="397"/>
      <c r="I16" s="648"/>
      <c r="J16" s="648"/>
      <c r="K16" s="648"/>
      <c r="L16" s="648"/>
      <c r="M16" s="648"/>
      <c r="N16" s="648"/>
      <c r="P16" s="647"/>
      <c r="Q16" s="647"/>
      <c r="R16" s="647"/>
      <c r="S16" s="647"/>
      <c r="T16" s="647"/>
      <c r="U16" s="648"/>
    </row>
    <row r="17" spans="1:21" ht="15" customHeight="1">
      <c r="A17" s="412"/>
      <c r="B17" s="420"/>
      <c r="C17" s="421"/>
      <c r="D17" s="389"/>
      <c r="E17" s="422"/>
      <c r="F17" s="406"/>
      <c r="H17" s="397"/>
      <c r="I17" s="648"/>
      <c r="J17" s="648"/>
      <c r="K17" s="648"/>
      <c r="L17" s="648"/>
      <c r="M17" s="648"/>
      <c r="N17" s="648"/>
      <c r="P17" s="647"/>
      <c r="Q17" s="647"/>
      <c r="R17" s="647"/>
      <c r="S17" s="647"/>
      <c r="T17" s="647"/>
      <c r="U17" s="648"/>
    </row>
    <row r="18" spans="1:21" ht="15" customHeight="1">
      <c r="A18" s="423" t="s">
        <v>137</v>
      </c>
      <c r="B18" s="424"/>
      <c r="C18" s="470">
        <v>0.08</v>
      </c>
      <c r="D18" s="389"/>
      <c r="E18" s="425">
        <f>$C18*E16</f>
        <v>1.2492799999999999</v>
      </c>
      <c r="F18" s="406"/>
      <c r="H18" s="397" t="s">
        <v>267</v>
      </c>
      <c r="I18" s="408">
        <f t="shared" si="2"/>
        <v>14.15</v>
      </c>
      <c r="J18" s="408">
        <f t="shared" si="3"/>
        <v>14.87</v>
      </c>
      <c r="K18" s="408">
        <f t="shared" si="4"/>
        <v>15.55</v>
      </c>
      <c r="L18" s="408">
        <f t="shared" si="5"/>
        <v>16.34</v>
      </c>
      <c r="M18" s="408">
        <f t="shared" si="6"/>
        <v>16.97</v>
      </c>
      <c r="N18" s="408">
        <f t="shared" si="7"/>
        <v>17.829999999999998</v>
      </c>
      <c r="P18" s="407">
        <v>14.15</v>
      </c>
      <c r="Q18" s="407">
        <v>14.87</v>
      </c>
      <c r="R18" s="407">
        <v>15.55</v>
      </c>
      <c r="S18" s="407">
        <v>16.34</v>
      </c>
      <c r="T18" s="407">
        <v>16.97</v>
      </c>
      <c r="U18" s="408">
        <v>17.829999999999998</v>
      </c>
    </row>
    <row r="19" spans="1:21" ht="15" customHeight="1">
      <c r="A19" s="423" t="s">
        <v>268</v>
      </c>
      <c r="B19" s="424"/>
      <c r="C19" s="470">
        <v>0.05</v>
      </c>
      <c r="D19" s="389"/>
      <c r="E19" s="425">
        <f>$C19*E16</f>
        <v>0.78080000000000005</v>
      </c>
      <c r="F19" s="406"/>
      <c r="H19" s="397" t="s">
        <v>269</v>
      </c>
      <c r="I19" s="408">
        <f t="shared" si="2"/>
        <v>14.68</v>
      </c>
      <c r="J19" s="408">
        <f t="shared" si="3"/>
        <v>15.39</v>
      </c>
      <c r="K19" s="408">
        <f t="shared" si="4"/>
        <v>16.12</v>
      </c>
      <c r="L19" s="408">
        <f t="shared" si="5"/>
        <v>16.91</v>
      </c>
      <c r="M19" s="408">
        <f t="shared" si="6"/>
        <v>17.55</v>
      </c>
      <c r="N19" s="408">
        <f t="shared" si="7"/>
        <v>18.45</v>
      </c>
      <c r="P19" s="407">
        <v>14.68</v>
      </c>
      <c r="Q19" s="407">
        <v>15.39</v>
      </c>
      <c r="R19" s="407">
        <v>16.12</v>
      </c>
      <c r="S19" s="407">
        <v>16.91</v>
      </c>
      <c r="T19" s="407">
        <v>17.55</v>
      </c>
      <c r="U19" s="408">
        <v>18.45</v>
      </c>
    </row>
    <row r="20" spans="1:21" ht="15" customHeight="1">
      <c r="A20" s="415" t="s">
        <v>138</v>
      </c>
      <c r="B20" s="426"/>
      <c r="C20" s="414"/>
      <c r="D20" s="389"/>
      <c r="E20" s="419">
        <f>SUM(E16:E19)</f>
        <v>17.646079999999998</v>
      </c>
      <c r="F20" s="427">
        <f>IF(E20=0,0,E20/E$48)</f>
        <v>0.57431768476992884</v>
      </c>
      <c r="H20" s="397" t="s">
        <v>270</v>
      </c>
      <c r="I20" s="408">
        <f t="shared" si="2"/>
        <v>15.12</v>
      </c>
      <c r="J20" s="408">
        <f t="shared" si="3"/>
        <v>15.9</v>
      </c>
      <c r="K20" s="408">
        <f t="shared" si="4"/>
        <v>16.63</v>
      </c>
      <c r="L20" s="408">
        <f t="shared" si="5"/>
        <v>17.46</v>
      </c>
      <c r="M20" s="408">
        <f t="shared" si="6"/>
        <v>18.14</v>
      </c>
      <c r="N20" s="408">
        <f t="shared" si="7"/>
        <v>19.05</v>
      </c>
      <c r="P20" s="407">
        <v>15.12</v>
      </c>
      <c r="Q20" s="407">
        <v>15.9</v>
      </c>
      <c r="R20" s="407">
        <v>16.63</v>
      </c>
      <c r="S20" s="407">
        <v>17.46</v>
      </c>
      <c r="T20" s="407">
        <v>18.14</v>
      </c>
      <c r="U20" s="408">
        <v>19.05</v>
      </c>
    </row>
    <row r="21" spans="1:21" ht="15" customHeight="1">
      <c r="A21" s="412"/>
      <c r="B21" s="420"/>
      <c r="C21" s="421"/>
      <c r="D21" s="389"/>
      <c r="E21" s="422"/>
      <c r="F21" s="406"/>
      <c r="H21" s="397" t="s">
        <v>271</v>
      </c>
      <c r="I21" s="408">
        <f t="shared" si="2"/>
        <v>15.6</v>
      </c>
      <c r="J21" s="408">
        <f t="shared" si="3"/>
        <v>16.399999999999999</v>
      </c>
      <c r="K21" s="408">
        <f t="shared" si="4"/>
        <v>17.190000000000001</v>
      </c>
      <c r="L21" s="408">
        <f t="shared" si="5"/>
        <v>18.010000000000002</v>
      </c>
      <c r="M21" s="408">
        <f t="shared" si="6"/>
        <v>18.71</v>
      </c>
      <c r="N21" s="408">
        <f t="shared" si="7"/>
        <v>19.670000000000002</v>
      </c>
      <c r="P21" s="407">
        <v>15.6</v>
      </c>
      <c r="Q21" s="407">
        <v>16.399999999999999</v>
      </c>
      <c r="R21" s="407">
        <v>17.190000000000001</v>
      </c>
      <c r="S21" s="407">
        <v>18.010000000000002</v>
      </c>
      <c r="T21" s="407">
        <v>18.71</v>
      </c>
      <c r="U21" s="408">
        <v>19.670000000000002</v>
      </c>
    </row>
    <row r="22" spans="1:21" ht="15" customHeight="1">
      <c r="A22" s="428" t="s">
        <v>139</v>
      </c>
      <c r="B22" s="424"/>
      <c r="C22" s="421"/>
      <c r="D22" s="429"/>
      <c r="E22" s="430">
        <f>E20*0.96</f>
        <v>16.940236799999997</v>
      </c>
      <c r="F22" s="431"/>
      <c r="G22" s="432"/>
    </row>
    <row r="23" spans="1:21" s="432" customFormat="1" ht="15" customHeight="1">
      <c r="A23" s="423" t="s">
        <v>140</v>
      </c>
      <c r="B23" s="424"/>
      <c r="C23" s="433" t="s">
        <v>141</v>
      </c>
      <c r="D23" s="389"/>
      <c r="E23" s="425">
        <f>E22*'4-Premies en opslagen'!C25</f>
        <v>4.9374001420799996</v>
      </c>
      <c r="F23" s="406"/>
      <c r="G23" s="306"/>
      <c r="H23" s="474" t="s">
        <v>263</v>
      </c>
      <c r="I23" s="689" t="s">
        <v>272</v>
      </c>
      <c r="J23" s="690"/>
      <c r="K23" s="690"/>
      <c r="L23" s="690"/>
      <c r="M23" s="690"/>
      <c r="N23" s="691"/>
    </row>
    <row r="24" spans="1:21" ht="15" customHeight="1">
      <c r="A24" s="415" t="s">
        <v>142</v>
      </c>
      <c r="B24" s="434"/>
      <c r="C24" s="414"/>
      <c r="D24" s="389"/>
      <c r="E24" s="419">
        <f>E23+E20</f>
        <v>22.583480142079999</v>
      </c>
      <c r="F24" s="427">
        <f>IF(E24=0,0,E24/E$48)</f>
        <v>0.73501265035900609</v>
      </c>
      <c r="H24" s="397"/>
      <c r="I24" s="402">
        <v>1</v>
      </c>
      <c r="J24" s="402">
        <v>2</v>
      </c>
      <c r="K24" s="402">
        <v>3</v>
      </c>
      <c r="L24" s="402">
        <v>4</v>
      </c>
      <c r="M24" s="402">
        <v>5</v>
      </c>
      <c r="N24" s="402">
        <v>6</v>
      </c>
    </row>
    <row r="25" spans="1:21" ht="15" customHeight="1">
      <c r="A25" s="412"/>
      <c r="B25" s="426"/>
      <c r="C25" s="414"/>
      <c r="D25" s="389"/>
      <c r="E25" s="400"/>
      <c r="F25" s="406"/>
      <c r="H25" s="397" t="s">
        <v>264</v>
      </c>
      <c r="I25" s="641"/>
      <c r="J25" s="641"/>
      <c r="K25" s="641"/>
      <c r="L25" s="641"/>
      <c r="M25" s="641"/>
      <c r="N25" s="641"/>
    </row>
    <row r="26" spans="1:21" ht="15" customHeight="1">
      <c r="A26" s="423" t="s">
        <v>143</v>
      </c>
      <c r="B26" s="424"/>
      <c r="C26" s="433" t="s">
        <v>141</v>
      </c>
      <c r="D26" s="389"/>
      <c r="E26" s="425">
        <f>E24*'4-Premies en opslagen'!B54</f>
        <v>4.8318143559799074</v>
      </c>
      <c r="F26" s="406"/>
      <c r="H26" s="397" t="s">
        <v>265</v>
      </c>
      <c r="I26" s="641"/>
      <c r="J26" s="641"/>
      <c r="K26" s="641"/>
      <c r="L26" s="641"/>
      <c r="M26" s="641"/>
      <c r="N26" s="641"/>
    </row>
    <row r="27" spans="1:21" ht="15" customHeight="1">
      <c r="A27" s="415" t="s">
        <v>144</v>
      </c>
      <c r="B27" s="426"/>
      <c r="C27" s="414"/>
      <c r="D27" s="389"/>
      <c r="E27" s="419">
        <f>SUM(E24:E26)</f>
        <v>27.415294498059907</v>
      </c>
      <c r="F27" s="427">
        <f>IF(E27=0,0,E27/E$48)</f>
        <v>0.892271170900933</v>
      </c>
      <c r="H27" s="397" t="s">
        <v>266</v>
      </c>
      <c r="I27" s="641"/>
      <c r="J27" s="641"/>
      <c r="K27" s="641"/>
      <c r="L27" s="641"/>
      <c r="M27" s="641"/>
      <c r="N27" s="641"/>
    </row>
    <row r="28" spans="1:21" ht="15" customHeight="1">
      <c r="A28" s="412"/>
      <c r="B28" s="426"/>
      <c r="C28" s="414"/>
      <c r="D28" s="389"/>
      <c r="E28" s="400"/>
      <c r="F28" s="406"/>
      <c r="H28" s="397"/>
      <c r="I28" s="651"/>
      <c r="J28" s="651"/>
      <c r="K28" s="651"/>
      <c r="L28" s="651"/>
      <c r="M28" s="651"/>
      <c r="N28" s="651"/>
    </row>
    <row r="29" spans="1:21" ht="15" customHeight="1">
      <c r="A29" s="412" t="s">
        <v>145</v>
      </c>
      <c r="B29" s="435"/>
      <c r="C29" s="410" t="s">
        <v>134</v>
      </c>
      <c r="D29" s="389"/>
      <c r="E29" s="469">
        <v>0.3</v>
      </c>
      <c r="F29" s="406">
        <v>0</v>
      </c>
      <c r="H29" s="397"/>
      <c r="I29" s="651"/>
      <c r="J29" s="651"/>
      <c r="K29" s="651"/>
      <c r="L29" s="651"/>
      <c r="M29" s="651"/>
      <c r="N29" s="651"/>
    </row>
    <row r="30" spans="1:21" ht="15" customHeight="1">
      <c r="A30" s="412" t="s">
        <v>146</v>
      </c>
      <c r="B30" s="436"/>
      <c r="C30" s="410" t="s">
        <v>134</v>
      </c>
      <c r="D30" s="389"/>
      <c r="E30" s="469">
        <v>0.15</v>
      </c>
      <c r="F30" s="406">
        <v>0</v>
      </c>
      <c r="H30" s="397" t="s">
        <v>267</v>
      </c>
      <c r="I30" s="641"/>
      <c r="J30" s="641"/>
      <c r="K30" s="641"/>
      <c r="L30" s="641"/>
      <c r="M30" s="641"/>
      <c r="N30" s="641"/>
    </row>
    <row r="31" spans="1:21" ht="15" customHeight="1">
      <c r="A31" s="412"/>
      <c r="B31" s="426"/>
      <c r="C31" s="414" t="s">
        <v>70</v>
      </c>
      <c r="D31" s="389"/>
      <c r="E31" s="425"/>
      <c r="F31" s="406"/>
      <c r="H31" s="397" t="s">
        <v>269</v>
      </c>
      <c r="I31" s="641"/>
      <c r="J31" s="641"/>
      <c r="K31" s="641"/>
      <c r="L31" s="641"/>
      <c r="M31" s="641"/>
      <c r="N31" s="641"/>
    </row>
    <row r="32" spans="1:21" ht="15" customHeight="1">
      <c r="A32" s="437"/>
      <c r="B32" s="438"/>
      <c r="C32" s="439" t="s">
        <v>70</v>
      </c>
      <c r="D32" s="389"/>
      <c r="E32" s="425"/>
      <c r="F32" s="406"/>
      <c r="H32" s="397" t="s">
        <v>270</v>
      </c>
      <c r="I32" s="641">
        <v>0.05</v>
      </c>
      <c r="J32" s="641"/>
      <c r="K32" s="641"/>
      <c r="L32" s="641"/>
      <c r="M32" s="641"/>
      <c r="N32" s="641"/>
    </row>
    <row r="33" spans="1:15" ht="15" customHeight="1">
      <c r="A33" s="415" t="s">
        <v>147</v>
      </c>
      <c r="B33" s="426"/>
      <c r="C33" s="414"/>
      <c r="D33" s="389"/>
      <c r="E33" s="419">
        <f>SUM(E27:E32)</f>
        <v>27.865294498059907</v>
      </c>
      <c r="F33" s="427">
        <f>IF(E33=0,0,E33/E$48)</f>
        <v>0.90691708422255846</v>
      </c>
      <c r="H33" s="397" t="s">
        <v>271</v>
      </c>
      <c r="I33" s="641">
        <v>0.9</v>
      </c>
      <c r="J33" s="641">
        <v>0.05</v>
      </c>
      <c r="K33" s="641"/>
      <c r="L33" s="641"/>
      <c r="M33" s="641"/>
      <c r="N33" s="641"/>
    </row>
    <row r="34" spans="1:15" ht="15" customHeight="1">
      <c r="A34" s="412"/>
      <c r="B34" s="426"/>
      <c r="C34" s="414"/>
      <c r="D34" s="389"/>
      <c r="E34" s="400"/>
      <c r="F34" s="406"/>
      <c r="H34" s="440" t="s">
        <v>273</v>
      </c>
      <c r="I34" s="441">
        <f t="shared" ref="I34:N34" si="8">SUM(I25:I33)</f>
        <v>0.95000000000000007</v>
      </c>
      <c r="J34" s="441">
        <f t="shared" si="8"/>
        <v>0.05</v>
      </c>
      <c r="K34" s="441">
        <f t="shared" si="8"/>
        <v>0</v>
      </c>
      <c r="L34" s="441">
        <f t="shared" si="8"/>
        <v>0</v>
      </c>
      <c r="M34" s="441">
        <f t="shared" si="8"/>
        <v>0</v>
      </c>
      <c r="N34" s="441">
        <f t="shared" si="8"/>
        <v>0</v>
      </c>
      <c r="O34" s="442">
        <f>SUM(I34:N34)</f>
        <v>1</v>
      </c>
    </row>
    <row r="35" spans="1:15" ht="15" customHeight="1">
      <c r="A35" s="412" t="s">
        <v>148</v>
      </c>
      <c r="B35" s="426"/>
      <c r="C35" s="443"/>
      <c r="D35" s="389"/>
      <c r="E35" s="469">
        <v>0.2</v>
      </c>
      <c r="F35" s="444">
        <f t="shared" ref="F35:F43" si="9">E35/$E$48</f>
        <v>6.5092948096113013E-3</v>
      </c>
      <c r="H35" s="432"/>
      <c r="I35" s="432"/>
      <c r="J35" s="432"/>
      <c r="K35" s="432"/>
      <c r="L35" s="432"/>
      <c r="M35" s="432"/>
      <c r="N35" s="432"/>
    </row>
    <row r="36" spans="1:15" ht="15" customHeight="1">
      <c r="A36" s="412" t="s">
        <v>149</v>
      </c>
      <c r="B36" s="426"/>
      <c r="C36" s="443"/>
      <c r="D36" s="389"/>
      <c r="E36" s="469">
        <v>0.2</v>
      </c>
      <c r="F36" s="444">
        <f t="shared" si="9"/>
        <v>6.5092948096113013E-3</v>
      </c>
      <c r="H36" s="474" t="s">
        <v>263</v>
      </c>
      <c r="I36" s="685" t="s">
        <v>274</v>
      </c>
      <c r="J36" s="685"/>
      <c r="K36" s="685"/>
      <c r="L36" s="685"/>
      <c r="M36" s="685"/>
      <c r="N36" s="685"/>
    </row>
    <row r="37" spans="1:15" ht="15" customHeight="1">
      <c r="A37" s="412" t="s">
        <v>150</v>
      </c>
      <c r="B37" s="426"/>
      <c r="C37" s="443"/>
      <c r="D37" s="389"/>
      <c r="E37" s="469">
        <v>0.35</v>
      </c>
      <c r="F37" s="444">
        <f t="shared" si="9"/>
        <v>1.1391265916819776E-2</v>
      </c>
      <c r="H37" s="397"/>
      <c r="I37" s="402">
        <v>1</v>
      </c>
      <c r="J37" s="402">
        <v>2</v>
      </c>
      <c r="K37" s="402">
        <v>3</v>
      </c>
      <c r="L37" s="402">
        <v>4</v>
      </c>
      <c r="M37" s="402">
        <v>5</v>
      </c>
      <c r="N37" s="402">
        <v>6</v>
      </c>
    </row>
    <row r="38" spans="1:15" ht="15" customHeight="1">
      <c r="A38" s="412" t="s">
        <v>151</v>
      </c>
      <c r="B38" s="426"/>
      <c r="C38" s="445"/>
      <c r="D38" s="389"/>
      <c r="E38" s="469">
        <v>0.5</v>
      </c>
      <c r="F38" s="444">
        <f t="shared" si="9"/>
        <v>1.6273237024028251E-2</v>
      </c>
      <c r="H38" s="397" t="s">
        <v>264</v>
      </c>
      <c r="I38" s="446">
        <f t="shared" ref="I38:N46" si="10">I25*I13</f>
        <v>0</v>
      </c>
      <c r="J38" s="446">
        <f t="shared" si="10"/>
        <v>0</v>
      </c>
      <c r="K38" s="446">
        <f t="shared" si="10"/>
        <v>0</v>
      </c>
      <c r="L38" s="446">
        <f t="shared" si="10"/>
        <v>0</v>
      </c>
      <c r="M38" s="446">
        <f t="shared" si="10"/>
        <v>0</v>
      </c>
      <c r="N38" s="447">
        <f t="shared" si="10"/>
        <v>0</v>
      </c>
      <c r="O38" s="432"/>
    </row>
    <row r="39" spans="1:15" ht="15" customHeight="1">
      <c r="A39" s="412" t="s">
        <v>152</v>
      </c>
      <c r="B39" s="426"/>
      <c r="C39" s="443"/>
      <c r="D39" s="389"/>
      <c r="E39" s="469">
        <v>0.15</v>
      </c>
      <c r="F39" s="444">
        <f t="shared" si="9"/>
        <v>4.8819711072084753E-3</v>
      </c>
      <c r="H39" s="397" t="s">
        <v>265</v>
      </c>
      <c r="I39" s="446">
        <f t="shared" si="10"/>
        <v>0</v>
      </c>
      <c r="J39" s="446">
        <f t="shared" si="10"/>
        <v>0</v>
      </c>
      <c r="K39" s="446">
        <f t="shared" si="10"/>
        <v>0</v>
      </c>
      <c r="L39" s="446">
        <f t="shared" si="10"/>
        <v>0</v>
      </c>
      <c r="M39" s="446">
        <f t="shared" si="10"/>
        <v>0</v>
      </c>
      <c r="N39" s="447">
        <f t="shared" si="10"/>
        <v>0</v>
      </c>
      <c r="O39" s="432"/>
    </row>
    <row r="40" spans="1:15" ht="15" customHeight="1">
      <c r="A40" s="412" t="s">
        <v>153</v>
      </c>
      <c r="B40" s="426"/>
      <c r="C40" s="445"/>
      <c r="D40" s="389"/>
      <c r="E40" s="469">
        <v>0.1</v>
      </c>
      <c r="F40" s="444">
        <f t="shared" si="9"/>
        <v>3.2546474048056506E-3</v>
      </c>
      <c r="H40" s="397" t="s">
        <v>266</v>
      </c>
      <c r="I40" s="446">
        <f t="shared" si="10"/>
        <v>0</v>
      </c>
      <c r="J40" s="446">
        <f t="shared" si="10"/>
        <v>0</v>
      </c>
      <c r="K40" s="446">
        <f t="shared" si="10"/>
        <v>0</v>
      </c>
      <c r="L40" s="446">
        <f t="shared" si="10"/>
        <v>0</v>
      </c>
      <c r="M40" s="446">
        <f t="shared" si="10"/>
        <v>0</v>
      </c>
      <c r="N40" s="447">
        <f t="shared" si="10"/>
        <v>0</v>
      </c>
      <c r="O40" s="432"/>
    </row>
    <row r="41" spans="1:15" ht="15" customHeight="1">
      <c r="A41" s="412" t="s">
        <v>154</v>
      </c>
      <c r="B41" s="426"/>
      <c r="C41" s="410" t="s">
        <v>134</v>
      </c>
      <c r="D41" s="389"/>
      <c r="E41" s="469"/>
      <c r="F41" s="444">
        <f t="shared" si="9"/>
        <v>0</v>
      </c>
      <c r="H41" s="397"/>
      <c r="I41" s="446"/>
      <c r="J41" s="446"/>
      <c r="K41" s="446"/>
      <c r="L41" s="446"/>
      <c r="M41" s="446"/>
      <c r="N41" s="447"/>
      <c r="O41" s="432"/>
    </row>
    <row r="42" spans="1:15" ht="15" customHeight="1">
      <c r="A42" s="412" t="s">
        <v>155</v>
      </c>
      <c r="B42" s="426"/>
      <c r="C42" s="410"/>
      <c r="D42" s="389"/>
      <c r="E42" s="469">
        <v>0.36</v>
      </c>
      <c r="F42" s="444">
        <f t="shared" si="9"/>
        <v>1.1716730657300341E-2</v>
      </c>
      <c r="H42" s="397"/>
      <c r="I42" s="446"/>
      <c r="J42" s="446"/>
      <c r="K42" s="446"/>
      <c r="L42" s="446"/>
      <c r="M42" s="446"/>
      <c r="N42" s="447"/>
      <c r="O42" s="432"/>
    </row>
    <row r="43" spans="1:15" ht="15" customHeight="1">
      <c r="A43" s="437"/>
      <c r="B43" s="438"/>
      <c r="C43" s="448"/>
      <c r="D43" s="389"/>
      <c r="E43" s="425"/>
      <c r="F43" s="406">
        <f t="shared" si="9"/>
        <v>0</v>
      </c>
      <c r="H43" s="397" t="s">
        <v>267</v>
      </c>
      <c r="I43" s="446">
        <f t="shared" si="10"/>
        <v>0</v>
      </c>
      <c r="J43" s="446">
        <f t="shared" si="10"/>
        <v>0</v>
      </c>
      <c r="K43" s="446">
        <f t="shared" si="10"/>
        <v>0</v>
      </c>
      <c r="L43" s="446">
        <f t="shared" si="10"/>
        <v>0</v>
      </c>
      <c r="M43" s="446">
        <f t="shared" si="10"/>
        <v>0</v>
      </c>
      <c r="N43" s="447">
        <f t="shared" si="10"/>
        <v>0</v>
      </c>
      <c r="O43" s="432"/>
    </row>
    <row r="44" spans="1:15" ht="15" customHeight="1">
      <c r="A44" s="415" t="s">
        <v>156</v>
      </c>
      <c r="B44" s="426"/>
      <c r="C44" s="414"/>
      <c r="D44" s="389"/>
      <c r="E44" s="419">
        <f>SUM(E33:E43)</f>
        <v>29.725294498059906</v>
      </c>
      <c r="F44" s="427">
        <f>IF(E44=0,0,E44/E$48)</f>
        <v>0.96745352595194345</v>
      </c>
      <c r="H44" s="397" t="s">
        <v>269</v>
      </c>
      <c r="I44" s="446">
        <f t="shared" si="10"/>
        <v>0</v>
      </c>
      <c r="J44" s="446">
        <f t="shared" si="10"/>
        <v>0</v>
      </c>
      <c r="K44" s="446">
        <f t="shared" si="10"/>
        <v>0</v>
      </c>
      <c r="L44" s="446">
        <f t="shared" si="10"/>
        <v>0</v>
      </c>
      <c r="M44" s="446">
        <f t="shared" si="10"/>
        <v>0</v>
      </c>
      <c r="N44" s="447">
        <f t="shared" si="10"/>
        <v>0</v>
      </c>
      <c r="O44" s="432"/>
    </row>
    <row r="45" spans="1:15" ht="15" customHeight="1">
      <c r="A45" s="412"/>
      <c r="B45" s="426"/>
      <c r="C45" s="414"/>
      <c r="D45" s="389"/>
      <c r="E45" s="400"/>
      <c r="F45" s="449"/>
      <c r="H45" s="397" t="s">
        <v>270</v>
      </c>
      <c r="I45" s="446">
        <f t="shared" si="10"/>
        <v>0.75600000000000001</v>
      </c>
      <c r="J45" s="446">
        <f t="shared" si="10"/>
        <v>0</v>
      </c>
      <c r="K45" s="446">
        <f t="shared" si="10"/>
        <v>0</v>
      </c>
      <c r="L45" s="446">
        <f t="shared" si="10"/>
        <v>0</v>
      </c>
      <c r="M45" s="446">
        <f t="shared" si="10"/>
        <v>0</v>
      </c>
      <c r="N45" s="447">
        <f t="shared" si="10"/>
        <v>0</v>
      </c>
      <c r="O45" s="432"/>
    </row>
    <row r="46" spans="1:15" ht="15" customHeight="1">
      <c r="A46" s="412" t="s">
        <v>157</v>
      </c>
      <c r="B46" s="426"/>
      <c r="C46" s="445"/>
      <c r="D46" s="389"/>
      <c r="E46" s="469">
        <v>1</v>
      </c>
      <c r="F46" s="427">
        <f>(IF(E46=0,0,E46/E$48))</f>
        <v>3.2546474048056502E-2</v>
      </c>
      <c r="H46" s="397" t="s">
        <v>271</v>
      </c>
      <c r="I46" s="446">
        <f t="shared" si="10"/>
        <v>14.04</v>
      </c>
      <c r="J46" s="446">
        <f t="shared" si="10"/>
        <v>0.82</v>
      </c>
      <c r="K46" s="446">
        <f t="shared" si="10"/>
        <v>0</v>
      </c>
      <c r="L46" s="446">
        <f t="shared" si="10"/>
        <v>0</v>
      </c>
      <c r="M46" s="446">
        <f t="shared" si="10"/>
        <v>0</v>
      </c>
      <c r="N46" s="447">
        <f t="shared" si="10"/>
        <v>0</v>
      </c>
      <c r="O46" s="432"/>
    </row>
    <row r="47" spans="1:15" ht="15" customHeight="1">
      <c r="A47" s="412"/>
      <c r="B47" s="413"/>
      <c r="C47" s="414"/>
      <c r="D47" s="389"/>
      <c r="E47" s="400"/>
      <c r="F47" s="406"/>
      <c r="H47" s="440" t="s">
        <v>273</v>
      </c>
      <c r="I47" s="450">
        <f t="shared" ref="I47:N47" si="11">SUM(I38:I46)</f>
        <v>14.795999999999999</v>
      </c>
      <c r="J47" s="450">
        <f t="shared" si="11"/>
        <v>0.82</v>
      </c>
      <c r="K47" s="450">
        <f t="shared" si="11"/>
        <v>0</v>
      </c>
      <c r="L47" s="450">
        <f t="shared" si="11"/>
        <v>0</v>
      </c>
      <c r="M47" s="450">
        <f t="shared" si="11"/>
        <v>0</v>
      </c>
      <c r="N47" s="450">
        <f t="shared" si="11"/>
        <v>0</v>
      </c>
      <c r="O47" s="432"/>
    </row>
    <row r="48" spans="1:15" ht="15" customHeight="1">
      <c r="A48" s="415" t="s">
        <v>158</v>
      </c>
      <c r="B48" s="451"/>
      <c r="C48" s="452"/>
      <c r="D48" s="389"/>
      <c r="E48" s="453">
        <f>SUM(E44:E47)</f>
        <v>30.725294498059906</v>
      </c>
      <c r="F48" s="454">
        <f>SUM(F44:F47)</f>
        <v>1</v>
      </c>
      <c r="H48" s="432"/>
      <c r="I48" s="432"/>
      <c r="J48" s="432"/>
      <c r="K48" s="432"/>
      <c r="L48" s="432"/>
      <c r="M48" s="432"/>
      <c r="N48" s="432"/>
      <c r="O48" s="432"/>
    </row>
    <row r="49" spans="1:15" ht="15" customHeight="1">
      <c r="B49" s="455"/>
      <c r="C49" s="456"/>
      <c r="D49" s="389"/>
      <c r="F49" s="457"/>
      <c r="H49" s="432"/>
      <c r="I49" s="432"/>
      <c r="J49" s="432"/>
      <c r="K49" s="432"/>
      <c r="L49" s="432"/>
      <c r="M49" s="432"/>
      <c r="N49" s="432"/>
      <c r="O49" s="432"/>
    </row>
    <row r="50" spans="1:15" ht="15" customHeight="1">
      <c r="A50" s="458" t="s">
        <v>275</v>
      </c>
      <c r="B50" s="459"/>
      <c r="C50" s="460"/>
      <c r="D50" s="432"/>
      <c r="E50" s="461">
        <f>(E$27*1.3)+($E$48-$E$27)</f>
        <v>38.94988284747788</v>
      </c>
      <c r="F50" s="462"/>
      <c r="G50" s="432"/>
      <c r="H50" s="432"/>
      <c r="I50" s="432"/>
      <c r="J50" s="432"/>
      <c r="K50" s="432"/>
      <c r="L50" s="432"/>
      <c r="M50" s="432"/>
      <c r="N50" s="432"/>
      <c r="O50" s="432"/>
    </row>
    <row r="51" spans="1:15" s="432" customFormat="1" ht="15" customHeight="1">
      <c r="B51" s="463"/>
      <c r="C51" s="464"/>
    </row>
    <row r="52" spans="1:15" s="432" customFormat="1" ht="15" customHeight="1">
      <c r="A52" s="458" t="s">
        <v>159</v>
      </c>
      <c r="B52" s="459"/>
      <c r="C52" s="460"/>
      <c r="E52" s="461">
        <f>(E$27*1.5)+($E$48-$E$27)</f>
        <v>44.432941747089856</v>
      </c>
      <c r="F52" s="462"/>
    </row>
    <row r="53" spans="1:15" s="432" customFormat="1" ht="15" customHeight="1">
      <c r="B53" s="463"/>
      <c r="C53" s="464"/>
    </row>
    <row r="54" spans="1:15" s="432" customFormat="1" ht="15" customHeight="1">
      <c r="A54" s="458" t="s">
        <v>160</v>
      </c>
      <c r="B54" s="459"/>
      <c r="C54" s="460"/>
      <c r="E54" s="461">
        <f>(E$27*2.5)+($E$48-$E$27)</f>
        <v>71.848236245149764</v>
      </c>
    </row>
    <row r="55" spans="1:15" s="432" customFormat="1">
      <c r="B55" s="463"/>
      <c r="C55" s="465"/>
      <c r="F55" s="466"/>
    </row>
    <row r="56" spans="1:15" s="432" customFormat="1">
      <c r="C56" s="467"/>
      <c r="F56" s="466"/>
    </row>
    <row r="57" spans="1:15" s="432" customFormat="1">
      <c r="C57" s="467"/>
      <c r="F57" s="466"/>
    </row>
    <row r="58" spans="1:15" s="432" customFormat="1">
      <c r="A58" s="306"/>
      <c r="C58" s="467"/>
      <c r="F58" s="466"/>
    </row>
    <row r="59" spans="1:15" s="432" customFormat="1">
      <c r="C59" s="467"/>
      <c r="F59" s="466"/>
    </row>
    <row r="60" spans="1:15" s="432" customFormat="1">
      <c r="C60" s="467"/>
      <c r="F60" s="466"/>
    </row>
    <row r="61" spans="1:15" s="432" customFormat="1">
      <c r="C61" s="467"/>
      <c r="F61" s="466"/>
      <c r="H61" s="306"/>
      <c r="I61" s="306"/>
      <c r="J61" s="306"/>
      <c r="K61" s="306"/>
      <c r="L61" s="306"/>
      <c r="M61" s="306"/>
      <c r="N61" s="306"/>
    </row>
    <row r="62" spans="1:15" s="432" customFormat="1">
      <c r="C62" s="467"/>
      <c r="F62" s="466"/>
      <c r="H62" s="306"/>
      <c r="I62" s="306"/>
      <c r="J62" s="306"/>
      <c r="K62" s="306"/>
      <c r="L62" s="306"/>
      <c r="M62" s="306"/>
      <c r="N62" s="306"/>
    </row>
    <row r="63" spans="1:15" s="432" customFormat="1">
      <c r="C63" s="467"/>
      <c r="F63" s="466"/>
      <c r="H63" s="306"/>
      <c r="I63" s="306"/>
      <c r="J63" s="306"/>
      <c r="K63" s="306"/>
      <c r="L63" s="306"/>
      <c r="M63" s="306"/>
      <c r="N63" s="306"/>
    </row>
    <row r="64" spans="1:15" s="432" customFormat="1">
      <c r="C64" s="467"/>
      <c r="F64" s="466"/>
      <c r="H64" s="306"/>
      <c r="I64" s="306"/>
      <c r="J64" s="306"/>
      <c r="K64" s="306"/>
      <c r="L64" s="306"/>
      <c r="M64" s="306"/>
      <c r="N64" s="306"/>
    </row>
    <row r="65" spans="1:14" s="432" customFormat="1">
      <c r="C65" s="467"/>
      <c r="F65" s="466"/>
      <c r="H65" s="306"/>
      <c r="I65" s="306"/>
      <c r="J65" s="306"/>
      <c r="K65" s="306"/>
      <c r="L65" s="306"/>
      <c r="M65" s="306"/>
      <c r="N65" s="306"/>
    </row>
    <row r="66" spans="1:14" s="432" customFormat="1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</row>
  </sheetData>
  <sheetProtection algorithmName="SHA-512" hashValue="IiJLnZprtOHr14MTNt3g3SNYQnFfeCC2iTXVtXAkJAXEPBFyTrKacX/pR8TihDbt2HaMk0T8yREGjedqsEf97Q==" saltValue="f9KVFVpDnXjxDvymrPKzHA==" spinCount="100000" sheet="1" objects="1" scenarios="1"/>
  <dataConsolidate/>
  <mergeCells count="7">
    <mergeCell ref="I36:N36"/>
    <mergeCell ref="H1:N2"/>
    <mergeCell ref="H3:N3"/>
    <mergeCell ref="H4:N5"/>
    <mergeCell ref="E11:F11"/>
    <mergeCell ref="I11:N11"/>
    <mergeCell ref="I23:N23"/>
  </mergeCells>
  <conditionalFormatting sqref="O34">
    <cfRule type="cellIs" dxfId="5" priority="1" operator="greaterThan">
      <formula>1</formula>
    </cfRule>
    <cfRule type="cellIs" dxfId="4" priority="2" operator="between">
      <formula>0.999999</formula>
      <formula>0</formula>
    </cfRule>
    <cfRule type="cellIs" dxfId="3" priority="3" operator="equal">
      <formula>1</formula>
    </cfRule>
  </conditionalFormatting>
  <pageMargins left="0.59055118110236227" right="0.59055118110236227" top="0.59055118110236227" bottom="0.78740157480314965" header="0" footer="0"/>
  <pageSetup paperSize="9" scale="58" fitToWidth="0" orientation="landscape" horizontalDpi="4294967292" verticalDpi="4294967292" r:id="rId1"/>
  <headerFoot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52C0-7F70-8548-BC76-4BF5A6FF0C8E}">
  <sheetPr>
    <tabColor theme="0" tint="-0.14999847407452621"/>
    <pageSetUpPr fitToPage="1"/>
  </sheetPr>
  <dimension ref="A1:O79"/>
  <sheetViews>
    <sheetView showGridLines="0" zoomScaleNormal="100" zoomScalePageLayoutView="50" workbookViewId="0">
      <pane ySplit="9" topLeftCell="A10" activePane="bottomLeft" state="frozen"/>
      <selection activeCell="B4" sqref="B4"/>
      <selection pane="bottomLeft" activeCell="H42" sqref="H42"/>
    </sheetView>
  </sheetViews>
  <sheetFormatPr baseColWidth="10" defaultColWidth="11.5" defaultRowHeight="13"/>
  <cols>
    <col min="1" max="1" width="35.83203125" style="306" customWidth="1"/>
    <col min="2" max="2" width="19.5" style="306" customWidth="1"/>
    <col min="3" max="3" width="19.33203125" style="306" bestFit="1" customWidth="1"/>
    <col min="4" max="4" width="2" style="306" customWidth="1"/>
    <col min="5" max="5" width="11.6640625" style="306" customWidth="1"/>
    <col min="6" max="6" width="10.6640625" style="306" customWidth="1"/>
    <col min="7" max="7" width="6" style="306" customWidth="1"/>
    <col min="8" max="8" width="27.83203125" style="306" customWidth="1"/>
    <col min="9" max="15" width="11.5" style="306"/>
    <col min="16" max="16" width="33" style="306" customWidth="1"/>
    <col min="17" max="16384" width="11.5" style="306"/>
  </cols>
  <sheetData>
    <row r="1" spans="1:15" ht="22" customHeight="1">
      <c r="A1" s="303" t="s">
        <v>0</v>
      </c>
      <c r="B1" s="304"/>
      <c r="C1" s="305"/>
      <c r="D1" s="305"/>
      <c r="E1" s="305"/>
      <c r="F1" s="305"/>
      <c r="H1" s="686"/>
      <c r="I1" s="686"/>
      <c r="J1" s="686"/>
      <c r="K1" s="686"/>
      <c r="L1" s="686"/>
      <c r="M1" s="686"/>
      <c r="N1" s="686"/>
    </row>
    <row r="2" spans="1:15">
      <c r="A2" s="487"/>
      <c r="B2" s="488"/>
      <c r="C2" s="489"/>
      <c r="D2" s="488"/>
      <c r="E2" s="490"/>
      <c r="F2" s="491"/>
      <c r="H2" s="686"/>
      <c r="I2" s="686"/>
      <c r="J2" s="686"/>
      <c r="K2" s="686"/>
      <c r="L2" s="686"/>
      <c r="M2" s="686"/>
      <c r="N2" s="686"/>
    </row>
    <row r="3" spans="1:15" ht="14.25" customHeight="1">
      <c r="A3" s="492" t="str">
        <f>'1-Contractblad dag'!A3</f>
        <v>Naam opdrachtgever</v>
      </c>
      <c r="B3" s="493" t="str">
        <f>'1-Contractblad dag'!B3</f>
        <v>Eenbes Basisonderwijs</v>
      </c>
      <c r="C3" s="494"/>
      <c r="D3" s="488"/>
      <c r="E3" s="495"/>
      <c r="F3" s="496"/>
      <c r="H3" s="686"/>
      <c r="I3" s="686"/>
      <c r="J3" s="686"/>
      <c r="K3" s="686"/>
      <c r="L3" s="686"/>
      <c r="M3" s="686"/>
      <c r="N3" s="686"/>
    </row>
    <row r="4" spans="1:15" ht="15.75" customHeight="1">
      <c r="A4" s="492" t="str">
        <f>'1-Contractblad dag'!A4</f>
        <v>Calculatie onderdeel</v>
      </c>
      <c r="B4" s="497" t="str">
        <f ca="1">MID(CELL("bestandsnaam",$C$9),SEARCH("]",CELL("bestandsnaam",$C$9),1)+1,256)</f>
        <v>6-Opbouw uurtarief toezicht</v>
      </c>
      <c r="C4" s="498"/>
      <c r="D4" s="499"/>
      <c r="H4" s="686"/>
      <c r="I4" s="686"/>
      <c r="J4" s="686"/>
      <c r="K4" s="686"/>
      <c r="L4" s="686"/>
      <c r="M4" s="686"/>
      <c r="N4" s="686"/>
    </row>
    <row r="5" spans="1:15">
      <c r="A5" s="492" t="str">
        <f>'1-Contractblad dag'!A5</f>
        <v>Gebouw/plaats</v>
      </c>
      <c r="B5" s="493" t="str">
        <f>'1-Contractblad dag'!B5</f>
        <v>Eenbes Basisonderwijs</v>
      </c>
      <c r="C5" s="498"/>
      <c r="D5" s="499"/>
      <c r="H5" s="686"/>
      <c r="I5" s="686"/>
      <c r="J5" s="686"/>
      <c r="K5" s="686"/>
      <c r="L5" s="686"/>
      <c r="M5" s="686"/>
      <c r="N5" s="686"/>
    </row>
    <row r="6" spans="1:15">
      <c r="A6" s="492" t="str">
        <f>'1-Contractblad dag'!A6</f>
        <v>Besteknummer</v>
      </c>
      <c r="B6" s="493" t="str">
        <f>'1-Contractblad dag'!B6</f>
        <v>Calculatie Eenbes Basisonderwijs 2024-01</v>
      </c>
      <c r="C6" s="498"/>
      <c r="D6" s="499"/>
      <c r="H6" s="391"/>
      <c r="I6" s="391"/>
      <c r="J6" s="391"/>
      <c r="K6" s="391"/>
      <c r="L6" s="391"/>
      <c r="M6" s="391"/>
      <c r="N6" s="391"/>
    </row>
    <row r="7" spans="1:15">
      <c r="A7" s="492" t="str">
        <f>'1-Contractblad dag'!A7</f>
        <v>Naam leverancier</v>
      </c>
      <c r="B7" s="493" t="str">
        <f>'1-Contractblad dag'!B7</f>
        <v>Exploitatie calculatie</v>
      </c>
      <c r="C7" s="498"/>
      <c r="D7" s="499"/>
      <c r="H7" s="391"/>
      <c r="I7" s="391"/>
      <c r="J7" s="391"/>
      <c r="K7" s="391"/>
      <c r="L7" s="391"/>
      <c r="M7" s="391"/>
      <c r="N7" s="391"/>
      <c r="O7" s="392"/>
    </row>
    <row r="8" spans="1:15">
      <c r="A8" s="492" t="str">
        <f>'1-Contractblad dag'!A8</f>
        <v>Prijspeil</v>
      </c>
      <c r="B8" s="500">
        <f>'1-Contractblad dag'!B8</f>
        <v>45474</v>
      </c>
      <c r="C8" s="498"/>
      <c r="D8" s="499"/>
      <c r="K8" s="391"/>
      <c r="L8" s="391"/>
      <c r="M8" s="391"/>
      <c r="N8" s="391"/>
    </row>
    <row r="9" spans="1:15">
      <c r="A9" s="492" t="str">
        <f>'1-Contractblad dag'!A9</f>
        <v>Bijzonderheden</v>
      </c>
      <c r="B9" s="493" t="str">
        <f>'1-Contractblad dag'!B9</f>
        <v>Vertrouwelijk</v>
      </c>
      <c r="C9" s="501"/>
      <c r="D9" s="499"/>
      <c r="E9" s="394"/>
      <c r="F9" s="395"/>
    </row>
    <row r="10" spans="1:15">
      <c r="A10" s="492"/>
      <c r="B10" s="493"/>
      <c r="C10" s="501"/>
      <c r="D10" s="499"/>
      <c r="E10" s="394"/>
      <c r="F10" s="395"/>
    </row>
    <row r="11" spans="1:15" s="392" customFormat="1" ht="30.75" customHeight="1">
      <c r="A11" s="533" t="s">
        <v>276</v>
      </c>
      <c r="B11" s="535"/>
      <c r="C11" s="534"/>
      <c r="D11" s="502"/>
      <c r="E11" s="693" t="s">
        <v>277</v>
      </c>
      <c r="F11" s="694"/>
      <c r="H11" s="533" t="s">
        <v>263</v>
      </c>
      <c r="I11" s="692" t="s">
        <v>290</v>
      </c>
      <c r="J11" s="692"/>
      <c r="K11" s="692"/>
      <c r="L11" s="692"/>
      <c r="M11" s="692"/>
      <c r="N11" s="692"/>
    </row>
    <row r="12" spans="1:15" ht="30" customHeight="1">
      <c r="A12" s="397"/>
      <c r="B12" s="503" t="s">
        <v>70</v>
      </c>
      <c r="C12" s="504" t="s">
        <v>70</v>
      </c>
      <c r="D12" s="499"/>
      <c r="E12" s="400"/>
      <c r="F12" s="401"/>
      <c r="H12" s="397"/>
      <c r="I12" s="478">
        <v>1</v>
      </c>
      <c r="J12" s="478">
        <v>2</v>
      </c>
      <c r="K12" s="478">
        <v>3</v>
      </c>
      <c r="L12" s="478">
        <v>4</v>
      </c>
      <c r="M12" s="478">
        <v>5</v>
      </c>
      <c r="N12" s="478">
        <v>6</v>
      </c>
    </row>
    <row r="13" spans="1:15" ht="15" customHeight="1">
      <c r="A13" s="397" t="s">
        <v>281</v>
      </c>
      <c r="B13" s="505"/>
      <c r="C13" s="506"/>
      <c r="D13" s="499"/>
      <c r="E13" s="405">
        <f>SUM(I35:N35)</f>
        <v>18.248000000000001</v>
      </c>
      <c r="F13" s="406"/>
      <c r="H13" s="479"/>
      <c r="I13" s="647"/>
      <c r="J13" s="647"/>
      <c r="K13" s="647"/>
      <c r="L13" s="647"/>
      <c r="M13" s="647"/>
      <c r="N13" s="647"/>
    </row>
    <row r="14" spans="1:15" ht="15" customHeight="1">
      <c r="A14" s="397" t="s">
        <v>133</v>
      </c>
      <c r="B14" s="507"/>
      <c r="C14" s="508" t="s">
        <v>134</v>
      </c>
      <c r="D14" s="499"/>
      <c r="E14" s="469"/>
      <c r="F14" s="406"/>
      <c r="H14" s="479" t="s">
        <v>267</v>
      </c>
      <c r="I14" s="407">
        <f>'5-Opbouw uurtarief productie'!I18</f>
        <v>14.15</v>
      </c>
      <c r="J14" s="407">
        <f>'5-Opbouw uurtarief productie'!J18</f>
        <v>14.87</v>
      </c>
      <c r="K14" s="407">
        <f>'5-Opbouw uurtarief productie'!K18</f>
        <v>15.55</v>
      </c>
      <c r="L14" s="407">
        <f>'5-Opbouw uurtarief productie'!L18</f>
        <v>16.34</v>
      </c>
      <c r="M14" s="407">
        <f>'5-Opbouw uurtarief productie'!M18</f>
        <v>16.97</v>
      </c>
      <c r="N14" s="407">
        <f>'5-Opbouw uurtarief productie'!N18</f>
        <v>17.829999999999998</v>
      </c>
    </row>
    <row r="15" spans="1:15" ht="15" customHeight="1">
      <c r="A15" s="412" t="s">
        <v>135</v>
      </c>
      <c r="B15" s="509"/>
      <c r="C15" s="510"/>
      <c r="D15" s="499"/>
      <c r="E15" s="469"/>
      <c r="F15" s="406"/>
      <c r="H15" s="479" t="s">
        <v>269</v>
      </c>
      <c r="I15" s="407">
        <f>'5-Opbouw uurtarief productie'!I19</f>
        <v>14.68</v>
      </c>
      <c r="J15" s="407">
        <f>'5-Opbouw uurtarief productie'!J19</f>
        <v>15.39</v>
      </c>
      <c r="K15" s="407">
        <f>'5-Opbouw uurtarief productie'!K19</f>
        <v>16.12</v>
      </c>
      <c r="L15" s="407">
        <f>'5-Opbouw uurtarief productie'!L19</f>
        <v>16.91</v>
      </c>
      <c r="M15" s="407">
        <f>'5-Opbouw uurtarief productie'!M19</f>
        <v>17.55</v>
      </c>
      <c r="N15" s="407">
        <f>'5-Opbouw uurtarief productie'!N19</f>
        <v>18.45</v>
      </c>
    </row>
    <row r="16" spans="1:15" ht="15" customHeight="1">
      <c r="A16" s="415" t="s">
        <v>136</v>
      </c>
      <c r="B16" s="511"/>
      <c r="C16" s="510"/>
      <c r="D16" s="499"/>
      <c r="E16" s="419">
        <f>SUM(E13:E15)</f>
        <v>18.248000000000001</v>
      </c>
      <c r="F16" s="406"/>
      <c r="H16" s="479" t="s">
        <v>270</v>
      </c>
      <c r="I16" s="407">
        <f>'5-Opbouw uurtarief productie'!I20</f>
        <v>15.12</v>
      </c>
      <c r="J16" s="407">
        <f>'5-Opbouw uurtarief productie'!J20</f>
        <v>15.9</v>
      </c>
      <c r="K16" s="407">
        <f>'5-Opbouw uurtarief productie'!K20</f>
        <v>16.63</v>
      </c>
      <c r="L16" s="407">
        <f>'5-Opbouw uurtarief productie'!L20</f>
        <v>17.46</v>
      </c>
      <c r="M16" s="407">
        <f>'5-Opbouw uurtarief productie'!M20</f>
        <v>18.14</v>
      </c>
      <c r="N16" s="407">
        <f>'5-Opbouw uurtarief productie'!N20</f>
        <v>19.05</v>
      </c>
    </row>
    <row r="17" spans="1:15" ht="15" customHeight="1">
      <c r="A17" s="412"/>
      <c r="B17" s="512"/>
      <c r="C17" s="513"/>
      <c r="D17" s="499"/>
      <c r="E17" s="422"/>
      <c r="F17" s="406"/>
      <c r="H17" s="479" t="s">
        <v>271</v>
      </c>
      <c r="I17" s="407">
        <f>'5-Opbouw uurtarief productie'!I21</f>
        <v>15.6</v>
      </c>
      <c r="J17" s="407">
        <f>'5-Opbouw uurtarief productie'!J21</f>
        <v>16.399999999999999</v>
      </c>
      <c r="K17" s="407">
        <f>'5-Opbouw uurtarief productie'!K21</f>
        <v>17.190000000000001</v>
      </c>
      <c r="L17" s="407">
        <f>'5-Opbouw uurtarief productie'!L21</f>
        <v>18.010000000000002</v>
      </c>
      <c r="M17" s="407">
        <f>'5-Opbouw uurtarief productie'!M21</f>
        <v>18.71</v>
      </c>
      <c r="N17" s="407">
        <f>'5-Opbouw uurtarief productie'!N21</f>
        <v>19.670000000000002</v>
      </c>
    </row>
    <row r="18" spans="1:15" ht="15" customHeight="1">
      <c r="A18" s="423" t="s">
        <v>137</v>
      </c>
      <c r="B18" s="514"/>
      <c r="C18" s="515">
        <f>'5-Opbouw uurtarief productie'!C18</f>
        <v>0.08</v>
      </c>
      <c r="D18" s="499"/>
      <c r="E18" s="425">
        <f>$C18*E16</f>
        <v>1.45984</v>
      </c>
      <c r="F18" s="406"/>
      <c r="H18" s="480"/>
      <c r="I18" s="481"/>
      <c r="J18" s="481"/>
      <c r="K18" s="481"/>
      <c r="L18" s="481"/>
      <c r="M18" s="481"/>
      <c r="N18" s="481"/>
    </row>
    <row r="19" spans="1:15" ht="15" customHeight="1">
      <c r="A19" s="423" t="s">
        <v>268</v>
      </c>
      <c r="B19" s="514"/>
      <c r="C19" s="515">
        <f>'5-Opbouw uurtarief productie'!C19</f>
        <v>0.05</v>
      </c>
      <c r="D19" s="499"/>
      <c r="E19" s="425">
        <f>$C19*E16</f>
        <v>0.9124000000000001</v>
      </c>
      <c r="F19" s="406"/>
      <c r="H19" s="533" t="s">
        <v>263</v>
      </c>
      <c r="I19" s="695" t="s">
        <v>272</v>
      </c>
      <c r="J19" s="696"/>
      <c r="K19" s="696"/>
      <c r="L19" s="696"/>
      <c r="M19" s="696"/>
      <c r="N19" s="697"/>
    </row>
    <row r="20" spans="1:15" ht="15" customHeight="1">
      <c r="A20" s="415" t="s">
        <v>138</v>
      </c>
      <c r="B20" s="516"/>
      <c r="C20" s="510"/>
      <c r="D20" s="499"/>
      <c r="E20" s="419">
        <f>SUM(E16:E19)</f>
        <v>20.620240000000003</v>
      </c>
      <c r="F20" s="517">
        <f>IF(E20=0,0,E20/E$48)</f>
        <v>0.57822367559908006</v>
      </c>
      <c r="H20" s="397"/>
      <c r="I20" s="402">
        <v>1</v>
      </c>
      <c r="J20" s="402">
        <v>2</v>
      </c>
      <c r="K20" s="402">
        <v>3</v>
      </c>
      <c r="L20" s="402">
        <v>4</v>
      </c>
      <c r="M20" s="402">
        <v>5</v>
      </c>
      <c r="N20" s="402">
        <v>6</v>
      </c>
    </row>
    <row r="21" spans="1:15" ht="15" customHeight="1">
      <c r="A21" s="412"/>
      <c r="B21" s="512"/>
      <c r="C21" s="513"/>
      <c r="D21" s="499"/>
      <c r="E21" s="422"/>
      <c r="F21" s="406"/>
      <c r="H21" s="397"/>
      <c r="I21" s="651"/>
      <c r="J21" s="651"/>
      <c r="K21" s="651"/>
      <c r="L21" s="651"/>
      <c r="M21" s="651"/>
      <c r="N21" s="651"/>
    </row>
    <row r="22" spans="1:15" ht="15" customHeight="1">
      <c r="A22" s="482" t="s">
        <v>139</v>
      </c>
      <c r="B22" s="514"/>
      <c r="C22" s="513"/>
      <c r="D22" s="518"/>
      <c r="E22" s="430">
        <f>E20*0.96</f>
        <v>19.795430400000001</v>
      </c>
      <c r="F22" s="431"/>
      <c r="G22" s="432"/>
      <c r="H22" s="397" t="s">
        <v>267</v>
      </c>
      <c r="I22" s="641"/>
      <c r="J22" s="641"/>
      <c r="K22" s="641"/>
      <c r="L22" s="641"/>
      <c r="M22" s="641"/>
      <c r="N22" s="641"/>
    </row>
    <row r="23" spans="1:15" s="432" customFormat="1" ht="15" customHeight="1">
      <c r="A23" s="423" t="s">
        <v>140</v>
      </c>
      <c r="B23" s="514"/>
      <c r="C23" s="519" t="s">
        <v>141</v>
      </c>
      <c r="D23" s="499"/>
      <c r="E23" s="425">
        <f>E22*'4-Premies en opslagen'!G25</f>
        <v>5.8234052582400002</v>
      </c>
      <c r="F23" s="406"/>
      <c r="G23" s="306"/>
      <c r="H23" s="397" t="s">
        <v>269</v>
      </c>
      <c r="I23" s="641"/>
      <c r="J23" s="641"/>
      <c r="K23" s="641"/>
      <c r="L23" s="641"/>
      <c r="M23" s="641"/>
      <c r="N23" s="641"/>
      <c r="O23" s="306"/>
    </row>
    <row r="24" spans="1:15" ht="15" customHeight="1">
      <c r="A24" s="415" t="s">
        <v>142</v>
      </c>
      <c r="B24" s="516"/>
      <c r="C24" s="510"/>
      <c r="D24" s="499"/>
      <c r="E24" s="419">
        <f>E23+E20</f>
        <v>26.443645258240004</v>
      </c>
      <c r="F24" s="517">
        <f>IF(E24=0,0,E24/E$48)</f>
        <v>0.74152103745920117</v>
      </c>
      <c r="H24" s="397" t="s">
        <v>270</v>
      </c>
      <c r="I24" s="641"/>
      <c r="J24" s="641"/>
      <c r="K24" s="641"/>
      <c r="L24" s="641"/>
      <c r="M24" s="641"/>
      <c r="N24" s="641"/>
      <c r="O24" s="432"/>
    </row>
    <row r="25" spans="1:15" ht="15" customHeight="1">
      <c r="A25" s="412"/>
      <c r="B25" s="516"/>
      <c r="C25" s="510"/>
      <c r="D25" s="499"/>
      <c r="E25" s="400"/>
      <c r="F25" s="406"/>
      <c r="H25" s="397" t="s">
        <v>271</v>
      </c>
      <c r="I25" s="641"/>
      <c r="J25" s="641">
        <v>0.2</v>
      </c>
      <c r="K25" s="641"/>
      <c r="L25" s="641"/>
      <c r="M25" s="641">
        <v>0.8</v>
      </c>
      <c r="N25" s="641"/>
    </row>
    <row r="26" spans="1:15" ht="15" customHeight="1">
      <c r="A26" s="423" t="s">
        <v>143</v>
      </c>
      <c r="B26" s="514"/>
      <c r="C26" s="519" t="s">
        <v>141</v>
      </c>
      <c r="D26" s="499"/>
      <c r="E26" s="425">
        <f>E24*'4-Premies en opslagen'!B54</f>
        <v>5.6577101482746057</v>
      </c>
      <c r="F26" s="406"/>
      <c r="H26" s="440" t="s">
        <v>273</v>
      </c>
      <c r="I26" s="483">
        <f t="shared" ref="I26:N26" si="0">SUM(I21:I25)</f>
        <v>0</v>
      </c>
      <c r="J26" s="483">
        <f t="shared" si="0"/>
        <v>0.2</v>
      </c>
      <c r="K26" s="483">
        <f t="shared" si="0"/>
        <v>0</v>
      </c>
      <c r="L26" s="483">
        <f t="shared" si="0"/>
        <v>0</v>
      </c>
      <c r="M26" s="483">
        <f t="shared" si="0"/>
        <v>0.8</v>
      </c>
      <c r="N26" s="483">
        <f t="shared" si="0"/>
        <v>0</v>
      </c>
      <c r="O26" s="484">
        <f>SUM(I26:N26)</f>
        <v>1</v>
      </c>
    </row>
    <row r="27" spans="1:15" ht="15" customHeight="1">
      <c r="A27" s="415" t="s">
        <v>144</v>
      </c>
      <c r="B27" s="516"/>
      <c r="C27" s="510"/>
      <c r="D27" s="499"/>
      <c r="E27" s="419">
        <f>SUM(E24:E26)</f>
        <v>32.101355406514607</v>
      </c>
      <c r="F27" s="517">
        <f>IF(E27=0,0,E27/E$48)</f>
        <v>0.90017205012489054</v>
      </c>
    </row>
    <row r="28" spans="1:15" ht="15" customHeight="1">
      <c r="A28" s="412"/>
      <c r="B28" s="516"/>
      <c r="C28" s="510"/>
      <c r="D28" s="499"/>
      <c r="E28" s="400"/>
      <c r="F28" s="406"/>
      <c r="H28" s="533" t="s">
        <v>263</v>
      </c>
      <c r="I28" s="692" t="s">
        <v>274</v>
      </c>
      <c r="J28" s="692"/>
      <c r="K28" s="692"/>
      <c r="L28" s="692"/>
      <c r="M28" s="692"/>
      <c r="N28" s="692"/>
    </row>
    <row r="29" spans="1:15" ht="15" customHeight="1">
      <c r="A29" s="412" t="s">
        <v>145</v>
      </c>
      <c r="B29" s="520"/>
      <c r="C29" s="508" t="s">
        <v>134</v>
      </c>
      <c r="D29" s="499"/>
      <c r="E29" s="469">
        <f>'5-Opbouw uurtarief productie'!E29</f>
        <v>0.3</v>
      </c>
      <c r="F29" s="485">
        <v>0</v>
      </c>
      <c r="H29" s="397"/>
      <c r="I29" s="402">
        <v>1</v>
      </c>
      <c r="J29" s="402">
        <v>2</v>
      </c>
      <c r="K29" s="402">
        <v>3</v>
      </c>
      <c r="L29" s="402">
        <v>4</v>
      </c>
      <c r="M29" s="402">
        <v>5</v>
      </c>
      <c r="N29" s="402">
        <v>6</v>
      </c>
    </row>
    <row r="30" spans="1:15" ht="15" customHeight="1">
      <c r="A30" s="412" t="s">
        <v>146</v>
      </c>
      <c r="B30" s="521"/>
      <c r="C30" s="508" t="s">
        <v>134</v>
      </c>
      <c r="D30" s="499"/>
      <c r="E30" s="469">
        <f>'5-Opbouw uurtarief productie'!E30</f>
        <v>0.15</v>
      </c>
      <c r="F30" s="485">
        <v>0</v>
      </c>
      <c r="H30" s="397"/>
      <c r="I30" s="446"/>
      <c r="J30" s="446"/>
      <c r="K30" s="446"/>
      <c r="L30" s="446"/>
      <c r="M30" s="446"/>
      <c r="N30" s="447"/>
    </row>
    <row r="31" spans="1:15" ht="15" customHeight="1">
      <c r="A31" s="412"/>
      <c r="B31" s="516"/>
      <c r="C31" s="510" t="s">
        <v>70</v>
      </c>
      <c r="D31" s="499"/>
      <c r="E31" s="486"/>
      <c r="F31" s="406"/>
      <c r="H31" s="397" t="s">
        <v>267</v>
      </c>
      <c r="I31" s="446">
        <f t="shared" ref="I31:N34" si="1">I22*I14</f>
        <v>0</v>
      </c>
      <c r="J31" s="446">
        <f t="shared" si="1"/>
        <v>0</v>
      </c>
      <c r="K31" s="446">
        <f t="shared" si="1"/>
        <v>0</v>
      </c>
      <c r="L31" s="446">
        <f t="shared" si="1"/>
        <v>0</v>
      </c>
      <c r="M31" s="446">
        <f t="shared" si="1"/>
        <v>0</v>
      </c>
      <c r="N31" s="447">
        <f t="shared" si="1"/>
        <v>0</v>
      </c>
    </row>
    <row r="32" spans="1:15" ht="15" customHeight="1">
      <c r="A32" s="437"/>
      <c r="B32" s="522"/>
      <c r="C32" s="523" t="s">
        <v>70</v>
      </c>
      <c r="D32" s="499"/>
      <c r="E32" s="411"/>
      <c r="F32" s="406"/>
      <c r="H32" s="397" t="s">
        <v>269</v>
      </c>
      <c r="I32" s="446">
        <f t="shared" si="1"/>
        <v>0</v>
      </c>
      <c r="J32" s="446">
        <f t="shared" si="1"/>
        <v>0</v>
      </c>
      <c r="K32" s="446">
        <f t="shared" si="1"/>
        <v>0</v>
      </c>
      <c r="L32" s="446">
        <f t="shared" si="1"/>
        <v>0</v>
      </c>
      <c r="M32" s="446">
        <f t="shared" si="1"/>
        <v>0</v>
      </c>
      <c r="N32" s="447">
        <f t="shared" si="1"/>
        <v>0</v>
      </c>
    </row>
    <row r="33" spans="1:14" ht="15" customHeight="1">
      <c r="A33" s="415" t="s">
        <v>147</v>
      </c>
      <c r="B33" s="516"/>
      <c r="C33" s="510"/>
      <c r="D33" s="499"/>
      <c r="E33" s="419">
        <f>SUM(E27:E32)</f>
        <v>32.551355406514602</v>
      </c>
      <c r="F33" s="517">
        <f>IF(E33=0,0,E33/E$48)</f>
        <v>0.91279075165404755</v>
      </c>
      <c r="H33" s="397" t="s">
        <v>270</v>
      </c>
      <c r="I33" s="446">
        <f t="shared" si="1"/>
        <v>0</v>
      </c>
      <c r="J33" s="446">
        <f t="shared" si="1"/>
        <v>0</v>
      </c>
      <c r="K33" s="446">
        <f t="shared" si="1"/>
        <v>0</v>
      </c>
      <c r="L33" s="446">
        <f t="shared" si="1"/>
        <v>0</v>
      </c>
      <c r="M33" s="446">
        <f t="shared" si="1"/>
        <v>0</v>
      </c>
      <c r="N33" s="447">
        <f t="shared" si="1"/>
        <v>0</v>
      </c>
    </row>
    <row r="34" spans="1:14" ht="15" customHeight="1">
      <c r="A34" s="412"/>
      <c r="B34" s="516"/>
      <c r="C34" s="510"/>
      <c r="D34" s="499"/>
      <c r="E34" s="400"/>
      <c r="F34" s="406"/>
      <c r="H34" s="397" t="s">
        <v>271</v>
      </c>
      <c r="I34" s="446">
        <f t="shared" si="1"/>
        <v>0</v>
      </c>
      <c r="J34" s="446">
        <f t="shared" si="1"/>
        <v>3.28</v>
      </c>
      <c r="K34" s="446">
        <f t="shared" si="1"/>
        <v>0</v>
      </c>
      <c r="L34" s="446">
        <f t="shared" si="1"/>
        <v>0</v>
      </c>
      <c r="M34" s="446">
        <f t="shared" si="1"/>
        <v>14.968000000000002</v>
      </c>
      <c r="N34" s="447">
        <f t="shared" si="1"/>
        <v>0</v>
      </c>
    </row>
    <row r="35" spans="1:14" ht="15" customHeight="1">
      <c r="A35" s="412" t="s">
        <v>148</v>
      </c>
      <c r="B35" s="516"/>
      <c r="C35" s="524"/>
      <c r="D35" s="499"/>
      <c r="E35" s="469">
        <f>'5-Opbouw uurtarief productie'!E35</f>
        <v>0.2</v>
      </c>
      <c r="F35" s="444">
        <f>E35/$E$48</f>
        <v>5.6083117907364801E-3</v>
      </c>
      <c r="H35" s="440" t="s">
        <v>273</v>
      </c>
      <c r="I35" s="450">
        <f t="shared" ref="I35:N35" si="2">SUM(I30:I34)</f>
        <v>0</v>
      </c>
      <c r="J35" s="450">
        <f t="shared" si="2"/>
        <v>3.28</v>
      </c>
      <c r="K35" s="450">
        <f t="shared" si="2"/>
        <v>0</v>
      </c>
      <c r="L35" s="450">
        <f t="shared" si="2"/>
        <v>0</v>
      </c>
      <c r="M35" s="450">
        <f t="shared" si="2"/>
        <v>14.968000000000002</v>
      </c>
      <c r="N35" s="450">
        <f t="shared" si="2"/>
        <v>0</v>
      </c>
    </row>
    <row r="36" spans="1:14" ht="15" customHeight="1">
      <c r="A36" s="412" t="s">
        <v>149</v>
      </c>
      <c r="B36" s="516"/>
      <c r="C36" s="524"/>
      <c r="D36" s="499"/>
      <c r="E36" s="469">
        <f>'5-Opbouw uurtarief productie'!E36</f>
        <v>0.2</v>
      </c>
      <c r="F36" s="444">
        <f t="shared" ref="F36:F42" si="3">E36/$E$48</f>
        <v>5.6083117907364801E-3</v>
      </c>
      <c r="H36" s="432"/>
      <c r="I36" s="432"/>
      <c r="J36" s="432"/>
      <c r="K36" s="432"/>
      <c r="L36" s="432"/>
      <c r="M36" s="432"/>
      <c r="N36" s="432"/>
    </row>
    <row r="37" spans="1:14" ht="15" customHeight="1">
      <c r="A37" s="412" t="s">
        <v>150</v>
      </c>
      <c r="B37" s="516"/>
      <c r="C37" s="524"/>
      <c r="D37" s="499"/>
      <c r="E37" s="469">
        <f>'5-Opbouw uurtarief productie'!E37</f>
        <v>0.35</v>
      </c>
      <c r="F37" s="444">
        <f t="shared" si="3"/>
        <v>9.81454563378884E-3</v>
      </c>
      <c r="H37" s="432"/>
      <c r="I37" s="432"/>
      <c r="J37" s="432"/>
      <c r="K37" s="432"/>
      <c r="L37" s="432"/>
      <c r="M37" s="432"/>
      <c r="N37" s="432"/>
    </row>
    <row r="38" spans="1:14" ht="15" customHeight="1">
      <c r="A38" s="412" t="s">
        <v>151</v>
      </c>
      <c r="B38" s="516"/>
      <c r="C38" s="525"/>
      <c r="D38" s="499"/>
      <c r="E38" s="469">
        <f>'5-Opbouw uurtarief productie'!E38</f>
        <v>0.5</v>
      </c>
      <c r="F38" s="444">
        <f t="shared" si="3"/>
        <v>1.4020779476841201E-2</v>
      </c>
      <c r="H38" s="432"/>
      <c r="I38" s="432"/>
      <c r="J38" s="432"/>
      <c r="K38" s="432"/>
      <c r="L38" s="432"/>
      <c r="M38" s="432"/>
      <c r="N38" s="432"/>
    </row>
    <row r="39" spans="1:14" ht="15" customHeight="1">
      <c r="A39" s="412" t="s">
        <v>152</v>
      </c>
      <c r="B39" s="516"/>
      <c r="C39" s="524"/>
      <c r="D39" s="499"/>
      <c r="E39" s="469">
        <f>'5-Opbouw uurtarief productie'!E39</f>
        <v>0.15</v>
      </c>
      <c r="F39" s="444">
        <f t="shared" si="3"/>
        <v>4.2062338430523599E-3</v>
      </c>
      <c r="H39" s="432"/>
      <c r="I39" s="432"/>
      <c r="J39" s="432"/>
      <c r="K39" s="432"/>
      <c r="L39" s="432"/>
      <c r="M39" s="432"/>
      <c r="N39" s="432"/>
    </row>
    <row r="40" spans="1:14" ht="15" customHeight="1">
      <c r="A40" s="412" t="s">
        <v>153</v>
      </c>
      <c r="B40" s="516"/>
      <c r="C40" s="525"/>
      <c r="D40" s="499"/>
      <c r="E40" s="469">
        <f>'5-Opbouw uurtarief productie'!E40</f>
        <v>0.1</v>
      </c>
      <c r="F40" s="444">
        <f t="shared" si="3"/>
        <v>2.8041558953682401E-3</v>
      </c>
      <c r="H40" s="432"/>
      <c r="I40" s="432"/>
      <c r="J40" s="432"/>
      <c r="K40" s="432"/>
      <c r="L40" s="432"/>
      <c r="M40" s="432"/>
      <c r="N40" s="432"/>
    </row>
    <row r="41" spans="1:14" ht="15" customHeight="1">
      <c r="A41" s="412" t="s">
        <v>154</v>
      </c>
      <c r="B41" s="516"/>
      <c r="C41" s="508" t="s">
        <v>134</v>
      </c>
      <c r="D41" s="499"/>
      <c r="E41" s="469">
        <f>'5-Opbouw uurtarief productie'!E41</f>
        <v>0</v>
      </c>
      <c r="F41" s="444">
        <f t="shared" si="3"/>
        <v>0</v>
      </c>
      <c r="H41" s="432"/>
      <c r="I41" s="432"/>
      <c r="J41" s="432"/>
      <c r="K41" s="432"/>
      <c r="L41" s="432"/>
      <c r="M41" s="432"/>
      <c r="N41" s="432"/>
    </row>
    <row r="42" spans="1:14" ht="15" customHeight="1">
      <c r="A42" s="412" t="s">
        <v>155</v>
      </c>
      <c r="B42" s="516"/>
      <c r="C42" s="508"/>
      <c r="D42" s="499"/>
      <c r="E42" s="469">
        <f>'5-Opbouw uurtarief productie'!E42</f>
        <v>0.36</v>
      </c>
      <c r="F42" s="444">
        <f t="shared" si="3"/>
        <v>1.0094961223325663E-2</v>
      </c>
      <c r="H42" s="432"/>
      <c r="I42" s="432"/>
      <c r="J42" s="432"/>
      <c r="K42" s="432"/>
      <c r="L42" s="432"/>
      <c r="M42" s="432"/>
      <c r="N42" s="432"/>
    </row>
    <row r="43" spans="1:14" ht="15" customHeight="1">
      <c r="A43" s="437"/>
      <c r="B43" s="522"/>
      <c r="C43" s="526"/>
      <c r="D43" s="499"/>
      <c r="E43" s="411"/>
      <c r="F43" s="406"/>
      <c r="H43" s="432"/>
      <c r="I43" s="432"/>
      <c r="J43" s="432"/>
      <c r="K43" s="432"/>
      <c r="L43" s="432"/>
      <c r="M43" s="432"/>
      <c r="N43" s="432"/>
    </row>
    <row r="44" spans="1:14" ht="15" customHeight="1">
      <c r="A44" s="415" t="s">
        <v>156</v>
      </c>
      <c r="B44" s="516"/>
      <c r="C44" s="510"/>
      <c r="D44" s="499"/>
      <c r="E44" s="419">
        <f>SUM(E33:E43)</f>
        <v>34.411355406514609</v>
      </c>
      <c r="F44" s="517">
        <f>IF(E44=0,0,E44/E$48)</f>
        <v>0.96494805130789696</v>
      </c>
      <c r="H44" s="432"/>
      <c r="I44" s="432"/>
      <c r="J44" s="432"/>
      <c r="K44" s="432"/>
      <c r="L44" s="432"/>
      <c r="M44" s="432"/>
      <c r="N44" s="432"/>
    </row>
    <row r="45" spans="1:14" ht="15" customHeight="1">
      <c r="A45" s="412"/>
      <c r="B45" s="516"/>
      <c r="C45" s="510"/>
      <c r="D45" s="499"/>
      <c r="E45" s="400"/>
      <c r="F45" s="449"/>
      <c r="H45" s="432"/>
      <c r="I45" s="432"/>
      <c r="J45" s="432"/>
      <c r="K45" s="432"/>
      <c r="L45" s="432"/>
      <c r="M45" s="432"/>
      <c r="N45" s="432"/>
    </row>
    <row r="46" spans="1:14" ht="15" customHeight="1">
      <c r="A46" s="412" t="s">
        <v>157</v>
      </c>
      <c r="B46" s="516"/>
      <c r="C46" s="525"/>
      <c r="D46" s="499"/>
      <c r="E46" s="469">
        <v>1.25</v>
      </c>
      <c r="F46" s="517">
        <f>(IF(E46=0,0,E46/E$48))</f>
        <v>3.5051948692102999E-2</v>
      </c>
      <c r="H46" s="432"/>
      <c r="I46" s="432"/>
      <c r="J46" s="432"/>
      <c r="K46" s="432"/>
      <c r="L46" s="432"/>
      <c r="M46" s="432"/>
      <c r="N46" s="432"/>
    </row>
    <row r="47" spans="1:14" ht="15" customHeight="1">
      <c r="A47" s="412"/>
      <c r="B47" s="511"/>
      <c r="C47" s="510"/>
      <c r="D47" s="499"/>
      <c r="E47" s="400"/>
      <c r="F47" s="406"/>
      <c r="H47" s="432"/>
      <c r="I47" s="432"/>
      <c r="J47" s="432"/>
      <c r="K47" s="432"/>
      <c r="L47" s="432"/>
      <c r="M47" s="432"/>
      <c r="N47" s="432"/>
    </row>
    <row r="48" spans="1:14" ht="15" customHeight="1">
      <c r="A48" s="415" t="s">
        <v>158</v>
      </c>
      <c r="B48" s="527"/>
      <c r="C48" s="528"/>
      <c r="D48" s="499"/>
      <c r="E48" s="453">
        <f>SUM(E44:E47)</f>
        <v>35.661355406514609</v>
      </c>
      <c r="F48" s="454">
        <f>SUM(F44:F47)</f>
        <v>1</v>
      </c>
      <c r="H48" s="432"/>
      <c r="I48" s="432"/>
      <c r="J48" s="432"/>
      <c r="K48" s="432"/>
      <c r="L48" s="432"/>
      <c r="M48" s="432"/>
      <c r="N48" s="432"/>
    </row>
    <row r="49" spans="1:15" ht="15" customHeight="1">
      <c r="C49" s="529"/>
      <c r="D49" s="499"/>
      <c r="F49" s="457"/>
      <c r="H49" s="432"/>
      <c r="I49" s="432"/>
      <c r="J49" s="432"/>
      <c r="K49" s="432"/>
      <c r="L49" s="432"/>
      <c r="M49" s="432"/>
      <c r="N49" s="432"/>
    </row>
    <row r="50" spans="1:15" ht="15" customHeight="1">
      <c r="A50" s="458" t="s">
        <v>275</v>
      </c>
      <c r="B50" s="530"/>
      <c r="C50" s="531"/>
      <c r="D50" s="432"/>
      <c r="E50" s="461">
        <f>(E$27*1.3)+($E$48-$E$27)</f>
        <v>45.291762028468995</v>
      </c>
      <c r="F50" s="462"/>
      <c r="G50" s="432"/>
      <c r="H50" s="432"/>
      <c r="I50" s="432"/>
      <c r="J50" s="432"/>
      <c r="K50" s="432"/>
      <c r="L50" s="432"/>
      <c r="M50" s="432"/>
      <c r="N50" s="432"/>
    </row>
    <row r="51" spans="1:15" s="432" customFormat="1" ht="15" customHeight="1">
      <c r="C51" s="532"/>
    </row>
    <row r="52" spans="1:15" s="432" customFormat="1" ht="15" customHeight="1">
      <c r="A52" s="458" t="s">
        <v>159</v>
      </c>
      <c r="B52" s="530"/>
      <c r="C52" s="531"/>
      <c r="E52" s="461">
        <f>(E$27*1.5)+($E$48-$E$27)</f>
        <v>51.712033109771909</v>
      </c>
      <c r="F52" s="462"/>
    </row>
    <row r="53" spans="1:15" s="432" customFormat="1" ht="15" customHeight="1">
      <c r="C53" s="532"/>
    </row>
    <row r="54" spans="1:15" s="432" customFormat="1" ht="15" customHeight="1">
      <c r="A54" s="458" t="s">
        <v>160</v>
      </c>
      <c r="B54" s="530"/>
      <c r="C54" s="531"/>
      <c r="E54" s="461">
        <f>(E$27*2.5)+($E$48-$E$27)</f>
        <v>83.813388516286523</v>
      </c>
    </row>
    <row r="55" spans="1:15" s="432" customFormat="1">
      <c r="C55" s="467"/>
      <c r="F55" s="466"/>
    </row>
    <row r="56" spans="1:15" s="432" customFormat="1">
      <c r="C56" s="467"/>
      <c r="F56" s="466"/>
    </row>
    <row r="57" spans="1:15" s="432" customFormat="1">
      <c r="A57" s="306"/>
      <c r="C57" s="467"/>
      <c r="F57" s="466"/>
    </row>
    <row r="58" spans="1:15" s="432" customFormat="1">
      <c r="C58" s="467"/>
      <c r="F58" s="466"/>
    </row>
    <row r="59" spans="1:15" s="432" customFormat="1">
      <c r="C59" s="467"/>
      <c r="F59" s="466"/>
    </row>
    <row r="60" spans="1:15" s="432" customFormat="1">
      <c r="C60" s="467"/>
      <c r="F60" s="466"/>
    </row>
    <row r="61" spans="1:15" s="432" customFormat="1">
      <c r="C61" s="467"/>
      <c r="F61" s="466"/>
      <c r="H61" s="306"/>
      <c r="I61" s="306"/>
      <c r="J61" s="306"/>
      <c r="K61" s="306"/>
      <c r="L61" s="306"/>
      <c r="M61" s="306"/>
      <c r="N61" s="306"/>
    </row>
    <row r="62" spans="1:15" s="432" customFormat="1">
      <c r="C62" s="467"/>
      <c r="F62" s="466"/>
      <c r="H62" s="306"/>
      <c r="I62" s="306"/>
      <c r="J62" s="306"/>
      <c r="K62" s="306"/>
      <c r="L62" s="306"/>
      <c r="M62" s="306"/>
      <c r="N62" s="306"/>
    </row>
    <row r="63" spans="1:15" s="432" customFormat="1">
      <c r="C63" s="467"/>
      <c r="F63" s="466"/>
      <c r="H63" s="306"/>
      <c r="I63" s="306"/>
      <c r="J63" s="306"/>
      <c r="K63" s="306"/>
      <c r="L63" s="306"/>
      <c r="M63" s="306"/>
      <c r="N63" s="306"/>
      <c r="O63" s="306"/>
    </row>
    <row r="64" spans="1:15" s="432" customFormat="1">
      <c r="C64" s="467"/>
      <c r="F64" s="466"/>
      <c r="H64" s="306"/>
      <c r="I64" s="306"/>
      <c r="J64" s="306"/>
      <c r="K64" s="306"/>
      <c r="L64" s="306"/>
      <c r="M64" s="306"/>
      <c r="N64" s="306"/>
    </row>
    <row r="65" spans="1:15" s="432" customFormat="1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</row>
    <row r="66" spans="1:15">
      <c r="O66" s="432"/>
    </row>
    <row r="67" spans="1:15">
      <c r="O67" s="432"/>
    </row>
    <row r="68" spans="1:15">
      <c r="O68" s="432"/>
    </row>
    <row r="69" spans="1:15">
      <c r="O69" s="432"/>
    </row>
    <row r="70" spans="1:15">
      <c r="O70" s="432"/>
    </row>
    <row r="71" spans="1:15">
      <c r="O71" s="432"/>
    </row>
    <row r="72" spans="1:15">
      <c r="O72" s="432"/>
    </row>
    <row r="73" spans="1:15">
      <c r="O73" s="432"/>
    </row>
    <row r="74" spans="1:15">
      <c r="O74" s="432"/>
    </row>
    <row r="75" spans="1:15">
      <c r="O75" s="432"/>
    </row>
    <row r="76" spans="1:15">
      <c r="O76" s="432"/>
    </row>
    <row r="77" spans="1:15">
      <c r="O77" s="432"/>
    </row>
    <row r="78" spans="1:15">
      <c r="O78" s="432"/>
    </row>
    <row r="79" spans="1:15">
      <c r="O79" s="432"/>
    </row>
  </sheetData>
  <sheetProtection algorithmName="SHA-512" hashValue="i/hG5sMCGQU12pJi2hiT7IM31mMEQkTWIhoXYOV4FC4c+MPuuoz1ABmoZYuKBl9BsIh0lLeaURa2ls75ruYWhQ==" saltValue="h3pyoFyaVJh6FuCB/IA3wg==" spinCount="100000" sheet="1" objects="1" scenarios="1"/>
  <mergeCells count="7">
    <mergeCell ref="I28:N28"/>
    <mergeCell ref="H1:N2"/>
    <mergeCell ref="H3:N3"/>
    <mergeCell ref="H4:N5"/>
    <mergeCell ref="E11:F11"/>
    <mergeCell ref="I11:N11"/>
    <mergeCell ref="I19:N19"/>
  </mergeCells>
  <conditionalFormatting sqref="O26">
    <cfRule type="cellIs" dxfId="2" priority="1" operator="greaterThan">
      <formula>1</formula>
    </cfRule>
    <cfRule type="cellIs" dxfId="1" priority="2" operator="between">
      <formula>0.999999</formula>
      <formula>0</formula>
    </cfRule>
    <cfRule type="cellIs" dxfId="0" priority="3" operator="equal">
      <formula>1</formula>
    </cfRule>
  </conditionalFormatting>
  <pageMargins left="0.59055118110236227" right="0.59055118110236227" top="0.59055118110236227" bottom="0.78740157480314965" header="0" footer="0"/>
  <pageSetup paperSize="9" scale="62" fitToHeight="0" orientation="landscape" r:id="rId1"/>
  <headerFooter>
    <oddFooter>&amp;F</oddFooter>
  </headerFooter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117"/>
  <sheetViews>
    <sheetView showGridLines="0" workbookViewId="0">
      <pane ySplit="10" topLeftCell="A11" activePane="bottomLeft" state="frozen"/>
      <selection activeCell="B4" sqref="B4"/>
      <selection pane="bottomLeft" activeCell="C67" sqref="C67"/>
    </sheetView>
  </sheetViews>
  <sheetFormatPr baseColWidth="10" defaultColWidth="14.1640625" defaultRowHeight="15" customHeight="1"/>
  <cols>
    <col min="1" max="1" width="42.1640625" customWidth="1"/>
    <col min="2" max="2" width="37.1640625" customWidth="1"/>
    <col min="3" max="3" width="11.1640625" customWidth="1"/>
    <col min="4" max="4" width="23.1640625" customWidth="1"/>
    <col min="5" max="26" width="11.1640625" customWidth="1"/>
  </cols>
  <sheetData>
    <row r="3" spans="1:4" ht="15" customHeight="1">
      <c r="A3" s="147" t="str">
        <f>'1-Contractblad dag'!A3</f>
        <v>Naam opdrachtgever</v>
      </c>
      <c r="B3" s="15" t="str">
        <f>'1-Contractblad dag'!B3</f>
        <v>Eenbes Basisonderwijs</v>
      </c>
      <c r="C3" s="33"/>
      <c r="D3" s="33"/>
    </row>
    <row r="4" spans="1:4" ht="15" customHeight="1">
      <c r="A4" s="147" t="str">
        <f>'1-Contractblad dag'!A4</f>
        <v>Calculatie onderdeel</v>
      </c>
      <c r="B4" s="15" t="s">
        <v>179</v>
      </c>
      <c r="C4" s="33"/>
      <c r="D4" s="33"/>
    </row>
    <row r="5" spans="1:4" ht="15" customHeight="1">
      <c r="A5" s="147" t="str">
        <f>'1-Contractblad dag'!A5</f>
        <v>Gebouw/plaats</v>
      </c>
      <c r="B5" s="15" t="str">
        <f>'1-Contractblad dag'!B5</f>
        <v>Eenbes Basisonderwijs</v>
      </c>
      <c r="C5" s="33"/>
      <c r="D5" s="33"/>
    </row>
    <row r="6" spans="1:4" ht="15" customHeight="1">
      <c r="A6" s="147" t="str">
        <f>'1-Contractblad dag'!A6</f>
        <v>Besteknummer</v>
      </c>
      <c r="B6" s="15" t="str">
        <f>'1-Contractblad dag'!B6</f>
        <v>Calculatie Eenbes Basisonderwijs 2024-01</v>
      </c>
      <c r="C6" s="33"/>
      <c r="D6" s="33"/>
    </row>
    <row r="7" spans="1:4" ht="15" customHeight="1">
      <c r="A7" s="147" t="str">
        <f>'1-Contractblad dag'!A7</f>
        <v>Naam leverancier</v>
      </c>
      <c r="B7" s="15" t="str">
        <f>'1-Contractblad dag'!B7</f>
        <v>Exploitatie calculatie</v>
      </c>
      <c r="C7" s="33"/>
      <c r="D7" s="33"/>
    </row>
    <row r="8" spans="1:4" ht="15" customHeight="1">
      <c r="A8" s="147" t="str">
        <f>'1-Contractblad dag'!A8</f>
        <v>Prijspeil</v>
      </c>
      <c r="B8" s="175">
        <f>'1-Contractblad dag'!B8</f>
        <v>45474</v>
      </c>
      <c r="C8" s="33"/>
      <c r="D8" s="33"/>
    </row>
    <row r="9" spans="1:4" ht="15" customHeight="1">
      <c r="A9" s="12"/>
      <c r="B9" s="88"/>
      <c r="C9" s="33"/>
      <c r="D9" s="33"/>
    </row>
    <row r="10" spans="1:4" ht="27" customHeight="1">
      <c r="A10" s="176" t="s">
        <v>180</v>
      </c>
      <c r="B10" s="177"/>
      <c r="C10" s="177"/>
      <c r="D10" s="178"/>
    </row>
    <row r="11" spans="1:4" ht="23" customHeight="1">
      <c r="A11" s="25"/>
      <c r="B11" s="25"/>
      <c r="C11" s="25"/>
      <c r="D11" s="25"/>
    </row>
    <row r="12" spans="1:4" ht="15" customHeight="1">
      <c r="A12" s="179" t="s">
        <v>181</v>
      </c>
      <c r="B12" s="270" t="s">
        <v>864</v>
      </c>
      <c r="C12" s="268"/>
      <c r="D12" s="271"/>
    </row>
    <row r="13" spans="1:4" ht="15" customHeight="1">
      <c r="A13" s="180" t="s">
        <v>182</v>
      </c>
      <c r="B13" s="272"/>
      <c r="C13" s="268"/>
      <c r="D13" s="273"/>
    </row>
    <row r="14" spans="1:4" ht="15" customHeight="1">
      <c r="A14" s="181"/>
      <c r="B14" s="182"/>
      <c r="C14" s="183"/>
      <c r="D14" s="184"/>
    </row>
    <row r="15" spans="1:4" ht="15" customHeight="1">
      <c r="A15" s="185" t="s">
        <v>183</v>
      </c>
      <c r="B15" s="181"/>
      <c r="C15" s="186"/>
      <c r="D15" s="187" t="s">
        <v>184</v>
      </c>
    </row>
    <row r="16" spans="1:4" ht="15" customHeight="1">
      <c r="A16" s="188" t="s">
        <v>185</v>
      </c>
      <c r="B16" s="181"/>
      <c r="C16" s="189"/>
      <c r="D16" s="264">
        <v>2750</v>
      </c>
    </row>
    <row r="17" spans="1:4" ht="15" customHeight="1">
      <c r="A17" s="188" t="s">
        <v>186</v>
      </c>
      <c r="B17" s="181"/>
      <c r="C17" s="189"/>
      <c r="D17" s="264"/>
    </row>
    <row r="18" spans="1:4" ht="15" customHeight="1">
      <c r="A18" s="188" t="s">
        <v>187</v>
      </c>
      <c r="B18" s="181"/>
      <c r="C18" s="189"/>
      <c r="D18" s="190">
        <f>D16-D17</f>
        <v>2750</v>
      </c>
    </row>
    <row r="19" spans="1:4" ht="15" customHeight="1">
      <c r="A19" s="188" t="s">
        <v>188</v>
      </c>
      <c r="B19" s="181"/>
      <c r="C19" s="189"/>
      <c r="D19" s="265">
        <v>3</v>
      </c>
    </row>
    <row r="20" spans="1:4" ht="15" customHeight="1">
      <c r="A20" s="188" t="s">
        <v>189</v>
      </c>
      <c r="B20" s="181"/>
      <c r="C20" s="189"/>
      <c r="D20" s="264">
        <f>D16*0.1</f>
        <v>275</v>
      </c>
    </row>
    <row r="21" spans="1:4" ht="15" customHeight="1">
      <c r="A21" s="181"/>
      <c r="B21" s="182"/>
      <c r="C21" s="183"/>
      <c r="D21" s="184"/>
    </row>
    <row r="22" spans="1:4" ht="15" customHeight="1">
      <c r="A22" s="185" t="s">
        <v>190</v>
      </c>
      <c r="B22" s="181"/>
      <c r="C22" s="189"/>
      <c r="D22" s="191"/>
    </row>
    <row r="23" spans="1:4" ht="15" customHeight="1">
      <c r="A23" s="188" t="s">
        <v>191</v>
      </c>
      <c r="B23" s="181"/>
      <c r="C23" s="189"/>
      <c r="D23" s="190">
        <f>IF(D19=0,0,(D18-D20)/D19)</f>
        <v>825</v>
      </c>
    </row>
    <row r="24" spans="1:4" ht="15" customHeight="1">
      <c r="A24" s="188" t="s">
        <v>192</v>
      </c>
      <c r="B24" s="181"/>
      <c r="C24" s="189"/>
      <c r="D24" s="264">
        <v>200</v>
      </c>
    </row>
    <row r="25" spans="1:4" ht="15" customHeight="1">
      <c r="A25" s="188" t="s">
        <v>193</v>
      </c>
      <c r="B25" s="181"/>
      <c r="C25" s="266">
        <v>0.02</v>
      </c>
      <c r="D25" s="190">
        <f>C25*D18</f>
        <v>55</v>
      </c>
    </row>
    <row r="26" spans="1:4" ht="15" customHeight="1">
      <c r="A26" s="188" t="s">
        <v>194</v>
      </c>
      <c r="B26" s="181"/>
      <c r="C26" s="266">
        <v>0</v>
      </c>
      <c r="D26" s="190">
        <f>C26*D18</f>
        <v>0</v>
      </c>
    </row>
    <row r="27" spans="1:4" ht="15" customHeight="1">
      <c r="A27" s="181"/>
      <c r="B27" s="182"/>
      <c r="C27" s="183"/>
      <c r="D27" s="184"/>
    </row>
    <row r="28" spans="1:4" ht="15" customHeight="1">
      <c r="A28" s="185" t="s">
        <v>195</v>
      </c>
      <c r="B28" s="181"/>
      <c r="C28" s="189"/>
      <c r="D28" s="192">
        <f>SUM(D23:D27)</f>
        <v>1080</v>
      </c>
    </row>
    <row r="29" spans="1:4" ht="15" customHeight="1">
      <c r="A29" s="181"/>
      <c r="B29" s="182"/>
      <c r="C29" s="183"/>
      <c r="D29" s="184"/>
    </row>
    <row r="30" spans="1:4" ht="15" customHeight="1">
      <c r="A30" s="188" t="s">
        <v>196</v>
      </c>
      <c r="B30" s="181"/>
      <c r="C30" s="267">
        <v>4</v>
      </c>
      <c r="D30" s="190">
        <f>C30*D28</f>
        <v>4320</v>
      </c>
    </row>
    <row r="31" spans="1:4" ht="15" customHeight="1">
      <c r="A31" s="95"/>
      <c r="B31" s="95"/>
      <c r="C31" s="193"/>
      <c r="D31" s="194"/>
    </row>
    <row r="32" spans="1:4" ht="15" customHeight="1">
      <c r="A32" s="179" t="s">
        <v>181</v>
      </c>
      <c r="B32" s="272" t="s">
        <v>865</v>
      </c>
      <c r="C32" s="268"/>
      <c r="D32" s="271"/>
    </row>
    <row r="33" spans="1:4" ht="15" customHeight="1">
      <c r="A33" s="180" t="s">
        <v>182</v>
      </c>
      <c r="B33" s="272"/>
      <c r="C33" s="269"/>
      <c r="D33" s="273"/>
    </row>
    <row r="34" spans="1:4" ht="15" customHeight="1">
      <c r="A34" s="181"/>
      <c r="B34" s="182"/>
      <c r="C34" s="183"/>
      <c r="D34" s="184"/>
    </row>
    <row r="35" spans="1:4" ht="15" customHeight="1">
      <c r="A35" s="185" t="s">
        <v>183</v>
      </c>
      <c r="B35" s="181"/>
      <c r="C35" s="186"/>
      <c r="D35" s="187" t="s">
        <v>184</v>
      </c>
    </row>
    <row r="36" spans="1:4" ht="15" customHeight="1">
      <c r="A36" s="188" t="s">
        <v>185</v>
      </c>
      <c r="B36" s="181"/>
      <c r="C36" s="189"/>
      <c r="D36" s="264">
        <v>750</v>
      </c>
    </row>
    <row r="37" spans="1:4" ht="15" customHeight="1">
      <c r="A37" s="188" t="s">
        <v>186</v>
      </c>
      <c r="B37" s="181"/>
      <c r="C37" s="189"/>
      <c r="D37" s="264"/>
    </row>
    <row r="38" spans="1:4" ht="15" customHeight="1">
      <c r="A38" s="188" t="s">
        <v>187</v>
      </c>
      <c r="B38" s="181"/>
      <c r="C38" s="189"/>
      <c r="D38" s="190">
        <f>D36-D37</f>
        <v>750</v>
      </c>
    </row>
    <row r="39" spans="1:4" ht="15" customHeight="1">
      <c r="A39" s="188" t="s">
        <v>188</v>
      </c>
      <c r="B39" s="181"/>
      <c r="C39" s="189"/>
      <c r="D39" s="265">
        <v>3</v>
      </c>
    </row>
    <row r="40" spans="1:4" ht="15" customHeight="1">
      <c r="A40" s="188" t="s">
        <v>189</v>
      </c>
      <c r="B40" s="181"/>
      <c r="C40" s="189"/>
      <c r="D40" s="264">
        <f>D36*0.1</f>
        <v>75</v>
      </c>
    </row>
    <row r="41" spans="1:4" ht="15" customHeight="1">
      <c r="A41" s="181"/>
      <c r="B41" s="182"/>
      <c r="C41" s="183"/>
      <c r="D41" s="184"/>
    </row>
    <row r="42" spans="1:4" ht="15" customHeight="1">
      <c r="A42" s="185" t="s">
        <v>190</v>
      </c>
      <c r="B42" s="181"/>
      <c r="C42" s="189"/>
      <c r="D42" s="191"/>
    </row>
    <row r="43" spans="1:4" ht="15" customHeight="1">
      <c r="A43" s="188" t="s">
        <v>191</v>
      </c>
      <c r="B43" s="181"/>
      <c r="C43" s="189"/>
      <c r="D43" s="190">
        <f>IF(D39=0,0,(D38-D40)/D39)</f>
        <v>225</v>
      </c>
    </row>
    <row r="44" spans="1:4" ht="15" customHeight="1">
      <c r="A44" s="188" t="s">
        <v>192</v>
      </c>
      <c r="B44" s="181"/>
      <c r="C44" s="189"/>
      <c r="D44" s="264">
        <v>75</v>
      </c>
    </row>
    <row r="45" spans="1:4" ht="15" customHeight="1">
      <c r="A45" s="188" t="s">
        <v>193</v>
      </c>
      <c r="B45" s="181"/>
      <c r="C45" s="266">
        <v>0.02</v>
      </c>
      <c r="D45" s="190">
        <f>C45*D38</f>
        <v>15</v>
      </c>
    </row>
    <row r="46" spans="1:4" ht="15" customHeight="1">
      <c r="A46" s="188" t="s">
        <v>194</v>
      </c>
      <c r="B46" s="181"/>
      <c r="C46" s="266">
        <v>0</v>
      </c>
      <c r="D46" s="190">
        <f>C46*D38</f>
        <v>0</v>
      </c>
    </row>
    <row r="47" spans="1:4" ht="15" customHeight="1">
      <c r="A47" s="181"/>
      <c r="B47" s="182"/>
      <c r="C47" s="183"/>
      <c r="D47" s="184"/>
    </row>
    <row r="48" spans="1:4" ht="15" customHeight="1">
      <c r="A48" s="185" t="s">
        <v>195</v>
      </c>
      <c r="B48" s="181"/>
      <c r="C48" s="189"/>
      <c r="D48" s="192">
        <f>SUM(D43:D47)</f>
        <v>315</v>
      </c>
    </row>
    <row r="49" spans="1:4" ht="15" customHeight="1">
      <c r="A49" s="181"/>
      <c r="B49" s="182"/>
      <c r="C49" s="183"/>
      <c r="D49" s="184"/>
    </row>
    <row r="50" spans="1:4" ht="15" customHeight="1">
      <c r="A50" s="188" t="s">
        <v>196</v>
      </c>
      <c r="B50" s="181"/>
      <c r="C50" s="267">
        <v>2</v>
      </c>
      <c r="D50" s="190">
        <f>C50*D48</f>
        <v>630</v>
      </c>
    </row>
    <row r="51" spans="1:4" ht="15" customHeight="1">
      <c r="A51" s="95"/>
      <c r="B51" s="95"/>
      <c r="C51" s="193"/>
      <c r="D51" s="194"/>
    </row>
    <row r="52" spans="1:4" ht="15" customHeight="1">
      <c r="A52" s="179" t="s">
        <v>181</v>
      </c>
      <c r="B52" s="270" t="s">
        <v>866</v>
      </c>
      <c r="C52" s="268"/>
      <c r="D52" s="271"/>
    </row>
    <row r="53" spans="1:4" ht="15" customHeight="1">
      <c r="A53" s="180" t="s">
        <v>182</v>
      </c>
      <c r="B53" s="272"/>
      <c r="C53" s="269"/>
      <c r="D53" s="273"/>
    </row>
    <row r="54" spans="1:4" ht="15" customHeight="1">
      <c r="A54" s="181"/>
      <c r="B54" s="182"/>
      <c r="C54" s="183"/>
      <c r="D54" s="184"/>
    </row>
    <row r="55" spans="1:4" ht="15" customHeight="1">
      <c r="A55" s="185" t="s">
        <v>183</v>
      </c>
      <c r="B55" s="181"/>
      <c r="C55" s="186"/>
      <c r="D55" s="187" t="s">
        <v>184</v>
      </c>
    </row>
    <row r="56" spans="1:4" ht="15" customHeight="1">
      <c r="A56" s="188" t="s">
        <v>185</v>
      </c>
      <c r="B56" s="181"/>
      <c r="C56" s="189"/>
      <c r="D56" s="274">
        <v>1500</v>
      </c>
    </row>
    <row r="57" spans="1:4" ht="15" customHeight="1">
      <c r="A57" s="188" t="s">
        <v>186</v>
      </c>
      <c r="B57" s="181"/>
      <c r="C57" s="189"/>
      <c r="D57" s="264"/>
    </row>
    <row r="58" spans="1:4" ht="15" customHeight="1">
      <c r="A58" s="188" t="s">
        <v>187</v>
      </c>
      <c r="B58" s="181"/>
      <c r="C58" s="189"/>
      <c r="D58" s="190">
        <f>D56-D57</f>
        <v>1500</v>
      </c>
    </row>
    <row r="59" spans="1:4" ht="15" customHeight="1">
      <c r="A59" s="188" t="s">
        <v>188</v>
      </c>
      <c r="B59" s="181"/>
      <c r="C59" s="189"/>
      <c r="D59" s="265">
        <v>3</v>
      </c>
    </row>
    <row r="60" spans="1:4" ht="15" customHeight="1">
      <c r="A60" s="188" t="s">
        <v>189</v>
      </c>
      <c r="B60" s="181"/>
      <c r="C60" s="189"/>
      <c r="D60" s="264">
        <f>D56*0.1</f>
        <v>150</v>
      </c>
    </row>
    <row r="61" spans="1:4" ht="15" customHeight="1">
      <c r="A61" s="181"/>
      <c r="B61" s="182"/>
      <c r="C61" s="183"/>
      <c r="D61" s="184"/>
    </row>
    <row r="62" spans="1:4" ht="15" customHeight="1">
      <c r="A62" s="185" t="s">
        <v>190</v>
      </c>
      <c r="B62" s="181"/>
      <c r="C62" s="189"/>
      <c r="D62" s="191"/>
    </row>
    <row r="63" spans="1:4" ht="15" customHeight="1">
      <c r="A63" s="188" t="s">
        <v>191</v>
      </c>
      <c r="B63" s="181"/>
      <c r="C63" s="189"/>
      <c r="D63" s="190">
        <f>IF(D59=0,0,(D58-D60)/D59)</f>
        <v>450</v>
      </c>
    </row>
    <row r="64" spans="1:4" ht="15" customHeight="1">
      <c r="A64" s="188" t="s">
        <v>192</v>
      </c>
      <c r="B64" s="181"/>
      <c r="C64" s="189"/>
      <c r="D64" s="264">
        <v>200</v>
      </c>
    </row>
    <row r="65" spans="1:4" ht="15" customHeight="1">
      <c r="A65" s="188" t="s">
        <v>193</v>
      </c>
      <c r="B65" s="181"/>
      <c r="C65" s="266">
        <f>C45</f>
        <v>0.02</v>
      </c>
      <c r="D65" s="190">
        <f>C65*D58</f>
        <v>30</v>
      </c>
    </row>
    <row r="66" spans="1:4" ht="15" customHeight="1">
      <c r="A66" s="188" t="s">
        <v>194</v>
      </c>
      <c r="B66" s="181"/>
      <c r="C66" s="266">
        <f>C46</f>
        <v>0</v>
      </c>
      <c r="D66" s="190">
        <f>C66*D58</f>
        <v>0</v>
      </c>
    </row>
    <row r="67" spans="1:4" ht="15" customHeight="1">
      <c r="A67" s="181"/>
      <c r="B67" s="182"/>
      <c r="C67" s="183"/>
      <c r="D67" s="184"/>
    </row>
    <row r="68" spans="1:4" ht="15" customHeight="1">
      <c r="A68" s="185" t="s">
        <v>195</v>
      </c>
      <c r="B68" s="181"/>
      <c r="C68" s="189"/>
      <c r="D68" s="192">
        <f>SUM(D63:D67)</f>
        <v>680</v>
      </c>
    </row>
    <row r="69" spans="1:4" ht="15" customHeight="1">
      <c r="A69" s="181"/>
      <c r="B69" s="182"/>
      <c r="C69" s="183"/>
      <c r="D69" s="184"/>
    </row>
    <row r="70" spans="1:4" ht="15" customHeight="1">
      <c r="A70" s="188" t="s">
        <v>196</v>
      </c>
      <c r="B70" s="181"/>
      <c r="C70" s="267">
        <v>2</v>
      </c>
      <c r="D70" s="190">
        <f>C70*D68</f>
        <v>1360</v>
      </c>
    </row>
    <row r="71" spans="1:4" ht="15" customHeight="1">
      <c r="A71" s="95"/>
      <c r="B71" s="95"/>
      <c r="C71" s="193"/>
      <c r="D71" s="194"/>
    </row>
    <row r="72" spans="1:4" ht="15" customHeight="1">
      <c r="A72" s="179" t="s">
        <v>181</v>
      </c>
      <c r="B72" s="270"/>
      <c r="C72" s="268"/>
      <c r="D72" s="271"/>
    </row>
    <row r="73" spans="1:4" ht="15" customHeight="1">
      <c r="A73" s="180" t="s">
        <v>182</v>
      </c>
      <c r="B73" s="272"/>
      <c r="C73" s="269"/>
      <c r="D73" s="273"/>
    </row>
    <row r="74" spans="1:4" ht="15" customHeight="1">
      <c r="A74" s="181"/>
      <c r="B74" s="182"/>
      <c r="C74" s="183"/>
      <c r="D74" s="184"/>
    </row>
    <row r="75" spans="1:4" ht="15" customHeight="1">
      <c r="A75" s="185" t="s">
        <v>183</v>
      </c>
      <c r="B75" s="181"/>
      <c r="C75" s="186"/>
      <c r="D75" s="187" t="s">
        <v>184</v>
      </c>
    </row>
    <row r="76" spans="1:4" ht="15" customHeight="1">
      <c r="A76" s="188" t="s">
        <v>185</v>
      </c>
      <c r="B76" s="181"/>
      <c r="C76" s="189"/>
      <c r="D76" s="274"/>
    </row>
    <row r="77" spans="1:4" ht="15" customHeight="1">
      <c r="A77" s="188" t="s">
        <v>186</v>
      </c>
      <c r="B77" s="181"/>
      <c r="C77" s="189"/>
      <c r="D77" s="264"/>
    </row>
    <row r="78" spans="1:4" ht="15" customHeight="1">
      <c r="A78" s="188" t="s">
        <v>187</v>
      </c>
      <c r="B78" s="181"/>
      <c r="C78" s="189"/>
      <c r="D78" s="190">
        <f>D76-D77</f>
        <v>0</v>
      </c>
    </row>
    <row r="79" spans="1:4" ht="15" customHeight="1">
      <c r="A79" s="188" t="s">
        <v>188</v>
      </c>
      <c r="B79" s="181"/>
      <c r="C79" s="189"/>
      <c r="D79" s="265"/>
    </row>
    <row r="80" spans="1:4" ht="15" customHeight="1">
      <c r="A80" s="188" t="s">
        <v>189</v>
      </c>
      <c r="B80" s="181"/>
      <c r="C80" s="189"/>
      <c r="D80" s="264">
        <f>D76*0.1</f>
        <v>0</v>
      </c>
    </row>
    <row r="81" spans="1:4" ht="15" customHeight="1">
      <c r="A81" s="181"/>
      <c r="B81" s="182"/>
      <c r="C81" s="183"/>
      <c r="D81" s="184"/>
    </row>
    <row r="82" spans="1:4" ht="15" customHeight="1">
      <c r="A82" s="185" t="s">
        <v>190</v>
      </c>
      <c r="B82" s="181"/>
      <c r="C82" s="189"/>
      <c r="D82" s="191"/>
    </row>
    <row r="83" spans="1:4" ht="15" customHeight="1">
      <c r="A83" s="188" t="s">
        <v>191</v>
      </c>
      <c r="B83" s="181"/>
      <c r="C83" s="189"/>
      <c r="D83" s="190">
        <f>IF(D79=0,0,(D78-D80)/D79)</f>
        <v>0</v>
      </c>
    </row>
    <row r="84" spans="1:4" ht="15" customHeight="1">
      <c r="A84" s="188" t="s">
        <v>192</v>
      </c>
      <c r="B84" s="181"/>
      <c r="C84" s="189"/>
      <c r="D84" s="264"/>
    </row>
    <row r="85" spans="1:4" ht="15" customHeight="1">
      <c r="A85" s="188" t="s">
        <v>193</v>
      </c>
      <c r="B85" s="181"/>
      <c r="C85" s="266">
        <f>C65</f>
        <v>0.02</v>
      </c>
      <c r="D85" s="190">
        <f>C85*D78</f>
        <v>0</v>
      </c>
    </row>
    <row r="86" spans="1:4" ht="15" customHeight="1">
      <c r="A86" s="188" t="s">
        <v>194</v>
      </c>
      <c r="B86" s="181"/>
      <c r="C86" s="266">
        <f>C66</f>
        <v>0</v>
      </c>
      <c r="D86" s="190">
        <f>C86*D78</f>
        <v>0</v>
      </c>
    </row>
    <row r="87" spans="1:4" ht="15" customHeight="1">
      <c r="A87" s="181"/>
      <c r="B87" s="182"/>
      <c r="C87" s="183"/>
      <c r="D87" s="184"/>
    </row>
    <row r="88" spans="1:4" ht="15" customHeight="1">
      <c r="A88" s="185" t="s">
        <v>195</v>
      </c>
      <c r="B88" s="181"/>
      <c r="C88" s="189"/>
      <c r="D88" s="192">
        <f>SUM(D83:D87)</f>
        <v>0</v>
      </c>
    </row>
    <row r="89" spans="1:4" ht="15" customHeight="1">
      <c r="A89" s="181"/>
      <c r="B89" s="182"/>
      <c r="C89" s="183"/>
      <c r="D89" s="184"/>
    </row>
    <row r="90" spans="1:4" ht="15" customHeight="1">
      <c r="A90" s="188" t="s">
        <v>196</v>
      </c>
      <c r="B90" s="181"/>
      <c r="C90" s="267"/>
      <c r="D90" s="190">
        <f>C90*D88</f>
        <v>0</v>
      </c>
    </row>
    <row r="91" spans="1:4" ht="15" customHeight="1">
      <c r="A91" s="95"/>
      <c r="B91" s="95"/>
      <c r="C91" s="193"/>
      <c r="D91" s="194"/>
    </row>
    <row r="92" spans="1:4" ht="15" customHeight="1">
      <c r="A92" s="179" t="s">
        <v>181</v>
      </c>
      <c r="B92" s="270"/>
      <c r="C92" s="268"/>
      <c r="D92" s="271"/>
    </row>
    <row r="93" spans="1:4" ht="15" customHeight="1">
      <c r="A93" s="180" t="s">
        <v>182</v>
      </c>
      <c r="B93" s="272"/>
      <c r="C93" s="269"/>
      <c r="D93" s="273"/>
    </row>
    <row r="94" spans="1:4" ht="15" customHeight="1">
      <c r="A94" s="181"/>
      <c r="B94" s="182"/>
      <c r="C94" s="183"/>
      <c r="D94" s="184"/>
    </row>
    <row r="95" spans="1:4" ht="15" customHeight="1">
      <c r="A95" s="185" t="s">
        <v>183</v>
      </c>
      <c r="B95" s="181"/>
      <c r="C95" s="186"/>
      <c r="D95" s="187" t="s">
        <v>184</v>
      </c>
    </row>
    <row r="96" spans="1:4" ht="15" customHeight="1">
      <c r="A96" s="188" t="s">
        <v>185</v>
      </c>
      <c r="B96" s="181"/>
      <c r="C96" s="189"/>
      <c r="D96" s="274"/>
    </row>
    <row r="97" spans="1:4" ht="15" customHeight="1">
      <c r="A97" s="188" t="s">
        <v>186</v>
      </c>
      <c r="B97" s="181"/>
      <c r="C97" s="189"/>
      <c r="D97" s="264"/>
    </row>
    <row r="98" spans="1:4" ht="15" customHeight="1">
      <c r="A98" s="188" t="s">
        <v>187</v>
      </c>
      <c r="B98" s="181"/>
      <c r="C98" s="189"/>
      <c r="D98" s="190">
        <f>D96-D97</f>
        <v>0</v>
      </c>
    </row>
    <row r="99" spans="1:4" ht="15" customHeight="1">
      <c r="A99" s="188" t="s">
        <v>188</v>
      </c>
      <c r="B99" s="181"/>
      <c r="C99" s="189"/>
      <c r="D99" s="265">
        <v>5</v>
      </c>
    </row>
    <row r="100" spans="1:4" ht="15" customHeight="1">
      <c r="A100" s="188" t="s">
        <v>189</v>
      </c>
      <c r="B100" s="181"/>
      <c r="C100" s="189"/>
      <c r="D100" s="264"/>
    </row>
    <row r="101" spans="1:4" ht="15" customHeight="1">
      <c r="A101" s="181"/>
      <c r="B101" s="182"/>
      <c r="C101" s="183"/>
      <c r="D101" s="184"/>
    </row>
    <row r="102" spans="1:4" ht="15" customHeight="1">
      <c r="A102" s="185" t="s">
        <v>190</v>
      </c>
      <c r="B102" s="181"/>
      <c r="C102" s="189"/>
      <c r="D102" s="191"/>
    </row>
    <row r="103" spans="1:4" ht="15" customHeight="1">
      <c r="A103" s="188" t="s">
        <v>191</v>
      </c>
      <c r="B103" s="181"/>
      <c r="C103" s="189"/>
      <c r="D103" s="190">
        <f>IF(D99=0,0,(D98-D100)/D99)</f>
        <v>0</v>
      </c>
    </row>
    <row r="104" spans="1:4" ht="15" customHeight="1">
      <c r="A104" s="188" t="s">
        <v>192</v>
      </c>
      <c r="B104" s="181"/>
      <c r="C104" s="189"/>
      <c r="D104" s="264"/>
    </row>
    <row r="105" spans="1:4" ht="15" customHeight="1">
      <c r="A105" s="188" t="s">
        <v>193</v>
      </c>
      <c r="B105" s="181"/>
      <c r="C105" s="266">
        <f>C85</f>
        <v>0.02</v>
      </c>
      <c r="D105" s="190">
        <f>C105*D98</f>
        <v>0</v>
      </c>
    </row>
    <row r="106" spans="1:4" ht="15" customHeight="1">
      <c r="A106" s="188" t="s">
        <v>194</v>
      </c>
      <c r="B106" s="181"/>
      <c r="C106" s="266">
        <f>C86</f>
        <v>0</v>
      </c>
      <c r="D106" s="190">
        <f>C106*D98</f>
        <v>0</v>
      </c>
    </row>
    <row r="107" spans="1:4" ht="15" customHeight="1">
      <c r="A107" s="181"/>
      <c r="B107" s="182"/>
      <c r="C107" s="183"/>
      <c r="D107" s="184"/>
    </row>
    <row r="108" spans="1:4" ht="15" customHeight="1">
      <c r="A108" s="185" t="s">
        <v>195</v>
      </c>
      <c r="B108" s="181"/>
      <c r="C108" s="189"/>
      <c r="D108" s="192">
        <f>SUM(D103:D107)</f>
        <v>0</v>
      </c>
    </row>
    <row r="109" spans="1:4" ht="15" customHeight="1">
      <c r="A109" s="181"/>
      <c r="B109" s="182"/>
      <c r="C109" s="183"/>
      <c r="D109" s="184"/>
    </row>
    <row r="110" spans="1:4" ht="15" customHeight="1">
      <c r="A110" s="188" t="s">
        <v>196</v>
      </c>
      <c r="B110" s="181"/>
      <c r="C110" s="267">
        <v>0</v>
      </c>
      <c r="D110" s="190">
        <f>C110*D108</f>
        <v>0</v>
      </c>
    </row>
    <row r="111" spans="1:4" ht="15" customHeight="1">
      <c r="A111" s="95"/>
      <c r="B111" s="95"/>
      <c r="C111" s="193"/>
      <c r="D111" s="194"/>
    </row>
    <row r="112" spans="1:4" ht="15" customHeight="1">
      <c r="A112" s="168" t="s">
        <v>197</v>
      </c>
      <c r="B112" s="174"/>
      <c r="C112" s="7" t="s">
        <v>23</v>
      </c>
      <c r="D112" s="195">
        <f>D110+D90+D70+D50+D30</f>
        <v>6310</v>
      </c>
    </row>
    <row r="113" spans="1:4" ht="15" customHeight="1">
      <c r="A113" s="7" t="s">
        <v>198</v>
      </c>
      <c r="B113" s="174"/>
      <c r="C113" s="7"/>
      <c r="D113" s="194"/>
    </row>
    <row r="114" spans="1:4" ht="15" customHeight="1">
      <c r="A114" s="7" t="s">
        <v>199</v>
      </c>
      <c r="B114" s="174"/>
      <c r="C114" s="7"/>
      <c r="D114" s="194"/>
    </row>
    <row r="115" spans="1:4" ht="15" customHeight="1">
      <c r="A115" s="7" t="s">
        <v>200</v>
      </c>
      <c r="B115" s="174"/>
      <c r="C115" s="7"/>
      <c r="D115" s="7"/>
    </row>
    <row r="117" spans="1:4" ht="15" customHeight="1">
      <c r="A117" s="640" t="s">
        <v>0</v>
      </c>
      <c r="B117" s="169"/>
      <c r="C117" s="169"/>
      <c r="D117" s="196"/>
    </row>
  </sheetData>
  <sheetProtection algorithmName="SHA-512" hashValue="7NAaJfmDtf+7dJOpTIqky11G3z3yBaML56r7QnFne+Fhr7iatu6ujK2kpFH2xQA6D2rjsdCxXWqmastK5cD0PQ==" saltValue="vc8da3mxvCe783m8Y4ndtg==" spinCount="100000" sheet="1" objects="1" scenarios="1"/>
  <pageMargins left="0.7" right="0.7" top="0.75" bottom="0.75" header="0.3" footer="0.3"/>
  <pageSetup paperSize="9" scale="47" orientation="portrait"/>
  <headerFoot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25"/>
  <sheetViews>
    <sheetView showGridLines="0" topLeftCell="A5" zoomScaleNormal="100" workbookViewId="0">
      <selection activeCell="A16" sqref="A16"/>
    </sheetView>
  </sheetViews>
  <sheetFormatPr baseColWidth="10" defaultColWidth="14.1640625" defaultRowHeight="15" customHeight="1"/>
  <cols>
    <col min="1" max="1" width="45.1640625" customWidth="1"/>
    <col min="2" max="2" width="25.83203125" customWidth="1"/>
    <col min="3" max="4" width="10.1640625" customWidth="1"/>
    <col min="5" max="5" width="13" bestFit="1" customWidth="1"/>
    <col min="6" max="6" width="4.5" customWidth="1"/>
    <col min="7" max="7" width="25.83203125" customWidth="1"/>
    <col min="8" max="9" width="10.1640625" customWidth="1"/>
    <col min="10" max="10" width="13" bestFit="1" customWidth="1"/>
    <col min="11" max="11" width="3" customWidth="1"/>
    <col min="12" max="12" width="25.83203125" customWidth="1"/>
    <col min="13" max="14" width="10.1640625" customWidth="1"/>
    <col min="15" max="15" width="13" bestFit="1" customWidth="1"/>
    <col min="16" max="16" width="2.1640625" customWidth="1"/>
    <col min="17" max="17" width="25.83203125" customWidth="1"/>
    <col min="18" max="19" width="10.1640625" customWidth="1"/>
    <col min="20" max="20" width="13" bestFit="1" customWidth="1"/>
    <col min="21" max="21" width="3.83203125" customWidth="1"/>
    <col min="22" max="22" width="13.83203125" customWidth="1"/>
    <col min="23" max="23" width="11.1640625" style="666" customWidth="1"/>
    <col min="24" max="24" width="11.1640625" customWidth="1"/>
    <col min="25" max="25" width="13" bestFit="1" customWidth="1"/>
    <col min="26" max="26" width="4.1640625" customWidth="1"/>
    <col min="27" max="27" width="15.1640625" customWidth="1"/>
    <col min="28" max="28" width="18.1640625" customWidth="1"/>
    <col min="29" max="29" width="18" customWidth="1"/>
    <col min="30" max="30" width="26.1640625" customWidth="1"/>
  </cols>
  <sheetData>
    <row r="1" spans="1:30" ht="12.75" customHeight="1"/>
    <row r="2" spans="1:30" ht="18" customHeight="1">
      <c r="G2" s="197" t="s">
        <v>201</v>
      </c>
    </row>
    <row r="3" spans="1:30" ht="18" customHeight="1">
      <c r="A3" s="12" t="str">
        <f>'1-Contractblad dag'!A3</f>
        <v>Naam opdrachtgever</v>
      </c>
      <c r="B3" s="14" t="str">
        <f>'1-Contractblad dag'!B3</f>
        <v>Eenbes Basisonderwijs</v>
      </c>
      <c r="C3" s="198"/>
      <c r="D3" s="198"/>
      <c r="G3" s="199">
        <f>'1-Contractblad dag'!G8</f>
        <v>0</v>
      </c>
      <c r="H3" s="200" t="s">
        <v>202</v>
      </c>
    </row>
    <row r="4" spans="1:30" ht="18" customHeight="1">
      <c r="A4" s="12" t="str">
        <f>'1-Contractblad dag'!A4</f>
        <v>Calculatie onderdeel</v>
      </c>
      <c r="B4" s="14" t="s">
        <v>122</v>
      </c>
      <c r="C4" s="167"/>
      <c r="D4" s="201"/>
      <c r="G4" s="199">
        <f>'1-Contractblad dag'!G9</f>
        <v>0</v>
      </c>
      <c r="H4" s="200" t="s">
        <v>202</v>
      </c>
    </row>
    <row r="5" spans="1:30" ht="18" customHeight="1">
      <c r="A5" s="12" t="str">
        <f>'1-Contractblad dag'!A5</f>
        <v>Gebouw/plaats</v>
      </c>
      <c r="B5" s="14" t="str">
        <f>'1-Contractblad dag'!B5</f>
        <v>Eenbes Basisonderwijs</v>
      </c>
      <c r="C5" s="167"/>
      <c r="D5" s="201"/>
      <c r="G5" s="199">
        <f>'1-Contractblad dag'!G10</f>
        <v>0</v>
      </c>
      <c r="H5" s="200" t="s">
        <v>202</v>
      </c>
    </row>
    <row r="6" spans="1:30" ht="18" customHeight="1">
      <c r="A6" s="12" t="str">
        <f>'1-Contractblad dag'!A6</f>
        <v>Besteknummer</v>
      </c>
      <c r="B6" s="14" t="str">
        <f>'1-Contractblad dag'!B6</f>
        <v>Calculatie Eenbes Basisonderwijs 2024-01</v>
      </c>
      <c r="C6" s="167"/>
      <c r="D6" s="201"/>
      <c r="G6" s="199">
        <f>'1-Contractblad dag'!G11</f>
        <v>0</v>
      </c>
      <c r="H6" s="200" t="s">
        <v>202</v>
      </c>
    </row>
    <row r="7" spans="1:30" ht="18" customHeight="1">
      <c r="A7" s="12" t="str">
        <f>'1-Contractblad dag'!A7</f>
        <v>Naam leverancier</v>
      </c>
      <c r="B7" s="14" t="str">
        <f>'1-Contractblad dag'!B7</f>
        <v>Exploitatie calculatie</v>
      </c>
      <c r="C7" s="167"/>
      <c r="D7" s="201"/>
      <c r="G7" s="199">
        <f>'1-Contractblad dag'!G12</f>
        <v>0</v>
      </c>
      <c r="H7" s="200" t="s">
        <v>202</v>
      </c>
      <c r="AC7" s="228"/>
    </row>
    <row r="8" spans="1:30" ht="18" customHeight="1">
      <c r="A8" s="12" t="str">
        <f>'1-Contractblad dag'!A8</f>
        <v>Prijspeil</v>
      </c>
      <c r="B8" s="202">
        <f>'1-Contractblad dag'!B8</f>
        <v>45474</v>
      </c>
      <c r="C8" s="167"/>
      <c r="D8" s="201"/>
      <c r="G8" s="199">
        <f>'1-Contractblad dag'!G13</f>
        <v>0</v>
      </c>
      <c r="H8" s="200" t="s">
        <v>202</v>
      </c>
    </row>
    <row r="9" spans="1:30" ht="18" customHeight="1">
      <c r="A9" s="12" t="str">
        <f>'1-Contractblad dag'!A9</f>
        <v>Bijzonderheden</v>
      </c>
      <c r="B9" s="203" t="s">
        <v>203</v>
      </c>
      <c r="C9" s="167"/>
      <c r="D9" s="201"/>
      <c r="G9" s="199">
        <f>'1-Contractblad dag'!G14</f>
        <v>0</v>
      </c>
      <c r="H9" s="200" t="s">
        <v>202</v>
      </c>
    </row>
    <row r="10" spans="1:30" ht="12.75" customHeight="1">
      <c r="A10" s="12"/>
      <c r="B10" s="203"/>
      <c r="C10" s="167"/>
      <c r="D10" s="201"/>
    </row>
    <row r="11" spans="1:30" ht="12.75" customHeight="1" thickBot="1">
      <c r="A11" s="25"/>
      <c r="B11" s="204"/>
      <c r="C11" s="204"/>
      <c r="D11" s="204"/>
    </row>
    <row r="12" spans="1:30" ht="18" customHeight="1">
      <c r="A12" s="205" t="s">
        <v>204</v>
      </c>
      <c r="B12" s="206"/>
      <c r="C12" s="206"/>
      <c r="D12" s="207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667"/>
      <c r="X12" s="208"/>
      <c r="Y12" s="208"/>
      <c r="Z12" s="208"/>
      <c r="AA12" s="698" t="s">
        <v>205</v>
      </c>
      <c r="AB12" s="699"/>
      <c r="AC12" s="699"/>
      <c r="AD12" s="700"/>
    </row>
    <row r="13" spans="1:30" s="240" customFormat="1" ht="12.75" customHeight="1">
      <c r="A13" s="239">
        <v>1</v>
      </c>
      <c r="B13" s="239">
        <v>2</v>
      </c>
      <c r="C13" s="239">
        <v>3</v>
      </c>
      <c r="D13" s="239">
        <v>4</v>
      </c>
      <c r="E13" s="239">
        <v>5</v>
      </c>
      <c r="F13" s="239">
        <v>6</v>
      </c>
      <c r="G13" s="239">
        <v>7</v>
      </c>
      <c r="H13" s="239">
        <v>8</v>
      </c>
      <c r="I13" s="239">
        <v>9</v>
      </c>
      <c r="J13" s="239">
        <v>10</v>
      </c>
      <c r="K13" s="239">
        <v>11</v>
      </c>
      <c r="L13" s="239">
        <v>12</v>
      </c>
      <c r="M13" s="239">
        <v>13</v>
      </c>
      <c r="N13" s="239">
        <v>14</v>
      </c>
      <c r="O13" s="239">
        <v>15</v>
      </c>
      <c r="P13" s="239">
        <v>16</v>
      </c>
      <c r="Q13" s="239">
        <v>17</v>
      </c>
      <c r="R13" s="239">
        <v>18</v>
      </c>
      <c r="S13" s="239">
        <v>19</v>
      </c>
      <c r="T13" s="239">
        <v>20</v>
      </c>
      <c r="U13" s="239">
        <v>21</v>
      </c>
      <c r="V13" s="239">
        <v>22</v>
      </c>
      <c r="W13" s="668">
        <v>23</v>
      </c>
      <c r="X13" s="239">
        <v>24</v>
      </c>
      <c r="Y13" s="239">
        <v>25</v>
      </c>
      <c r="AA13" s="241"/>
      <c r="AB13" s="242"/>
      <c r="AC13" s="242"/>
      <c r="AD13" s="243"/>
    </row>
    <row r="14" spans="1:30" s="234" customFormat="1" ht="43" customHeight="1">
      <c r="A14" s="232" t="s">
        <v>8</v>
      </c>
      <c r="B14" s="235" t="s">
        <v>230</v>
      </c>
      <c r="C14" s="233" t="s">
        <v>74</v>
      </c>
      <c r="D14" s="233" t="s">
        <v>40</v>
      </c>
      <c r="E14" s="233" t="s">
        <v>23</v>
      </c>
      <c r="G14" s="235" t="s">
        <v>231</v>
      </c>
      <c r="H14" s="233" t="s">
        <v>74</v>
      </c>
      <c r="I14" s="233" t="s">
        <v>40</v>
      </c>
      <c r="J14" s="233" t="s">
        <v>23</v>
      </c>
      <c r="L14" s="235" t="s">
        <v>247</v>
      </c>
      <c r="M14" s="233" t="s">
        <v>74</v>
      </c>
      <c r="N14" s="233" t="s">
        <v>40</v>
      </c>
      <c r="O14" s="233" t="s">
        <v>23</v>
      </c>
      <c r="Q14" s="639" t="s">
        <v>356</v>
      </c>
      <c r="R14" s="236" t="s">
        <v>74</v>
      </c>
      <c r="S14" s="236" t="s">
        <v>40</v>
      </c>
      <c r="T14" s="236" t="s">
        <v>23</v>
      </c>
      <c r="V14" s="639" t="s">
        <v>288</v>
      </c>
      <c r="W14" s="669" t="s">
        <v>74</v>
      </c>
      <c r="X14" s="236" t="s">
        <v>40</v>
      </c>
      <c r="Y14" s="236" t="s">
        <v>23</v>
      </c>
      <c r="AA14" s="237" t="s">
        <v>207</v>
      </c>
      <c r="AB14" s="236" t="s">
        <v>208</v>
      </c>
      <c r="AC14" s="236" t="s">
        <v>209</v>
      </c>
      <c r="AD14" s="238" t="s">
        <v>210</v>
      </c>
    </row>
    <row r="15" spans="1:30" ht="18" customHeight="1">
      <c r="A15" s="129"/>
      <c r="B15" s="52"/>
      <c r="C15" s="129"/>
      <c r="D15" s="52"/>
      <c r="E15" s="129"/>
      <c r="F15" s="52"/>
      <c r="G15" s="129"/>
      <c r="H15" s="52"/>
      <c r="I15" s="129"/>
      <c r="J15" s="52"/>
      <c r="K15" s="129"/>
      <c r="L15" s="52"/>
      <c r="M15" s="129"/>
      <c r="N15" s="52"/>
      <c r="O15" s="129"/>
      <c r="P15" s="52"/>
      <c r="Q15" s="129"/>
      <c r="R15" s="52"/>
      <c r="S15" s="129"/>
      <c r="T15" s="52"/>
      <c r="U15" s="129"/>
      <c r="V15" s="52"/>
      <c r="W15" s="128"/>
      <c r="X15" s="52"/>
      <c r="Y15" s="129"/>
      <c r="Z15" s="124"/>
      <c r="AA15" s="229"/>
      <c r="AB15" s="230"/>
      <c r="AC15" s="290"/>
      <c r="AD15" s="231"/>
    </row>
    <row r="16" spans="1:30" ht="15.75" customHeight="1">
      <c r="A16" s="656" t="s">
        <v>336</v>
      </c>
      <c r="B16" s="52">
        <v>0</v>
      </c>
      <c r="C16" s="275">
        <v>2</v>
      </c>
      <c r="D16" s="287">
        <v>0.6</v>
      </c>
      <c r="E16" s="276">
        <f t="shared" ref="E16:E23" si="0">D16*C16*B16*(100%+$G$3)*(100%+$G$4)*(100%+$G$5)*(100%+$G$6)*(100%+$G$7)*(100%+$G$8)*(100%+$G$9)</f>
        <v>0</v>
      </c>
      <c r="G16" s="52">
        <v>0</v>
      </c>
      <c r="H16" s="275">
        <v>2</v>
      </c>
      <c r="I16" s="287">
        <v>0.6</v>
      </c>
      <c r="J16" s="276">
        <f t="shared" ref="J16:J23" si="1">I16*H16*G16*(100%+$G$3)*(100%+$G$4)*(100%+$G$5)*(100%+$G$6)*(100%+$G$7)*(100%+$G$8)*(100%+$G$9)</f>
        <v>0</v>
      </c>
      <c r="L16" s="52">
        <v>0</v>
      </c>
      <c r="M16" s="275">
        <v>2</v>
      </c>
      <c r="N16" s="287">
        <v>0.57999999999999996</v>
      </c>
      <c r="O16" s="276">
        <f t="shared" ref="O16:O23" si="2">N16*M16*L16*(100%+$G$3)*(100%+$G$4)*(100%+$G$5)*(100%+$G$6)*(100%+$G$7)*(100%+$G$8)*(100%+$G$9)</f>
        <v>0</v>
      </c>
      <c r="Q16" s="277"/>
      <c r="R16" s="278"/>
      <c r="S16" s="288">
        <v>1</v>
      </c>
      <c r="T16" s="276">
        <f>S16*R16*Q16*(100%+$G$3)*(100%+$G$4)*(100%+$G$5)*(100%+$G$6)*(100%+$G$7)*(100%+$G$8)*(100%+$G$9)</f>
        <v>0</v>
      </c>
      <c r="V16" s="665"/>
      <c r="W16" s="670"/>
      <c r="X16" s="289">
        <v>0</v>
      </c>
      <c r="Y16" s="276">
        <f t="shared" ref="Y16:Y23" si="3">X16*W16*(100%+$G$3)*(100%+$G$4)*(100%+$G$5)*(100%+$G$6)*(100%+$G$7)*(100%+$G$8)*(100%+$G$9)</f>
        <v>0</v>
      </c>
      <c r="AA16" s="279">
        <f>((SUMIF('3-Basis ruimtestaat'!C:C,A16,uren_mavr))+(SUMIF('3-Basis ruimtestaat'!C:C,A16,uren_naloop)))</f>
        <v>134.46526908235293</v>
      </c>
      <c r="AB16" s="278">
        <v>80</v>
      </c>
      <c r="AC16" s="282">
        <f t="shared" ref="AC16:AC23" si="4">IF(AA16=0,"",AA16/AB16)</f>
        <v>1.6808158635294117</v>
      </c>
      <c r="AD16" s="281">
        <f>IF(AC16&lt;$AC$15,$AC$15-AC16)*'1-Contractblad dag'!$I$23*AB16</f>
        <v>0</v>
      </c>
    </row>
    <row r="17" spans="1:30" ht="15.75" customHeight="1">
      <c r="A17" s="656" t="s">
        <v>342</v>
      </c>
      <c r="B17" s="52">
        <v>240</v>
      </c>
      <c r="C17" s="275">
        <v>2</v>
      </c>
      <c r="D17" s="302">
        <f>D16</f>
        <v>0.6</v>
      </c>
      <c r="E17" s="276">
        <f t="shared" si="0"/>
        <v>288</v>
      </c>
      <c r="G17" s="52">
        <v>240</v>
      </c>
      <c r="H17" s="275">
        <v>2</v>
      </c>
      <c r="I17" s="302">
        <f>I16</f>
        <v>0.6</v>
      </c>
      <c r="J17" s="276">
        <f t="shared" si="1"/>
        <v>288</v>
      </c>
      <c r="L17" s="52">
        <v>98</v>
      </c>
      <c r="M17" s="275">
        <v>2</v>
      </c>
      <c r="N17" s="302">
        <f>N16</f>
        <v>0.57999999999999996</v>
      </c>
      <c r="O17" s="276">
        <f t="shared" si="2"/>
        <v>113.67999999999999</v>
      </c>
      <c r="Q17" s="277"/>
      <c r="R17" s="278"/>
      <c r="S17" s="288">
        <v>1</v>
      </c>
      <c r="T17" s="276">
        <f>S17*R17*Q17*(100%+$G$3)*(100%+$G$4)*(100%+$G$5)*(100%+$G$6)*(100%+$G$7)*(100%+$G$8)*(100%+$G$9)</f>
        <v>0</v>
      </c>
      <c r="V17" s="665"/>
      <c r="W17" s="670"/>
      <c r="X17" s="289">
        <v>0</v>
      </c>
      <c r="Y17" s="276">
        <f t="shared" si="3"/>
        <v>0</v>
      </c>
      <c r="AA17" s="279">
        <f>((SUMIF('3-Basis ruimtestaat'!C:C,A17,uren_mavr))+(SUMIF('3-Basis ruimtestaat'!C:C,A17,uren_naloop)))</f>
        <v>613.89622901960774</v>
      </c>
      <c r="AB17" s="278">
        <v>200</v>
      </c>
      <c r="AC17" s="280">
        <f t="shared" si="4"/>
        <v>3.0694811450980386</v>
      </c>
      <c r="AD17" s="281">
        <f>IF(AC17&lt;$AC$15,$AC$15-AC17)*'1-Contractblad dag'!$I$23*AB17</f>
        <v>0</v>
      </c>
    </row>
    <row r="18" spans="1:30" ht="15.75" customHeight="1">
      <c r="A18" s="656" t="s">
        <v>831</v>
      </c>
      <c r="B18" s="52">
        <v>0</v>
      </c>
      <c r="C18" s="275">
        <v>0</v>
      </c>
      <c r="D18" s="302">
        <f>D17</f>
        <v>0.6</v>
      </c>
      <c r="E18" s="276">
        <f t="shared" si="0"/>
        <v>0</v>
      </c>
      <c r="G18" s="52">
        <v>0</v>
      </c>
      <c r="H18" s="275">
        <v>0</v>
      </c>
      <c r="I18" s="302">
        <f>I17</f>
        <v>0.6</v>
      </c>
      <c r="J18" s="276">
        <f t="shared" si="1"/>
        <v>0</v>
      </c>
      <c r="L18" s="52">
        <v>0</v>
      </c>
      <c r="M18" s="275">
        <v>0</v>
      </c>
      <c r="N18" s="302">
        <f>N17</f>
        <v>0.57999999999999996</v>
      </c>
      <c r="O18" s="276">
        <f t="shared" si="2"/>
        <v>0</v>
      </c>
      <c r="Q18" s="277"/>
      <c r="R18" s="278"/>
      <c r="S18" s="288">
        <v>1</v>
      </c>
      <c r="T18" s="276">
        <f t="shared" ref="T18:T23" si="5">S18*R18*Q18*(100%+$G$3)*(100%+$G$4)*(100%+$G$5)*(100%+$G$6)*(100%+$G$7)*(100%+$G$8)*(100%+$G$9)</f>
        <v>0</v>
      </c>
      <c r="V18" s="665"/>
      <c r="W18" s="670"/>
      <c r="X18" s="289">
        <v>0</v>
      </c>
      <c r="Y18" s="276">
        <f t="shared" si="3"/>
        <v>0</v>
      </c>
      <c r="AA18" s="279">
        <f>((SUMIF('3-Basis ruimtestaat'!C:C,A18,uren_mavr))+(SUMIF('3-Basis ruimtestaat'!C:C,A18,uren_naloop)))</f>
        <v>152.48339764705884</v>
      </c>
      <c r="AB18" s="278">
        <v>200</v>
      </c>
      <c r="AC18" s="280">
        <f t="shared" si="4"/>
        <v>0.76241698823529414</v>
      </c>
      <c r="AD18" s="281">
        <f>IF(AC18&lt;$AC$15,$AC$15-AC18)*'1-Contractblad dag'!$I$23*AB18</f>
        <v>0</v>
      </c>
    </row>
    <row r="19" spans="1:30" ht="15.75" customHeight="1">
      <c r="A19" s="656" t="s">
        <v>832</v>
      </c>
      <c r="B19" s="52">
        <v>361.1</v>
      </c>
      <c r="C19" s="275">
        <v>2</v>
      </c>
      <c r="D19" s="302">
        <f>D18</f>
        <v>0.6</v>
      </c>
      <c r="E19" s="276">
        <f t="shared" ref="E19" si="6">D19*C19*B19*(100%+$G$3)*(100%+$G$4)*(100%+$G$5)*(100%+$G$6)*(100%+$G$7)*(100%+$G$8)*(100%+$G$9)</f>
        <v>433.32</v>
      </c>
      <c r="G19" s="52">
        <v>361.1</v>
      </c>
      <c r="H19" s="275">
        <v>2</v>
      </c>
      <c r="I19" s="302">
        <f>I18</f>
        <v>0.6</v>
      </c>
      <c r="J19" s="276">
        <f t="shared" ref="J19" si="7">I19*H19*G19*(100%+$G$3)*(100%+$G$4)*(100%+$G$5)*(100%+$G$6)*(100%+$G$7)*(100%+$G$8)*(100%+$G$9)</f>
        <v>433.32</v>
      </c>
      <c r="L19" s="52">
        <v>649.20000000000005</v>
      </c>
      <c r="M19" s="275">
        <v>2</v>
      </c>
      <c r="N19" s="302">
        <f>N18</f>
        <v>0.57999999999999996</v>
      </c>
      <c r="O19" s="276">
        <f t="shared" ref="O19" si="8">N19*M19*L19*(100%+$G$3)*(100%+$G$4)*(100%+$G$5)*(100%+$G$6)*(100%+$G$7)*(100%+$G$8)*(100%+$G$9)</f>
        <v>753.072</v>
      </c>
      <c r="Q19" s="277">
        <v>2</v>
      </c>
      <c r="R19" s="278">
        <v>2</v>
      </c>
      <c r="S19" s="288">
        <v>1</v>
      </c>
      <c r="T19" s="276">
        <f t="shared" ref="T19" si="9">S19*R19*Q19*(100%+$G$3)*(100%+$G$4)*(100%+$G$5)*(100%+$G$6)*(100%+$G$7)*(100%+$G$8)*(100%+$G$9)</f>
        <v>4</v>
      </c>
      <c r="V19" s="665"/>
      <c r="W19" s="670"/>
      <c r="X19" s="289">
        <v>0</v>
      </c>
      <c r="Y19" s="276">
        <f t="shared" ref="Y19" si="10">X19*W19*(100%+$G$3)*(100%+$G$4)*(100%+$G$5)*(100%+$G$6)*(100%+$G$7)*(100%+$G$8)*(100%+$G$9)</f>
        <v>0</v>
      </c>
      <c r="AA19" s="279">
        <f>((SUMIF('3-Basis ruimtestaat'!C:C,A19,uren_mavr))+(SUMIF('3-Basis ruimtestaat'!C:C,A19,uren_naloop)))</f>
        <v>507.03853568627466</v>
      </c>
      <c r="AB19" s="278">
        <v>200</v>
      </c>
      <c r="AC19" s="280">
        <f t="shared" ref="AC19" si="11">IF(AA19=0,"",AA19/AB19)</f>
        <v>2.5351926784313732</v>
      </c>
      <c r="AD19" s="281">
        <f>IF(AC19&lt;$AC$15,$AC$15-AC19)*'1-Contractblad dag'!$I$23*AB19</f>
        <v>0</v>
      </c>
    </row>
    <row r="20" spans="1:30" ht="15.75" customHeight="1">
      <c r="A20" s="656" t="s">
        <v>358</v>
      </c>
      <c r="B20" s="52">
        <v>260</v>
      </c>
      <c r="C20" s="275">
        <v>2</v>
      </c>
      <c r="D20" s="302">
        <f>D18</f>
        <v>0.6</v>
      </c>
      <c r="E20" s="276">
        <f t="shared" si="0"/>
        <v>312</v>
      </c>
      <c r="G20" s="52">
        <v>260</v>
      </c>
      <c r="H20" s="275">
        <v>2</v>
      </c>
      <c r="I20" s="302">
        <f>I18</f>
        <v>0.6</v>
      </c>
      <c r="J20" s="276">
        <f t="shared" si="1"/>
        <v>312</v>
      </c>
      <c r="L20" s="52">
        <v>96</v>
      </c>
      <c r="M20" s="275">
        <v>2</v>
      </c>
      <c r="N20" s="302">
        <f>N18</f>
        <v>0.57999999999999996</v>
      </c>
      <c r="O20" s="276">
        <f t="shared" si="2"/>
        <v>111.35999999999999</v>
      </c>
      <c r="Q20" s="277"/>
      <c r="R20" s="278"/>
      <c r="S20" s="288">
        <v>1</v>
      </c>
      <c r="T20" s="276">
        <f t="shared" si="5"/>
        <v>0</v>
      </c>
      <c r="V20" s="665"/>
      <c r="W20" s="670"/>
      <c r="X20" s="289">
        <v>0</v>
      </c>
      <c r="Y20" s="276">
        <f t="shared" si="3"/>
        <v>0</v>
      </c>
      <c r="AA20" s="279">
        <f>((SUMIF('3-Basis ruimtestaat'!C:C,A20,uren_mavr))+(SUMIF('3-Basis ruimtestaat'!C:C,A20,uren_naloop)))</f>
        <v>565.10797960784305</v>
      </c>
      <c r="AB20" s="278">
        <v>200</v>
      </c>
      <c r="AC20" s="280">
        <f t="shared" si="4"/>
        <v>2.8255398980392155</v>
      </c>
      <c r="AD20" s="281">
        <f>IF(AC20&lt;$AC$15,$AC$15-AC20)*'1-Contractblad dag'!$I$23*AB20</f>
        <v>0</v>
      </c>
    </row>
    <row r="21" spans="1:30" ht="15.75" customHeight="1">
      <c r="A21" s="656" t="s">
        <v>894</v>
      </c>
      <c r="B21" s="52">
        <v>0</v>
      </c>
      <c r="C21" s="275">
        <v>0</v>
      </c>
      <c r="D21" s="302">
        <f t="shared" ref="D21" si="12">D19</f>
        <v>0.6</v>
      </c>
      <c r="E21" s="276">
        <f t="shared" ref="E21:E22" si="13">D21*C21*B21*(100%+$G$3)*(100%+$G$4)*(100%+$G$5)*(100%+$G$6)*(100%+$G$7)*(100%+$G$8)*(100%+$G$9)</f>
        <v>0</v>
      </c>
      <c r="G21" s="52">
        <v>0</v>
      </c>
      <c r="H21" s="275">
        <v>0</v>
      </c>
      <c r="I21" s="302">
        <f t="shared" ref="I21" si="14">I19</f>
        <v>0.6</v>
      </c>
      <c r="J21" s="276">
        <f t="shared" ref="J21:J22" si="15">I21*H21*G21*(100%+$G$3)*(100%+$G$4)*(100%+$G$5)*(100%+$G$6)*(100%+$G$7)*(100%+$G$8)*(100%+$G$9)</f>
        <v>0</v>
      </c>
      <c r="L21" s="52">
        <v>0</v>
      </c>
      <c r="M21" s="275">
        <v>0</v>
      </c>
      <c r="N21" s="302">
        <f t="shared" ref="N21" si="16">N19</f>
        <v>0.57999999999999996</v>
      </c>
      <c r="O21" s="276">
        <f t="shared" ref="O21:O22" si="17">N21*M21*L21*(100%+$G$3)*(100%+$G$4)*(100%+$G$5)*(100%+$G$6)*(100%+$G$7)*(100%+$G$8)*(100%+$G$9)</f>
        <v>0</v>
      </c>
      <c r="Q21" s="277">
        <v>0</v>
      </c>
      <c r="R21" s="278">
        <v>2</v>
      </c>
      <c r="S21" s="288">
        <v>1</v>
      </c>
      <c r="T21" s="276">
        <f t="shared" ref="T21:T22" si="18">S21*R21*Q21*(100%+$G$3)*(100%+$G$4)*(100%+$G$5)*(100%+$G$6)*(100%+$G$7)*(100%+$G$8)*(100%+$G$9)</f>
        <v>0</v>
      </c>
      <c r="V21" s="665"/>
      <c r="W21" s="670"/>
      <c r="X21" s="289">
        <v>0</v>
      </c>
      <c r="Y21" s="276">
        <f t="shared" ref="Y21:Y22" si="19">X21*W21*(100%+$G$3)*(100%+$G$4)*(100%+$G$5)*(100%+$G$6)*(100%+$G$7)*(100%+$G$8)*(100%+$G$9)</f>
        <v>0</v>
      </c>
      <c r="AA21" s="279">
        <f>((SUMIF('3-Basis ruimtestaat'!C:C,A21,uren_mavr))+(SUMIF('3-Basis ruimtestaat'!C:C,A21,uren_naloop)))</f>
        <v>69.768470588235289</v>
      </c>
      <c r="AB21" s="278">
        <v>200</v>
      </c>
      <c r="AC21" s="282">
        <f t="shared" ref="AC21:AC22" si="20">IF(AA21=0,"",AA21/AB21)</f>
        <v>0.34884235294117644</v>
      </c>
      <c r="AD21" s="281">
        <f>IF(AC21&lt;$AC$15,$AC$15-AC21)*'1-Contractblad dag'!$I$23*AB21</f>
        <v>0</v>
      </c>
    </row>
    <row r="22" spans="1:30" ht="15.75" customHeight="1">
      <c r="A22" s="656" t="s">
        <v>893</v>
      </c>
      <c r="B22" s="52">
        <v>132</v>
      </c>
      <c r="C22" s="275">
        <v>2</v>
      </c>
      <c r="D22" s="302">
        <f>D21</f>
        <v>0.6</v>
      </c>
      <c r="E22" s="276">
        <f t="shared" si="13"/>
        <v>158.4</v>
      </c>
      <c r="G22" s="52">
        <v>132</v>
      </c>
      <c r="H22" s="275">
        <v>2</v>
      </c>
      <c r="I22" s="302">
        <f>I21</f>
        <v>0.6</v>
      </c>
      <c r="J22" s="276">
        <f t="shared" si="15"/>
        <v>158.4</v>
      </c>
      <c r="L22" s="52">
        <v>232</v>
      </c>
      <c r="M22" s="275">
        <v>2</v>
      </c>
      <c r="N22" s="302">
        <f>N21</f>
        <v>0.57999999999999996</v>
      </c>
      <c r="O22" s="276">
        <f t="shared" si="17"/>
        <v>269.12</v>
      </c>
      <c r="Q22" s="277">
        <v>21</v>
      </c>
      <c r="R22" s="278">
        <v>2</v>
      </c>
      <c r="S22" s="288">
        <v>1</v>
      </c>
      <c r="T22" s="276">
        <f t="shared" si="18"/>
        <v>42</v>
      </c>
      <c r="V22" s="665"/>
      <c r="W22" s="670"/>
      <c r="X22" s="289">
        <v>0</v>
      </c>
      <c r="Y22" s="276">
        <f t="shared" si="19"/>
        <v>0</v>
      </c>
      <c r="AA22" s="279">
        <f>((SUMIF('3-Basis ruimtestaat'!C:C,A22,uren_mavr))+(SUMIF('3-Basis ruimtestaat'!C:C,A22,uren_naloop)))</f>
        <v>422.17162039215674</v>
      </c>
      <c r="AB22" s="278">
        <v>200</v>
      </c>
      <c r="AC22" s="282">
        <f t="shared" si="20"/>
        <v>2.1108581019607837</v>
      </c>
      <c r="AD22" s="281">
        <f>IF(AC22&lt;$AC$15,$AC$15-AC22)*'1-Contractblad dag'!$I$23*AB22</f>
        <v>0</v>
      </c>
    </row>
    <row r="23" spans="1:30" ht="15.75" customHeight="1">
      <c r="A23" s="656" t="s">
        <v>841</v>
      </c>
      <c r="B23" s="52">
        <v>0</v>
      </c>
      <c r="C23" s="275">
        <v>0</v>
      </c>
      <c r="D23" s="302">
        <f>D19</f>
        <v>0.6</v>
      </c>
      <c r="E23" s="276">
        <f t="shared" si="0"/>
        <v>0</v>
      </c>
      <c r="G23" s="52">
        <v>0</v>
      </c>
      <c r="H23" s="275">
        <v>0</v>
      </c>
      <c r="I23" s="302">
        <f>I19</f>
        <v>0.6</v>
      </c>
      <c r="J23" s="276">
        <f t="shared" si="1"/>
        <v>0</v>
      </c>
      <c r="L23" s="52">
        <v>0</v>
      </c>
      <c r="M23" s="275">
        <v>0</v>
      </c>
      <c r="N23" s="302">
        <f>N19</f>
        <v>0.57999999999999996</v>
      </c>
      <c r="O23" s="276">
        <f t="shared" si="2"/>
        <v>0</v>
      </c>
      <c r="Q23" s="277"/>
      <c r="R23" s="278"/>
      <c r="S23" s="288">
        <v>1</v>
      </c>
      <c r="T23" s="276">
        <f t="shared" si="5"/>
        <v>0</v>
      </c>
      <c r="V23" s="665"/>
      <c r="W23" s="670"/>
      <c r="X23" s="289">
        <v>0</v>
      </c>
      <c r="Y23" s="276">
        <f t="shared" si="3"/>
        <v>0</v>
      </c>
      <c r="AA23" s="279">
        <f>((SUMIF('3-Basis ruimtestaat'!C:C,A23,uren_mavr))+(SUMIF('3-Basis ruimtestaat'!C:C,A23,uren_naloop)))</f>
        <v>155.98502588235294</v>
      </c>
      <c r="AB23" s="278">
        <v>200</v>
      </c>
      <c r="AC23" s="282">
        <f t="shared" si="4"/>
        <v>0.77992512941176473</v>
      </c>
      <c r="AD23" s="281">
        <f>IF(AC23&lt;$AC$15,$AC$15-AC23)*'1-Contractblad dag'!$I$23*AB23</f>
        <v>0</v>
      </c>
    </row>
    <row r="24" spans="1:30" ht="15.75" customHeight="1">
      <c r="A24" s="656" t="s">
        <v>842</v>
      </c>
      <c r="B24" s="52">
        <v>403</v>
      </c>
      <c r="C24" s="275">
        <v>2</v>
      </c>
      <c r="D24" s="302">
        <f>D20</f>
        <v>0.6</v>
      </c>
      <c r="E24" s="276">
        <f t="shared" ref="E24" si="21">D24*C24*B24*(100%+$G$3)*(100%+$G$4)*(100%+$G$5)*(100%+$G$6)*(100%+$G$7)*(100%+$G$8)*(100%+$G$9)</f>
        <v>483.59999999999997</v>
      </c>
      <c r="G24" s="52">
        <v>403</v>
      </c>
      <c r="H24" s="275">
        <v>2</v>
      </c>
      <c r="I24" s="302">
        <f>I20</f>
        <v>0.6</v>
      </c>
      <c r="J24" s="276">
        <f t="shared" ref="J24" si="22">I24*H24*G24*(100%+$G$3)*(100%+$G$4)*(100%+$G$5)*(100%+$G$6)*(100%+$G$7)*(100%+$G$8)*(100%+$G$9)</f>
        <v>483.59999999999997</v>
      </c>
      <c r="L24" s="52">
        <v>770</v>
      </c>
      <c r="M24" s="275">
        <v>2</v>
      </c>
      <c r="N24" s="302">
        <f>N20</f>
        <v>0.57999999999999996</v>
      </c>
      <c r="O24" s="276">
        <f t="shared" ref="O24" si="23">N24*M24*L24*(100%+$G$3)*(100%+$G$4)*(100%+$G$5)*(100%+$G$6)*(100%+$G$7)*(100%+$G$8)*(100%+$G$9)</f>
        <v>893.19999999999993</v>
      </c>
      <c r="Q24" s="277"/>
      <c r="R24" s="278"/>
      <c r="S24" s="288">
        <v>1</v>
      </c>
      <c r="T24" s="276">
        <f t="shared" ref="T24" si="24">S24*R24*Q24*(100%+$G$3)*(100%+$G$4)*(100%+$G$5)*(100%+$G$6)*(100%+$G$7)*(100%+$G$8)*(100%+$G$9)</f>
        <v>0</v>
      </c>
      <c r="V24" s="665"/>
      <c r="W24" s="670"/>
      <c r="X24" s="289">
        <v>0</v>
      </c>
      <c r="Y24" s="276">
        <f t="shared" ref="Y24" si="25">X24*W24*(100%+$G$3)*(100%+$G$4)*(100%+$G$5)*(100%+$G$6)*(100%+$G$7)*(100%+$G$8)*(100%+$G$9)</f>
        <v>0</v>
      </c>
      <c r="AA24" s="279">
        <f>((SUMIF('3-Basis ruimtestaat'!C:C,A24,uren_mavr))+(SUMIF('3-Basis ruimtestaat'!C:C,A24,uren_naloop)))</f>
        <v>685.96358117647037</v>
      </c>
      <c r="AB24" s="278">
        <v>200</v>
      </c>
      <c r="AC24" s="282">
        <f t="shared" ref="AC24" si="26">IF(AA24=0,"",AA24/AB24)</f>
        <v>3.4298179058823517</v>
      </c>
      <c r="AD24" s="281">
        <f>IF(AC24&lt;$AC$15,$AC$15-AC24)*'1-Contractblad dag'!$I$23*AB24</f>
        <v>0</v>
      </c>
    </row>
    <row r="25" spans="1:30" ht="15.75" customHeight="1">
      <c r="A25" s="657" t="s">
        <v>451</v>
      </c>
      <c r="B25" s="52">
        <v>500</v>
      </c>
      <c r="C25" s="275">
        <v>2</v>
      </c>
      <c r="D25" s="302">
        <f t="shared" ref="D25:D75" si="27">D21</f>
        <v>0.6</v>
      </c>
      <c r="E25" s="276">
        <f t="shared" ref="E25:E75" si="28">D25*C25*B25*(100%+$G$3)*(100%+$G$4)*(100%+$G$5)*(100%+$G$6)*(100%+$G$7)*(100%+$G$8)*(100%+$G$9)</f>
        <v>600</v>
      </c>
      <c r="G25" s="52">
        <v>500</v>
      </c>
      <c r="H25" s="275">
        <v>2</v>
      </c>
      <c r="I25" s="302">
        <f t="shared" ref="I25:I75" si="29">I21</f>
        <v>0.6</v>
      </c>
      <c r="J25" s="276">
        <f t="shared" ref="J25:J75" si="30">I25*H25*G25*(100%+$G$3)*(100%+$G$4)*(100%+$G$5)*(100%+$G$6)*(100%+$G$7)*(100%+$G$8)*(100%+$G$9)</f>
        <v>600</v>
      </c>
      <c r="L25" s="52">
        <v>275</v>
      </c>
      <c r="M25" s="275">
        <v>2</v>
      </c>
      <c r="N25" s="302">
        <f t="shared" ref="N25:N75" si="31">N21</f>
        <v>0.57999999999999996</v>
      </c>
      <c r="O25" s="276">
        <f t="shared" ref="O25:O75" si="32">N25*M25*L25*(100%+$G$3)*(100%+$G$4)*(100%+$G$5)*(100%+$G$6)*(100%+$G$7)*(100%+$G$8)*(100%+$G$9)</f>
        <v>319</v>
      </c>
      <c r="Q25" s="277">
        <v>32</v>
      </c>
      <c r="R25" s="278">
        <v>2</v>
      </c>
      <c r="S25" s="288">
        <v>1</v>
      </c>
      <c r="T25" s="276">
        <f t="shared" ref="T25:T75" si="33">S25*R25*Q25*(100%+$G$3)*(100%+$G$4)*(100%+$G$5)*(100%+$G$6)*(100%+$G$7)*(100%+$G$8)*(100%+$G$9)</f>
        <v>64</v>
      </c>
      <c r="V25" s="665"/>
      <c r="W25" s="670"/>
      <c r="X25" s="289">
        <v>0</v>
      </c>
      <c r="Y25" s="276">
        <f t="shared" ref="Y25:Y75" si="34">X25*W25*(100%+$G$3)*(100%+$G$4)*(100%+$G$5)*(100%+$G$6)*(100%+$G$7)*(100%+$G$8)*(100%+$G$9)</f>
        <v>0</v>
      </c>
      <c r="AA25" s="279">
        <f>((SUMIF('3-Basis ruimtestaat'!C:C,A25,uren_mavr))+(SUMIF('3-Basis ruimtestaat'!C:C,A25,uren_naloop)))</f>
        <v>800.96590462745087</v>
      </c>
      <c r="AB25" s="278">
        <v>200</v>
      </c>
      <c r="AC25" s="282">
        <f t="shared" ref="AC25:AC75" si="35">IF(AA25=0,"",AA25/AB25)</f>
        <v>4.0048295231372544</v>
      </c>
      <c r="AD25" s="281">
        <f>IF(AC25&lt;$AC$15,$AC$15-AC25)*'1-Contractblad dag'!$I$23*AB25</f>
        <v>0</v>
      </c>
    </row>
    <row r="26" spans="1:30" ht="16" customHeight="1">
      <c r="A26" s="656" t="s">
        <v>476</v>
      </c>
      <c r="B26" s="52">
        <v>310</v>
      </c>
      <c r="C26" s="275">
        <v>2</v>
      </c>
      <c r="D26" s="302">
        <f t="shared" si="27"/>
        <v>0.6</v>
      </c>
      <c r="E26" s="276">
        <f t="shared" si="28"/>
        <v>372</v>
      </c>
      <c r="G26" s="52">
        <v>310</v>
      </c>
      <c r="H26" s="275">
        <v>2</v>
      </c>
      <c r="I26" s="302">
        <f t="shared" si="29"/>
        <v>0.6</v>
      </c>
      <c r="J26" s="276">
        <f t="shared" si="30"/>
        <v>372</v>
      </c>
      <c r="L26" s="52">
        <v>200</v>
      </c>
      <c r="M26" s="275">
        <v>2</v>
      </c>
      <c r="N26" s="302">
        <f t="shared" si="31"/>
        <v>0.57999999999999996</v>
      </c>
      <c r="O26" s="276">
        <f t="shared" si="32"/>
        <v>231.99999999999997</v>
      </c>
      <c r="Q26" s="277"/>
      <c r="R26" s="278"/>
      <c r="S26" s="288">
        <v>1</v>
      </c>
      <c r="T26" s="276">
        <f t="shared" si="33"/>
        <v>0</v>
      </c>
      <c r="V26" s="665"/>
      <c r="W26" s="670"/>
      <c r="X26" s="289">
        <v>0</v>
      </c>
      <c r="Y26" s="276">
        <f t="shared" si="34"/>
        <v>0</v>
      </c>
      <c r="AA26" s="279">
        <f>((SUMIF('3-Basis ruimtestaat'!C:C,A26,uren_mavr))+(SUMIF('3-Basis ruimtestaat'!C:C,A26,uren_naloop)))</f>
        <v>591.30414980392175</v>
      </c>
      <c r="AB26" s="278">
        <v>200</v>
      </c>
      <c r="AC26" s="282">
        <f t="shared" si="35"/>
        <v>2.9565207490196088</v>
      </c>
      <c r="AD26" s="281">
        <f>IF(AC26&lt;$AC$15,$AC$15-AC26)*'1-Contractblad dag'!$I$23*AB26</f>
        <v>0</v>
      </c>
    </row>
    <row r="27" spans="1:30" ht="15.75" customHeight="1">
      <c r="A27" s="656" t="s">
        <v>900</v>
      </c>
      <c r="B27" s="52">
        <v>0</v>
      </c>
      <c r="C27" s="275">
        <v>0</v>
      </c>
      <c r="D27" s="302">
        <f>D21</f>
        <v>0.6</v>
      </c>
      <c r="E27" s="276">
        <f t="shared" ref="E27" si="36">D27*C27*B27*(100%+$G$3)*(100%+$G$4)*(100%+$G$5)*(100%+$G$6)*(100%+$G$7)*(100%+$G$8)*(100%+$G$9)</f>
        <v>0</v>
      </c>
      <c r="G27" s="52">
        <v>0</v>
      </c>
      <c r="H27" s="275">
        <v>0</v>
      </c>
      <c r="I27" s="302">
        <f>I21</f>
        <v>0.6</v>
      </c>
      <c r="J27" s="276">
        <f t="shared" ref="J27" si="37">I27*H27*G27*(100%+$G$3)*(100%+$G$4)*(100%+$G$5)*(100%+$G$6)*(100%+$G$7)*(100%+$G$8)*(100%+$G$9)</f>
        <v>0</v>
      </c>
      <c r="L27" s="52">
        <v>0</v>
      </c>
      <c r="M27" s="275">
        <v>0</v>
      </c>
      <c r="N27" s="302">
        <f>N21</f>
        <v>0.57999999999999996</v>
      </c>
      <c r="O27" s="276">
        <f t="shared" ref="O27" si="38">N27*M27*L27*(100%+$G$3)*(100%+$G$4)*(100%+$G$5)*(100%+$G$6)*(100%+$G$7)*(100%+$G$8)*(100%+$G$9)</f>
        <v>0</v>
      </c>
      <c r="Q27" s="277">
        <v>0</v>
      </c>
      <c r="R27" s="278">
        <v>2</v>
      </c>
      <c r="S27" s="288">
        <v>1</v>
      </c>
      <c r="T27" s="276">
        <f t="shared" ref="T27" si="39">S27*R27*Q27*(100%+$G$3)*(100%+$G$4)*(100%+$G$5)*(100%+$G$6)*(100%+$G$7)*(100%+$G$8)*(100%+$G$9)</f>
        <v>0</v>
      </c>
      <c r="V27" s="665"/>
      <c r="W27" s="670"/>
      <c r="X27" s="289">
        <v>0</v>
      </c>
      <c r="Y27" s="276">
        <f t="shared" ref="Y27" si="40">X27*W27*(100%+$G$3)*(100%+$G$4)*(100%+$G$5)*(100%+$G$6)*(100%+$G$7)*(100%+$G$8)*(100%+$G$9)</f>
        <v>0</v>
      </c>
      <c r="AA27" s="279">
        <f>((SUMIF('3-Basis ruimtestaat'!C:C,A27,uren_mavr))+(SUMIF('3-Basis ruimtestaat'!C:C,A27,uren_naloop)))</f>
        <v>33.237254901960782</v>
      </c>
      <c r="AB27" s="278">
        <v>200</v>
      </c>
      <c r="AC27" s="282">
        <f t="shared" ref="AC27" si="41">IF(AA27=0,"",AA27/AB27)</f>
        <v>0.16618627450980392</v>
      </c>
      <c r="AD27" s="281">
        <f>IF(AC27&lt;$AC$15,$AC$15-AC27)*'1-Contractblad dag'!$I$23*AB27</f>
        <v>0</v>
      </c>
    </row>
    <row r="28" spans="1:30" ht="15.75" customHeight="1">
      <c r="A28" s="656" t="s">
        <v>849</v>
      </c>
      <c r="B28" s="52">
        <v>0</v>
      </c>
      <c r="C28" s="275">
        <v>0</v>
      </c>
      <c r="D28" s="302">
        <f>D23</f>
        <v>0.6</v>
      </c>
      <c r="E28" s="276">
        <f t="shared" si="28"/>
        <v>0</v>
      </c>
      <c r="G28" s="52">
        <v>0</v>
      </c>
      <c r="H28" s="275">
        <v>0</v>
      </c>
      <c r="I28" s="302">
        <f>I23</f>
        <v>0.6</v>
      </c>
      <c r="J28" s="276">
        <f t="shared" si="30"/>
        <v>0</v>
      </c>
      <c r="L28" s="52">
        <v>0</v>
      </c>
      <c r="M28" s="275">
        <v>0</v>
      </c>
      <c r="N28" s="302">
        <f>N23</f>
        <v>0.57999999999999996</v>
      </c>
      <c r="O28" s="276">
        <f t="shared" si="32"/>
        <v>0</v>
      </c>
      <c r="Q28" s="277">
        <v>0</v>
      </c>
      <c r="R28" s="278">
        <v>2</v>
      </c>
      <c r="S28" s="288">
        <v>1</v>
      </c>
      <c r="T28" s="276">
        <f t="shared" si="33"/>
        <v>0</v>
      </c>
      <c r="V28" s="665"/>
      <c r="W28" s="670"/>
      <c r="X28" s="289">
        <v>0</v>
      </c>
      <c r="Y28" s="276">
        <f t="shared" si="34"/>
        <v>0</v>
      </c>
      <c r="AA28" s="279">
        <f>((SUMIF('3-Basis ruimtestaat'!C:C,A28,uren_mavr))+(SUMIF('3-Basis ruimtestaat'!C:C,A28,uren_naloop)))</f>
        <v>137.49327843137254</v>
      </c>
      <c r="AB28" s="278">
        <v>200</v>
      </c>
      <c r="AC28" s="282">
        <f t="shared" si="35"/>
        <v>0.68746639215686267</v>
      </c>
      <c r="AD28" s="281">
        <f>IF(AC28&lt;$AC$15,$AC$15-AC28)*'1-Contractblad dag'!$I$23*AB28</f>
        <v>0</v>
      </c>
    </row>
    <row r="29" spans="1:30" ht="15.75" customHeight="1">
      <c r="A29" s="656" t="s">
        <v>850</v>
      </c>
      <c r="B29" s="52">
        <v>0</v>
      </c>
      <c r="C29" s="275">
        <v>0</v>
      </c>
      <c r="D29" s="302">
        <f>D24</f>
        <v>0.6</v>
      </c>
      <c r="E29" s="276">
        <f t="shared" ref="E29" si="42">D29*C29*B29*(100%+$G$3)*(100%+$G$4)*(100%+$G$5)*(100%+$G$6)*(100%+$G$7)*(100%+$G$8)*(100%+$G$9)</f>
        <v>0</v>
      </c>
      <c r="G29" s="52">
        <v>0</v>
      </c>
      <c r="H29" s="275">
        <v>0</v>
      </c>
      <c r="I29" s="302">
        <f>I24</f>
        <v>0.6</v>
      </c>
      <c r="J29" s="276">
        <f t="shared" ref="J29" si="43">I29*H29*G29*(100%+$G$3)*(100%+$G$4)*(100%+$G$5)*(100%+$G$6)*(100%+$G$7)*(100%+$G$8)*(100%+$G$9)</f>
        <v>0</v>
      </c>
      <c r="L29" s="52">
        <v>0</v>
      </c>
      <c r="M29" s="275">
        <v>0</v>
      </c>
      <c r="N29" s="302">
        <f>N24</f>
        <v>0.57999999999999996</v>
      </c>
      <c r="O29" s="276">
        <f t="shared" ref="O29" si="44">N29*M29*L29*(100%+$G$3)*(100%+$G$4)*(100%+$G$5)*(100%+$G$6)*(100%+$G$7)*(100%+$G$8)*(100%+$G$9)</f>
        <v>0</v>
      </c>
      <c r="Q29" s="277">
        <v>0</v>
      </c>
      <c r="R29" s="278">
        <v>2</v>
      </c>
      <c r="S29" s="288">
        <v>1</v>
      </c>
      <c r="T29" s="276">
        <f t="shared" ref="T29" si="45">S29*R29*Q29*(100%+$G$3)*(100%+$G$4)*(100%+$G$5)*(100%+$G$6)*(100%+$G$7)*(100%+$G$8)*(100%+$G$9)</f>
        <v>0</v>
      </c>
      <c r="V29" s="665"/>
      <c r="W29" s="670"/>
      <c r="X29" s="289">
        <v>0</v>
      </c>
      <c r="Y29" s="276">
        <f t="shared" ref="Y29" si="46">X29*W29*(100%+$G$3)*(100%+$G$4)*(100%+$G$5)*(100%+$G$6)*(100%+$G$7)*(100%+$G$8)*(100%+$G$9)</f>
        <v>0</v>
      </c>
      <c r="AA29" s="279">
        <f>((SUMIF('3-Basis ruimtestaat'!C:C,A29,uren_mavr))+(SUMIF('3-Basis ruimtestaat'!C:C,A29,uren_naloop)))</f>
        <v>71.829270588235289</v>
      </c>
      <c r="AB29" s="278">
        <v>200</v>
      </c>
      <c r="AC29" s="282">
        <f t="shared" ref="AC29" si="47">IF(AA29=0,"",AA29/AB29)</f>
        <v>0.35914635294117647</v>
      </c>
      <c r="AD29" s="281">
        <f>IF(AC29&lt;$AC$15,$AC$15-AC29)*'1-Contractblad dag'!$I$23*AB29</f>
        <v>0</v>
      </c>
    </row>
    <row r="30" spans="1:30" ht="15.75" customHeight="1">
      <c r="A30" s="656" t="s">
        <v>848</v>
      </c>
      <c r="B30" s="52">
        <v>524.23</v>
      </c>
      <c r="C30" s="275">
        <v>2</v>
      </c>
      <c r="D30" s="302">
        <f>D25</f>
        <v>0.6</v>
      </c>
      <c r="E30" s="276">
        <f t="shared" ref="E30:E31" si="48">D30*C30*B30*(100%+$G$3)*(100%+$G$4)*(100%+$G$5)*(100%+$G$6)*(100%+$G$7)*(100%+$G$8)*(100%+$G$9)</f>
        <v>629.07600000000002</v>
      </c>
      <c r="G30" s="52">
        <v>524.23</v>
      </c>
      <c r="H30" s="275">
        <v>2</v>
      </c>
      <c r="I30" s="302">
        <f>I25</f>
        <v>0.6</v>
      </c>
      <c r="J30" s="276">
        <f t="shared" ref="J30:J31" si="49">I30*H30*G30*(100%+$G$3)*(100%+$G$4)*(100%+$G$5)*(100%+$G$6)*(100%+$G$7)*(100%+$G$8)*(100%+$G$9)</f>
        <v>629.07600000000002</v>
      </c>
      <c r="L30" s="52">
        <v>208.55</v>
      </c>
      <c r="M30" s="275">
        <v>2</v>
      </c>
      <c r="N30" s="302">
        <f>N25</f>
        <v>0.57999999999999996</v>
      </c>
      <c r="O30" s="276">
        <f t="shared" ref="O30:O31" si="50">N30*M30*L30*(100%+$G$3)*(100%+$G$4)*(100%+$G$5)*(100%+$G$6)*(100%+$G$7)*(100%+$G$8)*(100%+$G$9)</f>
        <v>241.91800000000001</v>
      </c>
      <c r="Q30" s="277">
        <v>13</v>
      </c>
      <c r="R30" s="278">
        <v>2</v>
      </c>
      <c r="S30" s="288">
        <v>1</v>
      </c>
      <c r="T30" s="276">
        <f t="shared" ref="T30:T31" si="51">S30*R30*Q30*(100%+$G$3)*(100%+$G$4)*(100%+$G$5)*(100%+$G$6)*(100%+$G$7)*(100%+$G$8)*(100%+$G$9)</f>
        <v>26</v>
      </c>
      <c r="V30" s="665"/>
      <c r="W30" s="670"/>
      <c r="X30" s="289">
        <v>0</v>
      </c>
      <c r="Y30" s="276">
        <f t="shared" ref="Y30:Y31" si="52">X30*W30*(100%+$G$3)*(100%+$G$4)*(100%+$G$5)*(100%+$G$6)*(100%+$G$7)*(100%+$G$8)*(100%+$G$9)</f>
        <v>0</v>
      </c>
      <c r="AA30" s="279">
        <f>((SUMIF('3-Basis ruimtestaat'!C:C,A30,uren_mavr))+(SUMIF('3-Basis ruimtestaat'!C:C,A30,uren_naloop)))</f>
        <v>517.15739921568638</v>
      </c>
      <c r="AB30" s="278">
        <v>200</v>
      </c>
      <c r="AC30" s="282">
        <f t="shared" ref="AC30:AC31" si="53">IF(AA30=0,"",AA30/AB30)</f>
        <v>2.5857869960784319</v>
      </c>
      <c r="AD30" s="281">
        <f>IF(AC30&lt;$AC$15,$AC$15-AC30)*'1-Contractblad dag'!$I$23*AB30</f>
        <v>0</v>
      </c>
    </row>
    <row r="31" spans="1:30" ht="15.75" customHeight="1">
      <c r="A31" s="656" t="s">
        <v>892</v>
      </c>
      <c r="B31" s="52">
        <v>0</v>
      </c>
      <c r="C31" s="275">
        <v>0</v>
      </c>
      <c r="D31" s="302">
        <f>D26</f>
        <v>0.6</v>
      </c>
      <c r="E31" s="276">
        <f t="shared" si="48"/>
        <v>0</v>
      </c>
      <c r="G31" s="52">
        <v>0</v>
      </c>
      <c r="H31" s="275">
        <v>0</v>
      </c>
      <c r="I31" s="302">
        <f>I26</f>
        <v>0.6</v>
      </c>
      <c r="J31" s="276">
        <f t="shared" si="49"/>
        <v>0</v>
      </c>
      <c r="L31" s="52">
        <v>0</v>
      </c>
      <c r="M31" s="275">
        <v>0</v>
      </c>
      <c r="N31" s="302">
        <f>N26</f>
        <v>0.57999999999999996</v>
      </c>
      <c r="O31" s="276">
        <f t="shared" si="50"/>
        <v>0</v>
      </c>
      <c r="Q31" s="277"/>
      <c r="R31" s="278"/>
      <c r="S31" s="288">
        <v>1</v>
      </c>
      <c r="T31" s="276">
        <f t="shared" si="51"/>
        <v>0</v>
      </c>
      <c r="V31" s="665"/>
      <c r="W31" s="670"/>
      <c r="X31" s="289">
        <v>0</v>
      </c>
      <c r="Y31" s="276">
        <f t="shared" si="52"/>
        <v>0</v>
      </c>
      <c r="AA31" s="279">
        <f>((SUMIF('3-Basis ruimtestaat'!C:C,A31,uren_mavr))+(SUMIF('3-Basis ruimtestaat'!C:C,A31,uren_naloop)))</f>
        <v>90.196078431372541</v>
      </c>
      <c r="AB31" s="278">
        <v>200</v>
      </c>
      <c r="AC31" s="282">
        <f t="shared" si="53"/>
        <v>0.4509803921568627</v>
      </c>
      <c r="AD31" s="281">
        <f>IF(AC31&lt;$AC$15,$AC$15-AC31)*'1-Contractblad dag'!$I$23*AB31</f>
        <v>0</v>
      </c>
    </row>
    <row r="32" spans="1:30" ht="15.75" customHeight="1">
      <c r="A32" s="656" t="s">
        <v>851</v>
      </c>
      <c r="B32" s="52">
        <v>0</v>
      </c>
      <c r="C32" s="275">
        <v>0</v>
      </c>
      <c r="D32" s="302">
        <f t="shared" si="27"/>
        <v>0.6</v>
      </c>
      <c r="E32" s="276">
        <f t="shared" si="28"/>
        <v>0</v>
      </c>
      <c r="G32" s="52">
        <v>0</v>
      </c>
      <c r="H32" s="275">
        <v>0</v>
      </c>
      <c r="I32" s="302">
        <f t="shared" si="29"/>
        <v>0.6</v>
      </c>
      <c r="J32" s="276">
        <f t="shared" si="30"/>
        <v>0</v>
      </c>
      <c r="L32" s="52">
        <v>0</v>
      </c>
      <c r="M32" s="275">
        <v>0</v>
      </c>
      <c r="N32" s="302">
        <f t="shared" si="31"/>
        <v>0.57999999999999996</v>
      </c>
      <c r="O32" s="276">
        <f t="shared" si="32"/>
        <v>0</v>
      </c>
      <c r="Q32" s="277"/>
      <c r="R32" s="278"/>
      <c r="S32" s="288">
        <v>1</v>
      </c>
      <c r="T32" s="276">
        <f t="shared" si="33"/>
        <v>0</v>
      </c>
      <c r="V32" s="665"/>
      <c r="W32" s="670"/>
      <c r="X32" s="289">
        <v>0</v>
      </c>
      <c r="Y32" s="276">
        <f t="shared" si="34"/>
        <v>0</v>
      </c>
      <c r="AA32" s="279">
        <f>((SUMIF('3-Basis ruimtestaat'!C:C,A32,uren_mavr))+(SUMIF('3-Basis ruimtestaat'!C:C,A32,uren_naloop)))</f>
        <v>0</v>
      </c>
      <c r="AB32" s="278">
        <v>200</v>
      </c>
      <c r="AC32" s="282" t="str">
        <f t="shared" si="35"/>
        <v/>
      </c>
      <c r="AD32" s="281">
        <f>IF(AC32&lt;$AC$15,$AC$15-AC32)*'1-Contractblad dag'!$I$23*AB32</f>
        <v>0</v>
      </c>
    </row>
    <row r="33" spans="1:30" ht="15.75" customHeight="1">
      <c r="A33" s="656" t="s">
        <v>852</v>
      </c>
      <c r="B33" s="52">
        <v>193</v>
      </c>
      <c r="C33" s="275">
        <v>2</v>
      </c>
      <c r="D33" s="302">
        <f t="shared" si="27"/>
        <v>0.6</v>
      </c>
      <c r="E33" s="276">
        <f t="shared" ref="E33" si="54">D33*C33*B33*(100%+$G$3)*(100%+$G$4)*(100%+$G$5)*(100%+$G$6)*(100%+$G$7)*(100%+$G$8)*(100%+$G$9)</f>
        <v>231.6</v>
      </c>
      <c r="G33" s="52">
        <v>193</v>
      </c>
      <c r="H33" s="275">
        <v>2</v>
      </c>
      <c r="I33" s="302">
        <f t="shared" si="29"/>
        <v>0.6</v>
      </c>
      <c r="J33" s="276">
        <f t="shared" ref="J33" si="55">I33*H33*G33*(100%+$G$3)*(100%+$G$4)*(100%+$G$5)*(100%+$G$6)*(100%+$G$7)*(100%+$G$8)*(100%+$G$9)</f>
        <v>231.6</v>
      </c>
      <c r="L33" s="52">
        <v>195</v>
      </c>
      <c r="M33" s="275">
        <v>2</v>
      </c>
      <c r="N33" s="302">
        <f t="shared" si="31"/>
        <v>0.57999999999999996</v>
      </c>
      <c r="O33" s="276">
        <f t="shared" ref="O33" si="56">N33*M33*L33*(100%+$G$3)*(100%+$G$4)*(100%+$G$5)*(100%+$G$6)*(100%+$G$7)*(100%+$G$8)*(100%+$G$9)</f>
        <v>226.2</v>
      </c>
      <c r="Q33" s="277"/>
      <c r="R33" s="278"/>
      <c r="S33" s="288">
        <v>1</v>
      </c>
      <c r="T33" s="276">
        <f t="shared" ref="T33" si="57">S33*R33*Q33*(100%+$G$3)*(100%+$G$4)*(100%+$G$5)*(100%+$G$6)*(100%+$G$7)*(100%+$G$8)*(100%+$G$9)</f>
        <v>0</v>
      </c>
      <c r="V33" s="665"/>
      <c r="W33" s="670"/>
      <c r="X33" s="289">
        <v>0</v>
      </c>
      <c r="Y33" s="276">
        <f t="shared" ref="Y33" si="58">X33*W33*(100%+$G$3)*(100%+$G$4)*(100%+$G$5)*(100%+$G$6)*(100%+$G$7)*(100%+$G$8)*(100%+$G$9)</f>
        <v>0</v>
      </c>
      <c r="AA33" s="279">
        <f>((SUMIF('3-Basis ruimtestaat'!C:C,A33,uren_mavr))+(SUMIF('3-Basis ruimtestaat'!C:C,A33,uren_naloop)))</f>
        <v>577.0652737254901</v>
      </c>
      <c r="AB33" s="278">
        <v>200</v>
      </c>
      <c r="AC33" s="282">
        <f t="shared" ref="AC33" si="59">IF(AA33=0,"",AA33/AB33)</f>
        <v>2.8853263686274504</v>
      </c>
      <c r="AD33" s="281">
        <f>IF(AC33&lt;$AC$15,$AC$15-AC33)*'1-Contractblad dag'!$I$23*AB33</f>
        <v>0</v>
      </c>
    </row>
    <row r="34" spans="1:30" ht="15.75" customHeight="1">
      <c r="A34" s="656" t="s">
        <v>489</v>
      </c>
      <c r="B34" s="52">
        <v>205</v>
      </c>
      <c r="C34" s="275">
        <v>2</v>
      </c>
      <c r="D34" s="302">
        <f t="shared" si="27"/>
        <v>0.6</v>
      </c>
      <c r="E34" s="276">
        <f t="shared" si="28"/>
        <v>246</v>
      </c>
      <c r="G34" s="52">
        <v>205</v>
      </c>
      <c r="H34" s="275">
        <v>2</v>
      </c>
      <c r="I34" s="302">
        <f t="shared" si="29"/>
        <v>0.6</v>
      </c>
      <c r="J34" s="276">
        <f t="shared" si="30"/>
        <v>246</v>
      </c>
      <c r="L34" s="52">
        <v>75</v>
      </c>
      <c r="M34" s="275">
        <v>2</v>
      </c>
      <c r="N34" s="302">
        <f t="shared" si="31"/>
        <v>0.57999999999999996</v>
      </c>
      <c r="O34" s="276">
        <f t="shared" si="32"/>
        <v>87</v>
      </c>
      <c r="Q34" s="277"/>
      <c r="R34" s="278"/>
      <c r="S34" s="288">
        <v>1</v>
      </c>
      <c r="T34" s="276">
        <f t="shared" si="33"/>
        <v>0</v>
      </c>
      <c r="V34" s="665"/>
      <c r="W34" s="670"/>
      <c r="X34" s="289">
        <v>0</v>
      </c>
      <c r="Y34" s="276">
        <f t="shared" si="34"/>
        <v>0</v>
      </c>
      <c r="AA34" s="279">
        <f>((SUMIF('3-Basis ruimtestaat'!C:C,A34,uren_mavr))+(SUMIF('3-Basis ruimtestaat'!C:C,A34,uren_naloop)))</f>
        <v>298.81914243137254</v>
      </c>
      <c r="AB34" s="278">
        <v>200</v>
      </c>
      <c r="AC34" s="282">
        <f t="shared" si="35"/>
        <v>1.4940957121568628</v>
      </c>
      <c r="AD34" s="281">
        <f>IF(AC34&lt;$AC$15,$AC$15-AC34)*'1-Contractblad dag'!$I$23*AB34</f>
        <v>0</v>
      </c>
    </row>
    <row r="35" spans="1:30" ht="15.75" customHeight="1">
      <c r="A35" s="656" t="s">
        <v>446</v>
      </c>
      <c r="B35" s="52">
        <v>501</v>
      </c>
      <c r="C35" s="275">
        <v>2</v>
      </c>
      <c r="D35" s="302">
        <f t="shared" si="27"/>
        <v>0.6</v>
      </c>
      <c r="E35" s="276">
        <f t="shared" ref="E35" si="60">D35*C35*B35*(100%+$G$3)*(100%+$G$4)*(100%+$G$5)*(100%+$G$6)*(100%+$G$7)*(100%+$G$8)*(100%+$G$9)</f>
        <v>601.19999999999993</v>
      </c>
      <c r="G35" s="52">
        <v>411</v>
      </c>
      <c r="H35" s="275">
        <v>2</v>
      </c>
      <c r="I35" s="302">
        <f t="shared" si="29"/>
        <v>0.6</v>
      </c>
      <c r="J35" s="276">
        <f t="shared" ref="J35" si="61">I35*H35*G35*(100%+$G$3)*(100%+$G$4)*(100%+$G$5)*(100%+$G$6)*(100%+$G$7)*(100%+$G$8)*(100%+$G$9)</f>
        <v>493.2</v>
      </c>
      <c r="L35" s="52">
        <v>192</v>
      </c>
      <c r="M35" s="275">
        <v>2</v>
      </c>
      <c r="N35" s="302">
        <f t="shared" si="31"/>
        <v>0.57999999999999996</v>
      </c>
      <c r="O35" s="276">
        <f t="shared" ref="O35" si="62">N35*M35*L35*(100%+$G$3)*(100%+$G$4)*(100%+$G$5)*(100%+$G$6)*(100%+$G$7)*(100%+$G$8)*(100%+$G$9)</f>
        <v>222.71999999999997</v>
      </c>
      <c r="Q35" s="277">
        <v>10</v>
      </c>
      <c r="R35" s="278">
        <v>2</v>
      </c>
      <c r="S35" s="288">
        <v>1</v>
      </c>
      <c r="T35" s="276">
        <f t="shared" ref="T35" si="63">S35*R35*Q35*(100%+$G$3)*(100%+$G$4)*(100%+$G$5)*(100%+$G$6)*(100%+$G$7)*(100%+$G$8)*(100%+$G$9)</f>
        <v>20</v>
      </c>
      <c r="V35" s="665"/>
      <c r="W35" s="670"/>
      <c r="X35" s="289">
        <v>0</v>
      </c>
      <c r="Y35" s="276">
        <f t="shared" ref="Y35" si="64">X35*W35*(100%+$G$3)*(100%+$G$4)*(100%+$G$5)*(100%+$G$6)*(100%+$G$7)*(100%+$G$8)*(100%+$G$9)</f>
        <v>0</v>
      </c>
      <c r="AA35" s="279">
        <f>((SUMIF('3-Basis ruimtestaat'!C:C,A35,uren_mavr))+(SUMIF('3-Basis ruimtestaat'!C:C,A35,uren_naloop)))</f>
        <v>416.29567058823528</v>
      </c>
      <c r="AB35" s="278">
        <v>200</v>
      </c>
      <c r="AC35" s="282">
        <f t="shared" ref="AC35" si="65">IF(AA35=0,"",AA35/AB35)</f>
        <v>2.0814783529411764</v>
      </c>
      <c r="AD35" s="281">
        <f>IF(AC35&lt;$AC$15,$AC$15-AC35)*'1-Contractblad dag'!$I$23*AB35</f>
        <v>0</v>
      </c>
    </row>
    <row r="36" spans="1:30" ht="15.75" customHeight="1">
      <c r="A36" s="656" t="s">
        <v>853</v>
      </c>
      <c r="B36" s="52">
        <v>143.86000000000001</v>
      </c>
      <c r="C36" s="275">
        <v>2</v>
      </c>
      <c r="D36" s="302">
        <f t="shared" si="27"/>
        <v>0.6</v>
      </c>
      <c r="E36" s="276">
        <f t="shared" ref="E36" si="66">D36*C36*B36*(100%+$G$3)*(100%+$G$4)*(100%+$G$5)*(100%+$G$6)*(100%+$G$7)*(100%+$G$8)*(100%+$G$9)</f>
        <v>172.63200000000001</v>
      </c>
      <c r="G36" s="52">
        <v>143.86000000000001</v>
      </c>
      <c r="H36" s="275">
        <v>2</v>
      </c>
      <c r="I36" s="302">
        <f t="shared" si="29"/>
        <v>0.6</v>
      </c>
      <c r="J36" s="276">
        <f t="shared" ref="J36" si="67">I36*H36*G36*(100%+$G$3)*(100%+$G$4)*(100%+$G$5)*(100%+$G$6)*(100%+$G$7)*(100%+$G$8)*(100%+$G$9)</f>
        <v>172.63200000000001</v>
      </c>
      <c r="L36" s="52">
        <v>168.92</v>
      </c>
      <c r="M36" s="275">
        <v>2</v>
      </c>
      <c r="N36" s="302">
        <f t="shared" si="31"/>
        <v>0.57999999999999996</v>
      </c>
      <c r="O36" s="276">
        <f t="shared" ref="O36" si="68">N36*M36*L36*(100%+$G$3)*(100%+$G$4)*(100%+$G$5)*(100%+$G$6)*(100%+$G$7)*(100%+$G$8)*(100%+$G$9)</f>
        <v>195.94719999999998</v>
      </c>
      <c r="Q36" s="277">
        <v>1</v>
      </c>
      <c r="R36" s="278">
        <v>2</v>
      </c>
      <c r="S36" s="288">
        <v>1</v>
      </c>
      <c r="T36" s="276">
        <f t="shared" ref="T36" si="69">S36*R36*Q36*(100%+$G$3)*(100%+$G$4)*(100%+$G$5)*(100%+$G$6)*(100%+$G$7)*(100%+$G$8)*(100%+$G$9)</f>
        <v>2</v>
      </c>
      <c r="V36" s="665"/>
      <c r="W36" s="670"/>
      <c r="X36" s="289">
        <v>0</v>
      </c>
      <c r="Y36" s="276">
        <f t="shared" ref="Y36" si="70">X36*W36*(100%+$G$3)*(100%+$G$4)*(100%+$G$5)*(100%+$G$6)*(100%+$G$7)*(100%+$G$8)*(100%+$G$9)</f>
        <v>0</v>
      </c>
      <c r="AA36" s="279">
        <f>((SUMIF('3-Basis ruimtestaat'!C:C,A36,uren_mavr))+(SUMIF('3-Basis ruimtestaat'!C:C,A36,uren_naloop)))</f>
        <v>413.3063921568629</v>
      </c>
      <c r="AB36" s="278">
        <v>200</v>
      </c>
      <c r="AC36" s="282">
        <f t="shared" ref="AC36" si="71">IF(AA36=0,"",AA36/AB36)</f>
        <v>2.0665319607843147</v>
      </c>
      <c r="AD36" s="281">
        <f>IF(AC36&lt;$AC$15,$AC$15-AC36)*'1-Contractblad dag'!$I$23*AB36</f>
        <v>0</v>
      </c>
    </row>
    <row r="37" spans="1:30" ht="15.75" customHeight="1">
      <c r="A37" s="656" t="s">
        <v>854</v>
      </c>
      <c r="B37" s="52">
        <v>0</v>
      </c>
      <c r="C37" s="275">
        <v>0</v>
      </c>
      <c r="D37" s="302">
        <f t="shared" si="27"/>
        <v>0.6</v>
      </c>
      <c r="E37" s="276">
        <f t="shared" si="28"/>
        <v>0</v>
      </c>
      <c r="G37" s="52">
        <v>0</v>
      </c>
      <c r="H37" s="275">
        <v>0</v>
      </c>
      <c r="I37" s="302">
        <f t="shared" si="29"/>
        <v>0.6</v>
      </c>
      <c r="J37" s="276">
        <f t="shared" si="30"/>
        <v>0</v>
      </c>
      <c r="L37" s="52">
        <v>0</v>
      </c>
      <c r="M37" s="275">
        <v>0</v>
      </c>
      <c r="N37" s="302">
        <f t="shared" si="31"/>
        <v>0.57999999999999996</v>
      </c>
      <c r="O37" s="276">
        <f t="shared" si="32"/>
        <v>0</v>
      </c>
      <c r="Q37" s="277">
        <v>0</v>
      </c>
      <c r="R37" s="278">
        <v>2</v>
      </c>
      <c r="S37" s="288">
        <v>1</v>
      </c>
      <c r="T37" s="276">
        <f t="shared" si="33"/>
        <v>0</v>
      </c>
      <c r="V37" s="665"/>
      <c r="W37" s="670"/>
      <c r="X37" s="289">
        <v>0</v>
      </c>
      <c r="Y37" s="276">
        <f t="shared" si="34"/>
        <v>0</v>
      </c>
      <c r="AA37" s="279">
        <f>((SUMIF('3-Basis ruimtestaat'!C:C,A37,uren_mavr))+(SUMIF('3-Basis ruimtestaat'!C:C,A37,uren_naloop)))</f>
        <v>177.93882352941176</v>
      </c>
      <c r="AB37" s="278">
        <v>200</v>
      </c>
      <c r="AC37" s="282">
        <f t="shared" si="35"/>
        <v>0.88969411764705886</v>
      </c>
      <c r="AD37" s="281">
        <f>IF(AC37&lt;$AC$15,$AC$15-AC37)*'1-Contractblad dag'!$I$23*AB37</f>
        <v>0</v>
      </c>
    </row>
    <row r="38" spans="1:30" ht="15.75" customHeight="1">
      <c r="A38" s="656" t="s">
        <v>863</v>
      </c>
      <c r="B38" s="52">
        <v>309.87</v>
      </c>
      <c r="C38" s="275">
        <v>2</v>
      </c>
      <c r="D38" s="302">
        <f t="shared" si="27"/>
        <v>0.6</v>
      </c>
      <c r="E38" s="276">
        <f t="shared" ref="E38" si="72">D38*C38*B38*(100%+$G$3)*(100%+$G$4)*(100%+$G$5)*(100%+$G$6)*(100%+$G$7)*(100%+$G$8)*(100%+$G$9)</f>
        <v>371.84399999999999</v>
      </c>
      <c r="G38" s="52">
        <v>309.87</v>
      </c>
      <c r="H38" s="275">
        <v>2</v>
      </c>
      <c r="I38" s="302">
        <f t="shared" si="29"/>
        <v>0.6</v>
      </c>
      <c r="J38" s="276">
        <f t="shared" ref="J38" si="73">I38*H38*G38*(100%+$G$3)*(100%+$G$4)*(100%+$G$5)*(100%+$G$6)*(100%+$G$7)*(100%+$G$8)*(100%+$G$9)</f>
        <v>371.84399999999999</v>
      </c>
      <c r="L38" s="52">
        <v>286.02</v>
      </c>
      <c r="M38" s="275">
        <v>2</v>
      </c>
      <c r="N38" s="302">
        <f t="shared" si="31"/>
        <v>0.57999999999999996</v>
      </c>
      <c r="O38" s="276">
        <f t="shared" ref="O38" si="74">N38*M38*L38*(100%+$G$3)*(100%+$G$4)*(100%+$G$5)*(100%+$G$6)*(100%+$G$7)*(100%+$G$8)*(100%+$G$9)</f>
        <v>331.78319999999997</v>
      </c>
      <c r="Q38" s="277">
        <v>7</v>
      </c>
      <c r="R38" s="278">
        <v>2</v>
      </c>
      <c r="S38" s="288">
        <v>1</v>
      </c>
      <c r="T38" s="276">
        <f t="shared" ref="T38" si="75">S38*R38*Q38*(100%+$G$3)*(100%+$G$4)*(100%+$G$5)*(100%+$G$6)*(100%+$G$7)*(100%+$G$8)*(100%+$G$9)</f>
        <v>14</v>
      </c>
      <c r="V38" s="665"/>
      <c r="W38" s="670"/>
      <c r="X38" s="289">
        <v>0</v>
      </c>
      <c r="Y38" s="276">
        <f t="shared" ref="Y38" si="76">X38*W38*(100%+$G$3)*(100%+$G$4)*(100%+$G$5)*(100%+$G$6)*(100%+$G$7)*(100%+$G$8)*(100%+$G$9)</f>
        <v>0</v>
      </c>
      <c r="AA38" s="279">
        <f>((SUMIF('3-Basis ruimtestaat'!C:C,A38,uren_mavr))+(SUMIF('3-Basis ruimtestaat'!C:C,A38,uren_naloop)))</f>
        <v>505.15103843137268</v>
      </c>
      <c r="AB38" s="278">
        <v>200</v>
      </c>
      <c r="AC38" s="282">
        <f t="shared" ref="AC38" si="77">IF(AA38=0,"",AA38/AB38)</f>
        <v>2.5257551921568635</v>
      </c>
      <c r="AD38" s="281">
        <f>IF(AC38&lt;$AC$15,$AC$15-AC38)*'1-Contractblad dag'!$I$23*AB38</f>
        <v>0</v>
      </c>
    </row>
    <row r="39" spans="1:30" ht="15.75" customHeight="1">
      <c r="A39" s="656" t="s">
        <v>505</v>
      </c>
      <c r="B39" s="52">
        <v>64</v>
      </c>
      <c r="C39" s="275">
        <v>2</v>
      </c>
      <c r="D39" s="302">
        <f t="shared" si="27"/>
        <v>0.6</v>
      </c>
      <c r="E39" s="276">
        <f t="shared" si="28"/>
        <v>76.8</v>
      </c>
      <c r="G39" s="52">
        <v>64</v>
      </c>
      <c r="H39" s="275">
        <v>2</v>
      </c>
      <c r="I39" s="302">
        <f t="shared" si="29"/>
        <v>0.6</v>
      </c>
      <c r="J39" s="276">
        <f t="shared" si="30"/>
        <v>76.8</v>
      </c>
      <c r="L39" s="52">
        <v>57</v>
      </c>
      <c r="M39" s="275">
        <v>2</v>
      </c>
      <c r="N39" s="302">
        <f t="shared" si="31"/>
        <v>0.57999999999999996</v>
      </c>
      <c r="O39" s="276">
        <f t="shared" si="32"/>
        <v>66.11999999999999</v>
      </c>
      <c r="Q39" s="277"/>
      <c r="R39" s="278"/>
      <c r="S39" s="288">
        <v>1</v>
      </c>
      <c r="T39" s="276">
        <f t="shared" si="33"/>
        <v>0</v>
      </c>
      <c r="V39" s="665"/>
      <c r="W39" s="670"/>
      <c r="X39" s="289">
        <v>0</v>
      </c>
      <c r="Y39" s="276">
        <f t="shared" si="34"/>
        <v>0</v>
      </c>
      <c r="AA39" s="279">
        <f>((SUMIF('3-Basis ruimtestaat'!C:C,A39,uren_mavr))+(SUMIF('3-Basis ruimtestaat'!C:C,A39,uren_naloop)))</f>
        <v>216.1918462745098</v>
      </c>
      <c r="AB39" s="278">
        <v>200</v>
      </c>
      <c r="AC39" s="282">
        <f t="shared" si="35"/>
        <v>1.0809592313725489</v>
      </c>
      <c r="AD39" s="281">
        <f>IF(AC39&lt;$AC$15,$AC$15-AC39)*'1-Contractblad dag'!$I$23*AB39</f>
        <v>0</v>
      </c>
    </row>
    <row r="40" spans="1:30" ht="15.75" customHeight="1">
      <c r="A40" s="656" t="s">
        <v>522</v>
      </c>
      <c r="B40" s="52">
        <v>149</v>
      </c>
      <c r="C40" s="275">
        <v>2</v>
      </c>
      <c r="D40" s="302">
        <f t="shared" si="27"/>
        <v>0.6</v>
      </c>
      <c r="E40" s="276">
        <f t="shared" si="28"/>
        <v>178.79999999999998</v>
      </c>
      <c r="G40" s="52">
        <v>149</v>
      </c>
      <c r="H40" s="275">
        <v>2</v>
      </c>
      <c r="I40" s="302">
        <f t="shared" si="29"/>
        <v>0.6</v>
      </c>
      <c r="J40" s="276">
        <f t="shared" si="30"/>
        <v>178.79999999999998</v>
      </c>
      <c r="L40" s="52">
        <v>135</v>
      </c>
      <c r="M40" s="275">
        <v>2</v>
      </c>
      <c r="N40" s="302">
        <f t="shared" si="31"/>
        <v>0.57999999999999996</v>
      </c>
      <c r="O40" s="276">
        <f t="shared" si="32"/>
        <v>156.6</v>
      </c>
      <c r="Q40" s="277">
        <v>10</v>
      </c>
      <c r="R40" s="278">
        <v>2</v>
      </c>
      <c r="S40" s="288">
        <v>1</v>
      </c>
      <c r="T40" s="276">
        <f t="shared" si="33"/>
        <v>20</v>
      </c>
      <c r="V40" s="665"/>
      <c r="W40" s="670"/>
      <c r="X40" s="289">
        <v>0</v>
      </c>
      <c r="Y40" s="276">
        <f t="shared" si="34"/>
        <v>0</v>
      </c>
      <c r="AA40" s="279">
        <f>((SUMIF('3-Basis ruimtestaat'!C:C,A40,uren_mavr))+(SUMIF('3-Basis ruimtestaat'!C:C,A40,uren_naloop)))</f>
        <v>480.9172643137253</v>
      </c>
      <c r="AB40" s="278">
        <v>200</v>
      </c>
      <c r="AC40" s="282">
        <f t="shared" si="35"/>
        <v>2.4045863215686265</v>
      </c>
      <c r="AD40" s="281">
        <f>IF(AC40&lt;$AC$15,$AC$15-AC40)*'1-Contractblad dag'!$I$23*AB40</f>
        <v>0</v>
      </c>
    </row>
    <row r="41" spans="1:30" ht="15.75" customHeight="1">
      <c r="A41" s="656" t="s">
        <v>529</v>
      </c>
      <c r="B41" s="52">
        <v>357</v>
      </c>
      <c r="C41" s="275">
        <v>2</v>
      </c>
      <c r="D41" s="302">
        <f t="shared" si="27"/>
        <v>0.6</v>
      </c>
      <c r="E41" s="276">
        <f t="shared" si="28"/>
        <v>428.4</v>
      </c>
      <c r="G41" s="52">
        <v>357</v>
      </c>
      <c r="H41" s="275">
        <v>2</v>
      </c>
      <c r="I41" s="302">
        <f t="shared" si="29"/>
        <v>0.6</v>
      </c>
      <c r="J41" s="276">
        <f t="shared" si="30"/>
        <v>428.4</v>
      </c>
      <c r="L41" s="52">
        <v>44</v>
      </c>
      <c r="M41" s="275">
        <v>2</v>
      </c>
      <c r="N41" s="302">
        <f t="shared" si="31"/>
        <v>0.57999999999999996</v>
      </c>
      <c r="O41" s="276">
        <f t="shared" si="32"/>
        <v>51.04</v>
      </c>
      <c r="Q41" s="277">
        <v>14</v>
      </c>
      <c r="R41" s="278">
        <v>2</v>
      </c>
      <c r="S41" s="288">
        <v>1</v>
      </c>
      <c r="T41" s="276">
        <f t="shared" si="33"/>
        <v>28</v>
      </c>
      <c r="V41" s="665"/>
      <c r="W41" s="670"/>
      <c r="X41" s="289">
        <v>0</v>
      </c>
      <c r="Y41" s="276">
        <f t="shared" si="34"/>
        <v>0</v>
      </c>
      <c r="AA41" s="279">
        <f>((SUMIF('3-Basis ruimtestaat'!C:C,A41,uren_mavr))+(SUMIF('3-Basis ruimtestaat'!C:C,A41,uren_naloop)))</f>
        <v>639.21343843137254</v>
      </c>
      <c r="AB41" s="278">
        <v>200</v>
      </c>
      <c r="AC41" s="282">
        <f t="shared" si="35"/>
        <v>3.1960671921568626</v>
      </c>
      <c r="AD41" s="281">
        <f>IF(AC41&lt;$AC$15,$AC$15-AC41)*'1-Contractblad dag'!$I$23*AB41</f>
        <v>0</v>
      </c>
    </row>
    <row r="42" spans="1:30" ht="15.75" customHeight="1">
      <c r="A42" s="656" t="s">
        <v>855</v>
      </c>
      <c r="B42" s="52">
        <v>0</v>
      </c>
      <c r="C42" s="275">
        <v>0</v>
      </c>
      <c r="D42" s="302">
        <f t="shared" si="27"/>
        <v>0.6</v>
      </c>
      <c r="E42" s="276">
        <f t="shared" ref="E42" si="78">D42*C42*B42*(100%+$G$3)*(100%+$G$4)*(100%+$G$5)*(100%+$G$6)*(100%+$G$7)*(100%+$G$8)*(100%+$G$9)</f>
        <v>0</v>
      </c>
      <c r="G42" s="52">
        <v>0</v>
      </c>
      <c r="H42" s="275">
        <v>0</v>
      </c>
      <c r="I42" s="302">
        <f t="shared" si="29"/>
        <v>0.6</v>
      </c>
      <c r="J42" s="276">
        <f t="shared" ref="J42" si="79">I42*H42*G42*(100%+$G$3)*(100%+$G$4)*(100%+$G$5)*(100%+$G$6)*(100%+$G$7)*(100%+$G$8)*(100%+$G$9)</f>
        <v>0</v>
      </c>
      <c r="L42" s="52">
        <v>0</v>
      </c>
      <c r="M42" s="275">
        <v>0</v>
      </c>
      <c r="N42" s="302">
        <f t="shared" si="31"/>
        <v>0.57999999999999996</v>
      </c>
      <c r="O42" s="276">
        <f t="shared" ref="O42" si="80">N42*M42*L42*(100%+$G$3)*(100%+$G$4)*(100%+$G$5)*(100%+$G$6)*(100%+$G$7)*(100%+$G$8)*(100%+$G$9)</f>
        <v>0</v>
      </c>
      <c r="Q42" s="277">
        <v>0</v>
      </c>
      <c r="R42" s="278">
        <v>2</v>
      </c>
      <c r="S42" s="288">
        <v>1</v>
      </c>
      <c r="T42" s="276">
        <f t="shared" ref="T42" si="81">S42*R42*Q42*(100%+$G$3)*(100%+$G$4)*(100%+$G$5)*(100%+$G$6)*(100%+$G$7)*(100%+$G$8)*(100%+$G$9)</f>
        <v>0</v>
      </c>
      <c r="V42" s="665"/>
      <c r="W42" s="670"/>
      <c r="X42" s="289">
        <v>0</v>
      </c>
      <c r="Y42" s="276">
        <f t="shared" ref="Y42" si="82">X42*W42*(100%+$G$3)*(100%+$G$4)*(100%+$G$5)*(100%+$G$6)*(100%+$G$7)*(100%+$G$8)*(100%+$G$9)</f>
        <v>0</v>
      </c>
      <c r="AA42" s="279">
        <f>((SUMIF('3-Basis ruimtestaat'!C:C,A42,uren_mavr))+(SUMIF('3-Basis ruimtestaat'!C:C,A42,uren_naloop)))</f>
        <v>124.41286274509804</v>
      </c>
      <c r="AB42" s="278">
        <v>200</v>
      </c>
      <c r="AC42" s="282">
        <f t="shared" ref="AC42" si="83">IF(AA42=0,"",AA42/AB42)</f>
        <v>0.6220643137254902</v>
      </c>
      <c r="AD42" s="281">
        <f>IF(AC42&lt;$AC$15,$AC$15-AC42)*'1-Contractblad dag'!$I$23*AB42</f>
        <v>0</v>
      </c>
    </row>
    <row r="43" spans="1:30" ht="15.75" customHeight="1">
      <c r="A43" s="656" t="s">
        <v>535</v>
      </c>
      <c r="B43" s="52">
        <v>77.400000000000006</v>
      </c>
      <c r="C43" s="275">
        <v>2</v>
      </c>
      <c r="D43" s="302">
        <f t="shared" si="27"/>
        <v>0.6</v>
      </c>
      <c r="E43" s="276">
        <f t="shared" si="28"/>
        <v>92.88000000000001</v>
      </c>
      <c r="G43" s="52">
        <v>77.400000000000006</v>
      </c>
      <c r="H43" s="275">
        <v>2</v>
      </c>
      <c r="I43" s="302">
        <f t="shared" si="29"/>
        <v>0.6</v>
      </c>
      <c r="J43" s="276">
        <f t="shared" si="30"/>
        <v>92.88000000000001</v>
      </c>
      <c r="L43" s="52">
        <v>2</v>
      </c>
      <c r="M43" s="275">
        <v>2</v>
      </c>
      <c r="N43" s="302">
        <f t="shared" si="31"/>
        <v>0.57999999999999996</v>
      </c>
      <c r="O43" s="276">
        <f t="shared" si="32"/>
        <v>2.3199999999999998</v>
      </c>
      <c r="Q43" s="277">
        <v>4</v>
      </c>
      <c r="R43" s="278">
        <v>2</v>
      </c>
      <c r="S43" s="288">
        <v>1</v>
      </c>
      <c r="T43" s="276">
        <f t="shared" si="33"/>
        <v>8</v>
      </c>
      <c r="V43" s="665"/>
      <c r="W43" s="670"/>
      <c r="X43" s="289">
        <v>0</v>
      </c>
      <c r="Y43" s="276">
        <f t="shared" si="34"/>
        <v>0</v>
      </c>
      <c r="AA43" s="279">
        <f>((SUMIF('3-Basis ruimtestaat'!C:C,A43,uren_mavr))+(SUMIF('3-Basis ruimtestaat'!C:C,A43,uren_naloop)))</f>
        <v>222.54592549019608</v>
      </c>
      <c r="AB43" s="278">
        <v>200</v>
      </c>
      <c r="AC43" s="282">
        <f t="shared" si="35"/>
        <v>1.1127296274509804</v>
      </c>
      <c r="AD43" s="281">
        <f>IF(AC43&lt;$AC$15,$AC$15-AC43)*'1-Contractblad dag'!$I$23*AB43</f>
        <v>0</v>
      </c>
    </row>
    <row r="44" spans="1:30" ht="15.75" customHeight="1">
      <c r="A44" s="656" t="s">
        <v>883</v>
      </c>
      <c r="B44" s="52">
        <v>0</v>
      </c>
      <c r="C44" s="275">
        <v>0</v>
      </c>
      <c r="D44" s="302">
        <f t="shared" si="27"/>
        <v>0.6</v>
      </c>
      <c r="E44" s="276">
        <f t="shared" ref="E44" si="84">D44*C44*B44*(100%+$G$3)*(100%+$G$4)*(100%+$G$5)*(100%+$G$6)*(100%+$G$7)*(100%+$G$8)*(100%+$G$9)</f>
        <v>0</v>
      </c>
      <c r="G44" s="52">
        <v>0</v>
      </c>
      <c r="H44" s="275">
        <v>0</v>
      </c>
      <c r="I44" s="302">
        <f t="shared" si="29"/>
        <v>0.6</v>
      </c>
      <c r="J44" s="276">
        <f t="shared" ref="J44" si="85">I44*H44*G44*(100%+$G$3)*(100%+$G$4)*(100%+$G$5)*(100%+$G$6)*(100%+$G$7)*(100%+$G$8)*(100%+$G$9)</f>
        <v>0</v>
      </c>
      <c r="L44" s="52">
        <v>0</v>
      </c>
      <c r="M44" s="275">
        <v>0</v>
      </c>
      <c r="N44" s="302">
        <f t="shared" si="31"/>
        <v>0.57999999999999996</v>
      </c>
      <c r="O44" s="276">
        <f t="shared" ref="O44" si="86">N44*M44*L44*(100%+$G$3)*(100%+$G$4)*(100%+$G$5)*(100%+$G$6)*(100%+$G$7)*(100%+$G$8)*(100%+$G$9)</f>
        <v>0</v>
      </c>
      <c r="Q44" s="277"/>
      <c r="R44" s="278"/>
      <c r="S44" s="288">
        <v>1</v>
      </c>
      <c r="T44" s="276">
        <f t="shared" ref="T44" si="87">S44*R44*Q44*(100%+$G$3)*(100%+$G$4)*(100%+$G$5)*(100%+$G$6)*(100%+$G$7)*(100%+$G$8)*(100%+$G$9)</f>
        <v>0</v>
      </c>
      <c r="V44" s="665"/>
      <c r="W44" s="670"/>
      <c r="X44" s="289">
        <v>0</v>
      </c>
      <c r="Y44" s="276">
        <f t="shared" ref="Y44" si="88">X44*W44*(100%+$G$3)*(100%+$G$4)*(100%+$G$5)*(100%+$G$6)*(100%+$G$7)*(100%+$G$8)*(100%+$G$9)</f>
        <v>0</v>
      </c>
      <c r="AA44" s="279">
        <f>((SUMIF('3-Basis ruimtestaat'!C:C,A44,uren_mavr))+(SUMIF('3-Basis ruimtestaat'!C:C,A44,uren_naloop)))</f>
        <v>70.11933333333333</v>
      </c>
      <c r="AB44" s="278">
        <v>200</v>
      </c>
      <c r="AC44" s="282">
        <f t="shared" ref="AC44" si="89">IF(AA44=0,"",AA44/AB44)</f>
        <v>0.35059666666666667</v>
      </c>
      <c r="AD44" s="281">
        <f>IF(AC44&lt;$AC$15,$AC$15-AC44)*'1-Contractblad dag'!$I$23*AB44</f>
        <v>0</v>
      </c>
    </row>
    <row r="45" spans="1:30" ht="15.75" customHeight="1">
      <c r="A45" s="656" t="s">
        <v>884</v>
      </c>
      <c r="B45" s="52">
        <v>228.96</v>
      </c>
      <c r="C45" s="275">
        <v>2</v>
      </c>
      <c r="D45" s="302">
        <f t="shared" si="27"/>
        <v>0.6</v>
      </c>
      <c r="E45" s="276">
        <f t="shared" si="28"/>
        <v>274.75200000000001</v>
      </c>
      <c r="G45" s="52">
        <v>228.96</v>
      </c>
      <c r="H45" s="275">
        <v>2</v>
      </c>
      <c r="I45" s="302">
        <f t="shared" si="29"/>
        <v>0.6</v>
      </c>
      <c r="J45" s="276">
        <f t="shared" si="30"/>
        <v>274.75200000000001</v>
      </c>
      <c r="L45" s="52">
        <v>264</v>
      </c>
      <c r="M45" s="275">
        <v>2</v>
      </c>
      <c r="N45" s="302">
        <f t="shared" si="31"/>
        <v>0.57999999999999996</v>
      </c>
      <c r="O45" s="276">
        <f t="shared" si="32"/>
        <v>306.23999999999995</v>
      </c>
      <c r="Q45" s="277">
        <v>16</v>
      </c>
      <c r="R45" s="278">
        <v>2</v>
      </c>
      <c r="S45" s="288">
        <v>1</v>
      </c>
      <c r="T45" s="276">
        <f t="shared" si="33"/>
        <v>32</v>
      </c>
      <c r="V45" s="665"/>
      <c r="W45" s="670"/>
      <c r="X45" s="289">
        <v>0</v>
      </c>
      <c r="Y45" s="276">
        <f t="shared" si="34"/>
        <v>0</v>
      </c>
      <c r="AA45" s="279">
        <f>((SUMIF('3-Basis ruimtestaat'!C:C,A45,uren_mavr))+(SUMIF('3-Basis ruimtestaat'!C:C,A45,uren_naloop)))</f>
        <v>476.83203137254901</v>
      </c>
      <c r="AB45" s="278">
        <v>200</v>
      </c>
      <c r="AC45" s="282">
        <f t="shared" si="35"/>
        <v>2.3841601568627451</v>
      </c>
      <c r="AD45" s="281">
        <f>IF(AC45&lt;$AC$15,$AC$15-AC45)*'1-Contractblad dag'!$I$23*AB45</f>
        <v>0</v>
      </c>
    </row>
    <row r="46" spans="1:30" ht="15.75" customHeight="1">
      <c r="A46" s="656" t="s">
        <v>857</v>
      </c>
      <c r="B46" s="52">
        <v>0</v>
      </c>
      <c r="C46" s="275">
        <v>0</v>
      </c>
      <c r="D46" s="302">
        <f t="shared" si="27"/>
        <v>0.6</v>
      </c>
      <c r="E46" s="276">
        <f t="shared" si="28"/>
        <v>0</v>
      </c>
      <c r="G46" s="52">
        <v>0</v>
      </c>
      <c r="H46" s="275">
        <v>0</v>
      </c>
      <c r="I46" s="302">
        <f t="shared" si="29"/>
        <v>0.6</v>
      </c>
      <c r="J46" s="276">
        <f t="shared" si="30"/>
        <v>0</v>
      </c>
      <c r="L46" s="52">
        <v>0</v>
      </c>
      <c r="M46" s="275">
        <v>0</v>
      </c>
      <c r="N46" s="302">
        <f t="shared" si="31"/>
        <v>0.57999999999999996</v>
      </c>
      <c r="O46" s="276">
        <f t="shared" si="32"/>
        <v>0</v>
      </c>
      <c r="Q46" s="277"/>
      <c r="R46" s="278"/>
      <c r="S46" s="288">
        <v>1</v>
      </c>
      <c r="T46" s="276">
        <f t="shared" si="33"/>
        <v>0</v>
      </c>
      <c r="V46" s="665"/>
      <c r="W46" s="670"/>
      <c r="X46" s="289">
        <v>0</v>
      </c>
      <c r="Y46" s="276">
        <f t="shared" si="34"/>
        <v>0</v>
      </c>
      <c r="AA46" s="279">
        <f>((SUMIF('3-Basis ruimtestaat'!C:C,A46,uren_mavr))+(SUMIF('3-Basis ruimtestaat'!C:C,A46,uren_naloop)))</f>
        <v>292.98789019607847</v>
      </c>
      <c r="AB46" s="278">
        <v>200</v>
      </c>
      <c r="AC46" s="282">
        <f t="shared" si="35"/>
        <v>1.4649394509803924</v>
      </c>
      <c r="AD46" s="281">
        <f>IF(AC46&lt;$AC$15,$AC$15-AC46)*'1-Contractblad dag'!$I$23*AB46</f>
        <v>0</v>
      </c>
    </row>
    <row r="47" spans="1:30" ht="15.75" customHeight="1">
      <c r="A47" s="656" t="s">
        <v>856</v>
      </c>
      <c r="B47" s="52">
        <v>228</v>
      </c>
      <c r="C47" s="275">
        <v>2</v>
      </c>
      <c r="D47" s="302">
        <f t="shared" si="27"/>
        <v>0.6</v>
      </c>
      <c r="E47" s="276">
        <f t="shared" ref="E47" si="90">D47*C47*B47*(100%+$G$3)*(100%+$G$4)*(100%+$G$5)*(100%+$G$6)*(100%+$G$7)*(100%+$G$8)*(100%+$G$9)</f>
        <v>273.59999999999997</v>
      </c>
      <c r="G47" s="52">
        <v>228</v>
      </c>
      <c r="H47" s="275">
        <v>2</v>
      </c>
      <c r="I47" s="302">
        <f t="shared" si="29"/>
        <v>0.6</v>
      </c>
      <c r="J47" s="276">
        <f t="shared" ref="J47" si="91">I47*H47*G47*(100%+$G$3)*(100%+$G$4)*(100%+$G$5)*(100%+$G$6)*(100%+$G$7)*(100%+$G$8)*(100%+$G$9)</f>
        <v>273.59999999999997</v>
      </c>
      <c r="L47" s="52">
        <v>124</v>
      </c>
      <c r="M47" s="275">
        <v>2</v>
      </c>
      <c r="N47" s="302">
        <f t="shared" si="31"/>
        <v>0.57999999999999996</v>
      </c>
      <c r="O47" s="276">
        <f t="shared" ref="O47" si="92">N47*M47*L47*(100%+$G$3)*(100%+$G$4)*(100%+$G$5)*(100%+$G$6)*(100%+$G$7)*(100%+$G$8)*(100%+$G$9)</f>
        <v>143.84</v>
      </c>
      <c r="Q47" s="277"/>
      <c r="R47" s="278"/>
      <c r="S47" s="288">
        <v>1</v>
      </c>
      <c r="T47" s="276">
        <f t="shared" ref="T47" si="93">S47*R47*Q47*(100%+$G$3)*(100%+$G$4)*(100%+$G$5)*(100%+$G$6)*(100%+$G$7)*(100%+$G$8)*(100%+$G$9)</f>
        <v>0</v>
      </c>
      <c r="V47" s="665"/>
      <c r="W47" s="670"/>
      <c r="X47" s="289">
        <v>0</v>
      </c>
      <c r="Y47" s="276">
        <f t="shared" ref="Y47" si="94">X47*W47*(100%+$G$3)*(100%+$G$4)*(100%+$G$5)*(100%+$G$6)*(100%+$G$7)*(100%+$G$8)*(100%+$G$9)</f>
        <v>0</v>
      </c>
      <c r="AA47" s="279">
        <f>((SUMIF('3-Basis ruimtestaat'!C:C,A47,uren_mavr))+(SUMIF('3-Basis ruimtestaat'!C:C,A47,uren_naloop)))</f>
        <v>218.74009835294117</v>
      </c>
      <c r="AB47" s="278">
        <v>200</v>
      </c>
      <c r="AC47" s="282">
        <f t="shared" ref="AC47" si="95">IF(AA47=0,"",AA47/AB47)</f>
        <v>1.093700491764706</v>
      </c>
      <c r="AD47" s="281">
        <f>IF(AC47&lt;$AC$15,$AC$15-AC47)*'1-Contractblad dag'!$I$23*AB47</f>
        <v>0</v>
      </c>
    </row>
    <row r="48" spans="1:30" ht="15.75" customHeight="1">
      <c r="A48" s="656" t="s">
        <v>836</v>
      </c>
      <c r="B48" s="52">
        <v>0</v>
      </c>
      <c r="C48" s="275">
        <v>0</v>
      </c>
      <c r="D48" s="302">
        <f t="shared" si="27"/>
        <v>0.6</v>
      </c>
      <c r="E48" s="276">
        <f t="shared" si="28"/>
        <v>0</v>
      </c>
      <c r="G48" s="52">
        <v>0</v>
      </c>
      <c r="H48" s="275">
        <v>0</v>
      </c>
      <c r="I48" s="302">
        <f t="shared" si="29"/>
        <v>0.6</v>
      </c>
      <c r="J48" s="276">
        <f t="shared" si="30"/>
        <v>0</v>
      </c>
      <c r="L48" s="52">
        <v>0</v>
      </c>
      <c r="M48" s="275">
        <v>0</v>
      </c>
      <c r="N48" s="302">
        <f t="shared" si="31"/>
        <v>0.57999999999999996</v>
      </c>
      <c r="O48" s="276">
        <f t="shared" si="32"/>
        <v>0</v>
      </c>
      <c r="Q48" s="277"/>
      <c r="R48" s="278"/>
      <c r="S48" s="288">
        <v>1</v>
      </c>
      <c r="T48" s="276">
        <f t="shared" si="33"/>
        <v>0</v>
      </c>
      <c r="V48" s="665"/>
      <c r="W48" s="670"/>
      <c r="X48" s="289">
        <v>0</v>
      </c>
      <c r="Y48" s="276">
        <f t="shared" si="34"/>
        <v>0</v>
      </c>
      <c r="AA48" s="279">
        <f>((SUMIF('3-Basis ruimtestaat'!C:C,A48,uren_mavr))+(SUMIF('3-Basis ruimtestaat'!C:C,A48,uren_naloop)))</f>
        <v>196.44495039999998</v>
      </c>
      <c r="AB48" s="278">
        <v>200</v>
      </c>
      <c r="AC48" s="282">
        <f t="shared" si="35"/>
        <v>0.98222475199999992</v>
      </c>
      <c r="AD48" s="281">
        <f>IF(AC48&lt;$AC$15,$AC$15-AC48)*'1-Contractblad dag'!$I$23*AB48</f>
        <v>0</v>
      </c>
    </row>
    <row r="49" spans="1:30" ht="15.75" customHeight="1">
      <c r="A49" s="656" t="s">
        <v>838</v>
      </c>
      <c r="B49" s="52">
        <v>0</v>
      </c>
      <c r="C49" s="275">
        <v>0</v>
      </c>
      <c r="D49" s="302">
        <f t="shared" si="27"/>
        <v>0.6</v>
      </c>
      <c r="E49" s="276">
        <f t="shared" ref="E49:E50" si="96">D49*C49*B49*(100%+$G$3)*(100%+$G$4)*(100%+$G$5)*(100%+$G$6)*(100%+$G$7)*(100%+$G$8)*(100%+$G$9)</f>
        <v>0</v>
      </c>
      <c r="G49" s="52">
        <v>0</v>
      </c>
      <c r="H49" s="275">
        <v>0</v>
      </c>
      <c r="I49" s="302">
        <f t="shared" si="29"/>
        <v>0.6</v>
      </c>
      <c r="J49" s="276">
        <f t="shared" ref="J49:J50" si="97">I49*H49*G49*(100%+$G$3)*(100%+$G$4)*(100%+$G$5)*(100%+$G$6)*(100%+$G$7)*(100%+$G$8)*(100%+$G$9)</f>
        <v>0</v>
      </c>
      <c r="L49" s="52">
        <v>0</v>
      </c>
      <c r="M49" s="275">
        <v>0</v>
      </c>
      <c r="N49" s="302">
        <f t="shared" si="31"/>
        <v>0.57999999999999996</v>
      </c>
      <c r="O49" s="276">
        <f t="shared" ref="O49:O50" si="98">N49*M49*L49*(100%+$G$3)*(100%+$G$4)*(100%+$G$5)*(100%+$G$6)*(100%+$G$7)*(100%+$G$8)*(100%+$G$9)</f>
        <v>0</v>
      </c>
      <c r="Q49" s="277"/>
      <c r="R49" s="278"/>
      <c r="S49" s="288">
        <v>1</v>
      </c>
      <c r="T49" s="276">
        <f t="shared" ref="T49:T50" si="99">S49*R49*Q49*(100%+$G$3)*(100%+$G$4)*(100%+$G$5)*(100%+$G$6)*(100%+$G$7)*(100%+$G$8)*(100%+$G$9)</f>
        <v>0</v>
      </c>
      <c r="V49" s="665"/>
      <c r="W49" s="670"/>
      <c r="X49" s="289">
        <v>0</v>
      </c>
      <c r="Y49" s="276">
        <f t="shared" ref="Y49:Y50" si="100">X49*W49*(100%+$G$3)*(100%+$G$4)*(100%+$G$5)*(100%+$G$6)*(100%+$G$7)*(100%+$G$8)*(100%+$G$9)</f>
        <v>0</v>
      </c>
      <c r="AA49" s="279">
        <f>((SUMIF('3-Basis ruimtestaat'!C:C,A49,uren_mavr))+(SUMIF('3-Basis ruimtestaat'!C:C,A49,uren_naloop)))</f>
        <v>114.38463364705882</v>
      </c>
      <c r="AB49" s="278">
        <v>255</v>
      </c>
      <c r="AC49" s="282">
        <f t="shared" ref="AC49:AC50" si="101">IF(AA49=0,"",AA49/AB49)</f>
        <v>0.44856719077277968</v>
      </c>
      <c r="AD49" s="281">
        <f>IF(AC49&lt;$AC$15,$AC$15-AC49)*'1-Contractblad dag'!$I$23*AB49</f>
        <v>0</v>
      </c>
    </row>
    <row r="50" spans="1:30" ht="15.75" customHeight="1">
      <c r="A50" s="656" t="s">
        <v>837</v>
      </c>
      <c r="B50" s="52">
        <v>245</v>
      </c>
      <c r="C50" s="275">
        <v>2</v>
      </c>
      <c r="D50" s="302">
        <f t="shared" si="27"/>
        <v>0.6</v>
      </c>
      <c r="E50" s="276">
        <f t="shared" si="96"/>
        <v>294</v>
      </c>
      <c r="G50" s="52">
        <v>245</v>
      </c>
      <c r="H50" s="275">
        <v>2</v>
      </c>
      <c r="I50" s="302">
        <f t="shared" si="29"/>
        <v>0.6</v>
      </c>
      <c r="J50" s="276">
        <f t="shared" si="97"/>
        <v>294</v>
      </c>
      <c r="L50" s="52">
        <v>212</v>
      </c>
      <c r="M50" s="275">
        <v>2</v>
      </c>
      <c r="N50" s="302">
        <f t="shared" si="31"/>
        <v>0.57999999999999996</v>
      </c>
      <c r="O50" s="276">
        <f t="shared" si="98"/>
        <v>245.92</v>
      </c>
      <c r="Q50" s="277"/>
      <c r="R50" s="278"/>
      <c r="S50" s="288">
        <v>1</v>
      </c>
      <c r="T50" s="276">
        <f t="shared" si="99"/>
        <v>0</v>
      </c>
      <c r="V50" s="665"/>
      <c r="W50" s="670"/>
      <c r="X50" s="289">
        <v>0</v>
      </c>
      <c r="Y50" s="276">
        <f t="shared" si="100"/>
        <v>0</v>
      </c>
      <c r="AA50" s="279">
        <f>((SUMIF('3-Basis ruimtestaat'!C:C,A50,uren_mavr))+(SUMIF('3-Basis ruimtestaat'!C:C,A50,uren_naloop)))</f>
        <v>229.1984573058823</v>
      </c>
      <c r="AB50" s="278">
        <v>200</v>
      </c>
      <c r="AC50" s="282">
        <f t="shared" si="101"/>
        <v>1.1459922865294114</v>
      </c>
      <c r="AD50" s="281">
        <f>IF(AC50&lt;$AC$15,$AC$15-AC50)*'1-Contractblad dag'!$I$23*AB50</f>
        <v>0</v>
      </c>
    </row>
    <row r="51" spans="1:30" ht="15.75" customHeight="1">
      <c r="A51" s="656" t="s">
        <v>839</v>
      </c>
      <c r="B51" s="52">
        <v>0</v>
      </c>
      <c r="C51" s="275">
        <v>0</v>
      </c>
      <c r="D51" s="302">
        <f t="shared" si="27"/>
        <v>0.6</v>
      </c>
      <c r="E51" s="276">
        <f t="shared" si="28"/>
        <v>0</v>
      </c>
      <c r="G51" s="52">
        <v>0</v>
      </c>
      <c r="H51" s="275">
        <v>0</v>
      </c>
      <c r="I51" s="302">
        <f t="shared" si="29"/>
        <v>0.6</v>
      </c>
      <c r="J51" s="276">
        <f t="shared" si="30"/>
        <v>0</v>
      </c>
      <c r="L51" s="52">
        <v>0</v>
      </c>
      <c r="M51" s="275">
        <v>0</v>
      </c>
      <c r="N51" s="302">
        <f t="shared" si="31"/>
        <v>0.57999999999999996</v>
      </c>
      <c r="O51" s="276">
        <f t="shared" si="32"/>
        <v>0</v>
      </c>
      <c r="Q51" s="277"/>
      <c r="R51" s="278"/>
      <c r="S51" s="288">
        <v>1</v>
      </c>
      <c r="T51" s="276">
        <f t="shared" si="33"/>
        <v>0</v>
      </c>
      <c r="V51" s="665"/>
      <c r="W51" s="670"/>
      <c r="X51" s="289">
        <v>0</v>
      </c>
      <c r="Y51" s="276">
        <f t="shared" si="34"/>
        <v>0</v>
      </c>
      <c r="AA51" s="279">
        <f>((SUMIF('3-Basis ruimtestaat'!C:C,A51,uren_mavr))+(SUMIF('3-Basis ruimtestaat'!C:C,A51,uren_naloop)))</f>
        <v>56.228668235294109</v>
      </c>
      <c r="AB51" s="278">
        <v>200</v>
      </c>
      <c r="AC51" s="282">
        <f t="shared" si="35"/>
        <v>0.28114334117647055</v>
      </c>
      <c r="AD51" s="281">
        <f>IF(AC51&lt;$AC$15,$AC$15-AC51)*'1-Contractblad dag'!$I$23*AB51</f>
        <v>0</v>
      </c>
    </row>
    <row r="52" spans="1:30" ht="15.75" customHeight="1">
      <c r="A52" s="656" t="s">
        <v>840</v>
      </c>
      <c r="B52" s="52">
        <v>312</v>
      </c>
      <c r="C52" s="275">
        <v>2</v>
      </c>
      <c r="D52" s="302">
        <f t="shared" si="27"/>
        <v>0.6</v>
      </c>
      <c r="E52" s="276">
        <f t="shared" ref="E52" si="102">D52*C52*B52*(100%+$G$3)*(100%+$G$4)*(100%+$G$5)*(100%+$G$6)*(100%+$G$7)*(100%+$G$8)*(100%+$G$9)</f>
        <v>374.4</v>
      </c>
      <c r="G52" s="52">
        <v>312</v>
      </c>
      <c r="H52" s="275">
        <v>2</v>
      </c>
      <c r="I52" s="302">
        <f t="shared" si="29"/>
        <v>0.6</v>
      </c>
      <c r="J52" s="276">
        <f t="shared" ref="J52" si="103">I52*H52*G52*(100%+$G$3)*(100%+$G$4)*(100%+$G$5)*(100%+$G$6)*(100%+$G$7)*(100%+$G$8)*(100%+$G$9)</f>
        <v>374.4</v>
      </c>
      <c r="L52" s="52">
        <v>223</v>
      </c>
      <c r="M52" s="275">
        <v>2</v>
      </c>
      <c r="N52" s="302">
        <f t="shared" si="31"/>
        <v>0.57999999999999996</v>
      </c>
      <c r="O52" s="276">
        <f t="shared" ref="O52" si="104">N52*M52*L52*(100%+$G$3)*(100%+$G$4)*(100%+$G$5)*(100%+$G$6)*(100%+$G$7)*(100%+$G$8)*(100%+$G$9)</f>
        <v>258.68</v>
      </c>
      <c r="Q52" s="277">
        <v>6</v>
      </c>
      <c r="R52" s="278">
        <v>2</v>
      </c>
      <c r="S52" s="288">
        <v>1</v>
      </c>
      <c r="T52" s="276">
        <f t="shared" ref="T52" si="105">S52*R52*Q52*(100%+$G$3)*(100%+$G$4)*(100%+$G$5)*(100%+$G$6)*(100%+$G$7)*(100%+$G$8)*(100%+$G$9)</f>
        <v>12</v>
      </c>
      <c r="V52" s="665"/>
      <c r="W52" s="670"/>
      <c r="X52" s="289">
        <v>0</v>
      </c>
      <c r="Y52" s="276">
        <f t="shared" ref="Y52" si="106">X52*W52*(100%+$G$3)*(100%+$G$4)*(100%+$G$5)*(100%+$G$6)*(100%+$G$7)*(100%+$G$8)*(100%+$G$9)</f>
        <v>0</v>
      </c>
      <c r="AA52" s="279">
        <f>((SUMIF('3-Basis ruimtestaat'!C:C,A52,uren_mavr))+(SUMIF('3-Basis ruimtestaat'!C:C,A52,uren_naloop)))</f>
        <v>652.50909803921559</v>
      </c>
      <c r="AB52" s="278">
        <v>200</v>
      </c>
      <c r="AC52" s="282">
        <f t="shared" ref="AC52" si="107">IF(AA52=0,"",AA52/AB52)</f>
        <v>3.2625454901960778</v>
      </c>
      <c r="AD52" s="281">
        <f>IF(AC52&lt;$AC$15,$AC$15-AC52)*'1-Contractblad dag'!$I$23*AB52</f>
        <v>0</v>
      </c>
    </row>
    <row r="53" spans="1:30" ht="15.75" customHeight="1">
      <c r="A53" s="656" t="s">
        <v>833</v>
      </c>
      <c r="B53" s="52">
        <v>0</v>
      </c>
      <c r="C53" s="275">
        <v>0</v>
      </c>
      <c r="D53" s="302">
        <f t="shared" si="27"/>
        <v>0.6</v>
      </c>
      <c r="E53" s="276">
        <f t="shared" si="28"/>
        <v>0</v>
      </c>
      <c r="G53" s="52">
        <v>0</v>
      </c>
      <c r="H53" s="275">
        <v>0</v>
      </c>
      <c r="I53" s="302">
        <f t="shared" si="29"/>
        <v>0.6</v>
      </c>
      <c r="J53" s="276">
        <f t="shared" si="30"/>
        <v>0</v>
      </c>
      <c r="L53" s="52">
        <v>0</v>
      </c>
      <c r="M53" s="275">
        <v>0</v>
      </c>
      <c r="N53" s="302">
        <f t="shared" si="31"/>
        <v>0.57999999999999996</v>
      </c>
      <c r="O53" s="276">
        <f t="shared" si="32"/>
        <v>0</v>
      </c>
      <c r="Q53" s="277"/>
      <c r="R53" s="278"/>
      <c r="S53" s="288">
        <v>1</v>
      </c>
      <c r="T53" s="276">
        <f t="shared" si="33"/>
        <v>0</v>
      </c>
      <c r="V53" s="665"/>
      <c r="W53" s="670"/>
      <c r="X53" s="289">
        <v>0</v>
      </c>
      <c r="Y53" s="276">
        <f t="shared" si="34"/>
        <v>0</v>
      </c>
      <c r="AA53" s="279">
        <f>((SUMIF('3-Basis ruimtestaat'!C:C,A53,uren_mavr))+(SUMIF('3-Basis ruimtestaat'!C:C,A53,uren_naloop)))</f>
        <v>246.88010227450977</v>
      </c>
      <c r="AB53" s="278">
        <v>200</v>
      </c>
      <c r="AC53" s="282">
        <f t="shared" si="35"/>
        <v>1.2344005113725489</v>
      </c>
      <c r="AD53" s="281">
        <f>IF(AC53&lt;$AC$15,$AC$15-AC53)*'1-Contractblad dag'!$I$23*AB53</f>
        <v>0</v>
      </c>
    </row>
    <row r="54" spans="1:30" ht="15.75" customHeight="1">
      <c r="A54" s="656" t="s">
        <v>835</v>
      </c>
      <c r="B54" s="52">
        <v>0</v>
      </c>
      <c r="C54" s="275">
        <v>0</v>
      </c>
      <c r="D54" s="302">
        <f t="shared" si="27"/>
        <v>0.6</v>
      </c>
      <c r="E54" s="276">
        <f t="shared" ref="E54:E55" si="108">D54*C54*B54*(100%+$G$3)*(100%+$G$4)*(100%+$G$5)*(100%+$G$6)*(100%+$G$7)*(100%+$G$8)*(100%+$G$9)</f>
        <v>0</v>
      </c>
      <c r="G54" s="52">
        <v>0</v>
      </c>
      <c r="H54" s="275">
        <v>0</v>
      </c>
      <c r="I54" s="302">
        <f t="shared" si="29"/>
        <v>0.6</v>
      </c>
      <c r="J54" s="276">
        <f t="shared" ref="J54:J55" si="109">I54*H54*G54*(100%+$G$3)*(100%+$G$4)*(100%+$G$5)*(100%+$G$6)*(100%+$G$7)*(100%+$G$8)*(100%+$G$9)</f>
        <v>0</v>
      </c>
      <c r="L54" s="52">
        <v>0</v>
      </c>
      <c r="M54" s="275">
        <v>0</v>
      </c>
      <c r="N54" s="302">
        <f t="shared" si="31"/>
        <v>0.57999999999999996</v>
      </c>
      <c r="O54" s="276">
        <f t="shared" ref="O54:O55" si="110">N54*M54*L54*(100%+$G$3)*(100%+$G$4)*(100%+$G$5)*(100%+$G$6)*(100%+$G$7)*(100%+$G$8)*(100%+$G$9)</f>
        <v>0</v>
      </c>
      <c r="Q54" s="277"/>
      <c r="R54" s="278"/>
      <c r="S54" s="288">
        <v>1</v>
      </c>
      <c r="T54" s="276">
        <f t="shared" ref="T54:T55" si="111">S54*R54*Q54*(100%+$G$3)*(100%+$G$4)*(100%+$G$5)*(100%+$G$6)*(100%+$G$7)*(100%+$G$8)*(100%+$G$9)</f>
        <v>0</v>
      </c>
      <c r="V54" s="665"/>
      <c r="W54" s="670"/>
      <c r="X54" s="289">
        <v>0</v>
      </c>
      <c r="Y54" s="276">
        <f t="shared" ref="Y54:Y55" si="112">X54*W54*(100%+$G$3)*(100%+$G$4)*(100%+$G$5)*(100%+$G$6)*(100%+$G$7)*(100%+$G$8)*(100%+$G$9)</f>
        <v>0</v>
      </c>
      <c r="AA54" s="279">
        <f>((SUMIF('3-Basis ruimtestaat'!C:C,A54,uren_mavr))+(SUMIF('3-Basis ruimtestaat'!C:C,A54,uren_naloop)))</f>
        <v>110.42987294117647</v>
      </c>
      <c r="AB54" s="278">
        <v>255</v>
      </c>
      <c r="AC54" s="282">
        <f t="shared" ref="AC54:AC55" si="113">IF(AA54=0,"",AA54/AB54)</f>
        <v>0.43305832525951554</v>
      </c>
      <c r="AD54" s="281">
        <f>IF(AC54&lt;$AC$15,$AC$15-AC54)*'1-Contractblad dag'!$I$23*AB54</f>
        <v>0</v>
      </c>
    </row>
    <row r="55" spans="1:30" ht="15.75" customHeight="1">
      <c r="A55" s="656" t="s">
        <v>834</v>
      </c>
      <c r="B55" s="52">
        <v>226</v>
      </c>
      <c r="C55" s="275">
        <v>2</v>
      </c>
      <c r="D55" s="302">
        <f t="shared" si="27"/>
        <v>0.6</v>
      </c>
      <c r="E55" s="276">
        <f t="shared" si="108"/>
        <v>271.2</v>
      </c>
      <c r="G55" s="52">
        <v>226</v>
      </c>
      <c r="H55" s="275">
        <v>2</v>
      </c>
      <c r="I55" s="302">
        <f t="shared" si="29"/>
        <v>0.6</v>
      </c>
      <c r="J55" s="276">
        <f t="shared" si="109"/>
        <v>271.2</v>
      </c>
      <c r="L55" s="52">
        <v>220</v>
      </c>
      <c r="M55" s="275">
        <v>2</v>
      </c>
      <c r="N55" s="302">
        <f t="shared" si="31"/>
        <v>0.57999999999999996</v>
      </c>
      <c r="O55" s="276">
        <f t="shared" si="110"/>
        <v>255.2</v>
      </c>
      <c r="Q55" s="277"/>
      <c r="R55" s="278"/>
      <c r="S55" s="288">
        <v>1</v>
      </c>
      <c r="T55" s="276">
        <f t="shared" si="111"/>
        <v>0</v>
      </c>
      <c r="V55" s="665"/>
      <c r="W55" s="670"/>
      <c r="X55" s="289">
        <v>0</v>
      </c>
      <c r="Y55" s="276">
        <f t="shared" si="112"/>
        <v>0</v>
      </c>
      <c r="AA55" s="279">
        <f>((SUMIF('3-Basis ruimtestaat'!C:C,A55,uren_mavr))+(SUMIF('3-Basis ruimtestaat'!C:C,A55,uren_naloop)))</f>
        <v>846.92430619607853</v>
      </c>
      <c r="AB55" s="278">
        <v>200</v>
      </c>
      <c r="AC55" s="282">
        <f t="shared" si="113"/>
        <v>4.2346215309803927</v>
      </c>
      <c r="AD55" s="281">
        <f>IF(AC55&lt;$AC$15,$AC$15-AC55)*'1-Contractblad dag'!$I$23*AB55</f>
        <v>0</v>
      </c>
    </row>
    <row r="56" spans="1:30" ht="15.75" customHeight="1">
      <c r="A56" s="656" t="s">
        <v>708</v>
      </c>
      <c r="B56" s="52">
        <v>326.22000000000003</v>
      </c>
      <c r="C56" s="275">
        <v>2</v>
      </c>
      <c r="D56" s="302">
        <f t="shared" si="27"/>
        <v>0.6</v>
      </c>
      <c r="E56" s="276">
        <f t="shared" si="28"/>
        <v>391.464</v>
      </c>
      <c r="G56" s="52">
        <v>326.22000000000003</v>
      </c>
      <c r="H56" s="275">
        <v>2</v>
      </c>
      <c r="I56" s="302">
        <f t="shared" si="29"/>
        <v>0.6</v>
      </c>
      <c r="J56" s="276">
        <f t="shared" si="30"/>
        <v>391.464</v>
      </c>
      <c r="L56" s="52">
        <v>96.93</v>
      </c>
      <c r="M56" s="275">
        <v>2</v>
      </c>
      <c r="N56" s="302">
        <f t="shared" si="31"/>
        <v>0.57999999999999996</v>
      </c>
      <c r="O56" s="276">
        <f t="shared" si="32"/>
        <v>112.4388</v>
      </c>
      <c r="Q56" s="277">
        <v>8</v>
      </c>
      <c r="R56" s="278">
        <v>2</v>
      </c>
      <c r="S56" s="288">
        <v>1</v>
      </c>
      <c r="T56" s="276">
        <f t="shared" si="33"/>
        <v>16</v>
      </c>
      <c r="V56" s="665"/>
      <c r="W56" s="670"/>
      <c r="X56" s="289">
        <v>0</v>
      </c>
      <c r="Y56" s="276">
        <f t="shared" si="34"/>
        <v>0</v>
      </c>
      <c r="AA56" s="279">
        <f>((SUMIF('3-Basis ruimtestaat'!C:C,A56,uren_mavr))+(SUMIF('3-Basis ruimtestaat'!C:C,A56,uren_naloop)))</f>
        <v>359.02065568627455</v>
      </c>
      <c r="AB56" s="278">
        <v>200</v>
      </c>
      <c r="AC56" s="282">
        <f t="shared" si="35"/>
        <v>1.7951032784313727</v>
      </c>
      <c r="AD56" s="281">
        <f>IF(AC56&lt;$AC$15,$AC$15-AC56)*'1-Contractblad dag'!$I$23*AB56</f>
        <v>0</v>
      </c>
    </row>
    <row r="57" spans="1:30" ht="15.75" customHeight="1">
      <c r="A57" s="656" t="s">
        <v>858</v>
      </c>
      <c r="B57" s="52">
        <v>0</v>
      </c>
      <c r="C57" s="275">
        <v>0</v>
      </c>
      <c r="D57" s="302">
        <f t="shared" si="27"/>
        <v>0.6</v>
      </c>
      <c r="E57" s="276">
        <f t="shared" si="28"/>
        <v>0</v>
      </c>
      <c r="G57" s="52">
        <v>0</v>
      </c>
      <c r="H57" s="275">
        <v>0</v>
      </c>
      <c r="I57" s="302">
        <f t="shared" si="29"/>
        <v>0.6</v>
      </c>
      <c r="J57" s="276">
        <f t="shared" si="30"/>
        <v>0</v>
      </c>
      <c r="L57" s="52">
        <v>0</v>
      </c>
      <c r="M57" s="275">
        <v>0</v>
      </c>
      <c r="N57" s="302">
        <f t="shared" si="31"/>
        <v>0.57999999999999996</v>
      </c>
      <c r="O57" s="276">
        <f t="shared" si="32"/>
        <v>0</v>
      </c>
      <c r="Q57" s="277"/>
      <c r="R57" s="278"/>
      <c r="S57" s="288">
        <v>1</v>
      </c>
      <c r="T57" s="276">
        <f t="shared" si="33"/>
        <v>0</v>
      </c>
      <c r="V57" s="665"/>
      <c r="W57" s="670"/>
      <c r="X57" s="289">
        <v>0</v>
      </c>
      <c r="Y57" s="276">
        <f t="shared" si="34"/>
        <v>0</v>
      </c>
      <c r="AA57" s="279">
        <f>((SUMIF('3-Basis ruimtestaat'!C:C,A57,uren_mavr))+(SUMIF('3-Basis ruimtestaat'!C:C,A57,uren_naloop)))</f>
        <v>173.9059710588235</v>
      </c>
      <c r="AB57" s="278">
        <v>200</v>
      </c>
      <c r="AC57" s="282">
        <f t="shared" si="35"/>
        <v>0.86952985529411753</v>
      </c>
      <c r="AD57" s="281">
        <f>IF(AC57&lt;$AC$15,$AC$15-AC57)*'1-Contractblad dag'!$I$23*AB57</f>
        <v>0</v>
      </c>
    </row>
    <row r="58" spans="1:30" ht="15.75" customHeight="1">
      <c r="A58" s="656" t="s">
        <v>859</v>
      </c>
      <c r="B58" s="52">
        <v>312</v>
      </c>
      <c r="C58" s="275">
        <v>2</v>
      </c>
      <c r="D58" s="302">
        <f t="shared" si="27"/>
        <v>0.6</v>
      </c>
      <c r="E58" s="276">
        <f t="shared" ref="E58" si="114">D58*C58*B58*(100%+$G$3)*(100%+$G$4)*(100%+$G$5)*(100%+$G$6)*(100%+$G$7)*(100%+$G$8)*(100%+$G$9)</f>
        <v>374.4</v>
      </c>
      <c r="G58" s="52">
        <v>312</v>
      </c>
      <c r="H58" s="275">
        <v>2</v>
      </c>
      <c r="I58" s="302">
        <f t="shared" si="29"/>
        <v>0.6</v>
      </c>
      <c r="J58" s="276">
        <f t="shared" ref="J58" si="115">I58*H58*G58*(100%+$G$3)*(100%+$G$4)*(100%+$G$5)*(100%+$G$6)*(100%+$G$7)*(100%+$G$8)*(100%+$G$9)</f>
        <v>374.4</v>
      </c>
      <c r="L58" s="52">
        <v>500</v>
      </c>
      <c r="M58" s="275">
        <v>2</v>
      </c>
      <c r="N58" s="302">
        <f t="shared" si="31"/>
        <v>0.57999999999999996</v>
      </c>
      <c r="O58" s="276">
        <f t="shared" ref="O58" si="116">N58*M58*L58*(100%+$G$3)*(100%+$G$4)*(100%+$G$5)*(100%+$G$6)*(100%+$G$7)*(100%+$G$8)*(100%+$G$9)</f>
        <v>580</v>
      </c>
      <c r="Q58" s="277"/>
      <c r="R58" s="278"/>
      <c r="S58" s="288">
        <v>1</v>
      </c>
      <c r="T58" s="276">
        <f t="shared" ref="T58" si="117">S58*R58*Q58*(100%+$G$3)*(100%+$G$4)*(100%+$G$5)*(100%+$G$6)*(100%+$G$7)*(100%+$G$8)*(100%+$G$9)</f>
        <v>0</v>
      </c>
      <c r="V58" s="665"/>
      <c r="W58" s="670"/>
      <c r="X58" s="289">
        <v>0</v>
      </c>
      <c r="Y58" s="276">
        <f t="shared" ref="Y58" si="118">X58*W58*(100%+$G$3)*(100%+$G$4)*(100%+$G$5)*(100%+$G$6)*(100%+$G$7)*(100%+$G$8)*(100%+$G$9)</f>
        <v>0</v>
      </c>
      <c r="AA58" s="279">
        <f>((SUMIF('3-Basis ruimtestaat'!C:C,A58,uren_mavr))+(SUMIF('3-Basis ruimtestaat'!C:C,A58,uren_naloop)))</f>
        <v>361.50962440784309</v>
      </c>
      <c r="AB58" s="278">
        <v>200</v>
      </c>
      <c r="AC58" s="282">
        <f t="shared" ref="AC58" si="119">IF(AA58=0,"",AA58/AB58)</f>
        <v>1.8075481220392156</v>
      </c>
      <c r="AD58" s="281">
        <f>IF(AC58&lt;$AC$15,$AC$15-AC58)*'1-Contractblad dag'!$I$23*AB58</f>
        <v>0</v>
      </c>
    </row>
    <row r="59" spans="1:30" ht="15.75" customHeight="1">
      <c r="A59" s="656" t="s">
        <v>306</v>
      </c>
      <c r="B59" s="52">
        <v>351</v>
      </c>
      <c r="C59" s="275">
        <v>2</v>
      </c>
      <c r="D59" s="302">
        <f t="shared" si="27"/>
        <v>0.6</v>
      </c>
      <c r="E59" s="276">
        <f t="shared" si="28"/>
        <v>421.2</v>
      </c>
      <c r="G59" s="52">
        <v>351</v>
      </c>
      <c r="H59" s="275">
        <v>2</v>
      </c>
      <c r="I59" s="302">
        <f t="shared" si="29"/>
        <v>0.6</v>
      </c>
      <c r="J59" s="276">
        <f t="shared" si="30"/>
        <v>421.2</v>
      </c>
      <c r="L59" s="52">
        <v>276</v>
      </c>
      <c r="M59" s="275">
        <v>2</v>
      </c>
      <c r="N59" s="302">
        <f t="shared" si="31"/>
        <v>0.57999999999999996</v>
      </c>
      <c r="O59" s="276">
        <f t="shared" si="32"/>
        <v>320.15999999999997</v>
      </c>
      <c r="Q59" s="277">
        <v>17</v>
      </c>
      <c r="R59" s="278">
        <v>2</v>
      </c>
      <c r="S59" s="288">
        <v>1</v>
      </c>
      <c r="T59" s="276">
        <f t="shared" si="33"/>
        <v>34</v>
      </c>
      <c r="V59" s="665"/>
      <c r="W59" s="670"/>
      <c r="X59" s="289">
        <v>0</v>
      </c>
      <c r="Y59" s="276">
        <f t="shared" si="34"/>
        <v>0</v>
      </c>
      <c r="AA59" s="279">
        <f>((SUMIF('3-Basis ruimtestaat'!C:C,A59,uren_mavr))+(SUMIF('3-Basis ruimtestaat'!C:C,A59,uren_naloop)))</f>
        <v>703.5551356862743</v>
      </c>
      <c r="AB59" s="278">
        <v>200</v>
      </c>
      <c r="AC59" s="282">
        <f t="shared" si="35"/>
        <v>3.5177756784313714</v>
      </c>
      <c r="AD59" s="281">
        <f>IF(AC59&lt;$AC$15,$AC$15-AC59)*'1-Contractblad dag'!$I$23*AB59</f>
        <v>0</v>
      </c>
    </row>
    <row r="60" spans="1:30" ht="15.75" customHeight="1">
      <c r="A60" s="55" t="s">
        <v>744</v>
      </c>
      <c r="B60" s="52">
        <v>200</v>
      </c>
      <c r="C60" s="275">
        <v>2</v>
      </c>
      <c r="D60" s="302">
        <f t="shared" si="27"/>
        <v>0.6</v>
      </c>
      <c r="E60" s="276">
        <f t="shared" si="28"/>
        <v>240</v>
      </c>
      <c r="G60" s="52">
        <v>200</v>
      </c>
      <c r="H60" s="275">
        <v>2</v>
      </c>
      <c r="I60" s="302">
        <f t="shared" si="29"/>
        <v>0.6</v>
      </c>
      <c r="J60" s="276">
        <f t="shared" si="30"/>
        <v>240</v>
      </c>
      <c r="L60" s="52">
        <v>75</v>
      </c>
      <c r="M60" s="275">
        <v>2</v>
      </c>
      <c r="N60" s="302">
        <f t="shared" si="31"/>
        <v>0.57999999999999996</v>
      </c>
      <c r="O60" s="276">
        <f t="shared" si="32"/>
        <v>87</v>
      </c>
      <c r="Q60" s="277"/>
      <c r="R60" s="278"/>
      <c r="S60" s="288">
        <v>1</v>
      </c>
      <c r="T60" s="276">
        <f t="shared" si="33"/>
        <v>0</v>
      </c>
      <c r="V60" s="665"/>
      <c r="W60" s="670"/>
      <c r="X60" s="289">
        <v>0</v>
      </c>
      <c r="Y60" s="276">
        <f t="shared" si="34"/>
        <v>0</v>
      </c>
      <c r="AA60" s="279">
        <f>((SUMIF('3-Basis ruimtestaat'!C:C,A60,uren_mavr))+(SUMIF('3-Basis ruimtestaat'!C:C,A60,uren_naloop)))</f>
        <v>0</v>
      </c>
      <c r="AB60" s="278">
        <v>200</v>
      </c>
      <c r="AC60" s="282" t="str">
        <f t="shared" si="35"/>
        <v/>
      </c>
      <c r="AD60" s="281">
        <f>IF(AC60&lt;$AC$15,$AC$15-AC60)*'1-Contractblad dag'!$I$23*AB60</f>
        <v>0</v>
      </c>
    </row>
    <row r="61" spans="1:30" ht="18.75" customHeight="1">
      <c r="A61" s="656" t="s">
        <v>860</v>
      </c>
      <c r="B61" s="52">
        <v>0</v>
      </c>
      <c r="C61" s="275">
        <v>0</v>
      </c>
      <c r="D61" s="302">
        <f t="shared" si="27"/>
        <v>0.6</v>
      </c>
      <c r="E61" s="276">
        <f t="shared" si="28"/>
        <v>0</v>
      </c>
      <c r="G61" s="52">
        <v>0</v>
      </c>
      <c r="H61" s="275">
        <v>0</v>
      </c>
      <c r="I61" s="302">
        <f t="shared" si="29"/>
        <v>0.6</v>
      </c>
      <c r="J61" s="276">
        <f t="shared" si="30"/>
        <v>0</v>
      </c>
      <c r="L61" s="52">
        <v>0</v>
      </c>
      <c r="M61" s="275">
        <v>0</v>
      </c>
      <c r="N61" s="302">
        <f t="shared" si="31"/>
        <v>0.57999999999999996</v>
      </c>
      <c r="O61" s="276">
        <f t="shared" si="32"/>
        <v>0</v>
      </c>
      <c r="Q61" s="277"/>
      <c r="R61" s="278"/>
      <c r="S61" s="288">
        <v>1</v>
      </c>
      <c r="T61" s="276">
        <f t="shared" si="33"/>
        <v>0</v>
      </c>
      <c r="V61" s="665"/>
      <c r="W61" s="670"/>
      <c r="X61" s="289">
        <v>0</v>
      </c>
      <c r="Y61" s="276">
        <f t="shared" si="34"/>
        <v>0</v>
      </c>
      <c r="AA61" s="279">
        <f>((SUMIF('3-Basis ruimtestaat'!C:C,A61,uren_mavr))+(SUMIF('3-Basis ruimtestaat'!C:C,A61,uren_naloop)))</f>
        <v>224.70929647058824</v>
      </c>
      <c r="AB61" s="278">
        <v>200</v>
      </c>
      <c r="AC61" s="282">
        <f t="shared" si="35"/>
        <v>1.1235464823529413</v>
      </c>
      <c r="AD61" s="281">
        <f>IF(AC61&lt;$AC$15,$AC$15-AC61)*'1-Contractblad dag'!$I$23*AB61</f>
        <v>0</v>
      </c>
    </row>
    <row r="62" spans="1:30" ht="18.75" customHeight="1">
      <c r="A62" s="656" t="s">
        <v>891</v>
      </c>
      <c r="B62" s="52">
        <v>0</v>
      </c>
      <c r="C62" s="275">
        <v>0</v>
      </c>
      <c r="D62" s="302">
        <f t="shared" si="27"/>
        <v>0.6</v>
      </c>
      <c r="E62" s="276">
        <f t="shared" ref="E62" si="120">D62*C62*B62*(100%+$G$3)*(100%+$G$4)*(100%+$G$5)*(100%+$G$6)*(100%+$G$7)*(100%+$G$8)*(100%+$G$9)</f>
        <v>0</v>
      </c>
      <c r="G62" s="52">
        <v>0</v>
      </c>
      <c r="H62" s="275">
        <v>0</v>
      </c>
      <c r="I62" s="302">
        <f t="shared" si="29"/>
        <v>0.6</v>
      </c>
      <c r="J62" s="276">
        <f t="shared" ref="J62" si="121">I62*H62*G62*(100%+$G$3)*(100%+$G$4)*(100%+$G$5)*(100%+$G$6)*(100%+$G$7)*(100%+$G$8)*(100%+$G$9)</f>
        <v>0</v>
      </c>
      <c r="L62" s="52">
        <v>0</v>
      </c>
      <c r="M62" s="275">
        <v>0</v>
      </c>
      <c r="N62" s="302">
        <f t="shared" si="31"/>
        <v>0.57999999999999996</v>
      </c>
      <c r="O62" s="276">
        <f t="shared" ref="O62" si="122">N62*M62*L62*(100%+$G$3)*(100%+$G$4)*(100%+$G$5)*(100%+$G$6)*(100%+$G$7)*(100%+$G$8)*(100%+$G$9)</f>
        <v>0</v>
      </c>
      <c r="Q62" s="277"/>
      <c r="R62" s="278"/>
      <c r="S62" s="288">
        <v>1</v>
      </c>
      <c r="T62" s="276">
        <f t="shared" ref="T62" si="123">S62*R62*Q62*(100%+$G$3)*(100%+$G$4)*(100%+$G$5)*(100%+$G$6)*(100%+$G$7)*(100%+$G$8)*(100%+$G$9)</f>
        <v>0</v>
      </c>
      <c r="V62" s="665"/>
      <c r="W62" s="670"/>
      <c r="X62" s="289">
        <v>0</v>
      </c>
      <c r="Y62" s="276">
        <f t="shared" ref="Y62" si="124">X62*W62*(100%+$G$3)*(100%+$G$4)*(100%+$G$5)*(100%+$G$6)*(100%+$G$7)*(100%+$G$8)*(100%+$G$9)</f>
        <v>0</v>
      </c>
      <c r="AA62" s="279">
        <f>((SUMIF('3-Basis ruimtestaat'!C:C,A62,uren_mavr))+(SUMIF('3-Basis ruimtestaat'!C:C,A62,uren_naloop)))</f>
        <v>16.294462745098041</v>
      </c>
      <c r="AB62" s="278">
        <v>200</v>
      </c>
      <c r="AC62" s="282">
        <f t="shared" ref="AC62" si="125">IF(AA62=0,"",AA62/AB62)</f>
        <v>8.14723137254902E-2</v>
      </c>
      <c r="AD62" s="281">
        <f>IF(AC62&lt;$AC$15,$AC$15-AC62)*'1-Contractblad dag'!$I$23*AB62</f>
        <v>0</v>
      </c>
    </row>
    <row r="63" spans="1:30" ht="18.75" customHeight="1">
      <c r="A63" s="656" t="s">
        <v>861</v>
      </c>
      <c r="B63" s="52">
        <v>0</v>
      </c>
      <c r="C63" s="275">
        <v>0</v>
      </c>
      <c r="D63" s="302">
        <f t="shared" si="27"/>
        <v>0.6</v>
      </c>
      <c r="E63" s="276">
        <f t="shared" ref="E63:E64" si="126">D63*C63*B63*(100%+$G$3)*(100%+$G$4)*(100%+$G$5)*(100%+$G$6)*(100%+$G$7)*(100%+$G$8)*(100%+$G$9)</f>
        <v>0</v>
      </c>
      <c r="G63" s="52">
        <v>0</v>
      </c>
      <c r="H63" s="275">
        <v>0</v>
      </c>
      <c r="I63" s="302">
        <f t="shared" si="29"/>
        <v>0.6</v>
      </c>
      <c r="J63" s="276">
        <f t="shared" ref="J63:J64" si="127">I63*H63*G63*(100%+$G$3)*(100%+$G$4)*(100%+$G$5)*(100%+$G$6)*(100%+$G$7)*(100%+$G$8)*(100%+$G$9)</f>
        <v>0</v>
      </c>
      <c r="L63" s="52">
        <v>0</v>
      </c>
      <c r="M63" s="275">
        <v>0</v>
      </c>
      <c r="N63" s="302">
        <f t="shared" si="31"/>
        <v>0.57999999999999996</v>
      </c>
      <c r="O63" s="276">
        <f t="shared" ref="O63:O64" si="128">N63*M63*L63*(100%+$G$3)*(100%+$G$4)*(100%+$G$5)*(100%+$G$6)*(100%+$G$7)*(100%+$G$8)*(100%+$G$9)</f>
        <v>0</v>
      </c>
      <c r="Q63" s="277"/>
      <c r="R63" s="278"/>
      <c r="S63" s="288">
        <v>1</v>
      </c>
      <c r="T63" s="276">
        <f t="shared" ref="T63:T64" si="129">S63*R63*Q63*(100%+$G$3)*(100%+$G$4)*(100%+$G$5)*(100%+$G$6)*(100%+$G$7)*(100%+$G$8)*(100%+$G$9)</f>
        <v>0</v>
      </c>
      <c r="V63" s="665"/>
      <c r="W63" s="670"/>
      <c r="X63" s="289">
        <v>0</v>
      </c>
      <c r="Y63" s="276">
        <f t="shared" ref="Y63:Y64" si="130">X63*W63*(100%+$G$3)*(100%+$G$4)*(100%+$G$5)*(100%+$G$6)*(100%+$G$7)*(100%+$G$8)*(100%+$G$9)</f>
        <v>0</v>
      </c>
      <c r="AA63" s="279">
        <f>((SUMIF('3-Basis ruimtestaat'!C:C,A63,uren_mavr))+(SUMIF('3-Basis ruimtestaat'!C:C,A63,uren_naloop)))</f>
        <v>53.342682352941168</v>
      </c>
      <c r="AB63" s="278">
        <v>200</v>
      </c>
      <c r="AC63" s="282">
        <f t="shared" ref="AC63:AC64" si="131">IF(AA63=0,"",AA63/AB63)</f>
        <v>0.26671341176470587</v>
      </c>
      <c r="AD63" s="281">
        <f>IF(AC63&lt;$AC$15,$AC$15-AC63)*'1-Contractblad dag'!$I$23*AB63</f>
        <v>0</v>
      </c>
    </row>
    <row r="64" spans="1:30" ht="18.75" customHeight="1">
      <c r="A64" s="656" t="s">
        <v>862</v>
      </c>
      <c r="B64" s="52">
        <v>470</v>
      </c>
      <c r="C64" s="275">
        <v>2</v>
      </c>
      <c r="D64" s="302">
        <f t="shared" si="27"/>
        <v>0.6</v>
      </c>
      <c r="E64" s="276">
        <f t="shared" si="126"/>
        <v>564</v>
      </c>
      <c r="G64" s="52">
        <v>470</v>
      </c>
      <c r="H64" s="275">
        <v>2</v>
      </c>
      <c r="I64" s="302">
        <f t="shared" si="29"/>
        <v>0.6</v>
      </c>
      <c r="J64" s="276">
        <f t="shared" si="127"/>
        <v>564</v>
      </c>
      <c r="L64" s="52">
        <v>220</v>
      </c>
      <c r="M64" s="275">
        <v>2</v>
      </c>
      <c r="N64" s="302">
        <f t="shared" si="31"/>
        <v>0.57999999999999996</v>
      </c>
      <c r="O64" s="276">
        <f t="shared" si="128"/>
        <v>255.2</v>
      </c>
      <c r="Q64" s="277"/>
      <c r="R64" s="278"/>
      <c r="S64" s="288">
        <v>1</v>
      </c>
      <c r="T64" s="276">
        <f t="shared" si="129"/>
        <v>0</v>
      </c>
      <c r="V64" s="665"/>
      <c r="W64" s="670"/>
      <c r="X64" s="289">
        <v>0</v>
      </c>
      <c r="Y64" s="276">
        <f t="shared" si="130"/>
        <v>0</v>
      </c>
      <c r="AA64" s="279">
        <f>((SUMIF('3-Basis ruimtestaat'!C:C,A64,uren_mavr))+(SUMIF('3-Basis ruimtestaat'!C:C,A64,uren_naloop)))</f>
        <v>544.10180974117645</v>
      </c>
      <c r="AB64" s="278">
        <v>200</v>
      </c>
      <c r="AC64" s="282">
        <f t="shared" si="131"/>
        <v>2.7205090487058823</v>
      </c>
      <c r="AD64" s="281">
        <f>IF(AC64&lt;$AC$15,$AC$15-AC64)*'1-Contractblad dag'!$I$23*AB64</f>
        <v>0</v>
      </c>
    </row>
    <row r="65" spans="1:30" ht="15.75" customHeight="1">
      <c r="A65" s="55"/>
      <c r="B65" s="52"/>
      <c r="C65" s="275"/>
      <c r="D65" s="302">
        <f t="shared" si="27"/>
        <v>0.6</v>
      </c>
      <c r="E65" s="276">
        <f t="shared" si="28"/>
        <v>0</v>
      </c>
      <c r="G65" s="52"/>
      <c r="H65" s="275"/>
      <c r="I65" s="302">
        <f t="shared" si="29"/>
        <v>0.6</v>
      </c>
      <c r="J65" s="276">
        <f t="shared" si="30"/>
        <v>0</v>
      </c>
      <c r="L65" s="52"/>
      <c r="M65" s="275"/>
      <c r="N65" s="302">
        <f t="shared" si="31"/>
        <v>0.57999999999999996</v>
      </c>
      <c r="O65" s="276">
        <f t="shared" si="32"/>
        <v>0</v>
      </c>
      <c r="Q65" s="277"/>
      <c r="R65" s="278"/>
      <c r="S65" s="288">
        <v>1</v>
      </c>
      <c r="T65" s="276">
        <f t="shared" si="33"/>
        <v>0</v>
      </c>
      <c r="V65" s="665"/>
      <c r="W65" s="670"/>
      <c r="X65" s="289">
        <v>0</v>
      </c>
      <c r="Y65" s="276">
        <f t="shared" si="34"/>
        <v>0</v>
      </c>
      <c r="AA65" s="279">
        <f>((SUMIF('3-Basis ruimtestaat'!C:C,A65,uren_mavr))+(SUMIF('3-Basis ruimtestaat'!C:C,A65,uren_naloop)))</f>
        <v>0</v>
      </c>
      <c r="AB65" s="278">
        <v>255</v>
      </c>
      <c r="AC65" s="282" t="str">
        <f t="shared" si="35"/>
        <v/>
      </c>
      <c r="AD65" s="281">
        <f>IF(AC65&lt;$AC$15,$AC$15-AC65)*'1-Contractblad dag'!$I$23*AB65</f>
        <v>0</v>
      </c>
    </row>
    <row r="66" spans="1:30" ht="15.75" customHeight="1">
      <c r="A66" s="55"/>
      <c r="B66" s="52"/>
      <c r="C66" s="275"/>
      <c r="D66" s="302">
        <f t="shared" si="27"/>
        <v>0.6</v>
      </c>
      <c r="E66" s="276">
        <f t="shared" si="28"/>
        <v>0</v>
      </c>
      <c r="G66" s="52"/>
      <c r="H66" s="275"/>
      <c r="I66" s="302">
        <f t="shared" si="29"/>
        <v>0.6</v>
      </c>
      <c r="J66" s="276">
        <f t="shared" si="30"/>
        <v>0</v>
      </c>
      <c r="L66" s="52"/>
      <c r="M66" s="275"/>
      <c r="N66" s="302">
        <f t="shared" si="31"/>
        <v>0.57999999999999996</v>
      </c>
      <c r="O66" s="276">
        <f t="shared" si="32"/>
        <v>0</v>
      </c>
      <c r="Q66" s="277"/>
      <c r="R66" s="278"/>
      <c r="S66" s="288">
        <v>1</v>
      </c>
      <c r="T66" s="276">
        <f t="shared" si="33"/>
        <v>0</v>
      </c>
      <c r="V66" s="665"/>
      <c r="W66" s="670"/>
      <c r="X66" s="289">
        <v>0</v>
      </c>
      <c r="Y66" s="276">
        <f t="shared" si="34"/>
        <v>0</v>
      </c>
      <c r="AA66" s="279">
        <f>((SUMIF('3-Basis ruimtestaat'!C:C,A66,uren_mavr))+(SUMIF('3-Basis ruimtestaat'!C:C,A66,uren_naloop)))</f>
        <v>0</v>
      </c>
      <c r="AB66" s="278">
        <v>255</v>
      </c>
      <c r="AC66" s="282" t="str">
        <f t="shared" si="35"/>
        <v/>
      </c>
      <c r="AD66" s="281">
        <f>IF(AC66&lt;$AC$15,$AC$15-AC66)*'1-Contractblad dag'!$I$23*AB66</f>
        <v>0</v>
      </c>
    </row>
    <row r="67" spans="1:30" ht="15.75" customHeight="1">
      <c r="A67" s="55"/>
      <c r="B67" s="52"/>
      <c r="C67" s="275"/>
      <c r="D67" s="302">
        <f t="shared" si="27"/>
        <v>0.6</v>
      </c>
      <c r="E67" s="276">
        <f t="shared" si="28"/>
        <v>0</v>
      </c>
      <c r="G67" s="52"/>
      <c r="H67" s="275"/>
      <c r="I67" s="302">
        <f t="shared" si="29"/>
        <v>0.6</v>
      </c>
      <c r="J67" s="276">
        <f t="shared" si="30"/>
        <v>0</v>
      </c>
      <c r="L67" s="52"/>
      <c r="M67" s="275"/>
      <c r="N67" s="302">
        <f t="shared" si="31"/>
        <v>0.57999999999999996</v>
      </c>
      <c r="O67" s="276">
        <f t="shared" si="32"/>
        <v>0</v>
      </c>
      <c r="Q67" s="277"/>
      <c r="R67" s="278"/>
      <c r="S67" s="288">
        <v>1</v>
      </c>
      <c r="T67" s="276">
        <f t="shared" si="33"/>
        <v>0</v>
      </c>
      <c r="V67" s="665"/>
      <c r="W67" s="670"/>
      <c r="X67" s="289">
        <v>0</v>
      </c>
      <c r="Y67" s="276">
        <f t="shared" si="34"/>
        <v>0</v>
      </c>
      <c r="AA67" s="279">
        <f>((SUMIF('3-Basis ruimtestaat'!C:C,A67,uren_mavr))+(SUMIF('3-Basis ruimtestaat'!C:C,A67,uren_naloop)))</f>
        <v>0</v>
      </c>
      <c r="AB67" s="278">
        <v>255</v>
      </c>
      <c r="AC67" s="282" t="str">
        <f t="shared" si="35"/>
        <v/>
      </c>
      <c r="AD67" s="281">
        <f>IF(AC67&lt;$AC$15,$AC$15-AC67)*'1-Contractblad dag'!$I$23*AB67</f>
        <v>0</v>
      </c>
    </row>
    <row r="68" spans="1:30" ht="15.75" customHeight="1">
      <c r="A68" s="55"/>
      <c r="B68" s="52"/>
      <c r="C68" s="275"/>
      <c r="D68" s="302">
        <f t="shared" si="27"/>
        <v>0.6</v>
      </c>
      <c r="E68" s="276">
        <f t="shared" si="28"/>
        <v>0</v>
      </c>
      <c r="G68" s="52"/>
      <c r="H68" s="275"/>
      <c r="I68" s="302">
        <f t="shared" si="29"/>
        <v>0.6</v>
      </c>
      <c r="J68" s="276">
        <f t="shared" si="30"/>
        <v>0</v>
      </c>
      <c r="L68" s="52"/>
      <c r="M68" s="275"/>
      <c r="N68" s="302">
        <f t="shared" si="31"/>
        <v>0.57999999999999996</v>
      </c>
      <c r="O68" s="276">
        <f t="shared" si="32"/>
        <v>0</v>
      </c>
      <c r="Q68" s="277"/>
      <c r="R68" s="278"/>
      <c r="S68" s="288">
        <v>1</v>
      </c>
      <c r="T68" s="276">
        <f t="shared" si="33"/>
        <v>0</v>
      </c>
      <c r="V68" s="665"/>
      <c r="W68" s="670"/>
      <c r="X68" s="289">
        <v>0</v>
      </c>
      <c r="Y68" s="276">
        <f t="shared" si="34"/>
        <v>0</v>
      </c>
      <c r="AA68" s="279">
        <f>((SUMIF('3-Basis ruimtestaat'!C:C,A68,uren_mavr))+(SUMIF('3-Basis ruimtestaat'!C:C,A68,uren_naloop)))</f>
        <v>0</v>
      </c>
      <c r="AB68" s="278">
        <v>255</v>
      </c>
      <c r="AC68" s="282" t="str">
        <f t="shared" si="35"/>
        <v/>
      </c>
      <c r="AD68" s="281">
        <f>IF(AC68&lt;$AC$15,$AC$15-AC68)*'1-Contractblad dag'!$I$23*AB68</f>
        <v>0</v>
      </c>
    </row>
    <row r="69" spans="1:30" ht="15.75" customHeight="1">
      <c r="A69" s="129"/>
      <c r="B69" s="52"/>
      <c r="C69" s="275"/>
      <c r="D69" s="302">
        <f t="shared" si="27"/>
        <v>0.6</v>
      </c>
      <c r="E69" s="276">
        <f t="shared" si="28"/>
        <v>0</v>
      </c>
      <c r="G69" s="52"/>
      <c r="H69" s="275"/>
      <c r="I69" s="302">
        <f t="shared" si="29"/>
        <v>0.6</v>
      </c>
      <c r="J69" s="276">
        <f t="shared" si="30"/>
        <v>0</v>
      </c>
      <c r="L69" s="52"/>
      <c r="M69" s="275"/>
      <c r="N69" s="302">
        <f t="shared" si="31"/>
        <v>0.57999999999999996</v>
      </c>
      <c r="O69" s="276">
        <f t="shared" si="32"/>
        <v>0</v>
      </c>
      <c r="Q69" s="277"/>
      <c r="R69" s="278"/>
      <c r="S69" s="288">
        <v>1</v>
      </c>
      <c r="T69" s="276">
        <f t="shared" si="33"/>
        <v>0</v>
      </c>
      <c r="V69" s="665"/>
      <c r="W69" s="670"/>
      <c r="X69" s="289">
        <v>0</v>
      </c>
      <c r="Y69" s="276">
        <f t="shared" si="34"/>
        <v>0</v>
      </c>
      <c r="AA69" s="279">
        <f>((SUMIF('3-Basis ruimtestaat'!C:C,A69,uren_mavr))+(SUMIF('3-Basis ruimtestaat'!C:C,A69,uren_naloop)))</f>
        <v>0</v>
      </c>
      <c r="AB69" s="278">
        <v>255</v>
      </c>
      <c r="AC69" s="282" t="str">
        <f t="shared" si="35"/>
        <v/>
      </c>
      <c r="AD69" s="281">
        <f>IF(AC69&lt;$AC$15,$AC$15-AC69)*'1-Contractblad dag'!$I$23*AB69</f>
        <v>0</v>
      </c>
    </row>
    <row r="70" spans="1:30" ht="15.75" customHeight="1">
      <c r="A70" s="188"/>
      <c r="B70" s="52"/>
      <c r="C70" s="275"/>
      <c r="D70" s="302">
        <f t="shared" si="27"/>
        <v>0.6</v>
      </c>
      <c r="E70" s="276">
        <f t="shared" si="28"/>
        <v>0</v>
      </c>
      <c r="G70" s="52"/>
      <c r="H70" s="275"/>
      <c r="I70" s="302">
        <f t="shared" si="29"/>
        <v>0.6</v>
      </c>
      <c r="J70" s="276">
        <f t="shared" si="30"/>
        <v>0</v>
      </c>
      <c r="L70" s="52"/>
      <c r="M70" s="275"/>
      <c r="N70" s="302">
        <f t="shared" si="31"/>
        <v>0.57999999999999996</v>
      </c>
      <c r="O70" s="276">
        <f t="shared" si="32"/>
        <v>0</v>
      </c>
      <c r="Q70" s="277"/>
      <c r="R70" s="278"/>
      <c r="S70" s="288">
        <v>1</v>
      </c>
      <c r="T70" s="276">
        <f t="shared" si="33"/>
        <v>0</v>
      </c>
      <c r="V70" s="665"/>
      <c r="W70" s="670"/>
      <c r="X70" s="289">
        <v>0</v>
      </c>
      <c r="Y70" s="276">
        <f t="shared" si="34"/>
        <v>0</v>
      </c>
      <c r="AA70" s="279">
        <f>((SUMIF('3-Basis ruimtestaat'!C:C,A70,uren_mavr))+(SUMIF('3-Basis ruimtestaat'!C:C,A70,uren_naloop)))</f>
        <v>0</v>
      </c>
      <c r="AB70" s="278">
        <v>255</v>
      </c>
      <c r="AC70" s="282" t="str">
        <f t="shared" si="35"/>
        <v/>
      </c>
      <c r="AD70" s="281">
        <f>IF(AC70&lt;$AC$15,$AC$15-AC70)*'1-Contractblad dag'!$I$23*AB70</f>
        <v>0</v>
      </c>
    </row>
    <row r="71" spans="1:30" ht="15.75" customHeight="1">
      <c r="A71" s="188"/>
      <c r="B71" s="52"/>
      <c r="C71" s="275"/>
      <c r="D71" s="302">
        <f t="shared" si="27"/>
        <v>0.6</v>
      </c>
      <c r="E71" s="276">
        <f t="shared" si="28"/>
        <v>0</v>
      </c>
      <c r="G71" s="52"/>
      <c r="H71" s="275"/>
      <c r="I71" s="302">
        <f t="shared" si="29"/>
        <v>0.6</v>
      </c>
      <c r="J71" s="276">
        <f t="shared" si="30"/>
        <v>0</v>
      </c>
      <c r="L71" s="52"/>
      <c r="M71" s="275"/>
      <c r="N71" s="302">
        <f t="shared" si="31"/>
        <v>0.57999999999999996</v>
      </c>
      <c r="O71" s="276">
        <f t="shared" si="32"/>
        <v>0</v>
      </c>
      <c r="Q71" s="277"/>
      <c r="R71" s="278"/>
      <c r="S71" s="288">
        <v>1</v>
      </c>
      <c r="T71" s="276">
        <f t="shared" si="33"/>
        <v>0</v>
      </c>
      <c r="V71" s="665"/>
      <c r="W71" s="670"/>
      <c r="X71" s="289">
        <v>0</v>
      </c>
      <c r="Y71" s="276">
        <f t="shared" si="34"/>
        <v>0</v>
      </c>
      <c r="AA71" s="279">
        <f>((SUMIF('3-Basis ruimtestaat'!C:C,A71,uren_mavr))+(SUMIF('3-Basis ruimtestaat'!C:C,A71,uren_naloop)))</f>
        <v>0</v>
      </c>
      <c r="AB71" s="278">
        <v>255</v>
      </c>
      <c r="AC71" s="282" t="str">
        <f t="shared" si="35"/>
        <v/>
      </c>
      <c r="AD71" s="281">
        <f>IF(AC71&lt;$AC$15,$AC$15-AC71)*'1-Contractblad dag'!$I$23*AB71</f>
        <v>0</v>
      </c>
    </row>
    <row r="72" spans="1:30" ht="15.75" customHeight="1">
      <c r="A72" s="129"/>
      <c r="B72" s="52"/>
      <c r="C72" s="275"/>
      <c r="D72" s="302">
        <f t="shared" si="27"/>
        <v>0.6</v>
      </c>
      <c r="E72" s="276">
        <f t="shared" si="28"/>
        <v>0</v>
      </c>
      <c r="G72" s="52"/>
      <c r="H72" s="275"/>
      <c r="I72" s="302">
        <f t="shared" si="29"/>
        <v>0.6</v>
      </c>
      <c r="J72" s="276">
        <f t="shared" si="30"/>
        <v>0</v>
      </c>
      <c r="L72" s="52"/>
      <c r="M72" s="275"/>
      <c r="N72" s="302">
        <f t="shared" si="31"/>
        <v>0.57999999999999996</v>
      </c>
      <c r="O72" s="276">
        <f t="shared" si="32"/>
        <v>0</v>
      </c>
      <c r="Q72" s="277"/>
      <c r="R72" s="278"/>
      <c r="S72" s="288">
        <v>1</v>
      </c>
      <c r="T72" s="276">
        <f t="shared" si="33"/>
        <v>0</v>
      </c>
      <c r="V72" s="665"/>
      <c r="W72" s="670"/>
      <c r="X72" s="289">
        <v>0</v>
      </c>
      <c r="Y72" s="276">
        <f t="shared" si="34"/>
        <v>0</v>
      </c>
      <c r="AA72" s="279">
        <f>((SUMIF('3-Basis ruimtestaat'!C:C,A72,uren_mavr))+(SUMIF('3-Basis ruimtestaat'!C:C,A72,uren_naloop)))</f>
        <v>0</v>
      </c>
      <c r="AB72" s="278">
        <v>255</v>
      </c>
      <c r="AC72" s="282" t="str">
        <f t="shared" si="35"/>
        <v/>
      </c>
      <c r="AD72" s="281">
        <f>IF(AC72&lt;$AC$15,$AC$15-AC72)*'1-Contractblad dag'!$I$23*AB72</f>
        <v>0</v>
      </c>
    </row>
    <row r="73" spans="1:30" ht="15.75" customHeight="1">
      <c r="A73" s="129"/>
      <c r="B73" s="52"/>
      <c r="C73" s="275"/>
      <c r="D73" s="302">
        <f t="shared" si="27"/>
        <v>0.6</v>
      </c>
      <c r="E73" s="276">
        <f t="shared" si="28"/>
        <v>0</v>
      </c>
      <c r="G73" s="52"/>
      <c r="H73" s="275"/>
      <c r="I73" s="302">
        <f t="shared" si="29"/>
        <v>0.6</v>
      </c>
      <c r="J73" s="276">
        <f t="shared" si="30"/>
        <v>0</v>
      </c>
      <c r="L73" s="52"/>
      <c r="M73" s="275"/>
      <c r="N73" s="302">
        <f t="shared" si="31"/>
        <v>0.57999999999999996</v>
      </c>
      <c r="O73" s="276">
        <f t="shared" si="32"/>
        <v>0</v>
      </c>
      <c r="Q73" s="277"/>
      <c r="R73" s="278"/>
      <c r="S73" s="288">
        <v>1</v>
      </c>
      <c r="T73" s="276">
        <f t="shared" si="33"/>
        <v>0</v>
      </c>
      <c r="V73" s="665"/>
      <c r="W73" s="670"/>
      <c r="X73" s="289">
        <v>0</v>
      </c>
      <c r="Y73" s="276">
        <f t="shared" si="34"/>
        <v>0</v>
      </c>
      <c r="AA73" s="279">
        <f>((SUMIF('3-Basis ruimtestaat'!C:C,A73,uren_mavr))+(SUMIF('3-Basis ruimtestaat'!C:C,A73,uren_naloop)))</f>
        <v>0</v>
      </c>
      <c r="AB73" s="278">
        <v>255</v>
      </c>
      <c r="AC73" s="282" t="str">
        <f t="shared" si="35"/>
        <v/>
      </c>
      <c r="AD73" s="281">
        <f>IF(AC73&lt;$AC$15,$AC$15-AC73)*'1-Contractblad dag'!$I$23*AB73</f>
        <v>0</v>
      </c>
    </row>
    <row r="74" spans="1:30" ht="15.75" customHeight="1">
      <c r="A74" s="129"/>
      <c r="B74" s="52"/>
      <c r="C74" s="275"/>
      <c r="D74" s="302">
        <f t="shared" si="27"/>
        <v>0.6</v>
      </c>
      <c r="E74" s="276">
        <f t="shared" si="28"/>
        <v>0</v>
      </c>
      <c r="G74" s="52"/>
      <c r="H74" s="275"/>
      <c r="I74" s="302">
        <f t="shared" si="29"/>
        <v>0.6</v>
      </c>
      <c r="J74" s="276">
        <f t="shared" si="30"/>
        <v>0</v>
      </c>
      <c r="L74" s="52"/>
      <c r="M74" s="275"/>
      <c r="N74" s="302">
        <f t="shared" si="31"/>
        <v>0.57999999999999996</v>
      </c>
      <c r="O74" s="276">
        <f t="shared" si="32"/>
        <v>0</v>
      </c>
      <c r="Q74" s="277"/>
      <c r="R74" s="278"/>
      <c r="S74" s="288">
        <v>1</v>
      </c>
      <c r="T74" s="276">
        <f t="shared" si="33"/>
        <v>0</v>
      </c>
      <c r="V74" s="665"/>
      <c r="W74" s="670"/>
      <c r="X74" s="289">
        <v>0</v>
      </c>
      <c r="Y74" s="276">
        <f t="shared" si="34"/>
        <v>0</v>
      </c>
      <c r="AA74" s="279">
        <f>((SUMIF('3-Basis ruimtestaat'!C:C,A74,uren_mavr))+(SUMIF('3-Basis ruimtestaat'!C:C,A74,uren_naloop)))</f>
        <v>0</v>
      </c>
      <c r="AB74" s="278">
        <v>255</v>
      </c>
      <c r="AC74" s="282" t="str">
        <f t="shared" si="35"/>
        <v/>
      </c>
      <c r="AD74" s="281">
        <f>IF(AC74&lt;$AC$15,$AC$15-AC74)*'1-Contractblad dag'!$I$23*AB74</f>
        <v>0</v>
      </c>
    </row>
    <row r="75" spans="1:30" ht="15.75" customHeight="1" thickBot="1">
      <c r="A75" s="129"/>
      <c r="B75" s="52"/>
      <c r="C75" s="275"/>
      <c r="D75" s="302">
        <f t="shared" si="27"/>
        <v>0.6</v>
      </c>
      <c r="E75" s="276">
        <f t="shared" si="28"/>
        <v>0</v>
      </c>
      <c r="G75" s="52"/>
      <c r="H75" s="275"/>
      <c r="I75" s="302">
        <f t="shared" si="29"/>
        <v>0.6</v>
      </c>
      <c r="J75" s="276">
        <f t="shared" si="30"/>
        <v>0</v>
      </c>
      <c r="L75" s="52"/>
      <c r="M75" s="275"/>
      <c r="N75" s="302">
        <f t="shared" si="31"/>
        <v>0.57999999999999996</v>
      </c>
      <c r="O75" s="276">
        <f t="shared" si="32"/>
        <v>0</v>
      </c>
      <c r="Q75" s="277"/>
      <c r="R75" s="278"/>
      <c r="S75" s="288">
        <v>1</v>
      </c>
      <c r="T75" s="276">
        <f t="shared" si="33"/>
        <v>0</v>
      </c>
      <c r="V75" s="665"/>
      <c r="W75" s="670"/>
      <c r="X75" s="289">
        <v>0</v>
      </c>
      <c r="Y75" s="276">
        <f t="shared" si="34"/>
        <v>0</v>
      </c>
      <c r="AA75" s="283">
        <f>((SUMIF('3-Basis ruimtestaat'!C:C,A75,uren_mavr))+(SUMIF('3-Basis ruimtestaat'!C:C,A75,uren_naloop)))</f>
        <v>0</v>
      </c>
      <c r="AB75" s="284">
        <v>255</v>
      </c>
      <c r="AC75" s="285" t="str">
        <f t="shared" si="35"/>
        <v/>
      </c>
      <c r="AD75" s="286">
        <f>IF(AC75&lt;$AC$15,$AC$15-AC75)*'1-Contractblad dag'!$I$23*AB75</f>
        <v>0</v>
      </c>
    </row>
    <row r="76" spans="1:30" ht="12.75" customHeight="1">
      <c r="B76" s="136"/>
    </row>
    <row r="77" spans="1:30" ht="12.75" customHeight="1">
      <c r="B77" s="136">
        <f>SUM(B16:B76)</f>
        <v>7629.6399999999994</v>
      </c>
      <c r="D77" s="209"/>
      <c r="E77" s="209">
        <f>SUM(E16:E76)</f>
        <v>9155.5679999999993</v>
      </c>
      <c r="G77" s="136">
        <f>SUM(G16:G76)</f>
        <v>7539.6399999999994</v>
      </c>
      <c r="I77" s="209"/>
      <c r="J77" s="209">
        <f>SUM(J16:J76)</f>
        <v>9047.5679999999993</v>
      </c>
      <c r="L77" s="136">
        <f>SUM(L16:L76)</f>
        <v>5894.6200000000008</v>
      </c>
      <c r="N77" s="209"/>
      <c r="O77" s="209">
        <f>SUM(O16:O76)</f>
        <v>6837.7591999999986</v>
      </c>
      <c r="Q77" s="136">
        <f>SUM(Q16:Q76)</f>
        <v>161</v>
      </c>
      <c r="T77" s="209">
        <f>SUM(T16:T76)</f>
        <v>322</v>
      </c>
      <c r="V77" s="136">
        <f>SUM(V16:V76)</f>
        <v>0</v>
      </c>
      <c r="W77" s="666">
        <f>V77*121/100</f>
        <v>0</v>
      </c>
      <c r="Y77" s="209">
        <f>SUM(Y16:Y76)</f>
        <v>0</v>
      </c>
      <c r="AA77" s="210">
        <f>SUM(AA16:AA75)</f>
        <v>15569.040203643133</v>
      </c>
      <c r="AC77" s="211">
        <f>SUM(AC16:AC75)</f>
        <v>78.611243519424463</v>
      </c>
      <c r="AD77" s="212">
        <f>SUM(AD16:AD75)</f>
        <v>0</v>
      </c>
    </row>
    <row r="78" spans="1:30" ht="12.75" customHeight="1">
      <c r="B78" s="136"/>
    </row>
    <row r="79" spans="1:30" ht="12.75" customHeight="1"/>
    <row r="80" spans="1:3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</sheetData>
  <sheetProtection algorithmName="SHA-512" hashValue="eGnQvbAZSK/EdQWBHVNdp0DgN5H6IkSL50k23SQiv6JgvvMZI+5xr2gMv7ci7IprUFWqM5kvT43oee1xrREVBA==" saltValue="CcsMs1bl+pNOFftrQKDdfA==" spinCount="100000" sheet="1" objects="1" scenarios="1"/>
  <sortState xmlns:xlrd2="http://schemas.microsoft.com/office/spreadsheetml/2017/richdata2" ref="A16:A18">
    <sortCondition ref="A16:A18"/>
  </sortState>
  <mergeCells count="1">
    <mergeCell ref="AA12:AD12"/>
  </mergeCells>
  <pageMargins left="0.59055118110236227" right="0.59055118110236227" top="0.59055118110236227" bottom="0.78740157480314965" header="0" footer="0"/>
  <pageSetup paperSize="9" scale="47" orientation="portrait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14</vt:i4>
      </vt:variant>
    </vt:vector>
  </HeadingPairs>
  <TitlesOfParts>
    <vt:vector size="24" baseType="lpstr">
      <vt:lpstr>1-Contractblad dag</vt:lpstr>
      <vt:lpstr>1-Contractblad locatie</vt:lpstr>
      <vt:lpstr>2-Kengetal</vt:lpstr>
      <vt:lpstr>3-Basis ruimtestaat</vt:lpstr>
      <vt:lpstr>4-Premies en opslagen</vt:lpstr>
      <vt:lpstr>5-Opbouw uurtarief productie</vt:lpstr>
      <vt:lpstr>6-Opbouw uurtarief toezicht</vt:lpstr>
      <vt:lpstr>7-Machine-investeringskosten</vt:lpstr>
      <vt:lpstr>8-Glasbewassing</vt:lpstr>
      <vt:lpstr>9-Additionele kosten</vt:lpstr>
      <vt:lpstr>'1-Contractblad dag'!Afdrukbereik</vt:lpstr>
      <vt:lpstr>'1-Contractblad locatie'!Afdrukbereik</vt:lpstr>
      <vt:lpstr>'4-Premies en opslagen'!Afdrukbereik</vt:lpstr>
      <vt:lpstr>'5-Opbouw uurtarief productie'!Afdrukbereik</vt:lpstr>
      <vt:lpstr>'6-Opbouw uurtarief toezicht'!Afdrukbereik</vt:lpstr>
      <vt:lpstr>'5-Opbouw uurtarief productie'!Afdruktitels</vt:lpstr>
      <vt:lpstr>code</vt:lpstr>
      <vt:lpstr>glas</vt:lpstr>
      <vt:lpstr>Kengetal</vt:lpstr>
      <vt:lpstr>locatie</vt:lpstr>
      <vt:lpstr>uren_mavr</vt:lpstr>
      <vt:lpstr>uren_naloop</vt:lpstr>
      <vt:lpstr>uren_naloopzazofe</vt:lpstr>
      <vt:lpstr>uren_zazofe</vt:lpstr>
    </vt:vector>
  </TitlesOfParts>
  <Manager/>
  <Company>FSA-ZZP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Singels</dc:creator>
  <cp:keywords/>
  <dc:description/>
  <cp:lastModifiedBy>Angela Mulder</cp:lastModifiedBy>
  <cp:lastPrinted>2024-01-29T20:35:55Z</cp:lastPrinted>
  <dcterms:created xsi:type="dcterms:W3CDTF">1999-10-05T12:28:40Z</dcterms:created>
  <dcterms:modified xsi:type="dcterms:W3CDTF">2024-02-25T08:39:07Z</dcterms:modified>
  <cp:category/>
</cp:coreProperties>
</file>