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G:\SSC IUC G1 Aanbesteden\5 Categoriemanagement\CM Uitzendkrachten\DJI DGV\EA IFA DJI DGV 2024\_5 NvI\2e NvI\"/>
    </mc:Choice>
  </mc:AlternateContent>
  <workbookProtection workbookAlgorithmName="SHA-512" workbookHashValue="kouW49fpYItk0llhvF5jsh5YEqkkzHG9Rb5Gy0Brnm0O/rB8B/++KgjSISq3sSEJ7afr7Q1FSF9m+4ks5LJwfw==" workbookSaltValue="oOH6ppqy5ESebXkBAxy+QQ==" workbookSpinCount="100000" lockStructure="1"/>
  <bookViews>
    <workbookView xWindow="0" yWindow="0" windowWidth="30720" windowHeight="13080" tabRatio="880"/>
  </bookViews>
  <sheets>
    <sheet name="0 Leeswijzer" sheetId="15" r:id="rId1"/>
    <sheet name="1 cao Rijk bruto Uurloon" sheetId="2" r:id="rId2"/>
    <sheet name="2a Fase A" sheetId="35" r:id="rId3"/>
    <sheet name="2b Fase B en C" sheetId="37" r:id="rId4"/>
    <sheet name="2c AOW fase A" sheetId="42" r:id="rId5"/>
    <sheet name="2d AOW fase B en C" sheetId="43" r:id="rId6"/>
    <sheet name="3. Gewogen gemiddelde ORF " sheetId="41" r:id="rId7"/>
    <sheet name="2a NVT Uitzenden fase A - Rg I " sheetId="3" state="hidden" r:id="rId8"/>
    <sheet name="2b NVT Detacheren fase A - Rg I" sheetId="16" state="hidden" r:id="rId9"/>
    <sheet name="2c NVT Detacheren fase B,C-Rg I" sheetId="10" state="hidden" r:id="rId10"/>
    <sheet name="2d NVT Uitzenden fase A - Rg II" sheetId="21" state="hidden" r:id="rId11"/>
    <sheet name="2e NVT  Detacheren fase A-Rg II" sheetId="23" state="hidden" r:id="rId12"/>
    <sheet name="2f NVT Detacheren fase B,C-RgII" sheetId="25" state="hidden" r:id="rId13"/>
    <sheet name="3 Gewogen gemiddelde ORF" sheetId="20" state="hidden" r:id="rId14"/>
  </sheets>
  <definedNames>
    <definedName name="_xlnm.Print_Area" localSheetId="7">'2a NVT Uitzenden fase A - Rg I '!$A$1:$M$50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43" l="1"/>
  <c r="D28" i="43"/>
  <c r="D20" i="43"/>
  <c r="E14" i="43"/>
  <c r="D14" i="43"/>
  <c r="E13" i="43"/>
  <c r="G13" i="43" s="1"/>
  <c r="E12" i="43"/>
  <c r="G12" i="43" s="1"/>
  <c r="E11" i="43"/>
  <c r="G11" i="43" s="1"/>
  <c r="D36" i="42"/>
  <c r="D28" i="42"/>
  <c r="D20" i="42"/>
  <c r="E14" i="42"/>
  <c r="D14" i="42"/>
  <c r="E13" i="42"/>
  <c r="G13" i="42" s="1"/>
  <c r="G12" i="42"/>
  <c r="E12" i="42"/>
  <c r="E11" i="42"/>
  <c r="G11" i="42" s="1"/>
  <c r="E15" i="43" l="1"/>
  <c r="G15" i="43" s="1"/>
  <c r="G14" i="43"/>
  <c r="H14" i="43" s="1"/>
  <c r="E15" i="42"/>
  <c r="G15" i="42" s="1"/>
  <c r="G14" i="42"/>
  <c r="H14" i="42" s="1"/>
  <c r="H15" i="43" l="1"/>
  <c r="E37" i="43"/>
  <c r="E37" i="42"/>
  <c r="H15" i="42"/>
  <c r="E18" i="43" l="1"/>
  <c r="G18" i="43" s="1"/>
  <c r="E26" i="43"/>
  <c r="G26" i="43" s="1"/>
  <c r="E22" i="43"/>
  <c r="G22" i="43" s="1"/>
  <c r="E19" i="43"/>
  <c r="G19" i="43" s="1"/>
  <c r="E25" i="43"/>
  <c r="G25" i="43" s="1"/>
  <c r="E21" i="43"/>
  <c r="G21" i="43" s="1"/>
  <c r="E28" i="43"/>
  <c r="E16" i="43"/>
  <c r="G16" i="43" s="1"/>
  <c r="E24" i="43"/>
  <c r="G24" i="43" s="1"/>
  <c r="E17" i="43"/>
  <c r="G17" i="43" s="1"/>
  <c r="E20" i="43"/>
  <c r="E27" i="43"/>
  <c r="G27" i="43" s="1"/>
  <c r="E23" i="43"/>
  <c r="G23" i="43" s="1"/>
  <c r="G37" i="43"/>
  <c r="H37" i="43" s="1"/>
  <c r="G37" i="42"/>
  <c r="H37" i="42" s="1"/>
  <c r="E26" i="42"/>
  <c r="G26" i="42" s="1"/>
  <c r="E22" i="42"/>
  <c r="G22" i="42" s="1"/>
  <c r="E19" i="42"/>
  <c r="G19" i="42" s="1"/>
  <c r="E25" i="42"/>
  <c r="G25" i="42" s="1"/>
  <c r="E21" i="42"/>
  <c r="G21" i="42" s="1"/>
  <c r="E18" i="42"/>
  <c r="G18" i="42" s="1"/>
  <c r="E28" i="42"/>
  <c r="E24" i="42"/>
  <c r="G24" i="42" s="1"/>
  <c r="E17" i="42"/>
  <c r="G17" i="42" s="1"/>
  <c r="E20" i="42"/>
  <c r="E27" i="42"/>
  <c r="G27" i="42" s="1"/>
  <c r="E23" i="42"/>
  <c r="G23" i="42" s="1"/>
  <c r="E16" i="42"/>
  <c r="G16" i="42" s="1"/>
  <c r="G20" i="42" l="1"/>
  <c r="H20" i="42" s="1"/>
  <c r="G20" i="43"/>
  <c r="H20" i="43" s="1"/>
  <c r="G28" i="43"/>
  <c r="H28" i="43" s="1"/>
  <c r="G28" i="42"/>
  <c r="H28" i="42" l="1"/>
  <c r="E33" i="42" s="1"/>
  <c r="G33" i="42" s="1"/>
  <c r="E32" i="43"/>
  <c r="G32" i="43" s="1"/>
  <c r="E33" i="43"/>
  <c r="G33" i="43" s="1"/>
  <c r="E29" i="43"/>
  <c r="G29" i="43" s="1"/>
  <c r="E36" i="43"/>
  <c r="E35" i="43"/>
  <c r="G35" i="43" s="1"/>
  <c r="E31" i="43"/>
  <c r="G31" i="43" s="1"/>
  <c r="E34" i="43"/>
  <c r="G34" i="43" s="1"/>
  <c r="E30" i="43"/>
  <c r="G30" i="43" s="1"/>
  <c r="E29" i="42"/>
  <c r="G29" i="42" s="1"/>
  <c r="E36" i="42"/>
  <c r="E35" i="42"/>
  <c r="G35" i="42" s="1"/>
  <c r="E31" i="42"/>
  <c r="G31" i="42" s="1"/>
  <c r="E30" i="42"/>
  <c r="G30" i="42" s="1"/>
  <c r="E34" i="42" l="1"/>
  <c r="G34" i="42" s="1"/>
  <c r="E32" i="42"/>
  <c r="G32" i="42" s="1"/>
  <c r="G36" i="42"/>
  <c r="H36" i="42" s="1"/>
  <c r="H38" i="42" s="1"/>
  <c r="H39" i="42" s="1"/>
  <c r="J39" i="42" s="1"/>
  <c r="H41" i="42" s="1"/>
  <c r="G36" i="43"/>
  <c r="H36" i="43" s="1"/>
  <c r="H38" i="43" s="1"/>
  <c r="H39" i="43" s="1"/>
  <c r="J39" i="43" s="1"/>
  <c r="J41" i="42" l="1"/>
  <c r="J41" i="43"/>
  <c r="H41" i="43"/>
  <c r="E14" i="37" l="1"/>
  <c r="E14" i="35"/>
  <c r="E13" i="35"/>
  <c r="E12" i="35"/>
  <c r="E11" i="35"/>
  <c r="E13" i="37"/>
  <c r="E12" i="37"/>
  <c r="E11" i="37"/>
  <c r="D20" i="37" l="1"/>
  <c r="D29" i="25" l="1"/>
  <c r="D29" i="23"/>
  <c r="D28" i="23"/>
  <c r="D28" i="10"/>
  <c r="D28" i="25" s="1"/>
  <c r="D26" i="16"/>
  <c r="D27" i="10" s="1"/>
  <c r="D27" i="25" s="1"/>
  <c r="D27" i="23" l="1"/>
  <c r="F14" i="20"/>
  <c r="F15" i="20"/>
  <c r="D36" i="37"/>
  <c r="D28" i="37"/>
  <c r="D14" i="37"/>
  <c r="D36" i="35"/>
  <c r="D28" i="35"/>
  <c r="D20" i="35"/>
  <c r="D14" i="35"/>
  <c r="F12" i="20"/>
  <c r="F11" i="20"/>
  <c r="D38" i="25"/>
  <c r="D30" i="25"/>
  <c r="D22" i="25"/>
  <c r="D16" i="25"/>
  <c r="G12" i="25"/>
  <c r="H12" i="25"/>
  <c r="E14" i="25" s="1"/>
  <c r="G14" i="25" s="1"/>
  <c r="D38" i="23"/>
  <c r="D30" i="23"/>
  <c r="D22" i="23"/>
  <c r="D16" i="23"/>
  <c r="G12" i="23"/>
  <c r="H12" i="23" s="1"/>
  <c r="D38" i="21"/>
  <c r="D30" i="21"/>
  <c r="D22" i="21"/>
  <c r="D16" i="21"/>
  <c r="G12" i="21"/>
  <c r="H12" i="21" s="1"/>
  <c r="E15" i="25"/>
  <c r="G15" i="25" s="1"/>
  <c r="D38" i="10"/>
  <c r="D30" i="10"/>
  <c r="D22" i="10"/>
  <c r="D16" i="10"/>
  <c r="G12" i="10"/>
  <c r="H12" i="10" s="1"/>
  <c r="E13" i="10" s="1"/>
  <c r="G13" i="10" s="1"/>
  <c r="D37" i="16"/>
  <c r="D29" i="16"/>
  <c r="D21" i="16"/>
  <c r="D15" i="16"/>
  <c r="G11" i="16"/>
  <c r="H11" i="16" s="1"/>
  <c r="E13" i="16" s="1"/>
  <c r="G13" i="16" s="1"/>
  <c r="D37" i="3"/>
  <c r="D29" i="3"/>
  <c r="D21" i="3"/>
  <c r="D15" i="3"/>
  <c r="G11" i="3"/>
  <c r="H11" i="3" s="1"/>
  <c r="E14" i="16" l="1"/>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1" i="35"/>
  <c r="G13" i="35"/>
  <c r="G12" i="35"/>
  <c r="G12" i="37"/>
  <c r="G13" i="37"/>
  <c r="G11" i="37"/>
  <c r="E16" i="21"/>
  <c r="E15" i="21"/>
  <c r="G15" i="21" s="1"/>
  <c r="G16" i="21" s="1"/>
  <c r="H16" i="21" s="1"/>
  <c r="E13" i="25"/>
  <c r="G13" i="25" s="1"/>
  <c r="E15" i="37" l="1"/>
  <c r="G15" i="37" s="1"/>
  <c r="E15" i="35"/>
  <c r="G15" i="35" s="1"/>
  <c r="E17" i="21"/>
  <c r="G17" i="21" s="1"/>
  <c r="E16" i="3"/>
  <c r="G16" i="3" s="1"/>
  <c r="G15" i="3"/>
  <c r="H15" i="3" s="1"/>
  <c r="G16" i="10"/>
  <c r="H16" i="10" s="1"/>
  <c r="E17" i="10"/>
  <c r="G17" i="10" s="1"/>
  <c r="G14" i="37"/>
  <c r="E17" i="23"/>
  <c r="G17" i="23" s="1"/>
  <c r="E16" i="16"/>
  <c r="G16" i="16" s="1"/>
  <c r="H16" i="16" s="1"/>
  <c r="G16" i="25"/>
  <c r="H16" i="25" s="1"/>
  <c r="E17" i="25"/>
  <c r="G17" i="25" s="1"/>
  <c r="H17" i="21"/>
  <c r="G16" i="23"/>
  <c r="H16" i="23" s="1"/>
  <c r="G14" i="35"/>
  <c r="H14" i="35" l="1"/>
  <c r="E37" i="35" s="1"/>
  <c r="G37" i="35" s="1"/>
  <c r="H37" i="35" s="1"/>
  <c r="H14" i="37"/>
  <c r="E37" i="37" s="1"/>
  <c r="G37" i="37" s="1"/>
  <c r="H16" i="3"/>
  <c r="E21" i="3"/>
  <c r="E23" i="3"/>
  <c r="G23" i="3" s="1"/>
  <c r="E17" i="3"/>
  <c r="G17" i="3" s="1"/>
  <c r="E20" i="3"/>
  <c r="G20" i="3" s="1"/>
  <c r="E18" i="3"/>
  <c r="G18" i="3" s="1"/>
  <c r="E19" i="3"/>
  <c r="G19" i="3" s="1"/>
  <c r="H17" i="10"/>
  <c r="E26" i="10" s="1"/>
  <c r="G26" i="10" s="1"/>
  <c r="E27" i="3"/>
  <c r="G27" i="3" s="1"/>
  <c r="E25" i="3"/>
  <c r="G25" i="3" s="1"/>
  <c r="E28" i="3"/>
  <c r="G28" i="3" s="1"/>
  <c r="E22" i="3"/>
  <c r="G22"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H15" i="35" l="1"/>
  <c r="E28" i="35" s="1"/>
  <c r="H37" i="37"/>
  <c r="H15" i="37"/>
  <c r="E17" i="37" s="1"/>
  <c r="G17" i="37"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5" i="35" l="1"/>
  <c r="G25" i="35" s="1"/>
  <c r="E20" i="35"/>
  <c r="E24" i="35"/>
  <c r="G24" i="35" s="1"/>
  <c r="E16" i="35"/>
  <c r="G16" i="35" s="1"/>
  <c r="E17" i="35"/>
  <c r="G17" i="35" s="1"/>
  <c r="E19" i="35"/>
  <c r="G19" i="35" s="1"/>
  <c r="E21" i="35"/>
  <c r="G21" i="35" s="1"/>
  <c r="E23" i="35"/>
  <c r="G23" i="35" s="1"/>
  <c r="E26" i="35"/>
  <c r="G26" i="35" s="1"/>
  <c r="E27" i="35"/>
  <c r="G27" i="35" s="1"/>
  <c r="E18" i="35"/>
  <c r="G18" i="35" s="1"/>
  <c r="E22" i="35"/>
  <c r="G22" i="35" s="1"/>
  <c r="E21" i="37"/>
  <c r="G21" i="37" s="1"/>
  <c r="E18" i="37"/>
  <c r="G18" i="37" s="1"/>
  <c r="E19" i="37"/>
  <c r="G19" i="37" s="1"/>
  <c r="E22" i="37"/>
  <c r="G22" i="37" s="1"/>
  <c r="E24" i="37"/>
  <c r="G24" i="37" s="1"/>
  <c r="E27" i="37"/>
  <c r="G27" i="37" s="1"/>
  <c r="E16" i="37"/>
  <c r="G16" i="37" s="1"/>
  <c r="E23" i="37"/>
  <c r="G23" i="37" s="1"/>
  <c r="E28" i="37"/>
  <c r="E25" i="37"/>
  <c r="G25" i="37" s="1"/>
  <c r="E20" i="37"/>
  <c r="E26" i="37"/>
  <c r="G26" i="37" s="1"/>
  <c r="H29" i="16"/>
  <c r="H29" i="3"/>
  <c r="E31" i="3" s="1"/>
  <c r="G31" i="3" s="1"/>
  <c r="E36" i="3"/>
  <c r="G36"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G28" i="35" l="1"/>
  <c r="G20" i="35"/>
  <c r="H20" i="35" s="1"/>
  <c r="G28" i="37"/>
  <c r="G20" i="37"/>
  <c r="H20" i="37" s="1"/>
  <c r="H30" i="23"/>
  <c r="E34" i="23" s="1"/>
  <c r="G34" i="23" s="1"/>
  <c r="E35" i="3"/>
  <c r="G35" i="3" s="1"/>
  <c r="E37" i="3"/>
  <c r="G37" i="3"/>
  <c r="H37" i="3" s="1"/>
  <c r="H38" i="3" s="1"/>
  <c r="J38" i="3" s="1"/>
  <c r="H40" i="3" s="1"/>
  <c r="H30" i="25"/>
  <c r="E32" i="25" s="1"/>
  <c r="G32" i="25" s="1"/>
  <c r="H30" i="10"/>
  <c r="E36" i="23"/>
  <c r="G36" i="23" s="1"/>
  <c r="E38" i="23"/>
  <c r="E33" i="23"/>
  <c r="G33" i="23" s="1"/>
  <c r="E32" i="23"/>
  <c r="G32" i="23" s="1"/>
  <c r="E31" i="23"/>
  <c r="G31" i="23" s="1"/>
  <c r="E37" i="23"/>
  <c r="G37" i="23" s="1"/>
  <c r="E35" i="23"/>
  <c r="G35" i="23" s="1"/>
  <c r="E37" i="21"/>
  <c r="G37" i="21" s="1"/>
  <c r="E33" i="21"/>
  <c r="G33" i="21" s="1"/>
  <c r="E36" i="21"/>
  <c r="G36" i="21" s="1"/>
  <c r="E32" i="21"/>
  <c r="G32" i="21" s="1"/>
  <c r="E31" i="21"/>
  <c r="G31" i="21" s="1"/>
  <c r="E38" i="21"/>
  <c r="E34" i="21"/>
  <c r="G34" i="21" s="1"/>
  <c r="E35" i="21"/>
  <c r="G35" i="21" s="1"/>
  <c r="G37" i="16"/>
  <c r="H37" i="16" s="1"/>
  <c r="H38" i="16" s="1"/>
  <c r="J38" i="16" s="1"/>
  <c r="H28" i="35" l="1"/>
  <c r="E29" i="35" s="1"/>
  <c r="G29" i="35" s="1"/>
  <c r="H28" i="37"/>
  <c r="E29" i="37" s="1"/>
  <c r="G29" i="37"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G38" i="25"/>
  <c r="H38" i="25" s="1"/>
  <c r="H39" i="25" s="1"/>
  <c r="J39" i="25" s="1"/>
  <c r="H41" i="25" s="1"/>
  <c r="G38" i="23"/>
  <c r="H38" i="23" s="1"/>
  <c r="H39" i="23" s="1"/>
  <c r="J39" i="23" s="1"/>
  <c r="H41" i="23" s="1"/>
  <c r="J40" i="16"/>
  <c r="C12" i="20" s="1"/>
  <c r="G12" i="20" s="1"/>
  <c r="H40" i="16"/>
  <c r="E35" i="35" l="1"/>
  <c r="G35" i="35" s="1"/>
  <c r="E34" i="35"/>
  <c r="G34" i="35" s="1"/>
  <c r="E33" i="35"/>
  <c r="G33" i="35" s="1"/>
  <c r="E30" i="35"/>
  <c r="G30" i="35" s="1"/>
  <c r="E32" i="35"/>
  <c r="G32" i="35" s="1"/>
  <c r="E36" i="35"/>
  <c r="E31" i="35"/>
  <c r="G31" i="35" s="1"/>
  <c r="E34" i="37"/>
  <c r="G34" i="37" s="1"/>
  <c r="E30" i="37"/>
  <c r="G30" i="37" s="1"/>
  <c r="E31" i="37"/>
  <c r="G31" i="37" s="1"/>
  <c r="E32" i="37"/>
  <c r="G32" i="37" s="1"/>
  <c r="E33" i="37"/>
  <c r="G33" i="37" s="1"/>
  <c r="E36" i="37"/>
  <c r="E35" i="37"/>
  <c r="G35" i="37" s="1"/>
  <c r="C23" i="20"/>
  <c r="G38" i="10"/>
  <c r="H38" i="10" s="1"/>
  <c r="H39" i="10" s="1"/>
  <c r="J39" i="10" s="1"/>
  <c r="J41" i="21"/>
  <c r="C14" i="20" s="1"/>
  <c r="G14" i="20" s="1"/>
  <c r="J41" i="25"/>
  <c r="C16" i="20" s="1"/>
  <c r="G16" i="20" s="1"/>
  <c r="J41" i="23"/>
  <c r="C15" i="20" s="1"/>
  <c r="G15" i="20" s="1"/>
  <c r="G36" i="35" l="1"/>
  <c r="H36" i="35" s="1"/>
  <c r="H38" i="35" s="1"/>
  <c r="H39" i="35" s="1"/>
  <c r="J39" i="35" s="1"/>
  <c r="J41" i="35" s="1"/>
  <c r="J42" i="42" s="1"/>
  <c r="K41" i="42" s="1"/>
  <c r="G36" i="37"/>
  <c r="H36" i="37" s="1"/>
  <c r="H38" i="37" s="1"/>
  <c r="H39" i="37" s="1"/>
  <c r="J39" i="37" s="1"/>
  <c r="J41" i="37" s="1"/>
  <c r="J42" i="43" s="1"/>
  <c r="K41" i="43" s="1"/>
  <c r="H41" i="10"/>
  <c r="J41" i="10"/>
  <c r="C13" i="20" s="1"/>
  <c r="G13" i="20" s="1"/>
  <c r="G17" i="20" s="1"/>
  <c r="B37" i="20" s="1"/>
  <c r="D37" i="20" s="1"/>
  <c r="H41" i="35" l="1"/>
  <c r="C26" i="20"/>
  <c r="E26" i="20" s="1"/>
  <c r="B10" i="41"/>
  <c r="D10" i="41" s="1"/>
  <c r="C27" i="20"/>
  <c r="E27" i="20" s="1"/>
  <c r="B11" i="41"/>
  <c r="D11" i="41" s="1"/>
  <c r="H41" i="37"/>
  <c r="C29" i="20"/>
  <c r="E29" i="20" s="1"/>
  <c r="D12" i="41" l="1"/>
  <c r="B21" i="41"/>
  <c r="C22" i="41" s="1"/>
  <c r="C28" i="20"/>
  <c r="E28" i="20" s="1"/>
  <c r="E30" i="20"/>
  <c r="B38" i="20" s="1"/>
  <c r="D38" i="20" s="1"/>
  <c r="D39" i="20" s="1"/>
  <c r="E39" i="20" s="1"/>
  <c r="B47" i="20" s="1"/>
  <c r="C48" i="20" s="1"/>
  <c r="C47" i="20" s="1"/>
  <c r="C21" i="41" l="1"/>
</calcChain>
</file>

<file path=xl/sharedStrings.xml><?xml version="1.0" encoding="utf-8"?>
<sst xmlns="http://schemas.openxmlformats.org/spreadsheetml/2006/main" count="1236" uniqueCount="348">
  <si>
    <t>Kenmerk SSC IUC/DJI/INKEA/MVV/2019-2</t>
  </si>
  <si>
    <t>1 Uurloon</t>
  </si>
  <si>
    <t xml:space="preserve">3 Beoordeling -
Gewogen gemiddelde Omrekenfactor
</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</si>
  <si>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</si>
  <si>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</si>
  <si>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</si>
  <si>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</si>
  <si>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</si>
  <si>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</si>
  <si>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</si>
  <si>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</si>
  <si>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</si>
  <si>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</si>
  <si>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</si>
  <si>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</si>
  <si>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</si>
  <si>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</si>
  <si>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</si>
  <si>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</si>
  <si>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</si>
  <si>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</si>
  <si>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</si>
  <si>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</si>
  <si>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</si>
  <si>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</si>
  <si>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</si>
  <si>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</si>
  <si>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</si>
  <si>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</si>
  <si>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</si>
  <si>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</si>
  <si>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</si>
  <si>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</si>
  <si>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</si>
  <si>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</si>
  <si>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</si>
  <si>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</si>
  <si>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</si>
  <si>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</si>
  <si>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</si>
  <si>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</si>
  <si>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</si>
  <si>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</si>
  <si>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</si>
  <si>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</si>
  <si>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</si>
  <si>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</si>
  <si>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</si>
  <si>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</si>
  <si>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</si>
  <si>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</si>
  <si>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</si>
  <si>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</si>
  <si>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</si>
  <si>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</si>
  <si>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</si>
  <si>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</si>
  <si>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</si>
  <si>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</si>
  <si>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</si>
  <si>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</si>
  <si>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</si>
  <si>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</si>
  <si>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</si>
  <si>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</si>
  <si>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</si>
  <si>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</si>
  <si>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</si>
  <si>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</si>
  <si>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</si>
  <si>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</si>
  <si>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</si>
  <si>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</si>
  <si>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</si>
  <si>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</si>
  <si>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</si>
  <si>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</si>
  <si>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</si>
  <si>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</si>
  <si>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</si>
  <si>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</si>
  <si>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</si>
  <si>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</si>
  <si>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</si>
  <si>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</si>
  <si>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</si>
  <si>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</si>
  <si>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</si>
  <si>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</si>
  <si>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</si>
  <si>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</si>
  <si>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</si>
  <si>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</si>
  <si>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</si>
  <si>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</si>
  <si>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</si>
  <si>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</si>
  <si>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</si>
  <si>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</si>
  <si>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</si>
  <si>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</si>
  <si>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</si>
  <si>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</si>
  <si>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</si>
  <si>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</si>
  <si>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</si>
  <si>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</si>
  <si>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</si>
  <si>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</si>
  <si>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</si>
  <si>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</si>
  <si>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</si>
  <si>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</si>
  <si>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</si>
  <si>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</si>
  <si>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</si>
  <si>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</si>
  <si>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</si>
  <si>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</si>
  <si>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</si>
  <si>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</si>
  <si>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</si>
  <si>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</si>
  <si>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</si>
  <si>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</si>
  <si>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</si>
  <si>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</si>
  <si>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</si>
  <si>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</si>
  <si>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</si>
  <si>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</si>
  <si>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</si>
  <si>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</si>
  <si>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</si>
  <si>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</si>
  <si>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</si>
  <si>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</si>
  <si>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</si>
  <si>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</si>
  <si>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</si>
  <si>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</si>
  <si>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</si>
  <si>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</si>
  <si>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</si>
  <si>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</si>
  <si>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</si>
  <si>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</si>
  <si>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</si>
  <si>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</si>
  <si>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</si>
  <si>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</si>
  <si>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</si>
  <si>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</si>
  <si>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</si>
  <si>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</si>
  <si>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</si>
  <si>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</si>
  <si>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</si>
  <si>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</si>
  <si>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</si>
  <si>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</si>
  <si>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</si>
  <si>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</si>
  <si>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</si>
  <si>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</si>
  <si>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</si>
  <si>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</si>
  <si>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</si>
  <si>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</si>
  <si>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</si>
  <si>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</si>
  <si>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</si>
  <si>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</si>
  <si>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</si>
  <si>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</si>
  <si>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</si>
  <si>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</si>
  <si>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</si>
  <si>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</si>
  <si>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</si>
  <si>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</si>
  <si>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</si>
  <si>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</si>
  <si>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</si>
  <si>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</si>
  <si>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</si>
  <si>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</si>
  <si>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</si>
  <si>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</si>
  <si>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</si>
  <si>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</si>
  <si>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</si>
  <si>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</si>
  <si>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</si>
  <si>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</si>
  <si>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</si>
  <si>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</si>
  <si>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</si>
  <si>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</si>
  <si>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</si>
  <si>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</si>
  <si>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</si>
  <si>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</si>
  <si>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</si>
  <si>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</si>
  <si>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</si>
  <si>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</si>
  <si>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</si>
  <si>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</si>
  <si>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</si>
  <si>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</si>
  <si>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</si>
  <si>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</si>
  <si>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</si>
  <si>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</si>
  <si>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Eindejaarsuitkering (EJU)</t>
  </si>
  <si>
    <t>totaal Loonsomfactor</t>
  </si>
  <si>
    <t>Weging in gewogen gemiddelde Omrekenfactor</t>
  </si>
  <si>
    <t>(het maximaal aantal te behalen punten voor de 'Prijs' is 250)</t>
  </si>
  <si>
    <t>Kostprijsvariabele</t>
  </si>
  <si>
    <t>Tab</t>
  </si>
  <si>
    <t xml:space="preserve">Toelichting </t>
  </si>
  <si>
    <t>Tabblad toevoegen aan Inschrijving?</t>
  </si>
  <si>
    <t>Ja (tabblad 1)</t>
  </si>
  <si>
    <t>Omrekenfactoren na
weging onderscheiden inhuurvormen Uitzendovereenkomst</t>
  </si>
  <si>
    <t xml:space="preserve">ERD ZW-Flex?
ja/nee (s.v.p. aangeven wat van toepassing is)
</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</si>
  <si>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</si>
  <si>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</si>
  <si>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</si>
  <si>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 xml:space="preserve">De Loonsomfactor dient altijd hoger dan 1,0000 te zijn. </t>
  </si>
  <si>
    <t>n.v.t.</t>
  </si>
  <si>
    <t>Zvw (zorgverzekeringswet)</t>
  </si>
  <si>
    <r>
      <rPr>
        <b/>
        <sz val="9"/>
        <color rgb="FF0070C0"/>
        <rFont val="Verdana"/>
        <family val="2"/>
      </rPr>
      <t>Niet-bedrijfsspecifieke kostprijsvariabele</t>
    </r>
    <r>
      <rPr>
        <sz val="10"/>
        <rFont val="Verdana"/>
        <family val="2"/>
      </rPr>
      <t xml:space="preserve">
De inlenersbeloning is bepalend voor o.a. de hoogte van de eindejaarsuitkering. </t>
    </r>
  </si>
  <si>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</si>
  <si>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</si>
  <si>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r>
      <rPr>
        <b/>
        <sz val="8"/>
        <color rgb="FF0070C0"/>
        <rFont val="Verdana"/>
        <family val="2"/>
      </rPr>
      <t>Niet-bedrijfsspecifieke kostprijsvariabele</t>
    </r>
    <r>
      <rPr>
        <sz val="8"/>
        <rFont val="Verdana"/>
        <family val="2"/>
      </rPr>
      <t xml:space="preserve">
Op grond van de ABU- en NBBU-cao is de afdracht van dit percentage in fase A verplicht. 
Het percentage wordt jaarlijks vastgesteld en een-op-een in de Loonsomfactor overgenomen. </t>
    </r>
  </si>
  <si>
    <t>Werkhervattingskas - WGA
Dit betreft de van toepassing zijnde premie, waarop het gedeelte dat wordt doorberekend aan de Uitzendkrachten, te weten maximaal 50%, in mindering is gebracht. Zie ook het geel gemarkeerde vak in kolom J/K.</t>
  </si>
  <si>
    <r>
      <t xml:space="preserve">Bedrijfsspecifieke kostprijsvariabele, maar met een uit de wet te herleiden rekenkundig maximum van 2,78000%. 
</t>
    </r>
    <r>
      <rPr>
        <sz val="8"/>
        <rFont val="Verdana"/>
        <family val="2"/>
      </rPr>
      <t xml:space="preserve">Het percentage voor  de reservering voor de transitievergoeding waarmee hier is ingeschreven, is vast gedurende de looptijd van de Raamovereenkomst, inclusief eventuele verlenging(en).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</si>
  <si>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t>Tariefstelling 2024</t>
  </si>
  <si>
    <r>
      <t xml:space="preserve">cao Rijk-salarisschaal </t>
    </r>
    <r>
      <rPr>
        <b/>
        <sz val="12"/>
        <rFont val="Verdana"/>
        <family val="2"/>
      </rPr>
      <t>→</t>
    </r>
    <r>
      <rPr>
        <b/>
        <sz val="10"/>
        <rFont val="Verdana"/>
        <family val="2"/>
      </rPr>
      <t xml:space="preserve">
Trede/periodiek </t>
    </r>
    <r>
      <rPr>
        <sz val="14"/>
        <rFont val="Verdana"/>
        <family val="2"/>
      </rPr>
      <t>↓</t>
    </r>
  </si>
  <si>
    <t>Bruto uurlonen cao Rijk m.i.v. 1 januari 2024</t>
  </si>
  <si>
    <r>
      <t xml:space="preserve">Inschrijver hanteert voor de prijsstelling de </t>
    </r>
    <r>
      <rPr>
        <b/>
        <sz val="9"/>
        <rFont val="Verdana"/>
        <family val="2"/>
      </rPr>
      <t xml:space="preserve">voor het jaar 2024 </t>
    </r>
    <r>
      <rPr>
        <sz val="9"/>
        <rFont val="Verdana"/>
        <family val="2"/>
      </rPr>
      <t>vastgestelde wettelijke premies, cao-gerelateerde premies en reserveringen, werkhervattingskaspremies (WGA- en ZW-deel) et cetera als uitgangspunt voor zijn Inschrijving.</t>
    </r>
  </si>
  <si>
    <r>
      <t xml:space="preserve">De bureaumarge kan gedurende de looptijd van de Raamovereenkomst inclusief verleningen </t>
    </r>
    <r>
      <rPr>
        <u/>
        <sz val="10"/>
        <rFont val="Verdana"/>
        <family val="2"/>
      </rPr>
      <t>niet</t>
    </r>
    <r>
      <rPr>
        <sz val="10"/>
        <rFont val="Verdana"/>
        <family val="2"/>
      </rPr>
      <t xml:space="preserve"> worden aangepast. </t>
    </r>
  </si>
  <si>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sz val="8"/>
        <rFont val="Verdana"/>
        <family val="2"/>
      </rPr>
      <t xml:space="preserve">
</t>
    </r>
    <r>
      <rPr>
        <b/>
        <sz val="8"/>
        <color rgb="FF0070C0"/>
        <rFont val="Verdana"/>
        <family val="2"/>
      </rPr>
      <t>Aanvullende uitzondering:</t>
    </r>
    <r>
      <rPr>
        <sz val="8"/>
        <rFont val="Verdana"/>
        <family val="2"/>
      </rPr>
      <t xml:space="preserve"> voor de rerveringen voor 'vakantiedagen','feestdagen' en 'kort verzuim/bijzonder verlof',    mag in fase B/3 en C/4  NIET worden afgeweken van fase A/1,2, hoewel dit conform de ABU-en NBBU-cao theoretisch mogelijk is. Indien Inschrijver extra opslag wenst voor deze reserveringen in fase B en/of C, dan dient dit bij Inschrijving in blok 5 en/of de Bureaumarge van de Loonsomfactor te worden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t>
    </r>
    <r>
      <rPr>
        <b/>
        <sz val="8"/>
        <rFont val="Verdana"/>
        <family val="2"/>
      </rPr>
      <t xml:space="preserve">
</t>
    </r>
  </si>
  <si>
    <t>Bureaumarge Uitzenden en/of Detacheren in fase A/fase 1,2.</t>
  </si>
  <si>
    <t>vakantiedagen 
(25 vakantiedagen/231 werkbare dagen in 2024)</t>
  </si>
  <si>
    <t xml:space="preserve">feestdagen
6 feestdagen/231 werkbare dagen in 2024)
</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</si>
  <si>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rFont val="Verdana"/>
        <family val="2"/>
      </rPr>
      <t xml:space="preserve">Deze situatie doet zich in 2024 niet voor, omdat Bevrijdingsdag op een zondag valt. </t>
    </r>
    <r>
      <rPr>
        <sz val="8"/>
        <rFont val="Verdana"/>
        <family val="2"/>
      </rPr>
      <t xml:space="preserve">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t>
    </r>
    <r>
      <rPr>
        <b/>
        <sz val="8"/>
        <rFont val="Verdana"/>
        <family val="2"/>
      </rPr>
      <t xml:space="preserve">
</t>
    </r>
  </si>
  <si>
    <t>Zw-aanvullend (ZW-A premie t.b.v. aanvulling uitkering UWV in het eerste en tweede ziektejaar, risicopremiegroep 1)</t>
  </si>
  <si>
    <r>
      <rPr>
        <b/>
        <sz val="8"/>
        <color rgb="FF0070C0"/>
        <rFont val="Verdana"/>
        <family val="2"/>
      </rPr>
      <t xml:space="preserve">Niet-bedrijfsspecifieke kostprijsvariabele
</t>
    </r>
    <r>
      <rPr>
        <sz val="8"/>
        <rFont val="Verdana"/>
        <family val="2"/>
      </rPr>
      <t xml:space="preserve">Op grond van de ABU- en NBBU-cao is de PAWW van toepassing. 
De Stichting PAWW (private aanvulling op de WW en WGA) stelt jaarlijks de premie vast. Deze premie wordt een-op-een overgenomen in de Loonsomfactor. Voor 2024 geldt een premie van 0,08%.
</t>
    </r>
  </si>
  <si>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</si>
  <si>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r>
      <rPr>
        <b/>
        <sz val="9"/>
        <color rgb="FF0070C0"/>
        <rFont val="Verdana"/>
        <family val="2"/>
      </rPr>
      <t>Zie o.a. ook eis 10.2, hoofdstuk 10, Programma van Eisen (bijlage A)</t>
    </r>
    <r>
      <rPr>
        <sz val="9"/>
        <rFont val="Verdana"/>
        <family val="2"/>
      </rPr>
      <t xml:space="preserve">
Inschrijver vindt in tabblad 1 de actuele bruto Uurlonen, gebaseerd op de cao Rijk (hoofdstuk 6.3) salarissen per schaal en periodiek. Het Uurloon voor  Uitzendkrachten wordt bepaald door het bruto maandsalaris te delen door 156. In de tabbladen 0 en 1 vult Inschrijver niets in.
Inschrijver dient in de overige tabbladen van deze Tariefstelling de geel gemarkeerde velden in te vullen. </t>
    </r>
  </si>
  <si>
    <t>Vakantiegeld</t>
  </si>
  <si>
    <r>
      <t xml:space="preserve">
</t>
    </r>
    <r>
      <rPr>
        <b/>
        <sz val="11"/>
        <rFont val="Verdana"/>
        <family val="2"/>
      </rPr>
      <t xml:space="preserve">Ziektekosten tijdens dienstverband
in deze regel, cel D29, invullen.  </t>
    </r>
    <r>
      <rPr>
        <b/>
        <sz val="10"/>
        <rFont val="Verdana"/>
        <family val="2"/>
      </rPr>
      <t xml:space="preserve">(gekoppeld aan cel H37 in blok 6 als onderdeel van de 
berekeningsgrondslag van de eindejaarsuitkering)
</t>
    </r>
  </si>
  <si>
    <t xml:space="preserve">basis </t>
  </si>
  <si>
    <t>basis + res - kv/bv</t>
  </si>
  <si>
    <t>basis + res</t>
  </si>
  <si>
    <t>basis  + res</t>
  </si>
  <si>
    <t>basis + res + soc.verz.</t>
  </si>
  <si>
    <t xml:space="preserve">basis+res+soc.verz.+ EJU </t>
  </si>
  <si>
    <r>
      <rPr>
        <b/>
        <sz val="10"/>
        <rFont val="Verdana"/>
        <family val="2"/>
      </rPr>
      <t>Loonsomfactor Uitzenden en/of Detacheren in fase A/fase 1,2. 
(</t>
    </r>
    <r>
      <rPr>
        <b/>
        <sz val="9"/>
        <rFont val="Verdana"/>
        <family val="2"/>
      </rPr>
      <t>rekenkundig op vier decimalen achter de komma afgerond)</t>
    </r>
  </si>
  <si>
    <r>
      <rPr>
        <b/>
        <sz val="8"/>
        <color rgb="FF0070C0"/>
        <rFont val="Verdana"/>
        <family val="2"/>
      </rPr>
      <t xml:space="preserve">Bedrijfsspecifieke kostprijsvariabele </t>
    </r>
    <r>
      <rPr>
        <b/>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</si>
  <si>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</si>
  <si>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 xml:space="preserve">Niet-bedrijfsspecifieke kostprijsvariabele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</si>
  <si>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 xml:space="preserve">Bedrijfsspecifieke kostprijsvariabele, binnen door de toepasselijke uitzendcao ABU en NBBU gestelde kaders en jaarlijks vastgestelde maximale waardes.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door de voor 2024 door de ABU en NBBU vastgestelde maximale premie voor risciopremiegroep 1.
Op het moment van publicatie van deze aanbesteding zijn de definitieve maximale premies voor het jaar 2024 nog niet bekend. Daarom is de maximale voor risicopremiegroep 1 hier niet vermeld. Op het moment van Inschrijving is deze echter wel bekend. 
Indien gewenst kan Inschrijver ervoor kiezen het een gedeelte van deze premie door te berekenen aan de Uitzendkracht. In dat geval wordt deze inhouding een-op-een van de hier door Inschrijver in te vullen premie afgetrokken. 
In 2024 geldt conform de ABU en NBBU-cao de volgende maximale inhouding door Opdrachtnemer op het loon van de Uitzendkracht:
risicopremiegroep 1: 0,3000%
</t>
    </r>
    <r>
      <rPr>
        <sz val="8"/>
        <color theme="0" tint="-0.499984740745262"/>
        <rFont val="Verdana"/>
        <family val="2"/>
      </rPr>
      <t xml:space="preserve">risicopremiegroep 2: 0,7000%, maar in deze aanbesteding niet van toepassing.  </t>
    </r>
  </si>
  <si>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r>
      <rPr>
        <sz val="8"/>
        <color rgb="FFFF0000"/>
        <rFont val="Verdana"/>
        <family val="2"/>
      </rPr>
      <t xml:space="preserve">
</t>
    </r>
  </si>
  <si>
    <t>LET OP: ook kolommen rechts bij Whk premies (kolom J/K) en helemaal onderaan invullen.</t>
  </si>
  <si>
    <t>ERD WGA?
ja/nee (s.v.p. aangeven wat van toepassing is)
Hoogte WGA premie vóór door- belasting aan Uitzendkracht: .,.. % (hier het daadwerkelijke percentage invullen, dus niet bijv. 100%)
Percentage van de WGA premie dat aan Uitzendkracht wordt doorbelast: ..%</t>
  </si>
  <si>
    <r>
      <rPr>
        <b/>
        <sz val="8"/>
        <color rgb="FF0070C0"/>
        <rFont val="Verdana"/>
        <family val="2"/>
      </rPr>
      <t>Niet-bedrijfsspecifieke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r>
      <rPr>
        <b/>
        <sz val="8"/>
        <color rgb="FF0070C0"/>
        <rFont val="Verdana"/>
        <family val="2"/>
      </rPr>
      <t>Aandachtspunt: de voorziening voor 'ziektekosten tijdens dienstverband' is gekoppeld aan cel H37 in blok 6 als onderdeel van de berekeningsgrondslag van de eindejaarsuitkering. ZORG ER DAAROM VOOR DAT U DEZE PREMIE IN CEL D29 INVULT, EN NIET BIJVOORBEELD OP EEN ANDERE REGEL IN BLOK 5. HET NIET JUIST INVULLEN IS VOOR REKENING EN RISICO VAN INSCHRIJVER.</t>
    </r>
  </si>
  <si>
    <r>
      <rPr>
        <b/>
        <sz val="8"/>
        <color rgb="FF0070C0"/>
        <rFont val="Verdana"/>
        <family val="2"/>
      </rPr>
      <t>Bedrijfsspecifieke kostprijsvariabele</t>
    </r>
    <r>
      <rPr>
        <sz val="8"/>
        <rFont val="Verdana"/>
        <family val="2"/>
      </rPr>
      <t xml:space="preserve">
Inschrijver dient in de hiernaast opgenomen tabel aan te geven of  hij wel of niet een eigenriscodrager (ERD) voor de premie Whk-WGA en de premie ZW-Flex is. 
Ook dient Inschrijver in hiernaast (in kolom J)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worden genomen van bijvoorbeeld de voor elk opvolgend kalenderjaar gepubliceerde informatie over de gedifferentieerde premies WGA en ZW-Flex en de Premiewijzer van het UWV. </t>
    </r>
  </si>
  <si>
    <t>De Bureaumarge dient altijd hoger dan 1,0000 te zijn. Maximaal 4 decimalen achter de komma invullen.</t>
  </si>
  <si>
    <t>Tariefstelling bij Inschrijving gebaseerd op kostprijsvariabelen van toepassing in 2024</t>
  </si>
  <si>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 Ook van belang vanwege naar verwachting nieuwe verplichtingen van Opdrachtgever op grond van toekomstige wetgeving):</t>
    </r>
    <r>
      <rPr>
        <b/>
        <sz val="10"/>
        <rFont val="Verdana"/>
        <family val="2"/>
      </rPr>
      <t xml:space="preserve">
.....</t>
    </r>
  </si>
  <si>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 Ook van belang vanwege naar verwachting nieuwe verplichtingen van Opdrachtgever op grond van toekomstige wetgeving):
.....</t>
    </r>
  </si>
  <si>
    <t xml:space="preserve">Gewogen gemiddelde Omrekenfactor  </t>
  </si>
  <si>
    <t>Vakantiedagen, feestdagen,  kort/bijzonder verzuim (cel H14, zie cel E37)
+ 
ZW-+PAWW+pensioen+SFU+AOF
+Zwv+AWF+WGA+ZW-Flex+ transitievergoeding + ziektekosten tijdens dienstverband cel D29 (zie cel G37 voor uitkomst optelling tweede deel vanaf PAWW t/m Transitievergoeding)</t>
  </si>
  <si>
    <t>Vakantiedagen, feestdagen,  kort/bijzonder verzuim (cel H14, zie cel E37)
+ PAWW+pensioen+SFU+AOF+
Zwv+AWF+WGA+
ZW-Flex+transitievergoeding + ziektekosten tijdens dienstverband cel D29 (zie cel G37 voor uitkomst optelling tweede deel vanaf PAWW t/m Transitievergoeding)</t>
  </si>
  <si>
    <t>ERD WGA?
ja/nee (s.v.p. aangeven wat van toepassing is)
Hoogte WGA premie vóór door- belasting aan Uitzendkracht: .,.. % (hier het daadwerkelijke percentage invullen, dus niet bijv. 100%)
Percentage van de WGA premie dat aan Uitzendkracht wordt doorbelast: ...%</t>
  </si>
  <si>
    <t>Bureaumarge Detacheren in fase B en C / fase 3 en 4.</t>
  </si>
  <si>
    <t>DJI-DGV</t>
  </si>
  <si>
    <t>BIJLAGE 5 - Tab 0 Leeswijzer</t>
  </si>
  <si>
    <t>Kenmerk IUC DJI/INEA/NA/2024-1</t>
  </si>
  <si>
    <t>BIJLAGE 5 - Tab 1  cao Rijk-salarisschalen en tredes/periodieken</t>
  </si>
  <si>
    <t>BIJLAGE 5 - Tab 3 Gewogen gemiddelde Omrekenfactor</t>
  </si>
  <si>
    <t>1. (tabblad 2a): Uitzenden (met Uitzendbeding) en/of Detacheren (zonder Uitzendbeding) in fase A  / fase 1 en 2 ABU- en NBBU-cao</t>
  </si>
  <si>
    <t xml:space="preserve">
2. (tabblad 2b): Detacheren (zonder Uitzendbeding) ABU fase B en C / fase 3 en 4 ABU- en NBBU-cao</t>
  </si>
  <si>
    <t>Ja (tab 2a t/m 2d)</t>
  </si>
  <si>
    <t>1 t/m 2d 
Opbouw Uurtarief</t>
  </si>
  <si>
    <t xml:space="preserve">2a t/m 2d
Loonsomfactor </t>
  </si>
  <si>
    <t>2a t/m 2d
Loonsomfactor, opbouw</t>
  </si>
  <si>
    <t>2a t/m 2d Loonsomfactor, voorwaarden voor aanpassing</t>
  </si>
  <si>
    <t>De formule is: 1666,6667 x (2,0600 -/- Gewogen gemiddelde Omrekenfactor nr. 1) = score in punten</t>
  </si>
  <si>
    <t>Gehanteerde bandbreedte Gewogen gemiddelde Omrekenfactor t.b.v. beoordeling Prijs: 2,0600-1,9100</t>
  </si>
  <si>
    <t>Onderscheiden Omrekenfactoren per inhuurvorm Uitzendovereenkomst 
cao Rijk-salarisschaal 11 en 12</t>
  </si>
  <si>
    <t>2a t/m 2d
Omrekenfactor</t>
  </si>
  <si>
    <t>2a t/m 2d
Bureaumarge</t>
  </si>
  <si>
    <r>
      <t xml:space="preserve">BIJLAGE 5 - Tab 2b </t>
    </r>
    <r>
      <rPr>
        <b/>
        <sz val="16"/>
        <color theme="3"/>
        <rFont val="Verdana"/>
        <family val="2"/>
      </rPr>
      <t>Detacheren (=zonder uitzendbeding ) in fase B en C / fase 3 en 4 (ABU/NBBU) in cao Rijk-salarisschaal 11 en 12</t>
    </r>
  </si>
  <si>
    <t>Loonsomfactor Detacheren (= zonder Uitzendbeding) in fase B en C / fase 3 en 4 (ABU/NBBU) cao-Rijk salarisschaal 11 en 12</t>
  </si>
  <si>
    <t>BIJLAGE 5 - Tab 2a Uitzenden (met Uitzendbeding) en/of Detacheren (=zonder Uitzendbeding ) in fase A of fase 1,2 (ABU/NBBU) in cao Rijk-salarisschaal 11 en 12</t>
  </si>
  <si>
    <t>Loonsomfactor Uitzenden (=met Uitzendbeding) en/of Detacheren (= zonder Uitzendbeding), in fase A of fase 1, 2 (ABU/NBBU) cao Rijk-salarisschaal 11 en 12</t>
  </si>
  <si>
    <t>BIJLAGE 5 - Tab 2c Uitzenden (met Uitzendbeding) en/of Detacheren (=zonder Uitzendbeding ) AOW-gerechtigden in fase A of fase 1,2 (ABU/NBBU) in cao Rijk-salarisschaal 11 en 12</t>
  </si>
  <si>
    <t>Loonsomfactor Uitzenden (=met Uitzendbeding) en/of Detacheren (= zonder Uitzendbeding) AOW-gerechtigden in fase A of fase 1, 2 (ABU/NBBU) cao Rijk-salarisschaal 11 en 12</t>
  </si>
  <si>
    <t>Loonsomfactor Detacheren (= zonder Uitzendbeding) AOW-gerechtigden in fase B en C / fase 3 en 4 (ABU/NBBU) cao-Rijk salarisschaal 11 en 12</t>
  </si>
  <si>
    <r>
      <t xml:space="preserve">BIJLAGE 5 - Tab 2d </t>
    </r>
    <r>
      <rPr>
        <b/>
        <sz val="16"/>
        <color theme="3"/>
        <rFont val="Verdana"/>
        <family val="2"/>
      </rPr>
      <t>Detacheren (=zonder uitzendbeding ) AOW-gerechtigden in fase B en C / fase 3 en 4 (ABU/NBBU) in cao Rijk-salarisschaal 11 en 12</t>
    </r>
  </si>
  <si>
    <r>
      <t xml:space="preserve">Tarieven </t>
    </r>
    <r>
      <rPr>
        <b/>
        <u/>
        <sz val="12"/>
        <color rgb="FF002060"/>
        <rFont val="Verdana"/>
        <family val="2"/>
      </rPr>
      <t xml:space="preserve">exclusief </t>
    </r>
    <r>
      <rPr>
        <b/>
        <sz val="12"/>
        <color rgb="FF002060"/>
        <rFont val="Verdana"/>
        <family val="2"/>
      </rPr>
      <t xml:space="preserve">VOG-kosten en </t>
    </r>
    <r>
      <rPr>
        <b/>
        <u/>
        <sz val="12"/>
        <color rgb="FF002060"/>
        <rFont val="Verdana"/>
        <family val="2"/>
      </rPr>
      <t>exclusief</t>
    </r>
    <r>
      <rPr>
        <b/>
        <sz val="12"/>
        <color rgb="FF002060"/>
        <rFont val="Verdana"/>
        <family val="2"/>
      </rPr>
      <t xml:space="preserve"> reiskosten woon-werkverkeer</t>
    </r>
  </si>
  <si>
    <r>
      <t xml:space="preserve">Tarieven </t>
    </r>
    <r>
      <rPr>
        <b/>
        <u/>
        <sz val="12"/>
        <color rgb="FF002060"/>
        <rFont val="Verdana"/>
        <family val="2"/>
      </rPr>
      <t>exclusief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</si>
  <si>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Omrekenfactor Uitzenden en/of Detacheren in fase A/fase 1,2. 
</t>
    </r>
    <r>
      <rPr>
        <b/>
        <sz val="9"/>
        <rFont val="Verdana"/>
        <family val="2"/>
      </rPr>
      <t>(rekenkundig op vier decimalen achter de komma afgerond)</t>
    </r>
    <r>
      <rPr>
        <b/>
        <sz val="10"/>
        <rFont val="Verdana"/>
        <family val="2"/>
      </rPr>
      <t xml:space="preserve">
</t>
    </r>
  </si>
  <si>
    <t>Omrekenfactor Detacheren in fase B en C / fase 3 en 4.
(rekenkundig op vier decimalen achter de komma afgerond)</t>
  </si>
  <si>
    <r>
      <rPr>
        <b/>
        <sz val="10"/>
        <rFont val="Verdana"/>
        <family val="2"/>
      </rPr>
      <t>Loonsomfactor Uitzenden en/of Detacheren AOW-gerechtigden in fase A/fase 1,2. 
(</t>
    </r>
    <r>
      <rPr>
        <b/>
        <sz val="9"/>
        <rFont val="Verdana"/>
        <family val="2"/>
      </rPr>
      <t>rekenkundig op vier decimalen achter de komma afgerond)</t>
    </r>
  </si>
  <si>
    <t>Bureaumarge Uitzenden en/of Detacheren AOW-gerechtigden in fase A/fase 1,2.</t>
  </si>
  <si>
    <r>
      <t xml:space="preserve">Omrekenfactor Uitzenden en/of Detacheren AOW-gerechtigden in fase A/fase 1,2. 
</t>
    </r>
    <r>
      <rPr>
        <b/>
        <sz val="9"/>
        <rFont val="Verdana"/>
        <family val="2"/>
      </rPr>
      <t>(rekenkundig op vier decimalen achter de komma afgerond)</t>
    </r>
    <r>
      <rPr>
        <b/>
        <sz val="10"/>
        <rFont val="Verdana"/>
        <family val="2"/>
      </rPr>
      <t xml:space="preserve">
</t>
    </r>
  </si>
  <si>
    <r>
      <t xml:space="preserve">Transitievergoeding 
</t>
    </r>
    <r>
      <rPr>
        <b/>
        <strike/>
        <u/>
        <sz val="10"/>
        <color theme="0" tint="-0.249977111117893"/>
        <rFont val="Verdana"/>
        <family val="2"/>
      </rPr>
      <t>Het maximum percentage is rekenkundig 2,7800%. Hoger aanbieden dan 2,7800% leidt tot uitsluiting van deze aanbestedingsprocedure</t>
    </r>
    <r>
      <rPr>
        <b/>
        <strike/>
        <sz val="10"/>
        <color theme="0" tint="-0.249977111117893"/>
        <rFont val="Verdana"/>
        <family val="2"/>
      </rPr>
      <t xml:space="preserve">. </t>
    </r>
  </si>
  <si>
    <r>
      <rPr>
        <b/>
        <sz val="8"/>
        <color rgb="FF0070C0"/>
        <rFont val="Verdana"/>
        <family val="2"/>
      </rPr>
      <t xml:space="preserve">Bedrijfsspecifieke kostprijsvariabele </t>
    </r>
    <r>
      <rPr>
        <b/>
        <sz val="8"/>
        <color theme="0" tint="-0.499984740745262"/>
        <rFont val="Verdana"/>
        <family val="2"/>
      </rPr>
      <t xml:space="preserve">
</t>
    </r>
    <r>
      <rPr>
        <sz val="8"/>
        <rFont val="Verdana"/>
        <family val="2"/>
      </rPr>
      <t xml:space="preserve">Deze voorziening is voor AOW-gerechtigden niet van toepassing. Inschrijver vult hier niets in. </t>
    </r>
  </si>
  <si>
    <r>
      <rPr>
        <b/>
        <sz val="8"/>
        <color rgb="FF0070C0"/>
        <rFont val="Verdana"/>
        <family val="2"/>
      </rPr>
      <t xml:space="preserve">Bedrijfsspecifieke kostprijsvariabele, binnen door het relevante pensioenfonds (zoals StiPP) vastgestelde kaders en waardes.  
</t>
    </r>
    <r>
      <rPr>
        <sz val="8"/>
        <rFont val="Verdana"/>
        <family val="2"/>
      </rPr>
      <t xml:space="preserve">Deze voorziening is voor AOW-gerechtigden niet van toepassing. Inschrijver vult hier niets in. </t>
    </r>
  </si>
  <si>
    <r>
      <rPr>
        <b/>
        <sz val="8"/>
        <color rgb="FF0070C0"/>
        <rFont val="Verdana"/>
        <family val="2"/>
      </rPr>
      <t xml:space="preserve">Niet-bedrijfsspecifieke kostprijsvariabele
</t>
    </r>
    <r>
      <rPr>
        <sz val="8"/>
        <rFont val="Verdana"/>
        <family val="2"/>
      </rPr>
      <t xml:space="preserve">Deze voorziening is voor AOW-gerechtigden niet van toepassing. Inschrijver vult hier niets in. </t>
    </r>
  </si>
  <si>
    <r>
      <rPr>
        <b/>
        <sz val="8"/>
        <color rgb="FF0070C0"/>
        <rFont val="Verdana"/>
        <family val="2"/>
      </rPr>
      <t>Bedrijfsspecifieke kostprijsvariabele</t>
    </r>
    <r>
      <rPr>
        <sz val="8"/>
        <rFont val="Verdana"/>
        <family val="2"/>
      </rPr>
      <t xml:space="preserve">
Deze voorziening is voor AOW-gerechtigden niet van toepassing. Inschrijver vult hier niets in. </t>
    </r>
  </si>
  <si>
    <r>
      <t xml:space="preserve">Bedrijfsspecifieke kostprijsvariabele, maar met een uit de wet te herleiden rekenkundig maximum van 2,78000%. 
</t>
    </r>
    <r>
      <rPr>
        <sz val="8"/>
        <rFont val="Verdana"/>
        <family val="2"/>
      </rPr>
      <t xml:space="preserve">Deze voorziening is voor AOW-gerechtigden niet van toepassing. Inschrijver vult hier niets in. </t>
    </r>
  </si>
  <si>
    <r>
      <t xml:space="preserve">
</t>
    </r>
    <r>
      <rPr>
        <b/>
        <sz val="11"/>
        <rFont val="Verdana"/>
        <family val="2"/>
      </rPr>
      <t xml:space="preserve">Ziektekosten tijdens dienstverband
in deze regel, cel D29, invullen.  </t>
    </r>
    <r>
      <rPr>
        <b/>
        <sz val="10"/>
        <rFont val="Verdana"/>
        <family val="2"/>
      </rPr>
      <t>(Gekoppeld aan cel H37 in blok 6 als onderdeel van de 
berekeningsgrondslag van de eindejaarsuitkering. Voor AOW-gerechtigden doorbetaling 90% altijd voor rekening werkgever, tot maximaal 6 weken)</t>
    </r>
  </si>
  <si>
    <r>
      <t>I</t>
    </r>
    <r>
      <rPr>
        <b/>
        <sz val="9"/>
        <rFont val="Verdana"/>
        <family val="2"/>
      </rPr>
      <t xml:space="preserve">nschrijver dient uitsluitend de gele velden in de tabbladen 2a t/m 2d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 in zowel in Excel, als – in tabblad 3 rechtsgeldig ondertekend – in PDF (het gehele document, niet alleen tabblad 3).  </t>
    </r>
    <r>
      <rPr>
        <sz val="9"/>
        <rFont val="Verdana"/>
        <family val="2"/>
      </rPr>
      <t xml:space="preserve">
De door Inschrijver ingediende Inschrijving, waarvan de Tariefstelling deel uitmaakt, wordt onderdeel van de Raamovereenkomst.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</si>
  <si>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deze bijlage 5 'Tariefstelling'. In deze bijlage 'Tariefstelling' mag niet worden afgeweken van de eisen zoals weergegeven in het Programma van Eisen en dienen de instructies in de andere relevante Aanbestedingsstukken, zoals ook in deze bijlage, te worden gevolgd. </t>
  </si>
  <si>
    <t xml:space="preserve">Zie o.a. ook paragraaf 5.4 van het Beschrijvend Document en hoofdstuk 10 van het Programma van Eisen </t>
  </si>
  <si>
    <t>Loonsomfactor Detacheren AOW-gerechtigden in fase B en C / fase 3 en 4.
(rekenkundig op vier decimalen achter de komma afgerond)</t>
  </si>
  <si>
    <t>Bureaumarge Detacheren AOW-gerechtigden in fase B en C / fase 3 en 4.</t>
  </si>
  <si>
    <t>Verschil vergeleken met Omrekenfactor tabblad 2a:
(Moet minimaal 19% lager zijn)</t>
  </si>
  <si>
    <t>Verschil vergeleken met Omrekenfactor tabblad 2b:
(Moet minimaal 19% lager zijn)</t>
  </si>
  <si>
    <t>Loonsomfactor Detacheren in fase B en C / fase 3 en 4.
(rekenkundig op vier decimalen achter de komma afgerond)</t>
  </si>
  <si>
    <r>
      <rPr>
        <sz val="10"/>
        <rFont val="Verdana"/>
        <family val="2"/>
      </rPr>
      <t>De Omrekenfactor dient altijd hoger dan 1,0000 te zijn.</t>
    </r>
    <r>
      <rPr>
        <sz val="10"/>
        <color rgb="FFFF0000"/>
        <rFont val="Verdana"/>
        <family val="2"/>
      </rPr>
      <t xml:space="preserve"> 
</t>
    </r>
    <r>
      <rPr>
        <b/>
        <sz val="11"/>
        <color rgb="FFFF0000"/>
        <rFont val="Verdana"/>
        <family val="2"/>
      </rPr>
      <t xml:space="preserve">Deze Omrekenfactor dient minimaal 19% lager te zijn dan de Omrekenfactor die u in tabblad 2a heeft aangeboden. Zie onder meer ook de leeswijzer tabblad 0 van dit document. </t>
    </r>
    <r>
      <rPr>
        <b/>
        <sz val="10"/>
        <color rgb="FFFF0000"/>
        <rFont val="Verdana"/>
        <family val="2"/>
      </rPr>
      <t xml:space="preserve">  </t>
    </r>
  </si>
  <si>
    <r>
      <rPr>
        <sz val="10"/>
        <rFont val="Verdana"/>
        <family val="2"/>
      </rPr>
      <t>De Omrekenfactor dient altijd hoger dan 1,0000 te zijn.</t>
    </r>
    <r>
      <rPr>
        <sz val="10"/>
        <color rgb="FFFF0000"/>
        <rFont val="Verdana"/>
        <family val="2"/>
      </rPr>
      <t xml:space="preserve"> 
</t>
    </r>
    <r>
      <rPr>
        <b/>
        <sz val="11"/>
        <color rgb="FFFF0000"/>
        <rFont val="Verdana"/>
        <family val="2"/>
      </rPr>
      <t>Deze Omrekenfactor dient minimaal 19% lager te zijn dan de Omrekenfactor die u in tabblad 2b heeft aangeboden. Zie onder meer ook de leeswijzer tabblad 0 van dit document.</t>
    </r>
    <r>
      <rPr>
        <sz val="11"/>
        <color rgb="FFFF0000"/>
        <rFont val="Verdana"/>
        <family val="2"/>
      </rPr>
      <t xml:space="preserve">   </t>
    </r>
  </si>
  <si>
    <r>
      <rPr>
        <b/>
        <sz val="9"/>
        <color rgb="FF0070C0"/>
        <rFont val="Verdana"/>
        <family val="2"/>
      </rPr>
      <t>Zie o.a. ook eis 10.21, hoofdstuk 10, Programma van Eisen (bijlage A)</t>
    </r>
    <r>
      <rPr>
        <sz val="9"/>
        <rFont val="Verdana"/>
        <family val="2"/>
      </rPr>
      <t xml:space="preserve">
Inschrijver vult in tabblad 2a t/m 2d van dezeTariefstelling (bijlage 5) de volgende </t>
    </r>
    <r>
      <rPr>
        <b/>
        <sz val="9"/>
        <rFont val="Verdana"/>
        <family val="2"/>
      </rPr>
      <t>loonsomfactoren in, op basis van het prijspeil van 2024:</t>
    </r>
    <r>
      <rPr>
        <sz val="9"/>
        <rFont val="Verdana"/>
        <family val="2"/>
      </rPr>
      <t xml:space="preserve"> 
- Tabblad 2a: Loonsomfactor voor Uitzenden en/of Detacheren in fase A/ 1,2;
- Tabblad 2b: Loonsomfactor voor Detacheren in fase B en C/ 3,4. 
- Tabblad 2c: Loonsomfactor voor Uitzenden en/of Detacheren voor AOW-gerechtigden  in fase A/ 1,2;
- Tabblad 2d  Loonsomfactor voor Detacheren voor AOW-gerechtigden in fase B en C/ 3,4
Inschrijver vult hiertoe de geel gemarkeerde velden van de bovengenoemde tabbladen 2a t/m 2d in conform het bepaalde in hoofdstuk 10 van het Programma van Eisen en dit format Tariefstelling (bijlage 5). Inschrijver mag de wit gemarkeerde velden niet wijzigen. 
Inschrijver dient zich bij de Inschrijving bij het invullen van de loonsomfactor te baseren op inhuur voor functies in risicopremiegroep 1. Desgewenst verdisconteert Inschrijver voor de zo goed als uitgesloten kans dat er een keer sprake kan zijn van inhuur voor functies in risicopremiegroep 2, een kostenopslag in blok 5 van de loonsomfactor en/of in de bureaumarge.
Zie voor meer informatie over de scope van de bovengenoemde loonsomfactoren paragraaf 1.8.1 van het Beschrijvend Document. 
</t>
    </r>
  </si>
  <si>
    <t>2a en 2b
WGA- en ZW-flex premie</t>
  </si>
  <si>
    <r>
      <rPr>
        <b/>
        <sz val="9"/>
        <color rgb="FF0070C0"/>
        <rFont val="Verdana"/>
        <family val="2"/>
      </rPr>
      <t xml:space="preserve">Zie o.a. ook eis 10.25, hoofdstuk 10, Programma van Eisen (bijlage A)
</t>
    </r>
    <r>
      <rPr>
        <sz val="9"/>
        <rFont val="Verdana"/>
        <family val="2"/>
      </rPr>
      <t xml:space="preserve">Inschrijver vult in tabblad 2a en 2b* van deze Tariefstelling voor elk van de uitgevraagde loonsomfactoren in, </t>
    </r>
    <r>
      <rPr>
        <b/>
        <sz val="9"/>
        <rFont val="Verdana"/>
        <family val="2"/>
      </rPr>
      <t xml:space="preserve">uitgaand van het jaar 2024: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Loonsomfactor betrekking op heeft, zal uitvoeren.
Inschrijver vult hiertoe de daarvoor bestemde geel gemarkeerde velden van tabblad 2a en 2b* van dit format Tariefstelling in.
Bij Inschrijving dient in de loonsomfactoren 2a en 2b voor de vaststelling van de ZW/WGA-premie premiesector 52 'Uitzendbedrijven' conform de Wab leidend te zijn.
</t>
    </r>
    <r>
      <rPr>
        <i/>
        <sz val="9"/>
        <rFont val="Verdana"/>
        <family val="2"/>
      </rPr>
      <t xml:space="preserve">*Omdat deze premies niet van toepassing zijn voor AOW-gerechtigden, worden deze niet in tabblad 2c en 2d ingevuld. </t>
    </r>
    <r>
      <rPr>
        <sz val="9"/>
        <rFont val="Verdana"/>
        <family val="2"/>
      </rPr>
      <t xml:space="preserve">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 gedurende de looptijd van de Raamovereenkomst inclusief eventuele verlengingen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</si>
  <si>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r>
      <rPr>
        <b/>
        <sz val="9"/>
        <color rgb="FF0070C0"/>
        <rFont val="Verdana"/>
        <family val="2"/>
      </rPr>
      <t xml:space="preserve">Zie o.a. ook eis 10.26, hoofdstuk 10, Programma van Eisen (bijlage A) </t>
    </r>
    <r>
      <rPr>
        <sz val="9"/>
        <rFont val="Verdana"/>
        <family val="2"/>
      </rPr>
      <t xml:space="preserve">
Inschrijver vult in tabblad 2a t/m 2d van de Tariefstelling (bijlage 5) de volgende bureaumarges in: 
- Tabblad 2a: Bureaumarge voor Uitzenden en/of Detacheren in fase A/ 1,2;
- Tabblad 2b: Bureaumarge voor Detacheren in fase B en C/ 3,4:
- Tabblad 2c: Bureaumarge voor Uitzenden en/of Detacheren voor AOW-gerechtigden  in fase A/ 1,2;
- Tabblad 2d  Bureaumarge voor Detacheren voor AOW-gerechtigden in fase B en C/ 3,4.
Inschrijver vult hiertoe de daarvoor bestemde gele velden in de tabbladen 2a t/m 2d van het format Tariefstelling (bijlage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inclusief eventuele verlengingen van de Raamovereenkomst. 
Inschrijver dient hier rekening mee te houden in haar Tariefstelling. </t>
    </r>
    <r>
      <rPr>
        <sz val="9"/>
        <rFont val="Verdana"/>
        <family val="2"/>
      </rPr>
      <t xml:space="preserve">Aanbestedende dienst wijst er op dat strategische Inschrijvingen, waarbij bijvoorbeeld de contractuele kaders op een later moment toch nog worden opgerekt, niet zijn toegestaan. Indien Inschrijver toch ervoor kiest met een (te) lage Bureaumarge in te schrijven, dan is dit voor zijn eigen rekening en risico. 
</t>
    </r>
  </si>
  <si>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 5) vermenigvuldigd met de van toepassing zijnde Omrekenfactor. De Omrekenfactor is het resultaat van de loonsomfactor vermenigvuldigd met de bureaumarge. 
Dus: 
Uurtarief = Uurloon * Omrekenfactor  
Omrekenfactor = loonsomfactor * bureaumarge
In deze Tariefstelling vult Inschrijver onder andere percentages van componenten van de loonsomfactor en bureaumarge in die hij offreert. Daaruit volgt ook welke Omrekenfactor Inschrijver offreert. 
Het Uurtarief is afhankelijk van de van toepassing zijnde loonsomfactor en bureaumarge en dus Omrekenfactor. In de Tariefstelling wordt het volgende uitgevraagd: 
- Loonsomfactor en bureaumarge en dus Omrekenfactor voor Uitzenden en/of Detacheren in fase A/ 1,2;
- Loonsomfactor en bureaumarge en dus Omrekenfactor voor Detacheren in fase B en C/ 3,4;
- Loonsomfactor en bureaumarge en dus Omrekenfactor voor Uitzenden en/of Detacheren voor AOW-gerechtigden in fase A/ 1,2;
- Loonsomfactor en bureaumarge en dus Omrekenfactor voor Detacheren voor AOW-gerechtigden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</si>
  <si>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t xml:space="preserve">
- Zie ook eis 10.25 voor de werkhervattingskas premies WGA en ZW-Flex;
- De reservering voor de transitievergoeding mag gedurende de looptijd van de Raamovereenkomst, inclusief de verlenging daarvan, niet worden 
  aangepast. Uitzondering hierop is aanpassing vanwege een wettelijke wijziging waardoor de hoogte van de uit te keren transitievergoeding wijzigt.  
  Opdrachtgever eist dat Opdrachtnemergever proactief de transitievergoeding aan de Uitzendkracht uitkeert zodra deze hier recht op heeft; 
- De in blok 5 van de loonsomfactor opgenomen kostprijsvariabelen mogen gedurende de looptijd van de Raamovereenkomst, inclusief de verlenging 
  daarvan, niet worden aangepast;
- </t>
    </r>
    <r>
      <rPr>
        <b/>
        <u/>
        <sz val="9"/>
        <rFont val="Verdana"/>
        <family val="2"/>
      </rPr>
      <t>In blok 5, cel D29, dient Inschrijver in ieder geval – indien hij dat wenst – een reservering voor de ziektekosten tijdens dienstverband op te nemen. Deze  reservering is namelijk onderdeel van de berekeningsgrondslag van de eindejaarsuitkering die in blok 6 staat en moet 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wijiziging ligt. Indien de administratieve aanpassingen niet tijdig kunnen worden doorgevoerd, is er sprake van wijziging met terugwerkende kracht waaruit doorgaans een separate verrekening volgt. Zie ook eis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</si>
  <si>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verlengingen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(met terugwerkende kracht) doorgevoerd;
- Gewijzigde percentages van (niet-)bedrijfsspecifieke kostprijsvariabelen worden een-op-een in de loonsomfactor overgenomen. Uitzondering hierop zijn
  de reserveringen voor vakantie- en feestdagen in de jaren dat Bevrijdingsdag/5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de tabblad 0 ‘Leeswijzer’ van de loonsomfactoren in deze Tariefstelling (bijlage 5) staat aanvullende informatie en een aantal instructies;
- In de tabbladen 2a t/m 2d staat per onderscheiden kostprijsvariabele in de toelichting in de rechterkolom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de verlenging daarvan, mag 
   worden aangepast en zo ja, onder welke voorwaarden dat kan; </t>
    </r>
  </si>
  <si>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t/m 2d van de Tariefstelling (bijlage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t>
    </r>
    <r>
      <rPr>
        <b/>
        <sz val="9"/>
        <rFont val="Verdana"/>
        <family val="2"/>
      </rPr>
      <t>Op hoofdlijnen betreft het de volgende kostprijsvariabelen:</t>
    </r>
    <r>
      <rPr>
        <sz val="9"/>
        <rFont val="Verdana"/>
        <family val="2"/>
      </rPr>
      <t xml:space="preserve">
</t>
    </r>
    <r>
      <rPr>
        <b/>
        <sz val="9"/>
        <rFont val="Verdana"/>
        <family val="2"/>
      </rPr>
      <t>- De basis</t>
    </r>
    <r>
      <rPr>
        <sz val="9"/>
        <rFont val="Verdana"/>
        <family val="2"/>
      </rPr>
      <t xml:space="preserve">
De ‘basis’ bestaat uit het Uurloon, waarmee het bruto uurloon conform de arbeidsvoorwaarden van Deelnemer wordt bedoeld. Het Uurloon in de ‘basis’ is altijd 100,0000% in dit kostenmodel. Dit percentage is daarom door Aanbestedende dienst al ingevuld in de Loonkostenfactoren in de tabbladen 2a t/m 2d in de Tariefstelling (bijlage 5), in een wit, beveiligd veld in kolom D. Inschrijver mag dit percentage niet aanpassen. Zie ook de instructies en toelichtingen in deze Tariefstelling (bijlage 5)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10.25,10.27 en de instructies en toelichtingen in deze Tariefstelling (bijlage 5). 
Inschrijver dient de bedrijfsspecifieke kostprijsvariabelen in de daartoe bestemde gele velden in de loonsomfactoren in tabbladen 2a t/m 2d van deze Tariefstelling (bijlage 5) in te vullen. Zie ook de instructies en toelichtingen in de Tariefstelling (bijlage 5) en hoofdstuk 5 van het Beschrijvend Document.  
</t>
    </r>
  </si>
  <si>
    <r>
      <t xml:space="preserve">
</t>
    </r>
    <r>
      <rPr>
        <b/>
        <sz val="9"/>
        <rFont val="Verdana"/>
        <family val="2"/>
      </rPr>
      <t xml:space="preserve">- De eindejaarsuitkering </t>
    </r>
    <r>
      <rPr>
        <sz val="9"/>
        <rFont val="Verdana"/>
        <family val="2"/>
      </rPr>
      <t xml:space="preserve">
Met ingang van 1 januari 2023 maakt een vaste eindejaarsuitkering deel uit van de inlenersbeloning. Conform de arbeidsvoorwaarden van Deelnemer is momenteel sprake van een eindejaarsuitkering van 8,30%. Zie ook de bijlage S Bri/Bro. 
Deze eindejaarsuitkering is verwerkt in de loonsomfactoren in tabbladen 2a t/m 2d van deze Tariefstelling (bijlage 5).
Daartoe is door Aanbestedende dienst het percentage 8,3000% ingevuld in de loonsomfactoren in de tabbladen 2a t/m 2d in de Tariefstelling (bijlage 5) in een wit, beveiligd veld in kolom D. 
Zie ook de instructies en toelichtingen in deze Tariefstelling (bijlage 5) en hoofdstuk 10 van het Programma van Eisen (Bijlage A).  </t>
    </r>
  </si>
  <si>
    <r>
      <rPr>
        <b/>
        <sz val="9"/>
        <color rgb="FF0070C0"/>
        <rFont val="Verdana"/>
        <family val="2"/>
      </rPr>
      <t>Zie o.a. ook eis 10.20 en 10.29, hoofdstuk 10, Programma van Eisen (bijlage A)</t>
    </r>
    <r>
      <rPr>
        <b/>
        <sz val="9"/>
        <rFont val="Verdana"/>
        <family val="2"/>
      </rPr>
      <t xml:space="preserve"> </t>
    </r>
    <r>
      <rPr>
        <sz val="9"/>
        <rFont val="Verdana"/>
        <family val="2"/>
      </rPr>
      <t xml:space="preserve">
In de Tariefstelling (bijlage 5) zijn</t>
    </r>
    <r>
      <rPr>
        <b/>
        <sz val="9"/>
        <rFont val="Verdana"/>
        <family val="2"/>
      </rPr>
      <t xml:space="preserve"> vier Omrekenfactoren </t>
    </r>
    <r>
      <rPr>
        <sz val="9"/>
        <rFont val="Verdana"/>
        <family val="2"/>
      </rPr>
      <t xml:space="preserve">gedefinieerd, die resulteren uit de invulling van de loonsomfactor (zie eis 10.21) en de bureaumarge (eis 10.26) in tabbladen 2a t/m 2d. 
</t>
    </r>
    <r>
      <rPr>
        <b/>
        <sz val="9"/>
        <rFont val="Verdana"/>
        <family val="2"/>
      </rPr>
      <t>Dit betreft de volgende vier Omrekenfactoren:</t>
    </r>
    <r>
      <rPr>
        <sz val="9"/>
        <rFont val="Verdana"/>
        <family val="2"/>
      </rPr>
      <t xml:space="preserve">
- Tabblad 2a:    Omrekenfactor voor Uitzenden en/of Detacheren in fase A / 1,2;
- Tabblad 2b:    Omrekenfactor voor Detacheren in fase B of C / 3,4.
- Tabblad 2c*:  Omrekenfactor voor Uitzenden en/of Detacheren voor AOW-gerechtigden in fase A/ 1,2;
- Tabblad 2d*:  Omrekenfactor voor Detacheren voor AOW-gerechtigden in fase B en C/ 3,4.
</t>
    </r>
    <r>
      <rPr>
        <b/>
        <sz val="9"/>
        <color rgb="FFFF0000"/>
        <rFont val="Verdana"/>
        <family val="2"/>
      </rPr>
      <t xml:space="preserve">
</t>
    </r>
    <r>
      <rPr>
        <b/>
        <sz val="10"/>
        <color rgb="FF7030A0"/>
        <rFont val="Verdana"/>
        <family val="2"/>
      </rPr>
      <t>*Graag extra attentie voor het volgende:</t>
    </r>
    <r>
      <rPr>
        <b/>
        <sz val="9"/>
        <color rgb="FF7030A0"/>
        <rFont val="Verdana"/>
        <family val="2"/>
      </rPr>
      <t xml:space="preserve">
 - Tabblad 2c:  De Omrekenfactor voor AOW-gerechtigden in fase A/1,2  in tabblad 2c </t>
    </r>
    <r>
      <rPr>
        <b/>
        <u/>
        <sz val="9"/>
        <color rgb="FF7030A0"/>
        <rFont val="Verdana"/>
        <family val="2"/>
      </rPr>
      <t xml:space="preserve">dient minimaal 19% lager te zijn dan de Omrekenfactor
</t>
    </r>
    <r>
      <rPr>
        <b/>
        <sz val="9"/>
        <color rgb="FF7030A0"/>
        <rFont val="Verdana"/>
        <family val="2"/>
      </rPr>
      <t xml:space="preserve">    </t>
    </r>
    <r>
      <rPr>
        <b/>
        <u/>
        <sz val="9"/>
        <color rgb="FF7030A0"/>
        <rFont val="Verdana"/>
        <family val="2"/>
      </rPr>
      <t>die Inschrijver in tabblad 2a voor Uitzenden en/of Detacheren in fase A / 1,2 heeft aangeboden</t>
    </r>
    <r>
      <rPr>
        <b/>
        <sz val="9"/>
        <color rgb="FF7030A0"/>
        <rFont val="Verdana"/>
        <family val="2"/>
      </rPr>
      <t xml:space="preserve">;
-  Tabblad 2d:  De Omrekenfactor voor AOW-gerechtigden in fase B en C / 3,4 in tabblad 2d </t>
    </r>
    <r>
      <rPr>
        <b/>
        <u/>
        <sz val="9"/>
        <color rgb="FF7030A0"/>
        <rFont val="Verdana"/>
        <family val="2"/>
      </rPr>
      <t xml:space="preserve">dient minimaal 19% lager te zijn dan de 
</t>
    </r>
    <r>
      <rPr>
        <b/>
        <sz val="9"/>
        <color rgb="FF7030A0"/>
        <rFont val="Verdana"/>
        <family val="2"/>
      </rPr>
      <t xml:space="preserve">    </t>
    </r>
    <r>
      <rPr>
        <b/>
        <u/>
        <sz val="9"/>
        <color rgb="FF7030A0"/>
        <rFont val="Verdana"/>
        <family val="2"/>
      </rPr>
      <t>Omrekenfactor die Inschrijver in tabblad 2b voor Detacheren in fase B en C / 3,4 heeft aangeboden</t>
    </r>
    <r>
      <rPr>
        <b/>
        <sz val="9"/>
        <color rgb="FF7030A0"/>
        <rFont val="Verdana"/>
        <family val="2"/>
      </rPr>
      <t xml:space="preserve">. </t>
    </r>
    <r>
      <rPr>
        <b/>
        <sz val="9"/>
        <color rgb="FFFF0000"/>
        <rFont val="Verdana"/>
        <family val="2"/>
      </rPr>
      <t xml:space="preserve">
</t>
    </r>
    <r>
      <rPr>
        <b/>
        <sz val="9"/>
        <rFont val="Verdana"/>
        <family val="2"/>
      </rPr>
      <t>Indien het verschil kleiner is dan 19% dan wordt de betreffende Inschrijving terzijde gelegd en uitgesloten van de verdere aanbestedingsprocedure.</t>
    </r>
    <r>
      <rPr>
        <b/>
        <sz val="9"/>
        <color rgb="FFFF0000"/>
        <rFont val="Verdana"/>
        <family val="2"/>
      </rPr>
      <t xml:space="preserve">
</t>
    </r>
    <r>
      <rPr>
        <b/>
        <sz val="9"/>
        <rFont val="Verdana"/>
        <family val="2"/>
      </rPr>
      <t xml:space="preserve">Zie ook hoofdstuk 10 'Tariefstelling' van het Programma van Eisen, bijlage A.   </t>
    </r>
  </si>
  <si>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 xml:space="preserve">In tabblad 3 staat in cel D12 de </t>
    </r>
    <r>
      <rPr>
        <b/>
        <sz val="9"/>
        <rFont val="Verdana"/>
        <family val="2"/>
      </rPr>
      <t xml:space="preserve">gewogen gemiddelde Omrekenfactor (GGORF) </t>
    </r>
    <r>
      <rPr>
        <sz val="9"/>
        <rFont val="Verdana"/>
        <family val="2"/>
      </rPr>
      <t xml:space="preserve">ten behoeve van de beoordeling van het subgunningscriterium 'Prijs'. Deze gewogen gemiddelde Omrekenfactor wordt op basis van waarden in de tabbladen 2a en 2b vastgestelde procentuele verdelingen, wegingen en formules in tabblad 3 bepaald. De Omrekenfactoren worden automatisch overgenomen uit de tabbladen 2a en 2b. De wegingsfactoren en formule in tabblad 3 zijn door categoriemanagement Uitzendkrachten en Arbeidsparticipanten Uitzendkrachten Rijksoverheid en Deelnemer vastgesteld.
</t>
    </r>
    <r>
      <rPr>
        <b/>
        <sz val="9"/>
        <rFont val="Verdana"/>
        <family val="2"/>
      </rPr>
      <t>De Omrekenfactoren van tabblad 2c en 2d voor AOW-gerechtigden tellen niet mee in de gewogen gemiddelde Omrekenfactor.</t>
    </r>
    <r>
      <rPr>
        <sz val="9"/>
        <rFont val="Verdana"/>
        <family val="2"/>
      </rPr>
      <t xml:space="preserve"> Na invulling van tabblad 2c en 2d van de geel gemarkeerde velden, moeten deze Omrekenfactoren voor AOW-gerechtigden </t>
    </r>
    <r>
      <rPr>
        <b/>
        <sz val="9"/>
        <rFont val="Verdana"/>
        <family val="2"/>
      </rPr>
      <t>minimaal 19% lager te zijn</t>
    </r>
    <r>
      <rPr>
        <sz val="9"/>
        <rFont val="Verdana"/>
        <family val="2"/>
      </rPr>
      <t xml:space="preserve"> dan de Omrekenfactoren van respectievelijk tabblad 2a en 2b. 
</t>
    </r>
    <r>
      <rPr>
        <b/>
        <sz val="9"/>
        <rFont val="Verdana"/>
        <family val="2"/>
      </rPr>
      <t>Score gunningscriterium Prijs</t>
    </r>
    <r>
      <rPr>
        <sz val="9"/>
        <rFont val="Verdana"/>
        <family val="2"/>
      </rPr>
      <t xml:space="preserve">
Uit de gewogen gemiddelde Omrekenfactor volgt na toepassing van de formule in tabblad 3 een totaalaantal punten als score op het subgunningscriterium Prijs berekend. </t>
    </r>
    <r>
      <rPr>
        <b/>
        <sz val="9"/>
        <rFont val="Verdana"/>
        <family val="2"/>
      </rPr>
      <t>Het totaalaantal punten ('de score op het subgunningscriterium Prijs')  staat in cel C21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tabbladen 2a en 2b van deze Tariefstelling bijlage 5. In de Raamovereenkomst zijn de loonsomfactoren, bureaumarges en omrekenfactoren zoals vermeld in tabbladen 2a t/m 2d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 xml:space="preserve">Inschrijver ondertekent tabblad 3 van deze bijlage 5 rechtsgeldig, vult de overige geel gemarkeerde velden in het ondertekeningsblok in en voegt dit tabblad 3 toe als onderdeel van de Inschrijving. Zie ook onderstaand in het blok 'Algemene informatie' 
</t>
    </r>
    <r>
      <rPr>
        <sz val="9"/>
        <color rgb="FFFF0000"/>
        <rFont val="Verdana"/>
        <family val="2"/>
      </rPr>
      <t xml:space="preserve">
</t>
    </r>
  </si>
  <si>
    <t>Omrekenfactor Detacheren AOW-gerechtigden in fase B en C / fase 3 en 4.
(rekenkundig op vier decimalen achter de komma afgerond)</t>
  </si>
  <si>
    <r>
      <t xml:space="preserve">
INVULLEN DOOR INSCHRIJVER (Graag attentie: is alles volledig en correct ingevuld? Ook de blokken </t>
    </r>
    <r>
      <rPr>
        <b/>
        <u/>
        <sz val="10"/>
        <color rgb="FFFF0000"/>
        <rFont val="Verdana"/>
        <family val="2"/>
      </rPr>
      <t>rechts (tabblad 2a en 2b) en onderaan (tabbladen 2a t/m 2d)</t>
    </r>
    <r>
      <rPr>
        <b/>
        <sz val="10"/>
        <color rgb="FFFF0000"/>
        <rFont val="Verdana"/>
        <family val="2"/>
      </rPr>
      <t xml:space="preserve">?)
</t>
    </r>
  </si>
  <si>
    <t xml:space="preserve">Versie Nota van Inlichtingen 2  </t>
  </si>
  <si>
    <r>
      <t xml:space="preserve">DJI-DGV                                                                                                                                                </t>
    </r>
    <r>
      <rPr>
        <b/>
        <sz val="12"/>
        <color rgb="FFFF0000"/>
        <rFont val="Verdana"/>
        <family val="2"/>
      </rPr>
      <t xml:space="preserve">Versie Nota van Inlichtingen 2  </t>
    </r>
  </si>
  <si>
    <t>Bij publicatie deze regel verbergen = het werkelijke aantal punten indien lager dan 1,9100 wordt aangeboden.</t>
  </si>
  <si>
    <r>
      <t xml:space="preserve">Op grond van de ABU- en NBBU-cao is de afdracht van dit percentage in fase A verplicht. 
Het door de SFU in een lopend jaar vastgestelde percentage is leidend bij de vaststelling voor het opvolgende kalenderjaar. Voorbeeld: bij de vaststelling van de tariefstelling voor 2024 in december 2023 geldt het percentage zoals dat in de loop van 2023 door de SFU is vastgesteld. Dit percentage wordt een-op-een in de Loonsomfactor overgenomen. </t>
    </r>
    <r>
      <rPr>
        <strike/>
        <sz val="8"/>
        <color rgb="FFFF0000"/>
        <rFont val="Verdana"/>
        <family val="2"/>
      </rPr>
      <t>In 2023 is het door de SFU vastgestelde percentage 0,075%</t>
    </r>
    <r>
      <rPr>
        <sz val="8"/>
        <color rgb="FFFF0000"/>
        <rFont val="Verdana"/>
        <family val="2"/>
      </rPr>
      <t>. Begin december 2023 werd bekend dat de SFU-reservering voor in kalenderjaar 2024 definitief 0,15% is.</t>
    </r>
  </si>
  <si>
    <r>
      <rPr>
        <b/>
        <sz val="8"/>
        <color rgb="FF0070C0"/>
        <rFont val="Verdana"/>
        <family val="2"/>
      </rPr>
      <t>Niet-bedrijfsspecifieke kostprijsvariabele</t>
    </r>
    <r>
      <rPr>
        <sz val="8"/>
        <rFont val="Verdana"/>
        <family val="2"/>
      </rPr>
      <t xml:space="preserve">
De Aof inclusief kinderopvang, de Zvw en de Awf betreffen de jaarlijks wettelijk vastgestelde premies, die één-op-één dienen te worden overgenomen in de Loonsomfactor. </t>
    </r>
    <r>
      <rPr>
        <sz val="8"/>
        <color rgb="FFFF0000"/>
        <rFont val="Verdana"/>
        <family val="2"/>
      </rPr>
      <t xml:space="preserve">Daarom zijn deze premies door Aanbestedende dienst al ingevuld. </t>
    </r>
    <r>
      <rPr>
        <sz val="8"/>
        <rFont val="Verdana"/>
        <family val="2"/>
      </rPr>
      <t xml:space="preserve">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sz val="8"/>
        <color rgb="FFFF0000"/>
        <rFont val="Verdana"/>
        <family val="2"/>
      </rPr>
      <t>Op het moment van publicatie van deze aanbesteding zijn de definitieve wettelijke premies voor het jaar 2024 nog niet bekend. Op het moment van Inschrijving echter wel. Inschrijver dient daarom deze wettelijke premies bij Inschrijving zelf in te vullen.</t>
    </r>
  </si>
  <si>
    <r>
      <rPr>
        <b/>
        <sz val="9"/>
        <rFont val="Verdana"/>
        <family val="2"/>
      </rPr>
      <t xml:space="preserve">
- Niet-bedrijfsspecifieke kostprijsvariabelen</t>
    </r>
    <r>
      <rPr>
        <sz val="9"/>
        <rFont val="Verdana"/>
        <family val="2"/>
      </rPr>
      <t xml:space="preserve">
Niet-bedrijfsspecifieke kostprijsvariabelen zijn cao-gerelateerde verplichte afdrachten aan fondsen en wettelijk vastgestelde sociale verzekeringspremies, die worden uitgedrukt in uniform vastgestelde percentages en in de loonsomfactoren in deze Tariefstelling (bijlage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een recent voorbeeld van een dergelijke nieuwe premie.
Onder dezelfde voorwaarden kunnen ook niet-bedrijfsspecifieke kostprijsvariabelen uit de Loonsomfactor worden verwijderd. De sectorpremie is hiervan een wat ouder voorbeeld. Beide situaties doen zich tot nu toe alleen bij uitzondering voor. 
Doorgaans wijzigt een aantal niet-bedrijfsspecifieke kostprijsvariabelen per 1 januari van een kalenderjaar. Uiterlijk in de loop van december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deze Tariefstelling (bijlage 5).
Voorbeelden van niet-bedrijfsspecifieke kostprijsvariabelen zijn de reserveringen voor kort/bijzonder verzuim, vakantie- en feestdagen, de verplichte 
afdracht voor de Stichting Fonds Uitzendbranche (SFU) en de premies voor het Algemeen Werkloosfonds (Awf), de Zorgverzekeringswet (Zvw), het 
Arbeidsongeschiktheidsfonds (Aof) en de Private aanvulling werkloosheidswet (sPAWW).   
</t>
    </r>
    <r>
      <rPr>
        <strike/>
        <u/>
        <sz val="9"/>
        <color rgb="FFFF0000"/>
        <rFont val="Verdana"/>
        <family val="2"/>
      </rPr>
      <t>De op het moment van publicatie van deze aanbesteding definitief voor het jaar 2024 vastgestelde niet-bedrijfsspecifieke kostprijsvariabelen heeft Aanbestedende dienst in de loonsomfactoren van de Tariefstelling (bijlage 5) al ingevuld in daartoe bestemde witte, beveiligde velden in kolom D. Inschrijver mag deze witte velden niet aanpassen. Inschrijver dient de op het moment van publicatie de voor het jaar 2024 nog niet definitief vastgestelde niet-bedrijfsspecifieke kostprijsvariabelen in de daartoe bestemde gele velden in de Loonsomfactoren in tabbladen 2a t/m 2d van de Tariefstelling (bijlage 5) in te vullen. Zie ook de instructies en toelichtingen in deze Tariefstelling (bijlage 5) en hoofdstuk 5 van het Beschrijvend Document.</t>
    </r>
    <r>
      <rPr>
        <strike/>
        <sz val="9"/>
        <color rgb="FFFF0000"/>
        <rFont val="Verdana"/>
        <family val="2"/>
      </rPr>
      <t xml:space="preserve"> 
</t>
    </r>
    <r>
      <rPr>
        <sz val="9"/>
        <color rgb="FFFF0000"/>
        <rFont val="Verdana"/>
        <family val="2"/>
      </rPr>
      <t xml:space="preserve">De niet-bedrijfsspecifieke kostprijsvariabelen heeft Aanbestedende dienst in de Loonsomfactoren in deze Tariefstelling (bijlage 5, v.NvI 2) ingevuld in daartoe bestemde witte, beveiligde velden in kolom D. Inschrijver mag deze witte velden niet aanpassen.
Zie ook de instructies en toelichtingen in deze Tariefstelling (bijlage 5) en hoofdstuk 5 van het Beschrijvend Document. </t>
    </r>
  </si>
  <si>
    <r>
      <t xml:space="preserve">S.v.p. niet vergeten de geel gemarkeerde velden in kolom D </t>
    </r>
    <r>
      <rPr>
        <strike/>
        <sz val="8"/>
        <color rgb="FFFF0000"/>
        <rFont val="Verdana"/>
        <family val="2"/>
      </rPr>
      <t>hierboven</t>
    </r>
    <r>
      <rPr>
        <sz val="8"/>
        <rFont val="Verdana"/>
        <family val="2"/>
      </rPr>
      <t xml:space="preserve"> in te vullen</t>
    </r>
    <r>
      <rPr>
        <sz val="8"/>
        <color rgb="FFFF0000"/>
        <rFont val="Verdana"/>
        <family val="2"/>
      </rPr>
      <t xml:space="preserve">, </t>
    </r>
    <r>
      <rPr>
        <strike/>
        <sz val="8"/>
        <color rgb="FFFF0000"/>
        <rFont val="Verdana"/>
        <family val="2"/>
      </rPr>
      <t>zoals de premie voor de Zvw</t>
    </r>
    <r>
      <rPr>
        <strike/>
        <sz val="8"/>
        <rFont val="Verdana"/>
        <family val="2"/>
      </rPr>
      <t>. En</t>
    </r>
    <r>
      <rPr>
        <sz val="8"/>
        <rFont val="Verdana"/>
        <family val="2"/>
      </rPr>
      <t xml:space="preserve"> </t>
    </r>
    <r>
      <rPr>
        <sz val="8"/>
        <color rgb="FFFF0000"/>
        <rFont val="Verdana"/>
        <family val="2"/>
      </rPr>
      <t xml:space="preserve">namelijk </t>
    </r>
    <r>
      <rPr>
        <sz val="8"/>
        <rFont val="Verdana"/>
        <family val="2"/>
      </rPr>
      <t xml:space="preserve">in blok 5 in ieder geval de ziektekosten tijdens dienstverband. Plus de bureaumarge.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</si>
</sst>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_ [$€-413]\ * #,##0.00_ ;_ [$€-413]\ * \-#,##0.00_ ;_ [$€-413]\ * &quot;-&quot;??_ ;_ @_ "/>
  </numFmts>
  <fonts count="117"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sz val="10"/>
      <color theme="3"/>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u/>
      <sz val="10"/>
      <name val="Verdana"/>
      <family val="2"/>
    </font>
    <font>
      <sz val="11"/>
      <color theme="3"/>
      <name val="Verdana"/>
      <family val="2"/>
    </font>
    <font>
      <b/>
      <sz val="12"/>
      <color rgb="FF002060"/>
      <name val="Verdana"/>
      <family val="2"/>
    </font>
    <font>
      <b/>
      <sz val="14"/>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2"/>
      <color rgb="FF0070C0"/>
      <name val="Verdana"/>
      <family val="2"/>
    </font>
    <font>
      <b/>
      <sz val="14"/>
      <color rgb="FF0070C0"/>
      <name val="Verdana"/>
      <family val="2"/>
    </font>
    <font>
      <b/>
      <sz val="14"/>
      <color theme="3"/>
      <name val="Verdana"/>
      <family val="2"/>
    </font>
    <font>
      <sz val="14"/>
      <color theme="3"/>
      <name val="Verdana"/>
      <family val="2"/>
    </font>
    <font>
      <b/>
      <sz val="11"/>
      <color rgb="FF0070C0"/>
      <name val="Verdana"/>
      <family val="2"/>
    </font>
    <font>
      <b/>
      <sz val="14"/>
      <color rgb="FF0070C0"/>
      <name val="Arial"/>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sz val="14"/>
      <name val="Verdana"/>
      <family val="2"/>
    </font>
    <font>
      <b/>
      <sz val="16"/>
      <color theme="3"/>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sz val="8"/>
      <color theme="0" tint="-0.499984740745262"/>
      <name val="Verdana"/>
      <family val="2"/>
    </font>
    <font>
      <sz val="11"/>
      <name val="Arial"/>
      <family val="2"/>
    </font>
    <font>
      <b/>
      <u/>
      <sz val="9"/>
      <name val="Verdana"/>
      <family val="2"/>
    </font>
    <font>
      <b/>
      <sz val="9"/>
      <color rgb="FFFF0000"/>
      <name val="Verdana"/>
      <family val="2"/>
    </font>
    <font>
      <sz val="11"/>
      <color rgb="FFFF0000"/>
      <name val="Verdana"/>
      <family val="2"/>
    </font>
    <font>
      <b/>
      <strike/>
      <u/>
      <sz val="10"/>
      <color theme="0" tint="-0.249977111117893"/>
      <name val="Verdana"/>
      <family val="2"/>
    </font>
    <font>
      <b/>
      <strike/>
      <sz val="10"/>
      <color theme="0" tint="-0.249977111117893"/>
      <name val="Verdana"/>
      <family val="2"/>
    </font>
    <font>
      <b/>
      <strike/>
      <sz val="10"/>
      <color theme="0" tint="-0.34998626667073579"/>
      <name val="Verdana"/>
      <family val="2"/>
    </font>
    <font>
      <b/>
      <sz val="10"/>
      <color rgb="FF7030A0"/>
      <name val="Verdana"/>
      <family val="2"/>
    </font>
    <font>
      <b/>
      <sz val="9"/>
      <color rgb="FF7030A0"/>
      <name val="Verdana"/>
      <family val="2"/>
    </font>
    <font>
      <b/>
      <u/>
      <sz val="9"/>
      <color rgb="FF7030A0"/>
      <name val="Verdana"/>
      <family val="2"/>
    </font>
    <font>
      <b/>
      <sz val="14"/>
      <color rgb="FFFF0000"/>
      <name val="Arial"/>
      <family val="2"/>
    </font>
    <font>
      <strike/>
      <sz val="8"/>
      <name val="Verdana"/>
      <family val="2"/>
    </font>
    <font>
      <strike/>
      <sz val="8"/>
      <color rgb="FFFF0000"/>
      <name val="Verdana"/>
      <family val="2"/>
    </font>
    <font>
      <strike/>
      <u/>
      <sz val="9"/>
      <color rgb="FFFF0000"/>
      <name val="Verdana"/>
      <family val="2"/>
    </font>
    <font>
      <strike/>
      <sz val="9"/>
      <color rgb="FFFF0000"/>
      <name val="Verdana"/>
      <family val="2"/>
    </font>
  </fonts>
  <fills count="13">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C0C0C0"/>
        <bgColor rgb="FFC0C0C0"/>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164" fontId="2" fillId="0" borderId="0" applyFont="0" applyFill="0" applyBorder="0" applyAlignment="0" applyProtection="0"/>
    <xf numFmtId="0" fontId="4" fillId="0" borderId="0"/>
    <xf numFmtId="44" fontId="33" fillId="0" borderId="0" applyFont="0" applyFill="0" applyBorder="0" applyAlignment="0" applyProtection="0"/>
    <xf numFmtId="9" fontId="77" fillId="0" borderId="0" applyFont="0" applyFill="0" applyBorder="0" applyAlignment="0" applyProtection="0"/>
    <xf numFmtId="0" fontId="1" fillId="0" borderId="0"/>
    <xf numFmtId="44" fontId="2" fillId="0" borderId="0" applyFont="0" applyFill="0" applyBorder="0" applyAlignment="0" applyProtection="0"/>
    <xf numFmtId="0" fontId="2" fillId="0" borderId="0"/>
  </cellStyleXfs>
  <cellXfs count="562">
    <xf numFmtId="0" fontId="0" fillId="0" borderId="0" xfId="0"/>
    <xf numFmtId="0" fontId="14"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5" fillId="0" borderId="0" xfId="0" applyFont="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4" fillId="3" borderId="1" xfId="0" applyFont="1" applyFill="1" applyBorder="1" applyProtection="1">
      <protection locked="0"/>
    </xf>
    <xf numFmtId="0" fontId="2" fillId="0" borderId="0" xfId="0" applyFont="1" applyAlignment="1">
      <alignment vertical="top"/>
    </xf>
    <xf numFmtId="0" fontId="9" fillId="0" borderId="0" xfId="0" applyFont="1" applyAlignment="1">
      <alignment vertical="top"/>
    </xf>
    <xf numFmtId="0" fontId="16"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165" fontId="4" fillId="0" borderId="1" xfId="0" applyNumberFormat="1" applyFont="1" applyBorder="1"/>
    <xf numFmtId="0" fontId="4" fillId="0" borderId="1" xfId="0" applyFont="1" applyBorder="1" applyAlignment="1">
      <alignment vertical="top"/>
    </xf>
    <xf numFmtId="166" fontId="4" fillId="4" borderId="1" xfId="0" applyNumberFormat="1" applyFont="1" applyFill="1" applyBorder="1" applyAlignment="1">
      <alignment vertical="top"/>
    </xf>
    <xf numFmtId="165" fontId="4" fillId="0" borderId="1" xfId="0" applyNumberFormat="1" applyFont="1" applyBorder="1" applyAlignment="1">
      <alignment vertical="top"/>
    </xf>
    <xf numFmtId="165" fontId="10" fillId="0" borderId="1" xfId="0" applyNumberFormat="1" applyFont="1" applyBorder="1" applyAlignment="1">
      <alignment vertical="top" wrapText="1"/>
    </xf>
    <xf numFmtId="166" fontId="6" fillId="0" borderId="1" xfId="0" applyNumberFormat="1" applyFont="1" applyBorder="1"/>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166" fontId="4" fillId="4" borderId="1" xfId="0" applyNumberFormat="1" applyFont="1" applyFill="1" applyBorder="1" applyAlignment="1">
      <alignment vertical="top" wrapText="1"/>
    </xf>
    <xf numFmtId="0" fontId="4" fillId="4" borderId="1" xfId="0" applyFont="1" applyFill="1" applyBorder="1" applyAlignment="1">
      <alignment vertical="top" wrapText="1"/>
    </xf>
    <xf numFmtId="0" fontId="4" fillId="3" borderId="1" xfId="0" applyFont="1" applyFill="1" applyBorder="1"/>
    <xf numFmtId="0" fontId="6"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6" fillId="5" borderId="1" xfId="0" applyNumberFormat="1" applyFont="1" applyFill="1" applyBorder="1" applyAlignment="1">
      <alignment vertical="top" wrapText="1"/>
    </xf>
    <xf numFmtId="165" fontId="18" fillId="5" borderId="1" xfId="0" applyNumberFormat="1" applyFont="1" applyFill="1" applyBorder="1" applyAlignment="1">
      <alignment vertical="top" wrapText="1"/>
    </xf>
    <xf numFmtId="165" fontId="3" fillId="5" borderId="1" xfId="0" applyNumberFormat="1" applyFont="1" applyFill="1" applyBorder="1" applyAlignment="1">
      <alignment vertical="top" wrapText="1"/>
    </xf>
    <xf numFmtId="0" fontId="4" fillId="0" borderId="0" xfId="0" applyFont="1"/>
    <xf numFmtId="0" fontId="16" fillId="3" borderId="10" xfId="0" applyFont="1" applyFill="1" applyBorder="1"/>
    <xf numFmtId="0" fontId="4" fillId="3" borderId="10" xfId="0" applyFont="1" applyFill="1" applyBorder="1"/>
    <xf numFmtId="0" fontId="16" fillId="3" borderId="1" xfId="0" applyFont="1" applyFill="1" applyBorder="1"/>
    <xf numFmtId="0" fontId="21" fillId="0" borderId="1" xfId="0" applyFont="1" applyBorder="1" applyAlignment="1">
      <alignment vertical="top" wrapText="1"/>
    </xf>
    <xf numFmtId="165" fontId="6" fillId="4" borderId="1" xfId="0" applyNumberFormat="1" applyFont="1" applyFill="1" applyBorder="1" applyAlignment="1">
      <alignment vertical="top" wrapText="1"/>
    </xf>
    <xf numFmtId="0" fontId="4" fillId="0" borderId="0" xfId="0" applyFont="1" applyAlignment="1">
      <alignment vertical="top"/>
    </xf>
    <xf numFmtId="166" fontId="21" fillId="4" borderId="1" xfId="0" applyNumberFormat="1" applyFont="1" applyFill="1" applyBorder="1" applyAlignment="1">
      <alignment vertical="top" wrapText="1"/>
    </xf>
    <xf numFmtId="165" fontId="22" fillId="0" borderId="1" xfId="0" applyNumberFormat="1" applyFont="1" applyBorder="1" applyAlignment="1">
      <alignment vertical="top" wrapText="1"/>
    </xf>
    <xf numFmtId="0" fontId="22" fillId="0" borderId="1" xfId="0" applyFont="1" applyBorder="1" applyAlignment="1">
      <alignment vertical="top" wrapText="1"/>
    </xf>
    <xf numFmtId="0" fontId="7" fillId="0" borderId="0" xfId="0" applyFont="1"/>
    <xf numFmtId="0" fontId="8" fillId="0" borderId="0" xfId="0" applyFont="1" applyAlignment="1">
      <alignment vertical="top"/>
    </xf>
    <xf numFmtId="0" fontId="18" fillId="0" borderId="1" xfId="0" applyFont="1" applyBorder="1" applyAlignment="1">
      <alignment vertical="top" wrapText="1"/>
    </xf>
    <xf numFmtId="0" fontId="26" fillId="0" borderId="0" xfId="0" applyFont="1" applyAlignment="1">
      <alignment vertical="top"/>
    </xf>
    <xf numFmtId="0" fontId="11" fillId="0" borderId="0" xfId="0" applyFont="1" applyAlignment="1">
      <alignment vertical="top"/>
    </xf>
    <xf numFmtId="0" fontId="27" fillId="0" borderId="0" xfId="0" applyFont="1" applyAlignment="1">
      <alignment wrapText="1"/>
    </xf>
    <xf numFmtId="0" fontId="18" fillId="0" borderId="0" xfId="0" applyFont="1"/>
    <xf numFmtId="10" fontId="4" fillId="0" borderId="0" xfId="0" applyNumberFormat="1" applyFont="1"/>
    <xf numFmtId="0" fontId="18" fillId="0" borderId="1" xfId="0" applyFont="1" applyBorder="1"/>
    <xf numFmtId="0" fontId="29" fillId="0" borderId="0" xfId="0" applyFont="1"/>
    <xf numFmtId="0" fontId="12" fillId="4" borderId="1" xfId="0" applyFont="1" applyFill="1" applyBorder="1" applyAlignment="1">
      <alignment vertical="top" wrapText="1"/>
    </xf>
    <xf numFmtId="0" fontId="34" fillId="0" borderId="1" xfId="0" applyFont="1" applyBorder="1" applyAlignment="1">
      <alignment vertical="top" wrapText="1"/>
    </xf>
    <xf numFmtId="0" fontId="34" fillId="0" borderId="0" xfId="0" applyFont="1"/>
    <xf numFmtId="0" fontId="35" fillId="0" borderId="0" xfId="0" applyFont="1" applyAlignment="1">
      <alignment vertical="top"/>
    </xf>
    <xf numFmtId="0" fontId="37" fillId="0" borderId="0" xfId="0" applyFont="1" applyAlignment="1">
      <alignment wrapText="1"/>
    </xf>
    <xf numFmtId="0" fontId="34" fillId="0" borderId="0" xfId="0" applyFont="1" applyAlignment="1">
      <alignment vertical="top"/>
    </xf>
    <xf numFmtId="0" fontId="38" fillId="0" borderId="0" xfId="0" applyFont="1" applyAlignment="1">
      <alignment vertical="top"/>
    </xf>
    <xf numFmtId="0" fontId="42" fillId="3" borderId="8" xfId="0" applyFont="1" applyFill="1" applyBorder="1"/>
    <xf numFmtId="0" fontId="34" fillId="3" borderId="8" xfId="0" applyFont="1" applyFill="1" applyBorder="1"/>
    <xf numFmtId="0" fontId="42" fillId="0" borderId="1" xfId="0" applyFont="1" applyBorder="1"/>
    <xf numFmtId="0" fontId="42" fillId="0" borderId="1" xfId="0" applyFont="1" applyBorder="1" applyAlignment="1">
      <alignment vertical="top"/>
    </xf>
    <xf numFmtId="0" fontId="42" fillId="0" borderId="1" xfId="0" applyFont="1" applyBorder="1" applyAlignment="1">
      <alignment vertical="top" wrapText="1"/>
    </xf>
    <xf numFmtId="0" fontId="34" fillId="0" borderId="1" xfId="0" applyFont="1" applyBorder="1"/>
    <xf numFmtId="166" fontId="34" fillId="0" borderId="1" xfId="0" applyNumberFormat="1" applyFont="1" applyBorder="1"/>
    <xf numFmtId="165" fontId="34" fillId="0" borderId="1" xfId="0" applyNumberFormat="1" applyFont="1" applyBorder="1"/>
    <xf numFmtId="165" fontId="43" fillId="0" borderId="1" xfId="0" applyNumberFormat="1" applyFont="1" applyBorder="1" applyAlignment="1">
      <alignment vertical="top"/>
    </xf>
    <xf numFmtId="0" fontId="34" fillId="0" borderId="1" xfId="0" applyFont="1" applyBorder="1" applyAlignment="1">
      <alignment vertical="top"/>
    </xf>
    <xf numFmtId="166" fontId="34" fillId="4" borderId="1" xfId="0" applyNumberFormat="1" applyFont="1" applyFill="1" applyBorder="1" applyAlignment="1">
      <alignment vertical="top"/>
    </xf>
    <xf numFmtId="165" fontId="34" fillId="0" borderId="1" xfId="0" applyNumberFormat="1" applyFont="1" applyBorder="1" applyAlignment="1">
      <alignment vertical="top"/>
    </xf>
    <xf numFmtId="165" fontId="43" fillId="0" borderId="1" xfId="0" applyNumberFormat="1" applyFont="1" applyBorder="1" applyAlignment="1">
      <alignment vertical="top" wrapText="1"/>
    </xf>
    <xf numFmtId="166" fontId="34" fillId="3" borderId="1" xfId="0" applyNumberFormat="1" applyFont="1" applyFill="1" applyBorder="1" applyAlignment="1" applyProtection="1">
      <alignment vertical="top"/>
      <protection locked="0"/>
    </xf>
    <xf numFmtId="166" fontId="34" fillId="6" borderId="1" xfId="0" applyNumberFormat="1" applyFont="1" applyFill="1" applyBorder="1" applyAlignment="1" applyProtection="1">
      <alignment vertical="top"/>
      <protection locked="0"/>
    </xf>
    <xf numFmtId="166" fontId="42" fillId="0" borderId="1" xfId="0" applyNumberFormat="1" applyFont="1" applyBorder="1"/>
    <xf numFmtId="165" fontId="42" fillId="0" borderId="1" xfId="0" applyNumberFormat="1" applyFont="1" applyBorder="1"/>
    <xf numFmtId="166" fontId="34" fillId="3" borderId="1" xfId="0" applyNumberFormat="1" applyFont="1" applyFill="1" applyBorder="1" applyAlignment="1" applyProtection="1">
      <alignment vertical="top" wrapText="1"/>
      <protection locked="0"/>
    </xf>
    <xf numFmtId="165" fontId="34" fillId="0" borderId="1" xfId="0" applyNumberFormat="1" applyFont="1" applyBorder="1" applyAlignment="1">
      <alignment vertical="top" wrapText="1"/>
    </xf>
    <xf numFmtId="166" fontId="34" fillId="0" borderId="1" xfId="0" applyNumberFormat="1" applyFont="1" applyBorder="1" applyAlignment="1">
      <alignment vertical="top" wrapText="1"/>
    </xf>
    <xf numFmtId="166" fontId="34" fillId="4" borderId="1" xfId="0" applyNumberFormat="1" applyFont="1" applyFill="1" applyBorder="1" applyAlignment="1">
      <alignment vertical="top" wrapText="1"/>
    </xf>
    <xf numFmtId="0" fontId="34" fillId="4" borderId="1" xfId="0" applyFont="1" applyFill="1" applyBorder="1" applyAlignment="1">
      <alignment vertical="top" wrapText="1"/>
    </xf>
    <xf numFmtId="10" fontId="34" fillId="0" borderId="0" xfId="0" applyNumberFormat="1" applyFont="1"/>
    <xf numFmtId="0" fontId="34" fillId="3" borderId="1" xfId="0" applyFont="1" applyFill="1" applyBorder="1" applyProtection="1">
      <protection locked="0"/>
    </xf>
    <xf numFmtId="166" fontId="34" fillId="3" borderId="1" xfId="0" applyNumberFormat="1" applyFont="1" applyFill="1" applyBorder="1" applyProtection="1">
      <protection locked="0"/>
    </xf>
    <xf numFmtId="0" fontId="42" fillId="4" borderId="1" xfId="0" applyFont="1" applyFill="1" applyBorder="1" applyAlignment="1">
      <alignment vertical="top" wrapText="1"/>
    </xf>
    <xf numFmtId="165" fontId="34" fillId="5" borderId="1" xfId="0" applyNumberFormat="1" applyFont="1" applyFill="1" applyBorder="1" applyAlignment="1">
      <alignment vertical="top" wrapText="1"/>
    </xf>
    <xf numFmtId="165" fontId="42" fillId="5" borderId="1" xfId="0" applyNumberFormat="1" applyFont="1" applyFill="1" applyBorder="1" applyAlignment="1">
      <alignment vertical="top" wrapText="1"/>
    </xf>
    <xf numFmtId="165" fontId="34" fillId="6" borderId="1" xfId="0" applyNumberFormat="1" applyFont="1" applyFill="1" applyBorder="1" applyAlignment="1" applyProtection="1">
      <alignment vertical="top" wrapText="1"/>
      <protection locked="0"/>
    </xf>
    <xf numFmtId="165" fontId="35" fillId="5" borderId="1" xfId="0" applyNumberFormat="1" applyFont="1" applyFill="1" applyBorder="1" applyAlignment="1">
      <alignment vertical="top" wrapText="1"/>
    </xf>
    <xf numFmtId="0" fontId="42" fillId="3" borderId="10" xfId="0" applyFont="1" applyFill="1" applyBorder="1"/>
    <xf numFmtId="0" fontId="34" fillId="3" borderId="10" xfId="0" applyFont="1" applyFill="1" applyBorder="1"/>
    <xf numFmtId="0" fontId="42" fillId="4" borderId="0" xfId="0" applyFont="1" applyFill="1"/>
    <xf numFmtId="0" fontId="34" fillId="4" borderId="0" xfId="0" applyFont="1" applyFill="1"/>
    <xf numFmtId="0" fontId="36" fillId="0" borderId="0" xfId="0" applyFont="1"/>
    <xf numFmtId="0" fontId="36" fillId="0" borderId="0" xfId="0" applyFont="1" applyAlignment="1">
      <alignment vertical="top"/>
    </xf>
    <xf numFmtId="0" fontId="48" fillId="0" borderId="0" xfId="0" applyFont="1"/>
    <xf numFmtId="0" fontId="42" fillId="3" borderId="1" xfId="0" applyFont="1" applyFill="1" applyBorder="1"/>
    <xf numFmtId="0" fontId="34" fillId="3" borderId="1" xfId="0" applyFont="1" applyFill="1" applyBorder="1"/>
    <xf numFmtId="166" fontId="34" fillId="6" borderId="1" xfId="0" applyNumberFormat="1" applyFont="1" applyFill="1" applyBorder="1" applyAlignment="1" applyProtection="1">
      <alignment vertical="top" wrapText="1"/>
      <protection locked="0"/>
    </xf>
    <xf numFmtId="0" fontId="49" fillId="0" borderId="1" xfId="0" applyFont="1" applyBorder="1" applyAlignment="1">
      <alignment vertical="top" wrapText="1"/>
    </xf>
    <xf numFmtId="166" fontId="49" fillId="4" borderId="1" xfId="0" applyNumberFormat="1" applyFont="1" applyFill="1" applyBorder="1" applyAlignment="1">
      <alignment vertical="top"/>
    </xf>
    <xf numFmtId="10" fontId="36" fillId="0" borderId="0" xfId="0" applyNumberFormat="1" applyFont="1"/>
    <xf numFmtId="0" fontId="50" fillId="0" borderId="1" xfId="0" applyFont="1" applyBorder="1"/>
    <xf numFmtId="0" fontId="36" fillId="0" borderId="1" xfId="0" applyFont="1" applyBorder="1"/>
    <xf numFmtId="165" fontId="42" fillId="4" borderId="1" xfId="0" applyNumberFormat="1" applyFont="1" applyFill="1" applyBorder="1" applyAlignment="1">
      <alignment vertical="top" wrapText="1"/>
    </xf>
    <xf numFmtId="0" fontId="35" fillId="0" borderId="0" xfId="0" applyFont="1"/>
    <xf numFmtId="166" fontId="34" fillId="4" borderId="1" xfId="0" applyNumberFormat="1" applyFont="1" applyFill="1" applyBorder="1" applyAlignment="1" applyProtection="1">
      <alignment vertical="top"/>
      <protection locked="0"/>
    </xf>
    <xf numFmtId="166" fontId="49" fillId="4" borderId="1" xfId="0" applyNumberFormat="1" applyFont="1" applyFill="1" applyBorder="1" applyAlignment="1">
      <alignment vertical="top" wrapText="1"/>
    </xf>
    <xf numFmtId="0" fontId="52" fillId="0" borderId="0" xfId="0" applyFont="1"/>
    <xf numFmtId="0" fontId="40" fillId="0" borderId="0" xfId="0" applyFont="1" applyAlignment="1">
      <alignment vertical="top" wrapText="1"/>
    </xf>
    <xf numFmtId="0" fontId="36" fillId="0" borderId="0" xfId="0" applyFont="1" applyAlignment="1">
      <alignment wrapText="1"/>
    </xf>
    <xf numFmtId="0" fontId="54" fillId="0" borderId="0" xfId="0" applyFont="1"/>
    <xf numFmtId="0" fontId="55" fillId="0" borderId="0" xfId="0" applyFont="1"/>
    <xf numFmtId="0" fontId="56" fillId="0" borderId="0" xfId="0" applyFont="1"/>
    <xf numFmtId="0" fontId="57" fillId="0" borderId="0" xfId="0" applyFont="1"/>
    <xf numFmtId="0" fontId="54" fillId="0" borderId="0" xfId="0" applyFont="1" applyAlignment="1">
      <alignment vertical="top"/>
    </xf>
    <xf numFmtId="0" fontId="60" fillId="0" borderId="0" xfId="0" applyFont="1" applyAlignment="1">
      <alignment wrapText="1"/>
    </xf>
    <xf numFmtId="0" fontId="55" fillId="0" borderId="0" xfId="0" applyFont="1" applyAlignment="1">
      <alignment vertical="top"/>
    </xf>
    <xf numFmtId="0" fontId="61" fillId="0" borderId="0" xfId="0" applyFont="1" applyAlignment="1">
      <alignment vertical="top"/>
    </xf>
    <xf numFmtId="0" fontId="57" fillId="0" borderId="0" xfId="0" applyFont="1" applyAlignment="1">
      <alignment horizontal="center"/>
    </xf>
    <xf numFmtId="0" fontId="63" fillId="6" borderId="0" xfId="0" applyFont="1" applyFill="1"/>
    <xf numFmtId="0" fontId="63" fillId="4" borderId="0" xfId="0" applyFont="1" applyFill="1"/>
    <xf numFmtId="0" fontId="64" fillId="0" borderId="0" xfId="0" applyFont="1"/>
    <xf numFmtId="0" fontId="64" fillId="0" borderId="0" xfId="0" applyFont="1" applyAlignment="1">
      <alignment horizontal="center"/>
    </xf>
    <xf numFmtId="0" fontId="63" fillId="6" borderId="1" xfId="0" applyFont="1" applyFill="1" applyBorder="1" applyAlignment="1">
      <alignment wrapText="1"/>
    </xf>
    <xf numFmtId="0" fontId="65" fillId="0" borderId="0" xfId="0" applyFont="1"/>
    <xf numFmtId="0" fontId="61" fillId="8" borderId="1" xfId="0" applyFont="1" applyFill="1" applyBorder="1" applyAlignment="1">
      <alignment vertical="top" wrapText="1"/>
    </xf>
    <xf numFmtId="0" fontId="63" fillId="0" borderId="1" xfId="0" applyFont="1" applyBorder="1" applyAlignment="1">
      <alignment horizontal="left" wrapText="1"/>
    </xf>
    <xf numFmtId="0" fontId="63" fillId="0" borderId="1" xfId="0" applyFont="1" applyBorder="1" applyAlignment="1">
      <alignment horizontal="center"/>
    </xf>
    <xf numFmtId="0" fontId="63" fillId="0" borderId="1" xfId="0" applyFont="1" applyBorder="1" applyAlignment="1">
      <alignment wrapText="1"/>
    </xf>
    <xf numFmtId="0" fontId="64" fillId="0" borderId="1" xfId="0" applyFont="1" applyBorder="1"/>
    <xf numFmtId="165" fontId="64" fillId="0" borderId="1" xfId="0" applyNumberFormat="1" applyFont="1" applyBorder="1" applyAlignment="1">
      <alignment horizontal="center"/>
    </xf>
    <xf numFmtId="9" fontId="63" fillId="6" borderId="1" xfId="0" applyNumberFormat="1" applyFont="1" applyFill="1" applyBorder="1" applyProtection="1">
      <protection locked="0"/>
    </xf>
    <xf numFmtId="9" fontId="64" fillId="0" borderId="1" xfId="0" applyNumberFormat="1" applyFont="1" applyBorder="1"/>
    <xf numFmtId="166" fontId="64" fillId="0" borderId="1" xfId="0" applyNumberFormat="1" applyFont="1" applyBorder="1"/>
    <xf numFmtId="165" fontId="63" fillId="0" borderId="1" xfId="0" applyNumberFormat="1" applyFont="1" applyBorder="1"/>
    <xf numFmtId="9" fontId="64" fillId="8" borderId="8" xfId="0" applyNumberFormat="1" applyFont="1" applyFill="1" applyBorder="1" applyAlignment="1">
      <alignment wrapText="1"/>
    </xf>
    <xf numFmtId="166" fontId="64" fillId="8" borderId="8" xfId="0" applyNumberFormat="1" applyFont="1" applyFill="1" applyBorder="1" applyAlignment="1">
      <alignment wrapText="1"/>
    </xf>
    <xf numFmtId="0" fontId="63" fillId="0" borderId="0" xfId="0" applyFont="1"/>
    <xf numFmtId="0" fontId="64" fillId="0" borderId="10" xfId="0" applyFont="1" applyBorder="1"/>
    <xf numFmtId="0" fontId="57" fillId="8" borderId="10" xfId="0" applyFont="1" applyFill="1" applyBorder="1" applyAlignment="1">
      <alignment wrapText="1"/>
    </xf>
    <xf numFmtId="0" fontId="63" fillId="4" borderId="1" xfId="0" applyFont="1" applyFill="1" applyBorder="1" applyAlignment="1">
      <alignment horizontal="left" vertical="top" wrapText="1"/>
    </xf>
    <xf numFmtId="9" fontId="63" fillId="0" borderId="1" xfId="0" applyNumberFormat="1" applyFont="1" applyBorder="1" applyAlignment="1">
      <alignment wrapText="1"/>
    </xf>
    <xf numFmtId="166" fontId="63" fillId="0" borderId="1" xfId="0" applyNumberFormat="1" applyFont="1" applyBorder="1"/>
    <xf numFmtId="165" fontId="61" fillId="7" borderId="1" xfId="0" applyNumberFormat="1" applyFont="1" applyFill="1" applyBorder="1"/>
    <xf numFmtId="0" fontId="66" fillId="7" borderId="15" xfId="0" applyFont="1" applyFill="1" applyBorder="1" applyAlignment="1">
      <alignment wrapText="1"/>
    </xf>
    <xf numFmtId="0" fontId="64" fillId="0" borderId="0" xfId="0" applyFont="1" applyAlignment="1">
      <alignment vertical="top"/>
    </xf>
    <xf numFmtId="0" fontId="64" fillId="0" borderId="0" xfId="0" applyFont="1" applyAlignment="1">
      <alignment vertical="top" wrapText="1"/>
    </xf>
    <xf numFmtId="0" fontId="64" fillId="0" borderId="0" xfId="0" applyFont="1" applyAlignment="1">
      <alignment horizontal="center" vertical="top"/>
    </xf>
    <xf numFmtId="0" fontId="63" fillId="0" borderId="9" xfId="0" applyFont="1" applyBorder="1"/>
    <xf numFmtId="9" fontId="64" fillId="0" borderId="0" xfId="0" applyNumberFormat="1" applyFont="1"/>
    <xf numFmtId="0" fontId="63" fillId="7" borderId="1" xfId="0" applyFont="1" applyFill="1" applyBorder="1" applyAlignment="1">
      <alignment horizontal="center" vertical="center"/>
    </xf>
    <xf numFmtId="0" fontId="67" fillId="0" borderId="1" xfId="0" applyFont="1" applyBorder="1" applyAlignment="1">
      <alignment horizontal="right" vertical="top" wrapText="1"/>
    </xf>
    <xf numFmtId="0" fontId="67" fillId="0" borderId="0" xfId="0" applyFont="1" applyAlignment="1">
      <alignment horizontal="right" vertical="top" wrapText="1"/>
    </xf>
    <xf numFmtId="0" fontId="61" fillId="8" borderId="15" xfId="0" applyFont="1" applyFill="1" applyBorder="1" applyAlignment="1">
      <alignment horizontal="left" vertical="top" wrapText="1"/>
    </xf>
    <xf numFmtId="0" fontId="67" fillId="0" borderId="0" xfId="0" applyFont="1" applyAlignment="1">
      <alignment horizontal="right" wrapText="1"/>
    </xf>
    <xf numFmtId="0" fontId="63" fillId="0" borderId="1" xfId="0" applyFont="1" applyBorder="1" applyAlignment="1">
      <alignment vertical="top" wrapText="1"/>
    </xf>
    <xf numFmtId="0" fontId="64" fillId="0" borderId="1" xfId="0" applyFont="1" applyBorder="1" applyAlignment="1">
      <alignment vertical="top" wrapText="1"/>
    </xf>
    <xf numFmtId="0" fontId="64" fillId="0" borderId="2" xfId="0" applyFont="1" applyBorder="1" applyAlignment="1">
      <alignment horizontal="center" vertical="top"/>
    </xf>
    <xf numFmtId="0" fontId="63" fillId="0" borderId="0" xfId="0" applyFont="1" applyAlignment="1">
      <alignment vertical="top" wrapText="1"/>
    </xf>
    <xf numFmtId="0" fontId="64" fillId="0" borderId="0" xfId="0" applyFont="1" applyAlignment="1">
      <alignment horizontal="left" vertical="top" wrapText="1"/>
    </xf>
    <xf numFmtId="0" fontId="57" fillId="0" borderId="0" xfId="0" applyFont="1" applyAlignment="1">
      <alignment horizontal="left" vertical="top" wrapText="1"/>
    </xf>
    <xf numFmtId="0" fontId="63" fillId="0" borderId="2" xfId="0" applyFont="1" applyBorder="1" applyAlignment="1">
      <alignment wrapText="1"/>
    </xf>
    <xf numFmtId="0" fontId="63" fillId="0" borderId="1" xfId="0" applyFont="1" applyBorder="1" applyAlignment="1">
      <alignment horizontal="center" wrapText="1"/>
    </xf>
    <xf numFmtId="0" fontId="63" fillId="0" borderId="0" xfId="0" applyFont="1" applyAlignment="1">
      <alignment wrapText="1"/>
    </xf>
    <xf numFmtId="0" fontId="64" fillId="0" borderId="1" xfId="0" applyFont="1" applyBorder="1" applyAlignment="1">
      <alignment wrapText="1"/>
    </xf>
    <xf numFmtId="9" fontId="63" fillId="0" borderId="1" xfId="0" applyNumberFormat="1" applyFont="1" applyBorder="1"/>
    <xf numFmtId="165" fontId="61" fillId="7" borderId="1" xfId="0" applyNumberFormat="1" applyFont="1" applyFill="1" applyBorder="1" applyAlignment="1">
      <alignment vertical="center"/>
    </xf>
    <xf numFmtId="0" fontId="66" fillId="7" borderId="15" xfId="0" applyFont="1" applyFill="1" applyBorder="1" applyAlignment="1">
      <alignment vertical="center" wrapText="1"/>
    </xf>
    <xf numFmtId="0" fontId="57" fillId="0" borderId="0" xfId="0" applyFont="1" applyAlignment="1">
      <alignment wrapText="1"/>
    </xf>
    <xf numFmtId="0" fontId="61" fillId="8" borderId="2" xfId="0" applyFont="1" applyFill="1" applyBorder="1" applyAlignment="1">
      <alignment horizontal="center" vertical="top" wrapText="1"/>
    </xf>
    <xf numFmtId="0" fontId="61" fillId="8" borderId="3" xfId="0" applyFont="1" applyFill="1" applyBorder="1" applyAlignment="1">
      <alignment horizontal="center"/>
    </xf>
    <xf numFmtId="0" fontId="61" fillId="8" borderId="4" xfId="0" applyFont="1" applyFill="1" applyBorder="1" applyAlignment="1">
      <alignment horizontal="center"/>
    </xf>
    <xf numFmtId="0" fontId="61" fillId="0" borderId="1" xfId="0" applyFont="1" applyBorder="1" applyAlignment="1">
      <alignment vertical="center"/>
    </xf>
    <xf numFmtId="0" fontId="63" fillId="0" borderId="1" xfId="0" applyFont="1" applyBorder="1" applyAlignment="1">
      <alignment horizontal="center" vertical="center" wrapText="1"/>
    </xf>
    <xf numFmtId="0" fontId="61" fillId="0" borderId="1" xfId="0" applyFont="1" applyBorder="1" applyAlignment="1">
      <alignment horizontal="center" vertical="center" wrapText="1"/>
    </xf>
    <xf numFmtId="0" fontId="61" fillId="0" borderId="1" xfId="0" applyFont="1" applyBorder="1" applyAlignment="1">
      <alignment wrapText="1"/>
    </xf>
    <xf numFmtId="165" fontId="64" fillId="0" borderId="10" xfId="0" applyNumberFormat="1" applyFont="1" applyBorder="1"/>
    <xf numFmtId="9" fontId="63" fillId="0" borderId="1" xfId="0" applyNumberFormat="1" applyFont="1" applyBorder="1" applyAlignment="1">
      <alignment horizontal="center"/>
    </xf>
    <xf numFmtId="165" fontId="66" fillId="0" borderId="1" xfId="0" applyNumberFormat="1" applyFont="1" applyBorder="1"/>
    <xf numFmtId="0" fontId="61" fillId="0" borderId="10" xfId="0" applyFont="1" applyBorder="1" applyAlignment="1">
      <alignment wrapText="1"/>
    </xf>
    <xf numFmtId="165" fontId="64" fillId="0" borderId="1" xfId="0" applyNumberFormat="1" applyFont="1" applyBorder="1"/>
    <xf numFmtId="0" fontId="63" fillId="0" borderId="0" xfId="0" applyFont="1" applyAlignment="1">
      <alignment horizontal="center" wrapText="1"/>
    </xf>
    <xf numFmtId="165" fontId="54" fillId="0" borderId="1" xfId="0" applyNumberFormat="1" applyFont="1" applyBorder="1"/>
    <xf numFmtId="165" fontId="58" fillId="7" borderId="1" xfId="0" applyNumberFormat="1" applyFont="1" applyFill="1" applyBorder="1"/>
    <xf numFmtId="0" fontId="69" fillId="0" borderId="0" xfId="0" applyFont="1"/>
    <xf numFmtId="0" fontId="61" fillId="0" borderId="0" xfId="0" applyFont="1"/>
    <xf numFmtId="0" fontId="70" fillId="0" borderId="0" xfId="0" applyFont="1"/>
    <xf numFmtId="0" fontId="66" fillId="0" borderId="0" xfId="0" applyFont="1"/>
    <xf numFmtId="0" fontId="71" fillId="0" borderId="0" xfId="0" applyFont="1"/>
    <xf numFmtId="165" fontId="63" fillId="0" borderId="0" xfId="0" applyNumberFormat="1" applyFont="1" applyAlignment="1">
      <alignment horizontal="right"/>
    </xf>
    <xf numFmtId="165" fontId="54" fillId="7" borderId="0" xfId="0" applyNumberFormat="1" applyFont="1" applyFill="1"/>
    <xf numFmtId="0" fontId="72" fillId="0" borderId="0" xfId="0" applyFont="1"/>
    <xf numFmtId="44" fontId="57" fillId="0" borderId="0" xfId="3" applyFont="1"/>
    <xf numFmtId="44" fontId="64" fillId="0" borderId="0" xfId="3" applyFont="1" applyAlignment="1">
      <alignment horizontal="right"/>
    </xf>
    <xf numFmtId="44" fontId="54" fillId="7" borderId="0" xfId="3" applyFont="1" applyFill="1"/>
    <xf numFmtId="44" fontId="65" fillId="0" borderId="0" xfId="3" applyFont="1"/>
    <xf numFmtId="44" fontId="73" fillId="0" borderId="0" xfId="3" applyFont="1"/>
    <xf numFmtId="0" fontId="57" fillId="0" borderId="0" xfId="0" applyFont="1" applyAlignment="1">
      <alignment horizontal="center" vertical="center"/>
    </xf>
    <xf numFmtId="165" fontId="64" fillId="0" borderId="0" xfId="0" applyNumberFormat="1" applyFont="1" applyAlignment="1">
      <alignment horizontal="right"/>
    </xf>
    <xf numFmtId="167" fontId="54" fillId="4" borderId="0" xfId="0" applyNumberFormat="1" applyFont="1" applyFill="1"/>
    <xf numFmtId="0" fontId="73" fillId="0" borderId="0" xfId="0" applyFont="1"/>
    <xf numFmtId="0" fontId="63" fillId="0" borderId="5" xfId="0" applyFont="1" applyBorder="1" applyAlignment="1">
      <alignment vertical="center" wrapText="1"/>
    </xf>
    <xf numFmtId="0" fontId="57" fillId="0" borderId="0" xfId="0" applyFont="1" applyAlignment="1">
      <alignment vertical="top"/>
    </xf>
    <xf numFmtId="0" fontId="66" fillId="3" borderId="1" xfId="0" applyFont="1" applyFill="1" applyBorder="1"/>
    <xf numFmtId="0" fontId="55" fillId="3" borderId="1" xfId="0" applyFont="1" applyFill="1" applyBorder="1"/>
    <xf numFmtId="0" fontId="66" fillId="0" borderId="1" xfId="0" applyFont="1" applyBorder="1"/>
    <xf numFmtId="0" fontId="66" fillId="0" borderId="1" xfId="0" applyFont="1" applyBorder="1" applyAlignment="1">
      <alignment vertical="top"/>
    </xf>
    <xf numFmtId="0" fontId="66" fillId="0" borderId="1" xfId="0" applyFont="1" applyBorder="1" applyAlignment="1">
      <alignment vertical="top" wrapText="1"/>
    </xf>
    <xf numFmtId="0" fontId="55" fillId="0" borderId="1" xfId="0" applyFont="1" applyBorder="1"/>
    <xf numFmtId="166" fontId="55" fillId="0" borderId="1" xfId="0" applyNumberFormat="1" applyFont="1" applyBorder="1"/>
    <xf numFmtId="165" fontId="55" fillId="0" borderId="1" xfId="0" applyNumberFormat="1" applyFont="1" applyBorder="1"/>
    <xf numFmtId="165" fontId="67" fillId="0" borderId="1" xfId="0" applyNumberFormat="1" applyFont="1" applyBorder="1" applyAlignment="1">
      <alignment vertical="top"/>
    </xf>
    <xf numFmtId="0" fontId="55" fillId="0" borderId="1" xfId="0" applyFont="1" applyBorder="1" applyAlignment="1">
      <alignment vertical="top"/>
    </xf>
    <xf numFmtId="166" fontId="55" fillId="6" borderId="1" xfId="0" applyNumberFormat="1" applyFont="1" applyFill="1" applyBorder="1" applyAlignment="1" applyProtection="1">
      <alignment vertical="top" wrapText="1"/>
      <protection locked="0"/>
    </xf>
    <xf numFmtId="165" fontId="55" fillId="0" borderId="1" xfId="0" applyNumberFormat="1" applyFont="1" applyBorder="1" applyAlignment="1">
      <alignment vertical="top"/>
    </xf>
    <xf numFmtId="165" fontId="67" fillId="0" borderId="1" xfId="0" applyNumberFormat="1" applyFont="1" applyBorder="1" applyAlignment="1">
      <alignment vertical="top" wrapText="1"/>
    </xf>
    <xf numFmtId="0" fontId="55" fillId="0" borderId="1" xfId="0" applyFont="1" applyBorder="1" applyAlignment="1">
      <alignment vertical="top" wrapText="1"/>
    </xf>
    <xf numFmtId="166" fontId="55" fillId="6" borderId="1" xfId="0" applyNumberFormat="1" applyFont="1" applyFill="1" applyBorder="1" applyAlignment="1" applyProtection="1">
      <alignment vertical="top"/>
      <protection locked="0"/>
    </xf>
    <xf numFmtId="166" fontId="55" fillId="4" borderId="1" xfId="0" applyNumberFormat="1" applyFont="1" applyFill="1" applyBorder="1" applyAlignment="1">
      <alignment vertical="top"/>
    </xf>
    <xf numFmtId="166" fontId="66" fillId="0" borderId="1" xfId="0" applyNumberFormat="1" applyFont="1" applyBorder="1"/>
    <xf numFmtId="0" fontId="75" fillId="0" borderId="1" xfId="0" applyFont="1" applyBorder="1" applyAlignment="1">
      <alignment vertical="top" wrapText="1"/>
    </xf>
    <xf numFmtId="166" fontId="75" fillId="4" borderId="1" xfId="0" applyNumberFormat="1" applyFont="1" applyFill="1" applyBorder="1" applyAlignment="1">
      <alignment vertical="top"/>
    </xf>
    <xf numFmtId="165" fontId="55" fillId="0" borderId="1" xfId="0" applyNumberFormat="1" applyFont="1" applyBorder="1" applyAlignment="1">
      <alignment vertical="top" wrapText="1"/>
    </xf>
    <xf numFmtId="166" fontId="55" fillId="4" borderId="1" xfId="0" applyNumberFormat="1" applyFont="1" applyFill="1" applyBorder="1" applyAlignment="1">
      <alignment vertical="top" wrapText="1"/>
    </xf>
    <xf numFmtId="166" fontId="55" fillId="3" borderId="1" xfId="0" applyNumberFormat="1" applyFont="1" applyFill="1" applyBorder="1" applyAlignment="1" applyProtection="1">
      <alignment vertical="top" wrapText="1"/>
      <protection locked="0"/>
    </xf>
    <xf numFmtId="0" fontId="55" fillId="4" borderId="1" xfId="0" applyFont="1" applyFill="1" applyBorder="1" applyAlignment="1">
      <alignment vertical="top" wrapText="1"/>
    </xf>
    <xf numFmtId="0" fontId="55" fillId="3" borderId="1" xfId="0" applyFont="1" applyFill="1" applyBorder="1" applyProtection="1">
      <protection locked="0"/>
    </xf>
    <xf numFmtId="166" fontId="55" fillId="3" borderId="1" xfId="0" applyNumberFormat="1" applyFont="1" applyFill="1" applyBorder="1" applyProtection="1">
      <protection locked="0"/>
    </xf>
    <xf numFmtId="10" fontId="57" fillId="0" borderId="0" xfId="0" applyNumberFormat="1" applyFont="1"/>
    <xf numFmtId="0" fontId="71" fillId="0" borderId="1" xfId="0" applyFont="1" applyBorder="1"/>
    <xf numFmtId="0" fontId="66" fillId="4" borderId="1" xfId="0" applyFont="1" applyFill="1" applyBorder="1" applyAlignment="1">
      <alignment vertical="top" wrapText="1"/>
    </xf>
    <xf numFmtId="165" fontId="55" fillId="5" borderId="1" xfId="0" applyNumberFormat="1" applyFont="1" applyFill="1" applyBorder="1" applyAlignment="1">
      <alignment vertical="top" wrapText="1"/>
    </xf>
    <xf numFmtId="165" fontId="66" fillId="5" borderId="1" xfId="0" applyNumberFormat="1" applyFont="1" applyFill="1" applyBorder="1" applyAlignment="1">
      <alignment vertical="top" wrapText="1"/>
    </xf>
    <xf numFmtId="0" fontId="57" fillId="0" borderId="1" xfId="0" applyFont="1" applyBorder="1"/>
    <xf numFmtId="165" fontId="55" fillId="6" borderId="1" xfId="0" applyNumberFormat="1" applyFont="1" applyFill="1" applyBorder="1" applyAlignment="1" applyProtection="1">
      <alignment vertical="top" wrapText="1"/>
      <protection locked="0"/>
    </xf>
    <xf numFmtId="165" fontId="66" fillId="4" borderId="1" xfId="0" applyNumberFormat="1" applyFont="1" applyFill="1" applyBorder="1" applyAlignment="1">
      <alignment vertical="top" wrapText="1"/>
    </xf>
    <xf numFmtId="165" fontId="54" fillId="5" borderId="1" xfId="0" applyNumberFormat="1" applyFont="1" applyFill="1" applyBorder="1" applyAlignment="1">
      <alignment vertical="top" wrapText="1"/>
    </xf>
    <xf numFmtId="0" fontId="66" fillId="3" borderId="10" xfId="0" applyFont="1" applyFill="1" applyBorder="1"/>
    <xf numFmtId="0" fontId="55" fillId="3" borderId="10" xfId="0" applyFont="1" applyFill="1" applyBorder="1"/>
    <xf numFmtId="0" fontId="66" fillId="4" borderId="0" xfId="0" applyFont="1" applyFill="1"/>
    <xf numFmtId="0" fontId="55" fillId="4" borderId="0" xfId="0" applyFont="1" applyFill="1"/>
    <xf numFmtId="0" fontId="26" fillId="0" borderId="0" xfId="0" applyFont="1" applyAlignment="1" applyProtection="1">
      <alignment vertical="top"/>
      <protection locked="0"/>
    </xf>
    <xf numFmtId="165" fontId="4" fillId="4" borderId="1" xfId="0" applyNumberFormat="1" applyFont="1" applyFill="1" applyBorder="1" applyAlignment="1">
      <alignment vertical="top" wrapText="1"/>
    </xf>
    <xf numFmtId="165" fontId="10"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165" fontId="10" fillId="0" borderId="2" xfId="5" applyNumberFormat="1" applyFont="1" applyBorder="1" applyAlignment="1">
      <alignment vertical="top" wrapText="1"/>
    </xf>
    <xf numFmtId="0" fontId="4" fillId="0" borderId="0" xfId="0" applyFont="1" applyAlignment="1">
      <alignment wrapText="1"/>
    </xf>
    <xf numFmtId="0" fontId="0" fillId="0" borderId="0" xfId="0" applyAlignment="1">
      <alignment wrapText="1"/>
    </xf>
    <xf numFmtId="165" fontId="10" fillId="0" borderId="1" xfId="0" applyNumberFormat="1" applyFont="1" applyBorder="1" applyAlignment="1">
      <alignment vertical="top" wrapText="1"/>
    </xf>
    <xf numFmtId="2" fontId="79" fillId="4" borderId="0" xfId="0" applyNumberFormat="1" applyFont="1" applyFill="1" applyBorder="1" applyAlignment="1"/>
    <xf numFmtId="0" fontId="80" fillId="0" borderId="0" xfId="0" applyFont="1" applyAlignment="1">
      <alignment vertical="top"/>
    </xf>
    <xf numFmtId="0" fontId="30" fillId="0" borderId="0" xfId="0" applyFont="1" applyAlignment="1">
      <alignment vertical="top"/>
    </xf>
    <xf numFmtId="0" fontId="81" fillId="0" borderId="0" xfId="0" applyFont="1" applyAlignment="1">
      <alignment vertical="top"/>
    </xf>
    <xf numFmtId="0" fontId="85" fillId="4" borderId="0" xfId="0" applyFont="1" applyFill="1" applyBorder="1"/>
    <xf numFmtId="0" fontId="87" fillId="0" borderId="0" xfId="0" applyFont="1" applyAlignment="1">
      <alignment vertical="top"/>
    </xf>
    <xf numFmtId="0" fontId="0" fillId="0" borderId="0" xfId="0" applyProtection="1"/>
    <xf numFmtId="0" fontId="53" fillId="0" borderId="0" xfId="0" applyFont="1" applyAlignment="1">
      <alignment vertical="top"/>
    </xf>
    <xf numFmtId="0" fontId="7" fillId="0" borderId="0" xfId="0" applyFont="1" applyProtection="1"/>
    <xf numFmtId="0" fontId="17" fillId="0" borderId="0" xfId="0" applyFont="1" applyAlignment="1" applyProtection="1">
      <alignment vertical="top" wrapText="1"/>
    </xf>
    <xf numFmtId="0" fontId="8" fillId="0" borderId="0" xfId="0" applyFont="1" applyAlignment="1">
      <alignment wrapText="1"/>
    </xf>
    <xf numFmtId="0" fontId="12" fillId="0" borderId="0" xfId="0" applyFont="1" applyAlignment="1" applyProtection="1">
      <alignment wrapText="1"/>
    </xf>
    <xf numFmtId="0" fontId="6" fillId="0" borderId="1" xfId="0" applyFont="1" applyBorder="1" applyAlignment="1" applyProtection="1">
      <alignment wrapText="1"/>
    </xf>
    <xf numFmtId="165" fontId="4" fillId="0" borderId="1" xfId="0" applyNumberFormat="1" applyFont="1" applyBorder="1" applyAlignment="1" applyProtection="1">
      <alignment horizontal="center"/>
    </xf>
    <xf numFmtId="9" fontId="6" fillId="0" borderId="1" xfId="0" applyNumberFormat="1" applyFont="1" applyBorder="1" applyProtection="1"/>
    <xf numFmtId="165" fontId="6" fillId="0" borderId="1" xfId="0" applyNumberFormat="1" applyFont="1" applyBorder="1" applyProtection="1"/>
    <xf numFmtId="0" fontId="16" fillId="0" borderId="0" xfId="0" applyFont="1" applyAlignment="1" applyProtection="1">
      <alignment wrapText="1"/>
    </xf>
    <xf numFmtId="0" fontId="16" fillId="0" borderId="0" xfId="0" applyFont="1" applyProtection="1"/>
    <xf numFmtId="0" fontId="2" fillId="0" borderId="0" xfId="0" applyFont="1" applyProtection="1"/>
    <xf numFmtId="0" fontId="88" fillId="0" borderId="0" xfId="0" applyFont="1" applyAlignment="1" applyProtection="1">
      <alignment wrapText="1"/>
    </xf>
    <xf numFmtId="165" fontId="89" fillId="7" borderId="1" xfId="0" applyNumberFormat="1" applyFont="1" applyFill="1" applyBorder="1" applyAlignment="1" applyProtection="1">
      <alignment vertical="center"/>
    </xf>
    <xf numFmtId="0" fontId="25" fillId="0" borderId="0" xfId="0" applyFont="1" applyProtection="1"/>
    <xf numFmtId="0" fontId="8" fillId="0" borderId="0" xfId="0" applyFont="1" applyProtection="1"/>
    <xf numFmtId="0" fontId="6" fillId="0" borderId="0" xfId="0" applyFont="1" applyFill="1" applyProtection="1"/>
    <xf numFmtId="0" fontId="6" fillId="0" borderId="0" xfId="0" applyFont="1" applyProtection="1"/>
    <xf numFmtId="0" fontId="9" fillId="0" borderId="0" xfId="0" applyFont="1" applyProtection="1"/>
    <xf numFmtId="0" fontId="79" fillId="0" borderId="0" xfId="0" applyFont="1" applyProtection="1"/>
    <xf numFmtId="0" fontId="2" fillId="0" borderId="0" xfId="0" applyFont="1" applyAlignment="1" applyProtection="1">
      <alignment horizontal="center"/>
    </xf>
    <xf numFmtId="0" fontId="4" fillId="0" borderId="0" xfId="0" applyFont="1" applyAlignment="1" applyProtection="1">
      <alignment horizontal="center"/>
    </xf>
    <xf numFmtId="0" fontId="17" fillId="0" borderId="0" xfId="0" applyFont="1" applyFill="1" applyProtection="1"/>
    <xf numFmtId="0" fontId="7" fillId="0" borderId="0" xfId="0" applyFont="1" applyAlignment="1" applyProtection="1">
      <alignment horizontal="center"/>
    </xf>
    <xf numFmtId="0" fontId="24" fillId="0" borderId="0" xfId="0" applyFont="1" applyProtection="1"/>
    <xf numFmtId="165" fontId="12" fillId="0" borderId="0" xfId="0" applyNumberFormat="1" applyFont="1" applyAlignment="1" applyProtection="1">
      <alignment horizontal="right"/>
    </xf>
    <xf numFmtId="165" fontId="90" fillId="7" borderId="0" xfId="0" applyNumberFormat="1" applyFont="1" applyFill="1" applyProtection="1"/>
    <xf numFmtId="0" fontId="19" fillId="0" borderId="0" xfId="0" applyFont="1" applyProtection="1"/>
    <xf numFmtId="0" fontId="23" fillId="0" borderId="0" xfId="0" applyFont="1" applyProtection="1"/>
    <xf numFmtId="44" fontId="0" fillId="0" borderId="0" xfId="6" applyFont="1" applyProtection="1"/>
    <xf numFmtId="44" fontId="23" fillId="0" borderId="0" xfId="6" applyFont="1" applyAlignment="1" applyProtection="1">
      <alignment horizontal="right"/>
    </xf>
    <xf numFmtId="44" fontId="91" fillId="0" borderId="0" xfId="6" applyFont="1" applyProtection="1"/>
    <xf numFmtId="44" fontId="92" fillId="0" borderId="0" xfId="6" applyFont="1" applyProtection="1"/>
    <xf numFmtId="44" fontId="9" fillId="0" borderId="0" xfId="6" applyFont="1" applyProtection="1"/>
    <xf numFmtId="0" fontId="32" fillId="0" borderId="0" xfId="0" applyFont="1" applyAlignment="1"/>
    <xf numFmtId="0" fontId="79" fillId="0" borderId="0" xfId="0" applyFont="1" applyBorder="1" applyAlignment="1">
      <alignment wrapText="1"/>
    </xf>
    <xf numFmtId="0" fontId="15" fillId="0" borderId="0" xfId="0" applyFont="1" applyProtection="1"/>
    <xf numFmtId="0" fontId="0" fillId="0" borderId="0" xfId="0" applyProtection="1">
      <protection locked="0"/>
    </xf>
    <xf numFmtId="0" fontId="6" fillId="0" borderId="5" xfId="0" applyFont="1" applyBorder="1" applyAlignment="1" applyProtection="1">
      <alignment vertical="center" wrapText="1"/>
    </xf>
    <xf numFmtId="0" fontId="0" fillId="0" borderId="0" xfId="0" applyAlignment="1" applyProtection="1">
      <alignment horizontal="center"/>
      <protection locked="0"/>
    </xf>
    <xf numFmtId="0" fontId="0" fillId="0" borderId="0" xfId="0" applyAlignment="1" applyProtection="1">
      <alignment horizontal="center"/>
    </xf>
    <xf numFmtId="0" fontId="84" fillId="0" borderId="1" xfId="0" applyFont="1" applyBorder="1" applyAlignment="1">
      <alignment vertical="center"/>
    </xf>
    <xf numFmtId="166" fontId="4" fillId="6" borderId="1" xfId="0" applyNumberFormat="1" applyFont="1" applyFill="1" applyBorder="1" applyAlignment="1" applyProtection="1">
      <alignment vertical="top" wrapText="1"/>
      <protection locked="0"/>
    </xf>
    <xf numFmtId="166" fontId="6" fillId="6" borderId="1" xfId="0" applyNumberFormat="1" applyFont="1" applyFill="1" applyBorder="1" applyProtection="1">
      <protection locked="0"/>
    </xf>
    <xf numFmtId="0" fontId="6" fillId="0" borderId="10" xfId="5" applyFont="1" applyBorder="1" applyAlignment="1">
      <alignment horizontal="left" vertical="top"/>
    </xf>
    <xf numFmtId="166" fontId="4" fillId="9" borderId="1" xfId="4" applyNumberFormat="1" applyFont="1" applyFill="1" applyBorder="1" applyAlignment="1">
      <alignmen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17" fillId="0" borderId="1" xfId="5" applyFont="1" applyBorder="1" applyAlignment="1">
      <alignment vertical="top"/>
    </xf>
    <xf numFmtId="166" fontId="4" fillId="9" borderId="1" xfId="5" applyNumberFormat="1" applyFont="1" applyFill="1" applyBorder="1" applyAlignment="1">
      <alignment vertical="top"/>
    </xf>
    <xf numFmtId="165" fontId="93" fillId="0" borderId="1" xfId="0" applyNumberFormat="1" applyFont="1" applyBorder="1" applyAlignment="1">
      <alignment vertical="top" wrapText="1"/>
    </xf>
    <xf numFmtId="165" fontId="10" fillId="0" borderId="1" xfId="0" applyNumberFormat="1" applyFont="1" applyBorder="1" applyAlignment="1">
      <alignment vertical="top" wrapText="1"/>
    </xf>
    <xf numFmtId="0" fontId="6" fillId="11" borderId="1" xfId="0" applyNumberFormat="1" applyFont="1" applyFill="1" applyBorder="1" applyAlignment="1">
      <alignment vertical="center" wrapText="1"/>
    </xf>
    <xf numFmtId="0" fontId="96" fillId="12" borderId="20" xfId="0" applyFont="1" applyFill="1" applyBorder="1" applyAlignment="1">
      <alignment vertical="top"/>
    </xf>
    <xf numFmtId="0" fontId="96" fillId="12" borderId="21" xfId="0" applyFont="1" applyFill="1" applyBorder="1" applyAlignment="1">
      <alignment vertical="top"/>
    </xf>
    <xf numFmtId="0" fontId="96" fillId="12" borderId="21" xfId="0" applyFont="1" applyFill="1" applyBorder="1" applyAlignment="1">
      <alignment vertical="top" wrapText="1"/>
    </xf>
    <xf numFmtId="166" fontId="4" fillId="6" borderId="1" xfId="0" applyNumberFormat="1" applyFont="1" applyFill="1" applyBorder="1" applyProtection="1">
      <protection locked="0"/>
    </xf>
    <xf numFmtId="0" fontId="98" fillId="2" borderId="1" xfId="0" applyFont="1" applyFill="1" applyBorder="1" applyAlignment="1">
      <alignment vertical="top"/>
    </xf>
    <xf numFmtId="168" fontId="26" fillId="7" borderId="0" xfId="6" applyNumberFormat="1" applyFont="1" applyFill="1" applyProtection="1"/>
    <xf numFmtId="0" fontId="6" fillId="10" borderId="2" xfId="0" applyFont="1" applyFill="1" applyBorder="1" applyAlignment="1" applyProtection="1">
      <alignment vertical="center" wrapText="1"/>
    </xf>
    <xf numFmtId="0" fontId="6" fillId="10" borderId="1" xfId="0" applyFont="1" applyFill="1" applyBorder="1" applyAlignment="1" applyProtection="1">
      <alignment horizontal="center" vertical="center" wrapText="1"/>
    </xf>
    <xf numFmtId="0" fontId="6" fillId="10" borderId="1" xfId="0" applyFont="1" applyFill="1" applyBorder="1" applyAlignment="1" applyProtection="1">
      <alignment vertical="center" wrapText="1"/>
    </xf>
    <xf numFmtId="0" fontId="89" fillId="7" borderId="15" xfId="0" applyFont="1" applyFill="1" applyBorder="1" applyAlignment="1" applyProtection="1">
      <alignment vertical="center" wrapText="1"/>
    </xf>
    <xf numFmtId="0" fontId="6" fillId="2" borderId="1" xfId="0" applyFont="1" applyFill="1" applyBorder="1" applyAlignment="1">
      <alignment vertical="top"/>
    </xf>
    <xf numFmtId="0" fontId="23" fillId="0" borderId="1" xfId="0" applyFont="1" applyBorder="1" applyAlignment="1">
      <alignment vertical="top" wrapText="1"/>
    </xf>
    <xf numFmtId="166" fontId="4" fillId="4" borderId="1" xfId="0" applyNumberFormat="1" applyFont="1" applyFill="1" applyBorder="1" applyAlignment="1" applyProtection="1">
      <alignment vertical="top"/>
    </xf>
    <xf numFmtId="165" fontId="99" fillId="0" borderId="1" xfId="0" applyNumberFormat="1" applyFont="1" applyBorder="1" applyAlignment="1">
      <alignment vertical="top" wrapText="1"/>
    </xf>
    <xf numFmtId="166" fontId="4" fillId="4" borderId="1" xfId="0" applyNumberFormat="1" applyFont="1" applyFill="1" applyBorder="1" applyAlignment="1" applyProtection="1">
      <alignment vertical="top" wrapText="1"/>
    </xf>
    <xf numFmtId="0" fontId="6" fillId="3" borderId="1" xfId="0" applyFont="1" applyFill="1" applyBorder="1" applyAlignment="1" applyProtection="1">
      <alignment horizontal="left" vertical="top" wrapText="1"/>
      <protection locked="0"/>
    </xf>
    <xf numFmtId="165" fontId="21" fillId="0" borderId="1" xfId="0" applyNumberFormat="1" applyFont="1" applyBorder="1" applyAlignment="1">
      <alignment vertical="top"/>
    </xf>
    <xf numFmtId="0" fontId="21" fillId="0" borderId="1" xfId="0" applyFont="1" applyBorder="1" applyAlignment="1">
      <alignment vertical="top"/>
    </xf>
    <xf numFmtId="0" fontId="6" fillId="4" borderId="1" xfId="0" applyNumberFormat="1" applyFont="1" applyFill="1" applyBorder="1" applyAlignment="1">
      <alignment horizontal="center" vertical="center"/>
    </xf>
    <xf numFmtId="0" fontId="6" fillId="4" borderId="1" xfId="0" applyNumberFormat="1" applyFont="1" applyFill="1" applyBorder="1" applyAlignment="1"/>
    <xf numFmtId="0" fontId="11" fillId="0" borderId="0" xfId="0" applyFont="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165" fontId="6" fillId="4" borderId="1" xfId="5" applyNumberFormat="1" applyFont="1" applyFill="1" applyBorder="1" applyAlignment="1">
      <alignment vertical="top"/>
    </xf>
    <xf numFmtId="165" fontId="100" fillId="0" borderId="1" xfId="0" applyNumberFormat="1" applyFont="1" applyBorder="1" applyAlignment="1">
      <alignment vertical="top" wrapText="1"/>
    </xf>
    <xf numFmtId="166" fontId="21" fillId="4" borderId="1" xfId="0" applyNumberFormat="1" applyFont="1" applyFill="1" applyBorder="1" applyAlignment="1">
      <alignment vertical="top"/>
    </xf>
    <xf numFmtId="166" fontId="4" fillId="6" borderId="1" xfId="0" applyNumberFormat="1" applyFont="1" applyFill="1" applyBorder="1" applyAlignment="1" applyProtection="1">
      <alignment vertical="top"/>
      <protection locked="0"/>
    </xf>
    <xf numFmtId="2" fontId="4" fillId="0" borderId="0" xfId="0" applyNumberFormat="1" applyFont="1"/>
    <xf numFmtId="166" fontId="4" fillId="0" borderId="1" xfId="0" applyNumberFormat="1" applyFont="1" applyBorder="1" applyAlignment="1">
      <alignment vertical="top"/>
    </xf>
    <xf numFmtId="166" fontId="4" fillId="0" borderId="1" xfId="0" applyNumberFormat="1" applyFont="1" applyBorder="1" applyAlignment="1" applyProtection="1">
      <alignment vertical="top" wrapText="1"/>
    </xf>
    <xf numFmtId="165" fontId="4" fillId="0" borderId="1" xfId="5" applyNumberFormat="1" applyFont="1" applyBorder="1" applyAlignment="1">
      <alignment horizontal="left" vertical="top" wrapText="1"/>
    </xf>
    <xf numFmtId="0" fontId="97" fillId="0" borderId="8" xfId="0" applyFont="1" applyBorder="1" applyAlignment="1">
      <alignment vertical="top" wrapText="1"/>
    </xf>
    <xf numFmtId="0" fontId="0" fillId="0" borderId="0" xfId="0" applyAlignment="1">
      <alignment vertical="top" wrapText="1"/>
    </xf>
    <xf numFmtId="0" fontId="7" fillId="0" borderId="8" xfId="0" applyFont="1" applyBorder="1" applyAlignment="1">
      <alignment vertical="top" wrapText="1"/>
    </xf>
    <xf numFmtId="165" fontId="4" fillId="0" borderId="1" xfId="0" applyNumberFormat="1" applyFont="1" applyBorder="1"/>
    <xf numFmtId="0" fontId="4" fillId="0" borderId="1" xfId="0" applyFont="1" applyBorder="1"/>
    <xf numFmtId="165" fontId="10" fillId="0" borderId="1" xfId="0" applyNumberFormat="1" applyFont="1" applyBorder="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0" fontId="98" fillId="0" borderId="1" xfId="0" applyFont="1" applyBorder="1" applyAlignment="1">
      <alignment wrapText="1"/>
    </xf>
    <xf numFmtId="10" fontId="98" fillId="0" borderId="1" xfId="0" applyNumberFormat="1" applyFont="1" applyBorder="1"/>
    <xf numFmtId="0" fontId="16" fillId="0" borderId="8" xfId="0" applyFont="1" applyBorder="1" applyAlignment="1">
      <alignment vertical="top" wrapText="1"/>
    </xf>
    <xf numFmtId="10" fontId="98" fillId="0" borderId="2" xfId="0" applyNumberFormat="1" applyFont="1" applyBorder="1"/>
    <xf numFmtId="169" fontId="4" fillId="4" borderId="1" xfId="0" applyNumberFormat="1" applyFont="1" applyFill="1" applyBorder="1" applyAlignment="1"/>
    <xf numFmtId="165" fontId="10" fillId="0" borderId="1" xfId="0" applyNumberFormat="1" applyFont="1" applyBorder="1" applyAlignment="1">
      <alignment vertical="top" wrapText="1"/>
    </xf>
    <xf numFmtId="0" fontId="11" fillId="0" borderId="0" xfId="0" applyFont="1" applyAlignment="1">
      <alignment vertical="top" wrapText="1"/>
    </xf>
    <xf numFmtId="0" fontId="13" fillId="0" borderId="0" xfId="0" applyFont="1" applyAlignment="1">
      <alignment vertical="top" wrapText="1"/>
    </xf>
    <xf numFmtId="0" fontId="26" fillId="0" borderId="0" xfId="0" applyFont="1" applyAlignment="1">
      <alignment vertical="top" wrapText="1"/>
    </xf>
    <xf numFmtId="0" fontId="0" fillId="0" borderId="0" xfId="0" applyAlignment="1">
      <alignment wrapText="1"/>
    </xf>
    <xf numFmtId="0" fontId="7" fillId="0" borderId="8" xfId="0" applyFont="1" applyBorder="1" applyAlignment="1">
      <alignment vertical="top" wrapText="1"/>
    </xf>
    <xf numFmtId="0" fontId="0" fillId="0" borderId="10" xfId="0" applyBorder="1" applyAlignment="1">
      <alignment vertical="top" wrapText="1"/>
    </xf>
    <xf numFmtId="0" fontId="82" fillId="0" borderId="0" xfId="0" applyFont="1" applyAlignment="1">
      <alignment vertical="top" wrapText="1"/>
    </xf>
    <xf numFmtId="0" fontId="83" fillId="0" borderId="0" xfId="0" applyFont="1" applyAlignment="1">
      <alignment vertical="top" wrapText="1"/>
    </xf>
    <xf numFmtId="0" fontId="18" fillId="0" borderId="0" xfId="0" applyFont="1" applyAlignment="1">
      <alignment wrapText="1"/>
    </xf>
    <xf numFmtId="0" fontId="9" fillId="0" borderId="0" xfId="0" applyFont="1" applyAlignment="1">
      <alignment wrapText="1"/>
    </xf>
    <xf numFmtId="165" fontId="6" fillId="6" borderId="14" xfId="0" applyNumberFormat="1" applyFont="1" applyFill="1" applyBorder="1" applyAlignment="1" applyProtection="1">
      <alignment vertical="top" wrapText="1"/>
      <protection locked="0"/>
    </xf>
    <xf numFmtId="165" fontId="4" fillId="6" borderId="9" xfId="0" applyNumberFormat="1" applyFont="1" applyFill="1" applyBorder="1" applyAlignment="1" applyProtection="1">
      <alignment vertical="top" wrapText="1"/>
      <protection locked="0"/>
    </xf>
    <xf numFmtId="165" fontId="4" fillId="6" borderId="12" xfId="0" applyNumberFormat="1" applyFont="1" applyFill="1" applyBorder="1" applyAlignment="1" applyProtection="1">
      <alignment vertical="top" wrapText="1"/>
      <protection locked="0"/>
    </xf>
    <xf numFmtId="165" fontId="4" fillId="6" borderId="15" xfId="0" applyNumberFormat="1" applyFont="1" applyFill="1" applyBorder="1" applyAlignment="1" applyProtection="1">
      <alignment vertical="top" wrapText="1"/>
      <protection locked="0"/>
    </xf>
    <xf numFmtId="165" fontId="4" fillId="6" borderId="0" xfId="0" applyNumberFormat="1" applyFont="1" applyFill="1" applyBorder="1" applyAlignment="1" applyProtection="1">
      <alignment vertical="top" wrapText="1"/>
      <protection locked="0"/>
    </xf>
    <xf numFmtId="165" fontId="4" fillId="6" borderId="13" xfId="0" applyNumberFormat="1" applyFont="1" applyFill="1" applyBorder="1" applyAlignment="1" applyProtection="1">
      <alignment vertical="top" wrapText="1"/>
      <protection locked="0"/>
    </xf>
    <xf numFmtId="165" fontId="4" fillId="6" borderId="16" xfId="0" applyNumberFormat="1" applyFont="1" applyFill="1" applyBorder="1" applyAlignment="1" applyProtection="1">
      <alignment vertical="top" wrapText="1"/>
      <protection locked="0"/>
    </xf>
    <xf numFmtId="165" fontId="4" fillId="6" borderId="6" xfId="0" applyNumberFormat="1" applyFont="1" applyFill="1" applyBorder="1" applyAlignment="1" applyProtection="1">
      <alignment vertical="top" wrapText="1"/>
      <protection locked="0"/>
    </xf>
    <xf numFmtId="165" fontId="4" fillId="6" borderId="11" xfId="0" applyNumberFormat="1" applyFont="1" applyFill="1" applyBorder="1" applyAlignment="1" applyProtection="1">
      <alignment vertical="top" wrapText="1"/>
      <protection locked="0"/>
    </xf>
    <xf numFmtId="0" fontId="4" fillId="0" borderId="2" xfId="5" applyFont="1" applyBorder="1"/>
    <xf numFmtId="0" fontId="4" fillId="0" borderId="4" xfId="5" applyFont="1" applyBorder="1"/>
    <xf numFmtId="165" fontId="4" fillId="0" borderId="1" xfId="0" applyNumberFormat="1" applyFont="1" applyBorder="1"/>
    <xf numFmtId="0" fontId="4" fillId="0" borderId="1" xfId="0" applyFont="1" applyBorder="1"/>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10" xfId="0" applyFont="1" applyBorder="1" applyAlignment="1">
      <alignment horizontal="left" vertical="top"/>
    </xf>
    <xf numFmtId="0" fontId="6" fillId="0" borderId="8" xfId="0" applyFont="1" applyBorder="1" applyAlignment="1">
      <alignment horizontal="left" vertical="top" wrapText="1"/>
    </xf>
    <xf numFmtId="165" fontId="10" fillId="0" borderId="1" xfId="0" applyNumberFormat="1" applyFont="1" applyBorder="1" applyAlignment="1">
      <alignment vertical="top" wrapText="1"/>
    </xf>
    <xf numFmtId="0" fontId="16" fillId="0" borderId="1" xfId="0" applyFont="1" applyBorder="1" applyAlignment="1">
      <alignment vertical="center"/>
    </xf>
    <xf numFmtId="0" fontId="4" fillId="0" borderId="1" xfId="0" applyFont="1" applyBorder="1" applyAlignment="1">
      <alignment vertical="center"/>
    </xf>
    <xf numFmtId="0" fontId="16" fillId="0" borderId="1" xfId="0" applyFont="1" applyBorder="1"/>
    <xf numFmtId="167" fontId="6" fillId="6" borderId="1" xfId="0" applyNumberFormat="1" applyFont="1" applyFill="1" applyBorder="1" applyAlignment="1" applyProtection="1">
      <alignment vertical="top" wrapText="1"/>
      <protection locked="0"/>
    </xf>
    <xf numFmtId="0" fontId="17" fillId="5" borderId="2" xfId="0" applyFont="1" applyFill="1" applyBorder="1" applyAlignment="1">
      <alignment vertical="center" wrapText="1"/>
    </xf>
    <xf numFmtId="0" fontId="17" fillId="5" borderId="3" xfId="0" applyFont="1" applyFill="1" applyBorder="1" applyAlignment="1">
      <alignment vertical="center" wrapText="1"/>
    </xf>
    <xf numFmtId="0" fontId="17" fillId="5" borderId="4" xfId="0" applyFont="1" applyFill="1" applyBorder="1" applyAlignment="1">
      <alignment vertical="center" wrapText="1"/>
    </xf>
    <xf numFmtId="165" fontId="16" fillId="0" borderId="3" xfId="5" applyNumberFormat="1" applyFont="1" applyBorder="1" applyAlignment="1">
      <alignment horizontal="left" vertical="top" wrapText="1"/>
    </xf>
    <xf numFmtId="0" fontId="0" fillId="0" borderId="4" xfId="0" applyBorder="1" applyAlignment="1">
      <alignment horizontal="left" vertical="top" wrapText="1"/>
    </xf>
    <xf numFmtId="0" fontId="31" fillId="0" borderId="0" xfId="0" applyFont="1" applyAlignment="1">
      <alignment vertical="top" wrapText="1"/>
    </xf>
    <xf numFmtId="0" fontId="24" fillId="6" borderId="2" xfId="0" applyFont="1" applyFill="1" applyBorder="1" applyAlignment="1">
      <alignment wrapText="1"/>
    </xf>
    <xf numFmtId="0" fontId="102" fillId="6" borderId="3" xfId="0" applyFont="1" applyFill="1" applyBorder="1" applyAlignment="1">
      <alignment wrapText="1"/>
    </xf>
    <xf numFmtId="0" fontId="102" fillId="6" borderId="4" xfId="0" applyFont="1" applyFill="1" applyBorder="1" applyAlignment="1">
      <alignment wrapText="1"/>
    </xf>
    <xf numFmtId="0" fontId="53" fillId="0" borderId="0" xfId="0" applyFont="1" applyAlignment="1">
      <alignment vertical="top" wrapText="1"/>
    </xf>
    <xf numFmtId="0" fontId="32" fillId="0" borderId="0" xfId="0" applyFont="1" applyAlignment="1">
      <alignment wrapText="1"/>
    </xf>
    <xf numFmtId="165" fontId="4" fillId="0" borderId="2" xfId="0" applyNumberFormat="1" applyFont="1" applyBorder="1" applyAlignment="1"/>
    <xf numFmtId="0" fontId="0" fillId="0" borderId="4" xfId="0" applyBorder="1" applyAlignment="1"/>
    <xf numFmtId="0" fontId="6" fillId="0" borderId="7" xfId="0" applyFont="1" applyBorder="1" applyAlignment="1">
      <alignment horizontal="left" vertical="top" wrapText="1"/>
    </xf>
    <xf numFmtId="0" fontId="6" fillId="0" borderId="10" xfId="0" applyFont="1" applyBorder="1" applyAlignment="1">
      <alignment horizontal="lef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16" fillId="0" borderId="2" xfId="0" applyFont="1" applyBorder="1" applyAlignment="1">
      <alignment wrapText="1"/>
    </xf>
    <xf numFmtId="0" fontId="0" fillId="0" borderId="4" xfId="0" applyBorder="1" applyAlignment="1">
      <alignment wrapText="1"/>
    </xf>
    <xf numFmtId="0" fontId="17" fillId="5" borderId="1" xfId="0" applyFont="1" applyFill="1" applyBorder="1" applyAlignment="1">
      <alignment horizontal="left" vertical="center"/>
    </xf>
    <xf numFmtId="0" fontId="27" fillId="0" borderId="1" xfId="0" applyFont="1" applyBorder="1" applyAlignment="1">
      <alignment horizontal="left" vertical="center"/>
    </xf>
    <xf numFmtId="0" fontId="108" fillId="0" borderId="1" xfId="0" applyFont="1" applyBorder="1"/>
    <xf numFmtId="167" fontId="108" fillId="4" borderId="2" xfId="0" applyNumberFormat="1" applyFont="1" applyFill="1" applyBorder="1" applyAlignment="1" applyProtection="1">
      <alignment vertical="top" wrapText="1"/>
      <protection locked="0"/>
    </xf>
    <xf numFmtId="167" fontId="108" fillId="4" borderId="4" xfId="0" applyNumberFormat="1" applyFont="1" applyFill="1" applyBorder="1" applyAlignment="1" applyProtection="1">
      <alignment vertical="top" wrapText="1"/>
      <protection locked="0"/>
    </xf>
    <xf numFmtId="0" fontId="10" fillId="0" borderId="1" xfId="0" applyFont="1" applyBorder="1" applyAlignment="1">
      <alignment vertical="top" wrapText="1"/>
    </xf>
    <xf numFmtId="0" fontId="0" fillId="0" borderId="1" xfId="0" applyBorder="1" applyAlignment="1">
      <alignment wrapText="1"/>
    </xf>
    <xf numFmtId="0" fontId="6" fillId="0" borderId="17"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0" borderId="19"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16" fillId="0" borderId="0" xfId="0" applyFont="1" applyAlignment="1" applyProtection="1">
      <alignment horizontal="left" wrapText="1"/>
    </xf>
    <xf numFmtId="0" fontId="16"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42" fillId="5" borderId="2" xfId="0" applyFont="1" applyFill="1" applyBorder="1" applyAlignment="1">
      <alignment vertical="top" wrapText="1"/>
    </xf>
    <xf numFmtId="0" fontId="34" fillId="0" borderId="3" xfId="0" applyFont="1" applyBorder="1" applyAlignment="1">
      <alignment wrapText="1"/>
    </xf>
    <xf numFmtId="0" fontId="34" fillId="0" borderId="4" xfId="0" applyFont="1" applyBorder="1" applyAlignment="1">
      <alignment wrapText="1"/>
    </xf>
    <xf numFmtId="0" fontId="35" fillId="0" borderId="0" xfId="0" applyFont="1" applyAlignment="1">
      <alignment vertical="top" wrapText="1"/>
    </xf>
    <xf numFmtId="0" fontId="34" fillId="0" borderId="0" xfId="0" applyFont="1" applyAlignment="1">
      <alignment vertical="top" wrapText="1"/>
    </xf>
    <xf numFmtId="0" fontId="36" fillId="0" borderId="0" xfId="0" applyFont="1" applyAlignment="1">
      <alignment wrapText="1"/>
    </xf>
    <xf numFmtId="0" fontId="40" fillId="0" borderId="0" xfId="0" applyFont="1" applyAlignment="1">
      <alignment vertical="top" wrapText="1"/>
    </xf>
    <xf numFmtId="0" fontId="41" fillId="0" borderId="0" xfId="0" applyFont="1" applyAlignment="1">
      <alignment wrapText="1"/>
    </xf>
    <xf numFmtId="0" fontId="38" fillId="0" borderId="0" xfId="0" applyFont="1" applyAlignment="1">
      <alignment vertical="top" wrapText="1"/>
    </xf>
    <xf numFmtId="0" fontId="34" fillId="0" borderId="0" xfId="0" applyFont="1" applyAlignment="1">
      <alignment wrapText="1"/>
    </xf>
    <xf numFmtId="0" fontId="42" fillId="6" borderId="2" xfId="0" applyFont="1" applyFill="1" applyBorder="1" applyAlignment="1">
      <alignment wrapText="1"/>
    </xf>
    <xf numFmtId="0" fontId="36" fillId="0" borderId="3" xfId="0" applyFont="1" applyBorder="1" applyAlignment="1">
      <alignment wrapText="1"/>
    </xf>
    <xf numFmtId="0" fontId="36" fillId="0" borderId="4" xfId="0" applyFont="1" applyBorder="1" applyAlignment="1">
      <alignment wrapText="1"/>
    </xf>
    <xf numFmtId="165" fontId="34" fillId="6" borderId="14" xfId="0" applyNumberFormat="1" applyFont="1" applyFill="1" applyBorder="1" applyAlignment="1" applyProtection="1">
      <alignment vertical="top" wrapText="1"/>
      <protection locked="0"/>
    </xf>
    <xf numFmtId="0" fontId="34" fillId="0" borderId="9" xfId="0" applyFont="1" applyBorder="1" applyAlignment="1">
      <alignment vertical="top" wrapText="1"/>
    </xf>
    <xf numFmtId="0" fontId="34" fillId="0" borderId="12" xfId="0" applyFont="1" applyBorder="1" applyAlignment="1">
      <alignment vertical="top" wrapText="1"/>
    </xf>
    <xf numFmtId="0" fontId="34" fillId="0" borderId="15" xfId="0" applyFont="1" applyBorder="1" applyAlignment="1">
      <alignment vertical="top" wrapText="1"/>
    </xf>
    <xf numFmtId="0" fontId="34" fillId="0" borderId="13" xfId="0" applyFont="1" applyBorder="1" applyAlignment="1">
      <alignment vertical="top" wrapText="1"/>
    </xf>
    <xf numFmtId="0" fontId="34" fillId="0" borderId="16" xfId="0" applyFont="1" applyBorder="1" applyAlignment="1">
      <alignment vertical="top" wrapText="1"/>
    </xf>
    <xf numFmtId="0" fontId="34" fillId="0" borderId="6" xfId="0" applyFont="1" applyBorder="1" applyAlignment="1">
      <alignment vertical="top" wrapText="1"/>
    </xf>
    <xf numFmtId="0" fontId="34" fillId="0" borderId="11" xfId="0" applyFont="1" applyBorder="1" applyAlignment="1">
      <alignment vertical="top" wrapText="1"/>
    </xf>
    <xf numFmtId="0" fontId="42" fillId="0" borderId="1" xfId="0" applyFont="1" applyBorder="1"/>
    <xf numFmtId="0" fontId="34" fillId="0" borderId="1" xfId="0" applyFont="1" applyBorder="1"/>
    <xf numFmtId="165" fontId="34" fillId="0" borderId="1" xfId="0" applyNumberFormat="1" applyFont="1" applyBorder="1"/>
    <xf numFmtId="0" fontId="42" fillId="0" borderId="8" xfId="0" applyFont="1" applyBorder="1" applyAlignment="1">
      <alignment horizontal="left" vertical="top" wrapText="1"/>
    </xf>
    <xf numFmtId="0" fontId="42" fillId="0" borderId="7" xfId="0" applyFont="1" applyBorder="1" applyAlignment="1">
      <alignment horizontal="left" vertical="top"/>
    </xf>
    <xf numFmtId="0" fontId="42" fillId="0" borderId="10" xfId="0" applyFont="1" applyBorder="1" applyAlignment="1">
      <alignment horizontal="left" vertical="top"/>
    </xf>
    <xf numFmtId="0" fontId="42" fillId="0" borderId="8" xfId="0" applyFont="1" applyBorder="1" applyAlignment="1">
      <alignment horizontal="left" vertical="top"/>
    </xf>
    <xf numFmtId="165" fontId="43" fillId="0" borderId="1" xfId="0" applyNumberFormat="1" applyFont="1" applyBorder="1" applyAlignment="1">
      <alignment vertical="top" wrapText="1"/>
    </xf>
    <xf numFmtId="165" fontId="46" fillId="0" borderId="1" xfId="0" applyNumberFormat="1" applyFont="1" applyBorder="1" applyAlignment="1">
      <alignment vertical="top" wrapText="1"/>
    </xf>
    <xf numFmtId="167" fontId="42" fillId="6" borderId="2" xfId="0" applyNumberFormat="1" applyFont="1" applyFill="1" applyBorder="1" applyAlignment="1" applyProtection="1">
      <alignment vertical="top" wrapText="1"/>
      <protection locked="0"/>
    </xf>
    <xf numFmtId="167" fontId="42" fillId="6" borderId="4" xfId="0" applyNumberFormat="1" applyFont="1" applyFill="1" applyBorder="1" applyAlignment="1" applyProtection="1">
      <alignment vertical="top" wrapText="1"/>
      <protection locked="0"/>
    </xf>
    <xf numFmtId="167" fontId="42" fillId="6" borderId="1" xfId="0" applyNumberFormat="1" applyFont="1" applyFill="1" applyBorder="1" applyAlignment="1" applyProtection="1">
      <alignment vertical="top" wrapText="1"/>
      <protection locked="0"/>
    </xf>
    <xf numFmtId="165" fontId="55" fillId="6" borderId="14" xfId="0" applyNumberFormat="1" applyFont="1" applyFill="1" applyBorder="1" applyAlignment="1" applyProtection="1">
      <alignment vertical="top" wrapText="1"/>
      <protection locked="0"/>
    </xf>
    <xf numFmtId="0" fontId="57" fillId="0" borderId="9" xfId="0" applyFont="1" applyBorder="1" applyAlignment="1" applyProtection="1">
      <alignment vertical="top" wrapText="1"/>
      <protection locked="0"/>
    </xf>
    <xf numFmtId="0" fontId="57" fillId="0" borderId="9" xfId="0" applyFont="1" applyBorder="1" applyAlignment="1" applyProtection="1">
      <alignment wrapText="1"/>
      <protection locked="0"/>
    </xf>
    <xf numFmtId="0" fontId="57" fillId="0" borderId="12" xfId="0" applyFont="1" applyBorder="1" applyAlignment="1" applyProtection="1">
      <alignment wrapText="1"/>
      <protection locked="0"/>
    </xf>
    <xf numFmtId="0" fontId="57" fillId="0" borderId="15" xfId="0" applyFont="1" applyBorder="1" applyAlignment="1" applyProtection="1">
      <alignment wrapText="1"/>
      <protection locked="0"/>
    </xf>
    <xf numFmtId="0" fontId="57" fillId="0" borderId="0" xfId="0" applyFont="1" applyAlignment="1" applyProtection="1">
      <alignment wrapText="1"/>
      <protection locked="0"/>
    </xf>
    <xf numFmtId="0" fontId="57" fillId="0" borderId="13" xfId="0" applyFont="1" applyBorder="1" applyAlignment="1" applyProtection="1">
      <alignment wrapText="1"/>
      <protection locked="0"/>
    </xf>
    <xf numFmtId="0" fontId="57" fillId="0" borderId="16" xfId="0" applyFont="1" applyBorder="1" applyAlignment="1" applyProtection="1">
      <alignment wrapText="1"/>
      <protection locked="0"/>
    </xf>
    <xf numFmtId="0" fontId="57" fillId="0" borderId="6" xfId="0" applyFont="1" applyBorder="1" applyAlignment="1" applyProtection="1">
      <alignment wrapText="1"/>
      <protection locked="0"/>
    </xf>
    <xf numFmtId="0" fontId="57" fillId="0" borderId="11" xfId="0" applyFont="1" applyBorder="1" applyAlignment="1" applyProtection="1">
      <alignment wrapText="1"/>
      <protection locked="0"/>
    </xf>
    <xf numFmtId="165" fontId="67" fillId="0" borderId="1" xfId="0" applyNumberFormat="1" applyFont="1" applyBorder="1" applyAlignment="1">
      <alignment vertical="top" wrapText="1"/>
    </xf>
    <xf numFmtId="0" fontId="66" fillId="0" borderId="1" xfId="0" applyFont="1" applyBorder="1"/>
    <xf numFmtId="0" fontId="55" fillId="0" borderId="1" xfId="0" applyFont="1" applyBorder="1"/>
    <xf numFmtId="0" fontId="57" fillId="0" borderId="1" xfId="0" applyFont="1" applyBorder="1"/>
    <xf numFmtId="165" fontId="55" fillId="0" borderId="1" xfId="0" applyNumberFormat="1" applyFont="1" applyBorder="1"/>
    <xf numFmtId="0" fontId="54" fillId="0" borderId="0" xfId="0" applyFont="1" applyAlignment="1">
      <alignment vertical="top" wrapText="1"/>
    </xf>
    <xf numFmtId="0" fontId="57" fillId="0" borderId="0" xfId="0" applyFont="1" applyAlignment="1">
      <alignment vertical="top" wrapText="1"/>
    </xf>
    <xf numFmtId="167" fontId="66" fillId="6" borderId="1" xfId="0" applyNumberFormat="1" applyFont="1" applyFill="1" applyBorder="1" applyAlignment="1" applyProtection="1">
      <alignment vertical="top" wrapText="1"/>
      <protection locked="0"/>
    </xf>
    <xf numFmtId="0" fontId="66" fillId="5" borderId="1" xfId="0" applyFont="1" applyFill="1" applyBorder="1" applyAlignment="1">
      <alignment vertical="top"/>
    </xf>
    <xf numFmtId="0" fontId="57" fillId="0" borderId="1" xfId="0" applyFont="1" applyBorder="1" applyAlignment="1">
      <alignment vertical="top"/>
    </xf>
    <xf numFmtId="0" fontId="66" fillId="0" borderId="8" xfId="0" applyFont="1" applyBorder="1" applyAlignment="1">
      <alignment horizontal="left" vertical="top" wrapText="1"/>
    </xf>
    <xf numFmtId="0" fontId="66" fillId="0" borderId="7" xfId="0" applyFont="1" applyBorder="1" applyAlignment="1">
      <alignment horizontal="left" vertical="top" wrapText="1"/>
    </xf>
    <xf numFmtId="0" fontId="66" fillId="0" borderId="10" xfId="0" applyFont="1" applyBorder="1" applyAlignment="1">
      <alignment horizontal="left" vertical="top" wrapText="1"/>
    </xf>
    <xf numFmtId="0" fontId="66" fillId="0" borderId="8" xfId="0" applyFont="1" applyBorder="1" applyAlignment="1">
      <alignment horizontal="left" vertical="top"/>
    </xf>
    <xf numFmtId="0" fontId="66" fillId="0" borderId="7" xfId="0" applyFont="1" applyBorder="1" applyAlignment="1">
      <alignment horizontal="left" vertical="top"/>
    </xf>
    <xf numFmtId="0" fontId="66" fillId="0" borderId="10" xfId="0" applyFont="1" applyBorder="1" applyAlignment="1">
      <alignment horizontal="left" vertical="top"/>
    </xf>
    <xf numFmtId="0" fontId="61" fillId="0" borderId="0" xfId="0" applyFont="1" applyAlignment="1">
      <alignment vertical="top" wrapText="1"/>
    </xf>
    <xf numFmtId="0" fontId="55" fillId="0" borderId="0" xfId="0" applyFont="1" applyAlignment="1">
      <alignment wrapText="1"/>
    </xf>
    <xf numFmtId="0" fontId="58" fillId="0" borderId="0" xfId="0" applyFont="1" applyAlignment="1">
      <alignment vertical="top" wrapText="1"/>
    </xf>
    <xf numFmtId="0" fontId="59" fillId="0" borderId="0" xfId="0" applyFont="1" applyAlignment="1">
      <alignment wrapText="1"/>
    </xf>
    <xf numFmtId="0" fontId="66" fillId="6" borderId="2" xfId="0" applyFont="1" applyFill="1" applyBorder="1" applyAlignment="1">
      <alignment wrapText="1"/>
    </xf>
    <xf numFmtId="0" fontId="57" fillId="0" borderId="3" xfId="0" applyFont="1" applyBorder="1" applyAlignment="1">
      <alignment wrapText="1"/>
    </xf>
    <xf numFmtId="0" fontId="57" fillId="0" borderId="4" xfId="0" applyFont="1" applyBorder="1" applyAlignment="1">
      <alignment wrapText="1"/>
    </xf>
    <xf numFmtId="0" fontId="57" fillId="0" borderId="0" xfId="0" applyFont="1" applyAlignment="1">
      <alignment wrapText="1"/>
    </xf>
    <xf numFmtId="0" fontId="42" fillId="5" borderId="1" xfId="0" applyFont="1" applyFill="1" applyBorder="1" applyAlignment="1">
      <alignment vertical="top"/>
    </xf>
    <xf numFmtId="0" fontId="34" fillId="0" borderId="1" xfId="0" applyFont="1" applyBorder="1" applyAlignment="1">
      <alignment vertical="top"/>
    </xf>
    <xf numFmtId="0" fontId="34" fillId="0" borderId="9" xfId="0" applyFont="1" applyBorder="1" applyAlignment="1" applyProtection="1">
      <alignment vertical="top" wrapText="1"/>
      <protection locked="0"/>
    </xf>
    <xf numFmtId="0" fontId="34" fillId="0" borderId="9" xfId="0" applyFont="1" applyBorder="1" applyAlignment="1" applyProtection="1">
      <alignment wrapText="1"/>
      <protection locked="0"/>
    </xf>
    <xf numFmtId="0" fontId="34" fillId="0" borderId="12" xfId="0" applyFont="1" applyBorder="1" applyAlignment="1" applyProtection="1">
      <alignment wrapText="1"/>
      <protection locked="0"/>
    </xf>
    <xf numFmtId="0" fontId="34" fillId="0" borderId="15" xfId="0" applyFont="1" applyBorder="1" applyAlignment="1" applyProtection="1">
      <alignment wrapText="1"/>
      <protection locked="0"/>
    </xf>
    <xf numFmtId="0" fontId="34" fillId="0" borderId="0" xfId="0" applyFont="1" applyAlignment="1" applyProtection="1">
      <alignment wrapText="1"/>
      <protection locked="0"/>
    </xf>
    <xf numFmtId="0" fontId="34" fillId="0" borderId="13" xfId="0" applyFont="1" applyBorder="1" applyAlignment="1" applyProtection="1">
      <alignment wrapText="1"/>
      <protection locked="0"/>
    </xf>
    <xf numFmtId="0" fontId="34" fillId="0" borderId="16" xfId="0" applyFont="1" applyBorder="1" applyAlignment="1" applyProtection="1">
      <alignment wrapText="1"/>
      <protection locked="0"/>
    </xf>
    <xf numFmtId="0" fontId="34" fillId="0" borderId="6" xfId="0" applyFont="1" applyBorder="1" applyAlignment="1" applyProtection="1">
      <alignment wrapText="1"/>
      <protection locked="0"/>
    </xf>
    <xf numFmtId="0" fontId="34" fillId="0" borderId="11" xfId="0" applyFont="1" applyBorder="1" applyAlignment="1" applyProtection="1">
      <alignment wrapText="1"/>
      <protection locked="0"/>
    </xf>
    <xf numFmtId="0" fontId="42" fillId="0" borderId="7" xfId="0" applyFont="1" applyBorder="1" applyAlignment="1">
      <alignment horizontal="left" vertical="top" wrapText="1"/>
    </xf>
    <xf numFmtId="0" fontId="42" fillId="0" borderId="10" xfId="0" applyFont="1" applyBorder="1" applyAlignment="1">
      <alignment horizontal="left" vertical="top" wrapText="1"/>
    </xf>
    <xf numFmtId="0" fontId="42" fillId="5" borderId="3" xfId="0" applyFont="1" applyFill="1" applyBorder="1" applyAlignment="1">
      <alignment vertical="top" wrapText="1"/>
    </xf>
    <xf numFmtId="0" fontId="42" fillId="5" borderId="4" xfId="0" applyFont="1" applyFill="1" applyBorder="1" applyAlignment="1">
      <alignment vertical="top" wrapText="1"/>
    </xf>
    <xf numFmtId="0" fontId="36" fillId="0" borderId="1" xfId="0" applyFont="1" applyBorder="1" applyAlignment="1">
      <alignment vertical="top"/>
    </xf>
    <xf numFmtId="0" fontId="36" fillId="0" borderId="1" xfId="0" applyFont="1" applyBorder="1"/>
    <xf numFmtId="0" fontId="36" fillId="0" borderId="0" xfId="0" applyFont="1" applyAlignment="1">
      <alignment vertical="top" wrapText="1"/>
    </xf>
    <xf numFmtId="0" fontId="36" fillId="0" borderId="9" xfId="0" applyFont="1" applyBorder="1" applyAlignment="1" applyProtection="1">
      <alignment vertical="top" wrapText="1"/>
      <protection locked="0"/>
    </xf>
    <xf numFmtId="0" fontId="36" fillId="0" borderId="9" xfId="0" applyFont="1" applyBorder="1" applyAlignment="1" applyProtection="1">
      <alignment wrapText="1"/>
      <protection locked="0"/>
    </xf>
    <xf numFmtId="0" fontId="36" fillId="0" borderId="12" xfId="0" applyFont="1" applyBorder="1" applyAlignment="1" applyProtection="1">
      <alignment wrapText="1"/>
      <protection locked="0"/>
    </xf>
    <xf numFmtId="0" fontId="36" fillId="0" borderId="15" xfId="0" applyFont="1" applyBorder="1" applyAlignment="1" applyProtection="1">
      <alignment wrapText="1"/>
      <protection locked="0"/>
    </xf>
    <xf numFmtId="0" fontId="36" fillId="0" borderId="0" xfId="0" applyFont="1" applyAlignment="1" applyProtection="1">
      <alignment wrapText="1"/>
      <protection locked="0"/>
    </xf>
    <xf numFmtId="0" fontId="36" fillId="0" borderId="13" xfId="0" applyFont="1" applyBorder="1" applyAlignment="1" applyProtection="1">
      <alignment wrapText="1"/>
      <protection locked="0"/>
    </xf>
    <xf numFmtId="0" fontId="36" fillId="0" borderId="16" xfId="0" applyFont="1" applyBorder="1" applyAlignment="1" applyProtection="1">
      <alignment wrapText="1"/>
      <protection locked="0"/>
    </xf>
    <xf numFmtId="0" fontId="36" fillId="0" borderId="6" xfId="0" applyFont="1" applyBorder="1" applyAlignment="1" applyProtection="1">
      <alignment wrapText="1"/>
      <protection locked="0"/>
    </xf>
    <xf numFmtId="0" fontId="36" fillId="0" borderId="11" xfId="0" applyFont="1" applyBorder="1" applyAlignment="1" applyProtection="1">
      <alignment wrapText="1"/>
      <protection locked="0"/>
    </xf>
    <xf numFmtId="0" fontId="64" fillId="4" borderId="1" xfId="0" applyFont="1" applyFill="1" applyBorder="1" applyAlignment="1">
      <alignment horizontal="left" vertical="top" wrapText="1"/>
    </xf>
    <xf numFmtId="0" fontId="57" fillId="0" borderId="1" xfId="0" applyFont="1" applyBorder="1" applyAlignment="1">
      <alignment horizontal="left" vertical="top" wrapText="1"/>
    </xf>
    <xf numFmtId="0" fontId="64" fillId="0" borderId="2" xfId="0" applyFont="1" applyBorder="1" applyAlignment="1">
      <alignment horizontal="left" vertical="top" wrapText="1"/>
    </xf>
    <xf numFmtId="0" fontId="57" fillId="0" borderId="4" xfId="0" applyFont="1" applyBorder="1" applyAlignment="1">
      <alignment horizontal="left" vertical="top" wrapText="1"/>
    </xf>
    <xf numFmtId="0" fontId="63" fillId="0" borderId="2" xfId="0" applyFont="1" applyBorder="1" applyAlignment="1">
      <alignment horizontal="left" vertical="center" wrapText="1"/>
    </xf>
    <xf numFmtId="0" fontId="57" fillId="0" borderId="4" xfId="0" applyFont="1" applyBorder="1" applyAlignment="1">
      <alignment horizontal="left" vertical="center"/>
    </xf>
    <xf numFmtId="0" fontId="65" fillId="0" borderId="6" xfId="0" applyFont="1" applyBorder="1" applyAlignment="1">
      <alignment wrapText="1"/>
    </xf>
    <xf numFmtId="0" fontId="63" fillId="0" borderId="17" xfId="0" applyFont="1" applyBorder="1" applyAlignment="1">
      <alignment vertical="center" wrapText="1"/>
    </xf>
    <xf numFmtId="0" fontId="63" fillId="0" borderId="18" xfId="0" applyFont="1" applyBorder="1" applyAlignment="1">
      <alignment vertical="center" wrapText="1"/>
    </xf>
    <xf numFmtId="0" fontId="63" fillId="0" borderId="19" xfId="0" applyFont="1" applyBorder="1" applyAlignment="1">
      <alignment vertical="center" wrapText="1"/>
    </xf>
    <xf numFmtId="0" fontId="57" fillId="0" borderId="1" xfId="0" applyFont="1" applyBorder="1" applyAlignment="1">
      <alignment wrapText="1"/>
    </xf>
    <xf numFmtId="0" fontId="64" fillId="6" borderId="2" xfId="0" applyFont="1" applyFill="1" applyBorder="1" applyAlignment="1" applyProtection="1">
      <alignment vertical="center" wrapText="1"/>
      <protection locked="0"/>
    </xf>
    <xf numFmtId="0" fontId="57" fillId="6" borderId="4" xfId="0" applyFont="1" applyFill="1" applyBorder="1" applyAlignment="1" applyProtection="1">
      <alignment wrapText="1"/>
      <protection locked="0"/>
    </xf>
    <xf numFmtId="0" fontId="64" fillId="6" borderId="15" xfId="0" applyFont="1" applyFill="1" applyBorder="1" applyAlignment="1" applyProtection="1">
      <alignment vertical="center" wrapText="1"/>
      <protection locked="0"/>
    </xf>
    <xf numFmtId="0" fontId="57" fillId="6" borderId="13" xfId="0" applyFont="1" applyFill="1" applyBorder="1" applyAlignment="1" applyProtection="1">
      <alignment wrapText="1"/>
      <protection locked="0"/>
    </xf>
    <xf numFmtId="0" fontId="64" fillId="6" borderId="16" xfId="0" applyFont="1" applyFill="1" applyBorder="1" applyAlignment="1" applyProtection="1">
      <alignment vertical="center" wrapText="1"/>
      <protection locked="0"/>
    </xf>
    <xf numFmtId="0" fontId="57" fillId="6" borderId="11" xfId="0" applyFont="1" applyFill="1" applyBorder="1" applyAlignment="1" applyProtection="1">
      <alignment wrapText="1"/>
      <protection locked="0"/>
    </xf>
    <xf numFmtId="0" fontId="64" fillId="6" borderId="14" xfId="0" applyFont="1" applyFill="1" applyBorder="1" applyAlignment="1" applyProtection="1">
      <alignment vertical="center" wrapText="1"/>
      <protection locked="0"/>
    </xf>
    <xf numFmtId="0" fontId="57" fillId="6" borderId="12" xfId="0" applyFont="1" applyFill="1" applyBorder="1" applyAlignment="1" applyProtection="1">
      <alignment wrapText="1"/>
      <protection locked="0"/>
    </xf>
    <xf numFmtId="0" fontId="71" fillId="6" borderId="2" xfId="0" applyFont="1" applyFill="1" applyBorder="1" applyAlignment="1">
      <alignment wrapText="1"/>
    </xf>
    <xf numFmtId="0" fontId="71" fillId="0" borderId="3" xfId="0" applyFont="1" applyBorder="1" applyAlignment="1">
      <alignment wrapText="1"/>
    </xf>
    <xf numFmtId="0" fontId="71" fillId="0" borderId="4" xfId="0" applyFont="1" applyBorder="1" applyAlignment="1">
      <alignment wrapText="1"/>
    </xf>
    <xf numFmtId="0" fontId="24" fillId="0" borderId="0" xfId="0" applyFont="1"/>
    <xf numFmtId="0" fontId="53" fillId="0" borderId="0" xfId="0" applyFont="1" applyAlignment="1">
      <alignment wrapText="1"/>
    </xf>
    <xf numFmtId="0" fontId="112" fillId="0" borderId="0" xfId="0" applyFont="1" applyAlignment="1">
      <alignment wrapText="1"/>
    </xf>
    <xf numFmtId="0" fontId="53" fillId="0" borderId="0" xfId="0" applyFont="1" applyAlignment="1">
      <alignment wrapText="1"/>
    </xf>
    <xf numFmtId="166" fontId="18" fillId="4" borderId="1" xfId="0" applyNumberFormat="1" applyFont="1" applyFill="1" applyBorder="1" applyAlignment="1" applyProtection="1">
      <alignment vertical="top" wrapText="1"/>
    </xf>
  </cellXfs>
  <cellStyles count="8">
    <cellStyle name="Euro" xfId="1"/>
    <cellStyle name="Procent" xfId="4" builtinId="5"/>
    <cellStyle name="Standaard" xfId="0" builtinId="0"/>
    <cellStyle name="Standaard 2" xfId="2"/>
    <cellStyle name="Standaard 3" xfId="7"/>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FF0000"/>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tabSelected="1" zoomScale="110" zoomScaleNormal="110" workbookViewId="0">
      <selection activeCell="B10" sqref="B10"/>
    </sheetView>
  </sheetViews>
  <sheetFormatPr defaultColWidth="9.140625" defaultRowHeight="12.75" x14ac:dyDescent="0.2"/>
  <cols>
    <col min="1" max="1" width="26.85546875" style="10" customWidth="1"/>
    <col min="2" max="2" width="134.140625" style="10" customWidth="1"/>
    <col min="3" max="3" width="32.5703125" style="10" customWidth="1"/>
    <col min="4" max="16384" width="9.140625" style="10"/>
  </cols>
  <sheetData>
    <row r="1" spans="1:17" s="35" customFormat="1" ht="22.5" customHeight="1" x14ac:dyDescent="0.2">
      <c r="A1" s="360" t="s">
        <v>280</v>
      </c>
      <c r="B1" s="361"/>
      <c r="C1" s="361"/>
      <c r="D1" s="361"/>
      <c r="E1" s="361"/>
      <c r="F1" s="361"/>
      <c r="G1" s="54"/>
    </row>
    <row r="2" spans="1:17" s="35" customFormat="1" ht="14.25" x14ac:dyDescent="0.2">
      <c r="A2" s="1"/>
      <c r="B2" s="54"/>
      <c r="C2" s="54"/>
      <c r="D2" s="54"/>
      <c r="E2" s="54"/>
      <c r="F2" s="54"/>
      <c r="G2" s="54"/>
    </row>
    <row r="3" spans="1:17" s="41" customFormat="1" ht="19.5" customHeight="1" x14ac:dyDescent="0.2">
      <c r="A3" s="255" t="s">
        <v>238</v>
      </c>
      <c r="B3" s="360" t="s">
        <v>342</v>
      </c>
      <c r="C3" s="363"/>
      <c r="D3" s="50"/>
      <c r="E3" s="50"/>
      <c r="F3" s="50"/>
      <c r="G3" s="362"/>
      <c r="H3" s="363"/>
      <c r="I3" s="363"/>
      <c r="J3" s="363"/>
      <c r="K3" s="363"/>
    </row>
    <row r="4" spans="1:17" s="41" customFormat="1" ht="33" customHeight="1" x14ac:dyDescent="0.2">
      <c r="A4" s="334"/>
      <c r="B4" s="49" t="s">
        <v>281</v>
      </c>
      <c r="C4" s="48"/>
      <c r="D4" s="49"/>
      <c r="E4" s="49"/>
      <c r="F4" s="35"/>
      <c r="G4" s="35"/>
      <c r="H4" s="35"/>
      <c r="I4" s="35"/>
      <c r="J4" s="35"/>
      <c r="K4" s="35"/>
      <c r="L4" s="35"/>
      <c r="M4" s="35"/>
      <c r="N4" s="35"/>
      <c r="O4" s="35"/>
    </row>
    <row r="5" spans="1:17" s="35" customFormat="1" ht="33" customHeight="1" x14ac:dyDescent="0.2">
      <c r="A5" s="314" t="s">
        <v>220</v>
      </c>
      <c r="B5" s="315" t="s">
        <v>221</v>
      </c>
      <c r="C5" s="316" t="s">
        <v>222</v>
      </c>
      <c r="D5" s="54"/>
      <c r="E5" s="54"/>
      <c r="F5" s="54"/>
      <c r="G5" s="54"/>
    </row>
    <row r="6" spans="1:17" ht="62.25" customHeight="1" x14ac:dyDescent="0.2">
      <c r="A6" s="2" t="s">
        <v>1</v>
      </c>
      <c r="B6" s="2" t="s">
        <v>251</v>
      </c>
      <c r="C6" s="2" t="s">
        <v>223</v>
      </c>
    </row>
    <row r="7" spans="1:17" ht="278.25" customHeight="1" x14ac:dyDescent="0.2">
      <c r="A7" s="2" t="s">
        <v>287</v>
      </c>
      <c r="B7" s="2" t="s">
        <v>332</v>
      </c>
      <c r="C7" s="2" t="s">
        <v>230</v>
      </c>
    </row>
    <row r="8" spans="1:17" ht="189.75" customHeight="1" x14ac:dyDescent="0.2">
      <c r="A8" s="2" t="s">
        <v>288</v>
      </c>
      <c r="B8" s="2" t="s">
        <v>328</v>
      </c>
      <c r="C8" s="335" t="s">
        <v>286</v>
      </c>
    </row>
    <row r="9" spans="1:17" ht="409.6" customHeight="1" x14ac:dyDescent="0.2">
      <c r="A9" s="336" t="s">
        <v>289</v>
      </c>
      <c r="B9" s="336" t="s">
        <v>335</v>
      </c>
      <c r="C9" s="348" t="s">
        <v>286</v>
      </c>
    </row>
    <row r="10" spans="1:17" ht="409.5" customHeight="1" x14ac:dyDescent="0.2">
      <c r="A10" s="3"/>
      <c r="B10" s="3" t="s">
        <v>346</v>
      </c>
      <c r="C10" s="364"/>
    </row>
    <row r="11" spans="1:17" ht="120" customHeight="1" x14ac:dyDescent="0.2">
      <c r="A11" s="3"/>
      <c r="B11" s="3" t="s">
        <v>336</v>
      </c>
      <c r="C11" s="365"/>
    </row>
    <row r="12" spans="1:17" ht="409.5" customHeight="1" x14ac:dyDescent="0.2">
      <c r="A12" s="335" t="s">
        <v>290</v>
      </c>
      <c r="B12" s="346" t="s">
        <v>334</v>
      </c>
      <c r="C12" s="364" t="s">
        <v>286</v>
      </c>
    </row>
    <row r="13" spans="1:17" ht="274.5" customHeight="1" x14ac:dyDescent="0.2">
      <c r="A13" s="3"/>
      <c r="B13" s="3" t="s">
        <v>333</v>
      </c>
      <c r="C13" s="365"/>
    </row>
    <row r="14" spans="1:17" ht="188.25" customHeight="1" x14ac:dyDescent="0.2">
      <c r="A14" s="364" t="s">
        <v>295</v>
      </c>
      <c r="B14" s="364" t="s">
        <v>331</v>
      </c>
      <c r="C14" s="364" t="s">
        <v>286</v>
      </c>
    </row>
    <row r="15" spans="1:17" ht="33" customHeight="1" x14ac:dyDescent="0.2">
      <c r="A15" s="365"/>
      <c r="B15" s="365"/>
      <c r="C15" s="365"/>
    </row>
    <row r="16" spans="1:17" ht="239.25" customHeight="1" x14ac:dyDescent="0.2">
      <c r="A16" s="5" t="s">
        <v>294</v>
      </c>
      <c r="B16" s="5" t="s">
        <v>337</v>
      </c>
      <c r="C16" s="348" t="s">
        <v>286</v>
      </c>
      <c r="F16" s="347"/>
      <c r="G16" s="347"/>
      <c r="H16" s="347"/>
      <c r="I16" s="347"/>
      <c r="J16" s="347"/>
      <c r="K16" s="347"/>
      <c r="L16" s="347"/>
      <c r="M16" s="347"/>
      <c r="N16" s="347"/>
      <c r="O16" s="347"/>
      <c r="P16" s="347"/>
      <c r="Q16" s="347"/>
    </row>
    <row r="17" spans="1:3" ht="266.25" customHeight="1" x14ac:dyDescent="0.2">
      <c r="A17" s="4" t="s">
        <v>329</v>
      </c>
      <c r="B17" s="5" t="s">
        <v>330</v>
      </c>
      <c r="C17" s="348" t="s">
        <v>286</v>
      </c>
    </row>
    <row r="18" spans="1:3" ht="256.5" customHeight="1" x14ac:dyDescent="0.2">
      <c r="A18" s="5" t="s">
        <v>2</v>
      </c>
      <c r="B18" s="325" t="s">
        <v>338</v>
      </c>
      <c r="C18" s="5" t="s">
        <v>3</v>
      </c>
    </row>
    <row r="19" spans="1:3" ht="36.75" customHeight="1" x14ac:dyDescent="0.2">
      <c r="A19" s="6"/>
      <c r="B19" s="6"/>
      <c r="C19" s="6"/>
    </row>
    <row r="20" spans="1:3" ht="67.5" customHeight="1" x14ac:dyDescent="0.2">
      <c r="A20" s="324" t="s">
        <v>4</v>
      </c>
      <c r="B20" s="318" t="s">
        <v>320</v>
      </c>
      <c r="C20" s="6"/>
    </row>
    <row r="21" spans="1:3" ht="75.75" customHeight="1" x14ac:dyDescent="0.2">
      <c r="A21" s="5" t="s">
        <v>5</v>
      </c>
      <c r="B21" s="5" t="s">
        <v>250</v>
      </c>
      <c r="C21" s="6"/>
    </row>
    <row r="22" spans="1:3" ht="36" customHeight="1" x14ac:dyDescent="0.2">
      <c r="A22" s="5" t="s">
        <v>6</v>
      </c>
      <c r="B22" s="5" t="s">
        <v>241</v>
      </c>
      <c r="C22" s="6"/>
    </row>
    <row r="23" spans="1:3" ht="67.5" x14ac:dyDescent="0.2">
      <c r="A23" s="5" t="s">
        <v>7</v>
      </c>
      <c r="B23" s="5" t="s">
        <v>318</v>
      </c>
    </row>
    <row r="24" spans="1:3" ht="55.5" customHeight="1" x14ac:dyDescent="0.2">
      <c r="A24" s="5" t="s">
        <v>8</v>
      </c>
      <c r="B24" s="5" t="s">
        <v>319</v>
      </c>
    </row>
    <row r="26" spans="1:3" x14ac:dyDescent="0.2">
      <c r="A26" s="46"/>
      <c r="B26" s="11"/>
    </row>
    <row r="27" spans="1:3" x14ac:dyDescent="0.2">
      <c r="A27" s="46"/>
    </row>
    <row r="30" spans="1:3" ht="20.25" customHeight="1" x14ac:dyDescent="0.2"/>
  </sheetData>
  <sheetProtection algorithmName="SHA-512" hashValue="mTYFrxXNT5VXA46egO62bDtJGONi94cucZ74xFH5FGc9l4fRiLeg5nrftTcltyfWFlOn8rAxlyprl5JGe6s/mQ==" saltValue="vRvvcrHkF2WUXTkHCDhYiA==" spinCount="100000" sheet="1" formatRows="0"/>
  <protectedRanges>
    <protectedRange password="CCC4" sqref="B21:B22 A19:A24" name="Bereik1"/>
  </protectedRanges>
  <mergeCells count="8">
    <mergeCell ref="A1:F1"/>
    <mergeCell ref="G3:K3"/>
    <mergeCell ref="C10:C11"/>
    <mergeCell ref="C12:C13"/>
    <mergeCell ref="B14:B15"/>
    <mergeCell ref="C14:C15"/>
    <mergeCell ref="A14:A15"/>
    <mergeCell ref="B3:C3"/>
  </mergeCells>
  <pageMargins left="0.74803149606299213" right="0.74803149606299213" top="0.98425196850393704" bottom="0.98425196850393704" header="0.51181102362204722" footer="0.51181102362204722"/>
  <pageSetup paperSize="8"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Normal="100" workbookViewId="0">
      <selection activeCell="A29" sqref="A29"/>
    </sheetView>
  </sheetViews>
  <sheetFormatPr defaultColWidth="9.140625" defaultRowHeight="12.75" x14ac:dyDescent="0.2"/>
  <cols>
    <col min="1" max="1" width="26.140625" style="35" customWidth="1"/>
    <col min="2" max="2" width="12.5703125" style="35" customWidth="1"/>
    <col min="3" max="6" width="10.28515625" style="35" bestFit="1" customWidth="1"/>
    <col min="7" max="7" width="10.85546875" style="35" customWidth="1"/>
    <col min="8" max="11" width="10.28515625" style="35" bestFit="1" customWidth="1"/>
    <col min="12" max="14" width="9.85546875" style="35" bestFit="1" customWidth="1"/>
    <col min="15" max="16384" width="9.140625" style="35"/>
  </cols>
  <sheetData>
    <row r="1" spans="1:15" ht="21.75" customHeight="1" x14ac:dyDescent="0.2">
      <c r="A1" s="366" t="s">
        <v>282</v>
      </c>
      <c r="B1" s="367"/>
      <c r="C1" s="367"/>
      <c r="D1" s="367"/>
      <c r="E1" s="367"/>
      <c r="F1" s="367"/>
      <c r="G1" s="363"/>
      <c r="H1" s="363"/>
      <c r="I1" s="363"/>
      <c r="J1" s="363"/>
      <c r="K1" s="363"/>
    </row>
    <row r="2" spans="1:15" ht="19.5" customHeight="1" x14ac:dyDescent="0.2">
      <c r="A2" s="557" t="s">
        <v>341</v>
      </c>
      <c r="B2" s="54"/>
      <c r="C2" s="54"/>
      <c r="D2" s="54"/>
      <c r="E2" s="54"/>
      <c r="F2" s="54"/>
      <c r="G2" s="54"/>
    </row>
    <row r="3" spans="1:15" s="41" customFormat="1" ht="19.5" customHeight="1" x14ac:dyDescent="0.2">
      <c r="A3" s="255" t="s">
        <v>238</v>
      </c>
      <c r="B3" s="49" t="s">
        <v>279</v>
      </c>
      <c r="C3" s="50"/>
      <c r="D3" s="50"/>
      <c r="E3" s="50"/>
      <c r="F3" s="50"/>
      <c r="G3" s="362"/>
      <c r="H3" s="363"/>
      <c r="I3" s="363"/>
      <c r="J3" s="363"/>
      <c r="K3" s="363"/>
    </row>
    <row r="4" spans="1:15" s="41" customFormat="1" ht="57" customHeight="1" x14ac:dyDescent="0.2">
      <c r="A4" s="35"/>
      <c r="B4" s="49" t="s">
        <v>281</v>
      </c>
      <c r="C4" s="48"/>
      <c r="D4" s="49"/>
      <c r="E4" s="49"/>
      <c r="F4" s="35"/>
      <c r="G4" s="368"/>
      <c r="H4" s="369"/>
      <c r="I4" s="369"/>
      <c r="J4" s="369"/>
      <c r="K4" s="369"/>
      <c r="L4" s="369"/>
      <c r="M4" s="369"/>
      <c r="N4" s="35"/>
      <c r="O4" s="35"/>
    </row>
    <row r="5" spans="1:15" s="45" customFormat="1" x14ac:dyDescent="0.2">
      <c r="A5" s="35"/>
      <c r="B5" s="35"/>
      <c r="C5" s="35"/>
      <c r="D5" s="35"/>
      <c r="E5" s="35"/>
      <c r="F5" s="35"/>
      <c r="G5" s="35"/>
      <c r="H5" s="35"/>
      <c r="I5" s="35"/>
      <c r="J5" s="35"/>
      <c r="K5" s="35"/>
      <c r="L5" s="35"/>
      <c r="M5" s="35"/>
      <c r="N5" s="35"/>
      <c r="O5" s="35"/>
    </row>
    <row r="6" spans="1:15" ht="18" x14ac:dyDescent="0.25">
      <c r="A6" s="258" t="s">
        <v>240</v>
      </c>
      <c r="B6" s="254"/>
      <c r="C6" s="254"/>
      <c r="D6" s="254"/>
    </row>
    <row r="8" spans="1:15" ht="45.75" x14ac:dyDescent="0.2">
      <c r="A8" s="313" t="s">
        <v>239</v>
      </c>
      <c r="B8" s="332">
        <v>11</v>
      </c>
      <c r="C8" s="332">
        <v>12</v>
      </c>
    </row>
    <row r="9" spans="1:15" x14ac:dyDescent="0.2">
      <c r="A9" s="333">
        <v>0</v>
      </c>
      <c r="B9" s="358">
        <v>23.48</v>
      </c>
      <c r="C9" s="358">
        <v>27.430000000000003</v>
      </c>
    </row>
    <row r="10" spans="1:15" x14ac:dyDescent="0.2">
      <c r="A10" s="333">
        <v>1</v>
      </c>
      <c r="B10" s="358">
        <v>25.35</v>
      </c>
      <c r="C10" s="358">
        <v>28.470000000000002</v>
      </c>
    </row>
    <row r="11" spans="1:15" x14ac:dyDescent="0.2">
      <c r="A11" s="333">
        <v>2</v>
      </c>
      <c r="B11" s="358">
        <v>26.380000000000003</v>
      </c>
      <c r="C11" s="358">
        <v>29.46</v>
      </c>
    </row>
    <row r="12" spans="1:15" x14ac:dyDescent="0.2">
      <c r="A12" s="333">
        <v>3</v>
      </c>
      <c r="B12" s="358">
        <v>27.430000000000003</v>
      </c>
      <c r="C12" s="358">
        <v>30.51</v>
      </c>
    </row>
    <row r="13" spans="1:15" x14ac:dyDescent="0.2">
      <c r="A13" s="333">
        <v>4</v>
      </c>
      <c r="B13" s="358">
        <v>28.470000000000002</v>
      </c>
      <c r="C13" s="358">
        <v>31.55</v>
      </c>
    </row>
    <row r="14" spans="1:15" x14ac:dyDescent="0.2">
      <c r="A14" s="333">
        <v>5</v>
      </c>
      <c r="B14" s="358">
        <v>29.46</v>
      </c>
      <c r="C14" s="358">
        <v>32.9</v>
      </c>
    </row>
    <row r="15" spans="1:15" x14ac:dyDescent="0.2">
      <c r="A15" s="333">
        <v>6</v>
      </c>
      <c r="B15" s="358">
        <v>30.51</v>
      </c>
      <c r="C15" s="358">
        <v>34.36</v>
      </c>
    </row>
    <row r="16" spans="1:15" x14ac:dyDescent="0.2">
      <c r="A16" s="333">
        <v>7</v>
      </c>
      <c r="B16" s="358">
        <v>31.55</v>
      </c>
      <c r="C16" s="358">
        <v>35.809999999999995</v>
      </c>
    </row>
    <row r="17" spans="1:3" x14ac:dyDescent="0.2">
      <c r="A17" s="333">
        <v>8</v>
      </c>
      <c r="B17" s="358">
        <v>32.9</v>
      </c>
      <c r="C17" s="358">
        <v>37.36</v>
      </c>
    </row>
    <row r="18" spans="1:3" ht="12" customHeight="1" x14ac:dyDescent="0.2">
      <c r="A18" s="333">
        <v>9</v>
      </c>
      <c r="B18" s="358">
        <v>34.36</v>
      </c>
      <c r="C18" s="358">
        <v>38.94</v>
      </c>
    </row>
    <row r="19" spans="1:3" x14ac:dyDescent="0.2">
      <c r="A19" s="333">
        <v>10</v>
      </c>
      <c r="B19" s="358">
        <v>35.809999999999995</v>
      </c>
      <c r="C19" s="358">
        <v>40.519999999999996</v>
      </c>
    </row>
    <row r="23" spans="1:3" x14ac:dyDescent="0.2">
      <c r="A23" s="51"/>
    </row>
    <row r="25" spans="1:3" x14ac:dyDescent="0.2">
      <c r="A25" s="51"/>
    </row>
    <row r="26" spans="1:3" x14ac:dyDescent="0.2">
      <c r="A26" s="51"/>
    </row>
  </sheetData>
  <sheetProtection algorithmName="SHA-512" hashValue="Rx2TdDgNkhCFT10jDNBVLn02Tx/mXale2IZ+hfcA4oR6xn5lap3CH+s28PFXUJfPDTk5hoeH8cjc1vwiTB1rOQ==" saltValue="2qb29NQ3u9L5SDrLgeZ7GA==" spinCount="100000" sheet="1" objects="1" scenarios="1"/>
  <mergeCells count="3">
    <mergeCell ref="G3:K3"/>
    <mergeCell ref="A1:K1"/>
    <mergeCell ref="G4:M4"/>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8"/>
  <sheetViews>
    <sheetView zoomScaleNormal="100" workbookViewId="0">
      <selection activeCell="C13" sqref="C13"/>
    </sheetView>
  </sheetViews>
  <sheetFormatPr defaultColWidth="9.140625" defaultRowHeight="12.75" x14ac:dyDescent="0.2"/>
  <cols>
    <col min="1" max="1" width="31.5703125" style="35" customWidth="1"/>
    <col min="2" max="2" width="34.7109375" style="35" customWidth="1"/>
    <col min="3" max="3" width="37.5703125" style="35" customWidth="1"/>
    <col min="4" max="4" width="14.140625" style="35" customWidth="1"/>
    <col min="5" max="5" width="14.85546875" style="35" customWidth="1"/>
    <col min="6" max="6" width="34.7109375" style="35" customWidth="1"/>
    <col min="7" max="7" width="11.5703125" style="35" customWidth="1"/>
    <col min="8" max="8" width="12.140625" style="35" customWidth="1"/>
    <col min="9" max="9" width="58" style="35" customWidth="1"/>
    <col min="10" max="10" width="23.140625" style="35" customWidth="1"/>
    <col min="11" max="11" width="20" style="35" customWidth="1"/>
    <col min="12" max="12" width="9.140625" style="35"/>
    <col min="13" max="13" width="14.85546875" style="35" customWidth="1"/>
    <col min="14" max="14" width="14.28515625" style="35" customWidth="1"/>
    <col min="15" max="15" width="11.7109375" style="35" customWidth="1"/>
    <col min="16" max="16" width="22.140625" style="35" customWidth="1"/>
    <col min="17" max="17" width="21.28515625" style="35" customWidth="1"/>
    <col min="18" max="16384" width="9.140625" style="35"/>
  </cols>
  <sheetData>
    <row r="1" spans="1:15" ht="30" customHeight="1" x14ac:dyDescent="0.2">
      <c r="A1" s="366" t="s">
        <v>298</v>
      </c>
      <c r="B1" s="367"/>
      <c r="C1" s="367"/>
      <c r="D1" s="367"/>
      <c r="E1" s="367"/>
      <c r="F1" s="367"/>
      <c r="G1" s="363"/>
      <c r="H1" s="363"/>
      <c r="I1" s="363"/>
      <c r="J1" s="363"/>
      <c r="K1" s="363"/>
    </row>
    <row r="2" spans="1:15" ht="14.25" x14ac:dyDescent="0.2">
      <c r="A2" s="1"/>
      <c r="B2" s="54"/>
      <c r="C2" s="54"/>
      <c r="D2" s="54"/>
      <c r="E2" s="54"/>
      <c r="F2" s="54"/>
      <c r="G2" s="54"/>
    </row>
    <row r="3" spans="1:15" s="41" customFormat="1" ht="19.5" customHeight="1" x14ac:dyDescent="0.25">
      <c r="A3" s="257" t="s">
        <v>238</v>
      </c>
      <c r="B3" s="49" t="s">
        <v>279</v>
      </c>
      <c r="C3" s="50"/>
      <c r="D3" s="50"/>
      <c r="E3" s="558" t="s">
        <v>341</v>
      </c>
      <c r="F3" s="559"/>
      <c r="G3" s="559"/>
      <c r="H3" s="559"/>
      <c r="I3" s="559"/>
      <c r="J3" s="559"/>
      <c r="K3" s="559"/>
    </row>
    <row r="4" spans="1:15" s="41" customFormat="1" ht="36" customHeight="1" x14ac:dyDescent="0.2">
      <c r="A4" s="35"/>
      <c r="B4" s="49" t="s">
        <v>281</v>
      </c>
      <c r="C4" s="48"/>
      <c r="D4" s="49"/>
      <c r="E4" s="49"/>
      <c r="F4" s="35"/>
      <c r="G4" s="35"/>
      <c r="H4" s="35"/>
      <c r="I4" s="35"/>
      <c r="J4" s="35"/>
      <c r="K4" s="35"/>
      <c r="L4" s="35"/>
      <c r="M4" s="35"/>
      <c r="N4" s="35"/>
      <c r="O4" s="35"/>
    </row>
    <row r="5" spans="1:15" ht="21" customHeight="1" x14ac:dyDescent="0.25">
      <c r="A5" s="256" t="s">
        <v>305</v>
      </c>
      <c r="B5" s="259"/>
      <c r="C5" s="259"/>
      <c r="D5" s="401"/>
      <c r="E5" s="402"/>
      <c r="F5" s="402"/>
    </row>
    <row r="6" spans="1:15" ht="15" customHeight="1" x14ac:dyDescent="0.2">
      <c r="A6" s="397"/>
      <c r="B6" s="397"/>
      <c r="C6" s="397"/>
      <c r="D6" s="397"/>
      <c r="E6" s="397"/>
      <c r="F6" s="397"/>
      <c r="G6" s="397"/>
      <c r="H6" s="397"/>
      <c r="I6" s="397"/>
    </row>
    <row r="7" spans="1:15" ht="27.75" customHeight="1" x14ac:dyDescent="0.2">
      <c r="B7" s="12" t="s">
        <v>11</v>
      </c>
      <c r="C7" s="13"/>
      <c r="I7" s="398" t="s">
        <v>266</v>
      </c>
      <c r="J7" s="399"/>
      <c r="K7" s="400"/>
    </row>
    <row r="8" spans="1:15" ht="32.25" customHeight="1" x14ac:dyDescent="0.2">
      <c r="A8" s="392" t="s">
        <v>299</v>
      </c>
      <c r="B8" s="393"/>
      <c r="C8" s="393"/>
      <c r="D8" s="393"/>
      <c r="E8" s="393"/>
      <c r="F8" s="393"/>
      <c r="G8" s="393"/>
      <c r="H8" s="393"/>
      <c r="I8" s="393"/>
      <c r="J8" s="393"/>
      <c r="K8" s="394"/>
    </row>
    <row r="9" spans="1:15" ht="42" customHeight="1" x14ac:dyDescent="0.2">
      <c r="A9" s="302" t="s">
        <v>13</v>
      </c>
      <c r="B9" s="302" t="s">
        <v>219</v>
      </c>
      <c r="C9" s="302"/>
      <c r="D9" s="302" t="s">
        <v>15</v>
      </c>
      <c r="E9" s="302"/>
      <c r="F9" s="302" t="s">
        <v>16</v>
      </c>
      <c r="G9" s="302" t="s">
        <v>17</v>
      </c>
      <c r="H9" s="302" t="s">
        <v>18</v>
      </c>
      <c r="I9" s="302" t="s">
        <v>19</v>
      </c>
      <c r="J9" s="388"/>
      <c r="K9" s="389"/>
    </row>
    <row r="10" spans="1:15" ht="42" x14ac:dyDescent="0.2">
      <c r="A10" s="15" t="s">
        <v>20</v>
      </c>
      <c r="B10" s="16" t="s">
        <v>21</v>
      </c>
      <c r="C10" s="17"/>
      <c r="D10" s="343">
        <v>1</v>
      </c>
      <c r="E10" s="21">
        <v>100</v>
      </c>
      <c r="F10" s="19" t="s">
        <v>22</v>
      </c>
      <c r="G10" s="21">
        <v>100</v>
      </c>
      <c r="H10" s="21">
        <v>100</v>
      </c>
      <c r="I10" s="312" t="s">
        <v>233</v>
      </c>
      <c r="J10" s="390" t="s">
        <v>24</v>
      </c>
      <c r="K10" s="382"/>
    </row>
    <row r="11" spans="1:15" ht="72.75" customHeight="1" x14ac:dyDescent="0.2">
      <c r="A11" s="15" t="s">
        <v>28</v>
      </c>
      <c r="B11" s="15" t="s">
        <v>29</v>
      </c>
      <c r="C11" s="25" t="s">
        <v>245</v>
      </c>
      <c r="D11" s="326">
        <v>0.108225</v>
      </c>
      <c r="E11" s="21">
        <f>H10</f>
        <v>100</v>
      </c>
      <c r="F11" s="19" t="s">
        <v>254</v>
      </c>
      <c r="G11" s="21">
        <f>D11*E11</f>
        <v>10.8225</v>
      </c>
      <c r="H11" s="21"/>
      <c r="I11" s="387" t="s">
        <v>247</v>
      </c>
      <c r="J11" s="382"/>
      <c r="K11" s="382"/>
    </row>
    <row r="12" spans="1:15" ht="204.75" customHeight="1" x14ac:dyDescent="0.2">
      <c r="A12" s="17"/>
      <c r="B12" s="17"/>
      <c r="C12" s="25" t="s">
        <v>246</v>
      </c>
      <c r="D12" s="326">
        <v>2.5974000000000001E-2</v>
      </c>
      <c r="E12" s="21">
        <f>H10</f>
        <v>100</v>
      </c>
      <c r="F12" s="19" t="s">
        <v>254</v>
      </c>
      <c r="G12" s="21">
        <f>D12*E12</f>
        <v>2.5973999999999999</v>
      </c>
      <c r="H12" s="21"/>
      <c r="I12" s="387"/>
      <c r="J12" s="382"/>
      <c r="K12" s="382"/>
    </row>
    <row r="13" spans="1:15" ht="144" customHeight="1" x14ac:dyDescent="0.2">
      <c r="A13" s="17"/>
      <c r="B13" s="17"/>
      <c r="C13" s="19" t="s">
        <v>30</v>
      </c>
      <c r="D13" s="326">
        <v>6.0000000000000001E-3</v>
      </c>
      <c r="E13" s="21">
        <f>H10</f>
        <v>100</v>
      </c>
      <c r="F13" s="19" t="s">
        <v>254</v>
      </c>
      <c r="G13" s="21">
        <f>D13*E13</f>
        <v>0.6</v>
      </c>
      <c r="H13" s="21"/>
      <c r="I13" s="387"/>
      <c r="J13" s="382"/>
      <c r="K13" s="382"/>
    </row>
    <row r="14" spans="1:15" ht="24.75" customHeight="1" x14ac:dyDescent="0.2">
      <c r="A14" s="17"/>
      <c r="B14" s="17"/>
      <c r="C14" s="14" t="s">
        <v>31</v>
      </c>
      <c r="D14" s="23">
        <f>SUM(D11:D13)</f>
        <v>0.14019900000000002</v>
      </c>
      <c r="E14" s="24">
        <f>H10</f>
        <v>100</v>
      </c>
      <c r="F14" s="14" t="s">
        <v>26</v>
      </c>
      <c r="G14" s="24">
        <f>SUM(G11:G13)</f>
        <v>14.0199</v>
      </c>
      <c r="H14" s="24">
        <f>H10+G14</f>
        <v>114.01990000000001</v>
      </c>
      <c r="I14" s="18"/>
      <c r="J14" s="382"/>
      <c r="K14" s="382"/>
    </row>
    <row r="15" spans="1:15" ht="75.75" customHeight="1" x14ac:dyDescent="0.2">
      <c r="A15" s="15" t="s">
        <v>32</v>
      </c>
      <c r="B15" s="15" t="s">
        <v>33</v>
      </c>
      <c r="C15" s="19" t="s">
        <v>252</v>
      </c>
      <c r="D15" s="20">
        <v>8.3299999999999999E-2</v>
      </c>
      <c r="E15" s="337">
        <f>H10+G11+G12</f>
        <v>113.4199</v>
      </c>
      <c r="F15" s="19" t="s">
        <v>255</v>
      </c>
      <c r="G15" s="21">
        <f t="shared" ref="G15:G19" si="0">D15*E15</f>
        <v>9.4478776700000004</v>
      </c>
      <c r="H15" s="21">
        <f>H14+G15</f>
        <v>123.46777767</v>
      </c>
      <c r="I15" s="311" t="s">
        <v>234</v>
      </c>
      <c r="J15" s="382"/>
      <c r="K15" s="382"/>
      <c r="M15" s="342"/>
    </row>
    <row r="16" spans="1:15" ht="238.5" customHeight="1" x14ac:dyDescent="0.2">
      <c r="A16" s="15" t="s">
        <v>36</v>
      </c>
      <c r="B16" s="16" t="s">
        <v>37</v>
      </c>
      <c r="C16" s="27" t="s">
        <v>248</v>
      </c>
      <c r="D16" s="341">
        <v>0</v>
      </c>
      <c r="E16" s="21">
        <f>H15</f>
        <v>123.46777767</v>
      </c>
      <c r="F16" s="19" t="s">
        <v>256</v>
      </c>
      <c r="G16" s="21">
        <f t="shared" si="0"/>
        <v>0</v>
      </c>
      <c r="H16" s="18"/>
      <c r="I16" s="253" t="s">
        <v>264</v>
      </c>
      <c r="J16" s="382"/>
      <c r="K16" s="382"/>
      <c r="N16" s="342"/>
    </row>
    <row r="17" spans="1:13" ht="310.5" customHeight="1" x14ac:dyDescent="0.2">
      <c r="A17" s="17"/>
      <c r="B17" s="17"/>
      <c r="C17" s="25" t="s">
        <v>66</v>
      </c>
      <c r="D17" s="303">
        <v>0</v>
      </c>
      <c r="E17" s="26">
        <f>H15</f>
        <v>123.46777767</v>
      </c>
      <c r="F17" s="25" t="s">
        <v>256</v>
      </c>
      <c r="G17" s="26">
        <f t="shared" si="0"/>
        <v>0</v>
      </c>
      <c r="H17" s="26"/>
      <c r="I17" s="311" t="s">
        <v>265</v>
      </c>
      <c r="J17" s="382"/>
      <c r="K17" s="382"/>
      <c r="M17" s="251"/>
    </row>
    <row r="18" spans="1:13" ht="132" customHeight="1" x14ac:dyDescent="0.2">
      <c r="A18" s="17"/>
      <c r="B18" s="53"/>
      <c r="C18" s="25" t="s">
        <v>228</v>
      </c>
      <c r="D18" s="561">
        <v>1.5E-3</v>
      </c>
      <c r="E18" s="26">
        <f>H15</f>
        <v>123.46777767</v>
      </c>
      <c r="F18" s="25" t="s">
        <v>256</v>
      </c>
      <c r="G18" s="26">
        <f t="shared" si="0"/>
        <v>0.185201666505</v>
      </c>
      <c r="H18" s="26"/>
      <c r="I18" s="22" t="s">
        <v>344</v>
      </c>
      <c r="J18" s="382"/>
      <c r="K18" s="382"/>
    </row>
    <row r="19" spans="1:13" ht="64.5" customHeight="1" x14ac:dyDescent="0.2">
      <c r="A19" s="17"/>
      <c r="B19" s="17"/>
      <c r="C19" s="25" t="s">
        <v>227</v>
      </c>
      <c r="D19" s="344">
        <v>1.0200000000000001E-2</v>
      </c>
      <c r="E19" s="26">
        <f>H15</f>
        <v>123.46777767</v>
      </c>
      <c r="F19" s="25" t="s">
        <v>256</v>
      </c>
      <c r="G19" s="26">
        <f t="shared" si="0"/>
        <v>1.2593713322340001</v>
      </c>
      <c r="H19" s="26"/>
      <c r="I19" s="22" t="s">
        <v>235</v>
      </c>
      <c r="J19" s="382"/>
      <c r="K19" s="382"/>
    </row>
    <row r="20" spans="1:13" ht="23.25" customHeight="1" x14ac:dyDescent="0.2">
      <c r="A20" s="17"/>
      <c r="B20" s="17"/>
      <c r="C20" s="14" t="s">
        <v>31</v>
      </c>
      <c r="D20" s="23">
        <f>SUM(D16:D19)</f>
        <v>1.17E-2</v>
      </c>
      <c r="E20" s="24">
        <f>H15</f>
        <v>123.46777767</v>
      </c>
      <c r="F20" s="14" t="s">
        <v>256</v>
      </c>
      <c r="G20" s="24">
        <f>SUM(G16:G19)</f>
        <v>1.4445729987390001</v>
      </c>
      <c r="H20" s="24">
        <f>H15+G20</f>
        <v>124.91235066873901</v>
      </c>
      <c r="I20" s="18"/>
      <c r="J20" s="382"/>
      <c r="K20" s="382"/>
    </row>
    <row r="21" spans="1:13" ht="69" customHeight="1" x14ac:dyDescent="0.2">
      <c r="A21" s="17"/>
      <c r="B21" s="16" t="s">
        <v>40</v>
      </c>
      <c r="C21" s="28" t="s">
        <v>41</v>
      </c>
      <c r="D21" s="328">
        <v>8.0000000000000004E-4</v>
      </c>
      <c r="E21" s="246">
        <f>H15</f>
        <v>123.46777767</v>
      </c>
      <c r="F21" s="28" t="s">
        <v>256</v>
      </c>
      <c r="G21" s="246">
        <f t="shared" ref="G21" si="1">D21*E21</f>
        <v>9.8774222136000012E-2</v>
      </c>
      <c r="H21" s="246"/>
      <c r="I21" s="247" t="s">
        <v>249</v>
      </c>
      <c r="J21" s="382"/>
      <c r="K21" s="382"/>
    </row>
    <row r="22" spans="1:13" ht="54.75" customHeight="1" x14ac:dyDescent="0.2">
      <c r="A22" s="17"/>
      <c r="B22" s="25"/>
      <c r="C22" s="25" t="s">
        <v>42</v>
      </c>
      <c r="D22" s="561">
        <v>8.0399999999999999E-2</v>
      </c>
      <c r="E22" s="26">
        <f>H15</f>
        <v>123.46777767</v>
      </c>
      <c r="F22" s="25" t="s">
        <v>256</v>
      </c>
      <c r="G22" s="26">
        <f t="shared" ref="G22:G27" si="2">D22*E22</f>
        <v>9.9268093246679996</v>
      </c>
      <c r="H22" s="26"/>
      <c r="I22" s="387" t="s">
        <v>345</v>
      </c>
      <c r="J22" s="382"/>
      <c r="K22" s="382"/>
    </row>
    <row r="23" spans="1:13" ht="57" customHeight="1" x14ac:dyDescent="0.2">
      <c r="A23" s="17"/>
      <c r="B23" s="47"/>
      <c r="C23" s="25" t="s">
        <v>231</v>
      </c>
      <c r="D23" s="561">
        <v>6.5699999999999995E-2</v>
      </c>
      <c r="E23" s="26">
        <f>H15</f>
        <v>123.46777767</v>
      </c>
      <c r="F23" s="25" t="s">
        <v>256</v>
      </c>
      <c r="G23" s="26">
        <f t="shared" si="2"/>
        <v>8.1118329929190001</v>
      </c>
      <c r="H23" s="26"/>
      <c r="I23" s="387"/>
      <c r="J23" s="382"/>
      <c r="K23" s="382"/>
    </row>
    <row r="24" spans="1:13" ht="54.75" customHeight="1" x14ac:dyDescent="0.2">
      <c r="A24" s="17"/>
      <c r="B24" s="25"/>
      <c r="C24" s="25" t="s">
        <v>45</v>
      </c>
      <c r="D24" s="561">
        <v>7.6399999999999996E-2</v>
      </c>
      <c r="E24" s="26">
        <f>H15</f>
        <v>123.46777767</v>
      </c>
      <c r="F24" s="25" t="s">
        <v>256</v>
      </c>
      <c r="G24" s="26">
        <f t="shared" si="2"/>
        <v>9.4329382139879989</v>
      </c>
      <c r="H24" s="26"/>
      <c r="I24" s="387"/>
      <c r="J24" s="382"/>
      <c r="K24" s="382"/>
    </row>
    <row r="25" spans="1:13" ht="184.5" customHeight="1" x14ac:dyDescent="0.2">
      <c r="A25" s="17"/>
      <c r="B25" s="25"/>
      <c r="C25" s="28" t="s">
        <v>236</v>
      </c>
      <c r="D25" s="8">
        <v>0</v>
      </c>
      <c r="E25" s="26">
        <f>H15</f>
        <v>123.46777767</v>
      </c>
      <c r="F25" s="25" t="s">
        <v>256</v>
      </c>
      <c r="G25" s="26">
        <f t="shared" si="2"/>
        <v>0</v>
      </c>
      <c r="H25" s="26"/>
      <c r="I25" s="387" t="s">
        <v>269</v>
      </c>
      <c r="J25" s="391" t="s">
        <v>267</v>
      </c>
      <c r="K25" s="391"/>
      <c r="M25" s="251"/>
    </row>
    <row r="26" spans="1:13" ht="237.75" customHeight="1" x14ac:dyDescent="0.2">
      <c r="A26" s="17"/>
      <c r="B26" s="25"/>
      <c r="C26" s="25" t="s">
        <v>47</v>
      </c>
      <c r="D26" s="303">
        <v>0</v>
      </c>
      <c r="E26" s="26">
        <f>H15</f>
        <v>123.46777767</v>
      </c>
      <c r="F26" s="25" t="s">
        <v>256</v>
      </c>
      <c r="G26" s="26">
        <f t="shared" si="2"/>
        <v>0</v>
      </c>
      <c r="H26" s="26"/>
      <c r="I26" s="387"/>
      <c r="J26" s="391" t="s">
        <v>225</v>
      </c>
      <c r="K26" s="391"/>
    </row>
    <row r="27" spans="1:13" ht="132" customHeight="1" x14ac:dyDescent="0.2">
      <c r="A27" s="17"/>
      <c r="B27" s="25"/>
      <c r="C27" s="28" t="s">
        <v>226</v>
      </c>
      <c r="D27" s="303">
        <v>0</v>
      </c>
      <c r="E27" s="26">
        <f>H15</f>
        <v>123.46777767</v>
      </c>
      <c r="F27" s="25" t="s">
        <v>256</v>
      </c>
      <c r="G27" s="26">
        <f t="shared" si="2"/>
        <v>0</v>
      </c>
      <c r="H27" s="26"/>
      <c r="I27" s="327" t="s">
        <v>237</v>
      </c>
      <c r="J27" s="381"/>
      <c r="K27" s="382"/>
      <c r="L27" s="52"/>
      <c r="M27" s="52"/>
    </row>
    <row r="28" spans="1:13" ht="22.5" customHeight="1" x14ac:dyDescent="0.2">
      <c r="A28" s="17"/>
      <c r="B28" s="17"/>
      <c r="C28" s="14" t="s">
        <v>31</v>
      </c>
      <c r="D28" s="23">
        <f>SUM(D21:D27)</f>
        <v>0.22329999999999997</v>
      </c>
      <c r="E28" s="24">
        <f>H15</f>
        <v>123.46777767</v>
      </c>
      <c r="F28" s="14" t="s">
        <v>256</v>
      </c>
      <c r="G28" s="24">
        <f>SUM(G21:G27)</f>
        <v>27.570354753710998</v>
      </c>
      <c r="H28" s="24">
        <f>H20+G28</f>
        <v>152.48270542245001</v>
      </c>
      <c r="I28" s="18"/>
      <c r="J28" s="382"/>
      <c r="K28" s="382"/>
      <c r="L28" s="52"/>
    </row>
    <row r="29" spans="1:13" ht="114" customHeight="1" x14ac:dyDescent="0.2">
      <c r="A29" s="383" t="s">
        <v>49</v>
      </c>
      <c r="B29" s="386" t="s">
        <v>50</v>
      </c>
      <c r="C29" s="329" t="s">
        <v>253</v>
      </c>
      <c r="D29" s="304">
        <v>0</v>
      </c>
      <c r="E29" s="18">
        <f>H28</f>
        <v>152.48270542245001</v>
      </c>
      <c r="F29" s="17" t="s">
        <v>258</v>
      </c>
      <c r="G29" s="18">
        <f t="shared" ref="G29:G35" si="3">D29*E29</f>
        <v>0</v>
      </c>
      <c r="H29" s="18"/>
      <c r="I29" s="387" t="s">
        <v>268</v>
      </c>
      <c r="J29" s="382"/>
      <c r="K29" s="382"/>
    </row>
    <row r="30" spans="1:13" ht="18" customHeight="1" x14ac:dyDescent="0.2">
      <c r="A30" s="384"/>
      <c r="B30" s="384"/>
      <c r="C30" s="9" t="s">
        <v>56</v>
      </c>
      <c r="D30" s="317">
        <v>0</v>
      </c>
      <c r="E30" s="18">
        <f>H28</f>
        <v>152.48270542245001</v>
      </c>
      <c r="F30" s="17" t="s">
        <v>258</v>
      </c>
      <c r="G30" s="18">
        <f t="shared" si="3"/>
        <v>0</v>
      </c>
      <c r="H30" s="18"/>
      <c r="I30" s="387"/>
      <c r="J30" s="382"/>
      <c r="K30" s="382"/>
    </row>
    <row r="31" spans="1:13" ht="16.5" customHeight="1" x14ac:dyDescent="0.2">
      <c r="A31" s="384"/>
      <c r="B31" s="384"/>
      <c r="C31" s="9" t="s">
        <v>56</v>
      </c>
      <c r="D31" s="317">
        <v>0</v>
      </c>
      <c r="E31" s="18">
        <f>H28</f>
        <v>152.48270542245001</v>
      </c>
      <c r="F31" s="17" t="s">
        <v>258</v>
      </c>
      <c r="G31" s="18">
        <f t="shared" si="3"/>
        <v>0</v>
      </c>
      <c r="H31" s="18"/>
      <c r="I31" s="387"/>
      <c r="J31" s="382"/>
      <c r="K31" s="382"/>
    </row>
    <row r="32" spans="1:13" ht="18" customHeight="1" x14ac:dyDescent="0.2">
      <c r="A32" s="384"/>
      <c r="B32" s="384"/>
      <c r="C32" s="9" t="s">
        <v>56</v>
      </c>
      <c r="D32" s="317">
        <v>0</v>
      </c>
      <c r="E32" s="18">
        <f>H28</f>
        <v>152.48270542245001</v>
      </c>
      <c r="F32" s="17" t="s">
        <v>258</v>
      </c>
      <c r="G32" s="18">
        <f t="shared" si="3"/>
        <v>0</v>
      </c>
      <c r="H32" s="18"/>
      <c r="I32" s="387"/>
      <c r="J32" s="382"/>
      <c r="K32" s="382"/>
    </row>
    <row r="33" spans="1:12" ht="19.5" customHeight="1" x14ac:dyDescent="0.2">
      <c r="A33" s="384"/>
      <c r="B33" s="384"/>
      <c r="C33" s="9" t="s">
        <v>56</v>
      </c>
      <c r="D33" s="317">
        <v>0</v>
      </c>
      <c r="E33" s="18">
        <f>H28</f>
        <v>152.48270542245001</v>
      </c>
      <c r="F33" s="17" t="s">
        <v>258</v>
      </c>
      <c r="G33" s="18">
        <f t="shared" si="3"/>
        <v>0</v>
      </c>
      <c r="H33" s="18"/>
      <c r="I33" s="387"/>
      <c r="J33" s="382"/>
      <c r="K33" s="382"/>
    </row>
    <row r="34" spans="1:12" ht="20.25" customHeight="1" x14ac:dyDescent="0.2">
      <c r="A34" s="384"/>
      <c r="B34" s="384"/>
      <c r="C34" s="9" t="s">
        <v>56</v>
      </c>
      <c r="D34" s="317">
        <v>0</v>
      </c>
      <c r="E34" s="18">
        <f>H28</f>
        <v>152.48270542245001</v>
      </c>
      <c r="F34" s="17" t="s">
        <v>258</v>
      </c>
      <c r="G34" s="18">
        <f t="shared" si="3"/>
        <v>0</v>
      </c>
      <c r="H34" s="18"/>
      <c r="I34" s="387"/>
      <c r="J34" s="382"/>
      <c r="K34" s="382"/>
    </row>
    <row r="35" spans="1:12" ht="18" customHeight="1" x14ac:dyDescent="0.2">
      <c r="A35" s="384"/>
      <c r="B35" s="384"/>
      <c r="C35" s="9" t="s">
        <v>56</v>
      </c>
      <c r="D35" s="317">
        <v>0</v>
      </c>
      <c r="E35" s="18">
        <f>H28</f>
        <v>152.48270542245001</v>
      </c>
      <c r="F35" s="17" t="s">
        <v>258</v>
      </c>
      <c r="G35" s="18">
        <f t="shared" si="3"/>
        <v>0</v>
      </c>
      <c r="H35" s="18"/>
      <c r="I35" s="387"/>
      <c r="J35" s="382"/>
      <c r="K35" s="382"/>
      <c r="L35" s="51"/>
    </row>
    <row r="36" spans="1:12" ht="23.25" customHeight="1" x14ac:dyDescent="0.2">
      <c r="A36" s="385"/>
      <c r="B36" s="385"/>
      <c r="C36" s="14" t="s">
        <v>57</v>
      </c>
      <c r="D36" s="23">
        <f>SUM(D29:D35)</f>
        <v>0</v>
      </c>
      <c r="E36" s="24">
        <f>H28</f>
        <v>152.48270542245001</v>
      </c>
      <c r="F36" s="14" t="s">
        <v>258</v>
      </c>
      <c r="G36" s="24">
        <f>SUM(G29:G35)</f>
        <v>0</v>
      </c>
      <c r="H36" s="24">
        <f>H28+G36</f>
        <v>152.48270542245001</v>
      </c>
      <c r="I36" s="18"/>
      <c r="J36" s="403"/>
      <c r="K36" s="404"/>
    </row>
    <row r="37" spans="1:12" ht="153" customHeight="1" x14ac:dyDescent="0.2">
      <c r="A37" s="305" t="s">
        <v>214</v>
      </c>
      <c r="B37" s="248" t="s">
        <v>215</v>
      </c>
      <c r="C37" s="248" t="s">
        <v>31</v>
      </c>
      <c r="D37" s="306">
        <v>8.3000000000000004E-2</v>
      </c>
      <c r="E37" s="307">
        <f>H14*D37</f>
        <v>9.4636517000000016</v>
      </c>
      <c r="F37" s="308" t="s">
        <v>275</v>
      </c>
      <c r="G37" s="307">
        <f>(SUM(D16:D18)+SUM(D21:D27))*E37</f>
        <v>2.1274289021600001</v>
      </c>
      <c r="H37" s="307">
        <f>(E37+G37)*(100%+D29)</f>
        <v>11.591080602160002</v>
      </c>
      <c r="I37" s="345" t="s">
        <v>232</v>
      </c>
      <c r="J37" s="395"/>
      <c r="K37" s="396"/>
    </row>
    <row r="38" spans="1:12" ht="39" customHeight="1" x14ac:dyDescent="0.2">
      <c r="A38" s="248"/>
      <c r="B38" s="249"/>
      <c r="C38" s="309" t="s">
        <v>216</v>
      </c>
      <c r="D38" s="310"/>
      <c r="E38" s="307"/>
      <c r="F38" s="308" t="s">
        <v>259</v>
      </c>
      <c r="G38" s="307"/>
      <c r="H38" s="307">
        <f>H36+H37</f>
        <v>164.07378602461</v>
      </c>
      <c r="I38" s="250"/>
      <c r="J38" s="379"/>
      <c r="K38" s="380"/>
    </row>
    <row r="39" spans="1:12" ht="81.75" customHeight="1" x14ac:dyDescent="0.2">
      <c r="A39" s="30"/>
      <c r="B39" s="30"/>
      <c r="C39" s="30"/>
      <c r="D39" s="30"/>
      <c r="E39" s="30"/>
      <c r="F39" s="55" t="s">
        <v>260</v>
      </c>
      <c r="G39" s="30"/>
      <c r="H39" s="31">
        <f>H38</f>
        <v>164.07378602461</v>
      </c>
      <c r="I39" s="31" t="s">
        <v>229</v>
      </c>
      <c r="J39" s="32">
        <f>ROUND(H39/100,4)</f>
        <v>1.6407</v>
      </c>
    </row>
    <row r="40" spans="1:12" ht="51" x14ac:dyDescent="0.2">
      <c r="A40" s="30"/>
      <c r="B40" s="28" t="s">
        <v>242</v>
      </c>
      <c r="C40" s="30"/>
      <c r="D40" s="30"/>
      <c r="E40" s="30"/>
      <c r="F40" s="30" t="s">
        <v>244</v>
      </c>
      <c r="G40" s="30"/>
      <c r="H40" s="7">
        <v>1</v>
      </c>
      <c r="I40" s="31" t="s">
        <v>270</v>
      </c>
      <c r="J40" s="17"/>
    </row>
    <row r="41" spans="1:12" ht="76.5" customHeight="1" x14ac:dyDescent="0.2">
      <c r="A41" s="30"/>
      <c r="B41" s="30"/>
      <c r="C41" s="30"/>
      <c r="D41" s="30"/>
      <c r="E41" s="30"/>
      <c r="F41" s="30" t="s">
        <v>306</v>
      </c>
      <c r="G41" s="30"/>
      <c r="H41" s="31">
        <f>J39*H40</f>
        <v>1.6407</v>
      </c>
      <c r="I41" s="33" t="s">
        <v>60</v>
      </c>
      <c r="J41" s="34">
        <f>ROUND(J39*H40,4)</f>
        <v>1.6407</v>
      </c>
    </row>
    <row r="42" spans="1:12" ht="20.25" customHeight="1" x14ac:dyDescent="0.2">
      <c r="B42" s="36" t="s">
        <v>11</v>
      </c>
      <c r="C42" s="37"/>
    </row>
    <row r="43" spans="1:12" ht="13.5" customHeight="1" x14ac:dyDescent="0.2"/>
    <row r="44" spans="1:12" ht="13.5" customHeight="1" x14ac:dyDescent="0.2"/>
    <row r="45" spans="1:12" ht="25.5" customHeight="1" x14ac:dyDescent="0.2">
      <c r="A45" s="370" t="s">
        <v>272</v>
      </c>
      <c r="B45" s="371"/>
      <c r="C45" s="371"/>
      <c r="D45" s="371"/>
      <c r="E45" s="371"/>
      <c r="F45" s="371"/>
      <c r="G45" s="371"/>
      <c r="H45" s="371"/>
      <c r="I45" s="371"/>
      <c r="J45" s="372"/>
    </row>
    <row r="46" spans="1:12" ht="91.5" customHeight="1" x14ac:dyDescent="0.2">
      <c r="A46" s="373"/>
      <c r="B46" s="374"/>
      <c r="C46" s="374"/>
      <c r="D46" s="374"/>
      <c r="E46" s="374"/>
      <c r="F46" s="374"/>
      <c r="G46" s="374"/>
      <c r="H46" s="374"/>
      <c r="I46" s="374"/>
      <c r="J46" s="375"/>
    </row>
    <row r="47" spans="1:12" x14ac:dyDescent="0.2">
      <c r="A47" s="373"/>
      <c r="B47" s="374"/>
      <c r="C47" s="374"/>
      <c r="D47" s="374"/>
      <c r="E47" s="374"/>
      <c r="F47" s="374"/>
      <c r="G47" s="374"/>
      <c r="H47" s="374"/>
      <c r="I47" s="374"/>
      <c r="J47" s="375"/>
    </row>
    <row r="48" spans="1:12" ht="7.5" customHeight="1" x14ac:dyDescent="0.2">
      <c r="A48" s="376"/>
      <c r="B48" s="377"/>
      <c r="C48" s="377"/>
      <c r="D48" s="377"/>
      <c r="E48" s="377"/>
      <c r="F48" s="377"/>
      <c r="G48" s="377"/>
      <c r="H48" s="377"/>
      <c r="I48" s="377"/>
      <c r="J48" s="378"/>
    </row>
  </sheetData>
  <sheetProtection algorithmName="SHA-512" hashValue="zaPxd8dOLvXVI377vd+6tNOJcpOsVWA4LM6r2Z1M2nviUnfvkxp4m15t6LWk7gpoqR9xOD65qCBYlenpDkaOgA==" saltValue="odZfuav/QSetaL8ClKUnkA==" spinCount="100000" sheet="1" objects="1" scenarios="1"/>
  <mergeCells count="21">
    <mergeCell ref="E3:K3"/>
    <mergeCell ref="J37:K37"/>
    <mergeCell ref="A6:I6"/>
    <mergeCell ref="I7:K7"/>
    <mergeCell ref="D5:F5"/>
    <mergeCell ref="J36:K36"/>
    <mergeCell ref="A45:J48"/>
    <mergeCell ref="J38:K38"/>
    <mergeCell ref="A1:K1"/>
    <mergeCell ref="J27:K35"/>
    <mergeCell ref="A29:A36"/>
    <mergeCell ref="B29:B36"/>
    <mergeCell ref="I29:I35"/>
    <mergeCell ref="J9:K9"/>
    <mergeCell ref="J10:K24"/>
    <mergeCell ref="I11:I13"/>
    <mergeCell ref="I22:I24"/>
    <mergeCell ref="I25:I26"/>
    <mergeCell ref="J25:K25"/>
    <mergeCell ref="J26:K26"/>
    <mergeCell ref="A8:K8"/>
  </mergeCells>
  <pageMargins left="0.70866141732283472" right="0.70866141732283472" top="0.74803149606299213" bottom="0.74803149606299213" header="0.31496062992125984" footer="0.31496062992125984"/>
  <pageSetup paperSize="8"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8"/>
  <sheetViews>
    <sheetView zoomScaleNormal="100" workbookViewId="0">
      <selection activeCell="D24" sqref="D24"/>
    </sheetView>
  </sheetViews>
  <sheetFormatPr defaultColWidth="9.140625" defaultRowHeight="12.75" x14ac:dyDescent="0.2"/>
  <cols>
    <col min="1" max="1" width="32"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60"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5" ht="36.75" customHeight="1" x14ac:dyDescent="0.2">
      <c r="A1" s="366" t="s">
        <v>296</v>
      </c>
      <c r="B1" s="367"/>
      <c r="C1" s="367"/>
      <c r="D1" s="367"/>
      <c r="E1" s="367"/>
      <c r="F1" s="367"/>
      <c r="G1" s="363"/>
      <c r="H1" s="363"/>
      <c r="I1" s="363"/>
      <c r="J1" s="363"/>
      <c r="K1" s="363"/>
      <c r="L1" s="363"/>
    </row>
    <row r="2" spans="1:15" ht="14.25" x14ac:dyDescent="0.2">
      <c r="A2" s="1"/>
      <c r="B2" s="54"/>
      <c r="C2" s="54"/>
      <c r="D2" s="54"/>
      <c r="E2" s="54"/>
      <c r="F2" s="54"/>
      <c r="G2" s="54"/>
    </row>
    <row r="3" spans="1:15" s="41" customFormat="1" ht="19.5" customHeight="1" x14ac:dyDescent="0.25">
      <c r="A3" s="257" t="s">
        <v>238</v>
      </c>
      <c r="B3" s="49" t="s">
        <v>279</v>
      </c>
      <c r="C3" s="50"/>
      <c r="D3" s="50"/>
      <c r="E3" s="50"/>
      <c r="F3" s="558" t="s">
        <v>341</v>
      </c>
      <c r="G3" s="559"/>
      <c r="H3" s="559"/>
      <c r="I3" s="559"/>
      <c r="J3" s="559"/>
      <c r="K3" s="559"/>
      <c r="L3" s="559"/>
    </row>
    <row r="4" spans="1:15" s="41" customFormat="1" ht="37.5" customHeight="1" x14ac:dyDescent="0.2">
      <c r="A4" s="35"/>
      <c r="B4" s="49" t="s">
        <v>281</v>
      </c>
      <c r="C4" s="48"/>
      <c r="D4" s="49"/>
      <c r="E4" s="49"/>
      <c r="F4" s="35"/>
      <c r="G4" s="35"/>
      <c r="H4" s="35"/>
      <c r="I4" s="35"/>
      <c r="J4" s="35"/>
      <c r="K4" s="35"/>
      <c r="L4" s="35"/>
      <c r="M4" s="35"/>
      <c r="N4" s="35"/>
      <c r="O4" s="35"/>
    </row>
    <row r="5" spans="1:15" ht="21" customHeight="1" x14ac:dyDescent="0.2">
      <c r="A5" s="256" t="s">
        <v>304</v>
      </c>
      <c r="B5" s="259"/>
      <c r="C5" s="259"/>
      <c r="D5" s="401"/>
      <c r="E5" s="401"/>
      <c r="F5" s="401"/>
    </row>
    <row r="6" spans="1:15" ht="17.25" customHeight="1" x14ac:dyDescent="0.2">
      <c r="A6" s="397"/>
      <c r="B6" s="397"/>
      <c r="C6" s="397"/>
      <c r="D6" s="397"/>
      <c r="E6" s="397"/>
      <c r="F6" s="397"/>
      <c r="G6" s="397"/>
      <c r="H6" s="397"/>
      <c r="I6" s="397"/>
    </row>
    <row r="7" spans="1:15" ht="29.25" customHeight="1" x14ac:dyDescent="0.2">
      <c r="B7" s="38" t="s">
        <v>11</v>
      </c>
      <c r="C7" s="29"/>
      <c r="I7" s="398" t="s">
        <v>266</v>
      </c>
      <c r="J7" s="399"/>
      <c r="K7" s="400"/>
    </row>
    <row r="8" spans="1:15" ht="28.5" customHeight="1" x14ac:dyDescent="0.2">
      <c r="A8" s="419" t="s">
        <v>297</v>
      </c>
      <c r="B8" s="420"/>
      <c r="C8" s="420"/>
      <c r="D8" s="420"/>
      <c r="E8" s="420"/>
      <c r="F8" s="420"/>
      <c r="G8" s="420"/>
      <c r="H8" s="420"/>
      <c r="I8" s="420"/>
      <c r="J8" s="420"/>
      <c r="K8" s="420"/>
    </row>
    <row r="9" spans="1:15" ht="48" customHeight="1" x14ac:dyDescent="0.2">
      <c r="A9" s="302" t="s">
        <v>13</v>
      </c>
      <c r="B9" s="302" t="s">
        <v>219</v>
      </c>
      <c r="C9" s="302"/>
      <c r="D9" s="302" t="s">
        <v>15</v>
      </c>
      <c r="E9" s="302"/>
      <c r="F9" s="302" t="s">
        <v>16</v>
      </c>
      <c r="G9" s="302" t="s">
        <v>17</v>
      </c>
      <c r="H9" s="302" t="s">
        <v>18</v>
      </c>
      <c r="I9" s="302" t="s">
        <v>19</v>
      </c>
      <c r="J9" s="417"/>
      <c r="K9" s="418"/>
    </row>
    <row r="10" spans="1:15" ht="33" customHeight="1" x14ac:dyDescent="0.2">
      <c r="A10" s="15" t="s">
        <v>20</v>
      </c>
      <c r="B10" s="16" t="s">
        <v>21</v>
      </c>
      <c r="C10" s="17"/>
      <c r="D10" s="343">
        <v>1</v>
      </c>
      <c r="E10" s="21">
        <v>100</v>
      </c>
      <c r="F10" s="19" t="s">
        <v>22</v>
      </c>
      <c r="G10" s="21">
        <v>100</v>
      </c>
      <c r="H10" s="21">
        <v>100</v>
      </c>
      <c r="I10" s="312" t="s">
        <v>233</v>
      </c>
      <c r="J10" s="390" t="s">
        <v>24</v>
      </c>
      <c r="K10" s="382"/>
    </row>
    <row r="11" spans="1:15" ht="61.5" customHeight="1" x14ac:dyDescent="0.2">
      <c r="A11" s="15" t="s">
        <v>28</v>
      </c>
      <c r="B11" s="15" t="s">
        <v>29</v>
      </c>
      <c r="C11" s="25" t="s">
        <v>245</v>
      </c>
      <c r="D11" s="326">
        <v>0.108225</v>
      </c>
      <c r="E11" s="21">
        <f>H10</f>
        <v>100</v>
      </c>
      <c r="F11" s="19" t="s">
        <v>254</v>
      </c>
      <c r="G11" s="21">
        <f>D11*E11</f>
        <v>10.8225</v>
      </c>
      <c r="H11" s="21"/>
      <c r="I11" s="387" t="s">
        <v>243</v>
      </c>
      <c r="J11" s="382"/>
      <c r="K11" s="382"/>
    </row>
    <row r="12" spans="1:15" ht="66" customHeight="1" x14ac:dyDescent="0.2">
      <c r="A12" s="17"/>
      <c r="B12" s="17"/>
      <c r="C12" s="25" t="s">
        <v>246</v>
      </c>
      <c r="D12" s="326">
        <v>2.5974000000000001E-2</v>
      </c>
      <c r="E12" s="21">
        <f>H10</f>
        <v>100</v>
      </c>
      <c r="F12" s="19" t="s">
        <v>254</v>
      </c>
      <c r="G12" s="21">
        <f>D12*E12</f>
        <v>2.5973999999999999</v>
      </c>
      <c r="H12" s="21"/>
      <c r="I12" s="387"/>
      <c r="J12" s="382"/>
      <c r="K12" s="382"/>
    </row>
    <row r="13" spans="1:15" ht="353.25" customHeight="1" x14ac:dyDescent="0.2">
      <c r="A13" s="17"/>
      <c r="B13" s="17"/>
      <c r="C13" s="19" t="s">
        <v>30</v>
      </c>
      <c r="D13" s="326">
        <v>6.0000000000000001E-3</v>
      </c>
      <c r="E13" s="21">
        <f>H10</f>
        <v>100</v>
      </c>
      <c r="F13" s="19" t="s">
        <v>254</v>
      </c>
      <c r="G13" s="21">
        <f>D13*E13</f>
        <v>0.6</v>
      </c>
      <c r="H13" s="21"/>
      <c r="I13" s="387"/>
      <c r="J13" s="382"/>
      <c r="K13" s="382"/>
    </row>
    <row r="14" spans="1:15" ht="29.25" customHeight="1" x14ac:dyDescent="0.2">
      <c r="A14" s="17"/>
      <c r="B14" s="17"/>
      <c r="C14" s="14" t="s">
        <v>31</v>
      </c>
      <c r="D14" s="23">
        <f>SUM(D11:D13)</f>
        <v>0.14019900000000002</v>
      </c>
      <c r="E14" s="24">
        <f>H10</f>
        <v>100</v>
      </c>
      <c r="F14" s="14" t="s">
        <v>254</v>
      </c>
      <c r="G14" s="24">
        <f>SUM(G11:G13)</f>
        <v>14.0199</v>
      </c>
      <c r="H14" s="24">
        <f>H10+G14</f>
        <v>114.01990000000001</v>
      </c>
      <c r="I14" s="18"/>
      <c r="J14" s="382"/>
      <c r="K14" s="382"/>
    </row>
    <row r="15" spans="1:15" ht="72" customHeight="1" x14ac:dyDescent="0.2">
      <c r="A15" s="15" t="s">
        <v>32</v>
      </c>
      <c r="B15" s="15" t="s">
        <v>33</v>
      </c>
      <c r="C15" s="19" t="s">
        <v>252</v>
      </c>
      <c r="D15" s="20">
        <v>8.3299999999999999E-2</v>
      </c>
      <c r="E15" s="337">
        <f>H10+G11+G12</f>
        <v>113.4199</v>
      </c>
      <c r="F15" s="19" t="s">
        <v>255</v>
      </c>
      <c r="G15" s="21">
        <f t="shared" ref="G15:G19" si="0">D15*E15</f>
        <v>9.4478776700000004</v>
      </c>
      <c r="H15" s="21">
        <f>H14+G15</f>
        <v>123.46777767</v>
      </c>
      <c r="I15" s="311" t="s">
        <v>234</v>
      </c>
      <c r="J15" s="382"/>
      <c r="K15" s="382"/>
    </row>
    <row r="16" spans="1:15" ht="58.5" customHeight="1" x14ac:dyDescent="0.2">
      <c r="A16" s="15" t="s">
        <v>36</v>
      </c>
      <c r="B16" s="16" t="s">
        <v>63</v>
      </c>
      <c r="C16" s="42" t="s">
        <v>248</v>
      </c>
      <c r="D16" s="340">
        <v>0</v>
      </c>
      <c r="E16" s="330">
        <f>H15</f>
        <v>123.46777767</v>
      </c>
      <c r="F16" s="331" t="s">
        <v>256</v>
      </c>
      <c r="G16" s="330">
        <f t="shared" si="0"/>
        <v>0</v>
      </c>
      <c r="H16" s="330"/>
      <c r="I16" s="339" t="s">
        <v>261</v>
      </c>
      <c r="J16" s="382"/>
      <c r="K16" s="382"/>
    </row>
    <row r="17" spans="1:12" ht="305.25" customHeight="1" x14ac:dyDescent="0.2">
      <c r="A17" s="17"/>
      <c r="B17" s="17"/>
      <c r="C17" s="25" t="s">
        <v>66</v>
      </c>
      <c r="D17" s="303">
        <v>0</v>
      </c>
      <c r="E17" s="26">
        <f>H15</f>
        <v>123.46777767</v>
      </c>
      <c r="F17" s="25" t="s">
        <v>256</v>
      </c>
      <c r="G17" s="26">
        <f t="shared" si="0"/>
        <v>0</v>
      </c>
      <c r="H17" s="26"/>
      <c r="I17" s="311" t="s">
        <v>265</v>
      </c>
      <c r="J17" s="382"/>
      <c r="K17" s="382"/>
    </row>
    <row r="18" spans="1:12" ht="43.5" customHeight="1" x14ac:dyDescent="0.2">
      <c r="A18" s="17"/>
      <c r="B18" s="17"/>
      <c r="C18" s="39" t="s">
        <v>228</v>
      </c>
      <c r="D18" s="42">
        <v>0</v>
      </c>
      <c r="E18" s="43">
        <f>H15</f>
        <v>123.46777767</v>
      </c>
      <c r="F18" s="44" t="s">
        <v>256</v>
      </c>
      <c r="G18" s="43">
        <f t="shared" si="0"/>
        <v>0</v>
      </c>
      <c r="H18" s="43"/>
      <c r="I18" s="22" t="s">
        <v>262</v>
      </c>
      <c r="J18" s="382"/>
      <c r="K18" s="382"/>
    </row>
    <row r="19" spans="1:12" ht="48" customHeight="1" x14ac:dyDescent="0.2">
      <c r="A19" s="17"/>
      <c r="B19" s="17"/>
      <c r="C19" s="39" t="s">
        <v>69</v>
      </c>
      <c r="D19" s="42">
        <v>0</v>
      </c>
      <c r="E19" s="43">
        <f>H15</f>
        <v>123.46777767</v>
      </c>
      <c r="F19" s="44" t="s">
        <v>257</v>
      </c>
      <c r="G19" s="43">
        <f t="shared" si="0"/>
        <v>0</v>
      </c>
      <c r="H19" s="43"/>
      <c r="I19" s="312" t="s">
        <v>263</v>
      </c>
      <c r="J19" s="382"/>
      <c r="K19" s="382"/>
    </row>
    <row r="20" spans="1:12" ht="21.75" customHeight="1" x14ac:dyDescent="0.2">
      <c r="A20" s="17"/>
      <c r="B20" s="17"/>
      <c r="C20" s="14" t="s">
        <v>31</v>
      </c>
      <c r="D20" s="23">
        <f>SUM(D16:D19)</f>
        <v>0</v>
      </c>
      <c r="E20" s="24">
        <f>H15</f>
        <v>123.46777767</v>
      </c>
      <c r="F20" s="14" t="s">
        <v>256</v>
      </c>
      <c r="G20" s="24">
        <f>SUM(G16:G19)</f>
        <v>0</v>
      </c>
      <c r="H20" s="24">
        <f>H15+G20</f>
        <v>123.46777767</v>
      </c>
      <c r="I20" s="18"/>
      <c r="J20" s="382"/>
      <c r="K20" s="382"/>
    </row>
    <row r="21" spans="1:12" ht="64.5" customHeight="1" x14ac:dyDescent="0.2">
      <c r="A21" s="17"/>
      <c r="B21" s="16" t="s">
        <v>40</v>
      </c>
      <c r="C21" s="19" t="s">
        <v>41</v>
      </c>
      <c r="D21" s="27">
        <v>8.0000000000000004E-4</v>
      </c>
      <c r="E21" s="26">
        <f>H15</f>
        <v>123.46777767</v>
      </c>
      <c r="F21" s="25" t="s">
        <v>256</v>
      </c>
      <c r="G21" s="26">
        <f t="shared" ref="G21:G27" si="1">D21*E21</f>
        <v>9.8774222136000012E-2</v>
      </c>
      <c r="H21" s="26"/>
      <c r="I21" s="247" t="s">
        <v>249</v>
      </c>
      <c r="J21" s="382"/>
      <c r="K21" s="382"/>
    </row>
    <row r="22" spans="1:12" ht="52.5" customHeight="1" x14ac:dyDescent="0.2">
      <c r="A22" s="17"/>
      <c r="B22" s="25"/>
      <c r="C22" s="25" t="s">
        <v>42</v>
      </c>
      <c r="D22" s="561">
        <v>8.0399999999999999E-2</v>
      </c>
      <c r="E22" s="26">
        <f>H15</f>
        <v>123.46777767</v>
      </c>
      <c r="F22" s="25" t="s">
        <v>256</v>
      </c>
      <c r="G22" s="26">
        <f t="shared" si="1"/>
        <v>9.9268093246679996</v>
      </c>
      <c r="H22" s="26"/>
      <c r="I22" s="387" t="s">
        <v>345</v>
      </c>
      <c r="J22" s="382"/>
      <c r="K22" s="382"/>
    </row>
    <row r="23" spans="1:12" ht="57" customHeight="1" x14ac:dyDescent="0.2">
      <c r="A23" s="17"/>
      <c r="B23" s="25"/>
      <c r="C23" s="25" t="s">
        <v>231</v>
      </c>
      <c r="D23" s="561">
        <v>6.5699999999999995E-2</v>
      </c>
      <c r="E23" s="26">
        <f>H15</f>
        <v>123.46777767</v>
      </c>
      <c r="F23" s="25" t="s">
        <v>256</v>
      </c>
      <c r="G23" s="26">
        <f t="shared" si="1"/>
        <v>8.1118329929190001</v>
      </c>
      <c r="H23" s="26"/>
      <c r="I23" s="387"/>
      <c r="J23" s="382"/>
      <c r="K23" s="382"/>
    </row>
    <row r="24" spans="1:12" ht="61.5" customHeight="1" x14ac:dyDescent="0.2">
      <c r="A24" s="17"/>
      <c r="B24" s="25"/>
      <c r="C24" s="25" t="s">
        <v>45</v>
      </c>
      <c r="D24" s="561">
        <v>7.6399999999999996E-2</v>
      </c>
      <c r="E24" s="26">
        <f>H15</f>
        <v>123.46777767</v>
      </c>
      <c r="F24" s="25" t="s">
        <v>256</v>
      </c>
      <c r="G24" s="26">
        <f t="shared" si="1"/>
        <v>9.4329382139879989</v>
      </c>
      <c r="H24" s="26"/>
      <c r="I24" s="387"/>
      <c r="J24" s="382"/>
      <c r="K24" s="382"/>
    </row>
    <row r="25" spans="1:12" ht="155.25" customHeight="1" x14ac:dyDescent="0.2">
      <c r="A25" s="17"/>
      <c r="B25" s="25"/>
      <c r="C25" s="28" t="s">
        <v>236</v>
      </c>
      <c r="D25" s="8">
        <v>0</v>
      </c>
      <c r="E25" s="26">
        <f>H15</f>
        <v>123.46777767</v>
      </c>
      <c r="F25" s="25" t="s">
        <v>256</v>
      </c>
      <c r="G25" s="26">
        <f t="shared" si="1"/>
        <v>0</v>
      </c>
      <c r="H25" s="26"/>
      <c r="I25" s="387" t="s">
        <v>269</v>
      </c>
      <c r="J25" s="391" t="s">
        <v>277</v>
      </c>
      <c r="K25" s="391"/>
    </row>
    <row r="26" spans="1:12" ht="265.5" customHeight="1" x14ac:dyDescent="0.2">
      <c r="A26" s="17"/>
      <c r="B26" s="25"/>
      <c r="C26" s="25" t="s">
        <v>47</v>
      </c>
      <c r="D26" s="303">
        <v>0</v>
      </c>
      <c r="E26" s="26">
        <f>H15</f>
        <v>123.46777767</v>
      </c>
      <c r="F26" s="25" t="s">
        <v>256</v>
      </c>
      <c r="G26" s="26">
        <f t="shared" si="1"/>
        <v>0</v>
      </c>
      <c r="H26" s="26"/>
      <c r="I26" s="387"/>
      <c r="J26" s="391" t="s">
        <v>225</v>
      </c>
      <c r="K26" s="391"/>
    </row>
    <row r="27" spans="1:12" ht="135.75" customHeight="1" x14ac:dyDescent="0.2">
      <c r="A27" s="17"/>
      <c r="B27" s="25"/>
      <c r="C27" s="28" t="s">
        <v>226</v>
      </c>
      <c r="D27" s="303">
        <v>0</v>
      </c>
      <c r="E27" s="26">
        <f>H15</f>
        <v>123.46777767</v>
      </c>
      <c r="F27" s="25" t="s">
        <v>256</v>
      </c>
      <c r="G27" s="26">
        <f t="shared" si="1"/>
        <v>0</v>
      </c>
      <c r="H27" s="26"/>
      <c r="I27" s="327" t="s">
        <v>237</v>
      </c>
      <c r="J27" s="381"/>
      <c r="K27" s="382"/>
    </row>
    <row r="28" spans="1:12" ht="18" customHeight="1" x14ac:dyDescent="0.2">
      <c r="A28" s="17"/>
      <c r="B28" s="17"/>
      <c r="C28" s="14" t="s">
        <v>31</v>
      </c>
      <c r="D28" s="23">
        <f>SUM(D21:D27)</f>
        <v>0.22329999999999997</v>
      </c>
      <c r="E28" s="24">
        <f>H15</f>
        <v>123.46777767</v>
      </c>
      <c r="F28" s="14" t="s">
        <v>256</v>
      </c>
      <c r="G28" s="24">
        <f>SUM(G21:G27)</f>
        <v>27.570354753710998</v>
      </c>
      <c r="H28" s="24">
        <f>H20+G28</f>
        <v>151.03813242371101</v>
      </c>
      <c r="I28" s="18"/>
      <c r="J28" s="382"/>
      <c r="K28" s="382"/>
    </row>
    <row r="29" spans="1:12" ht="111" customHeight="1" x14ac:dyDescent="0.2">
      <c r="A29" s="383" t="s">
        <v>49</v>
      </c>
      <c r="B29" s="386" t="s">
        <v>50</v>
      </c>
      <c r="C29" s="329" t="s">
        <v>253</v>
      </c>
      <c r="D29" s="304">
        <v>0</v>
      </c>
      <c r="E29" s="18">
        <f>H28</f>
        <v>151.03813242371101</v>
      </c>
      <c r="F29" s="17" t="s">
        <v>258</v>
      </c>
      <c r="G29" s="18">
        <f t="shared" ref="G29:G35" si="2">D29*E29</f>
        <v>0</v>
      </c>
      <c r="H29" s="18"/>
      <c r="I29" s="387" t="s">
        <v>268</v>
      </c>
      <c r="J29" s="382"/>
      <c r="K29" s="382"/>
      <c r="L29" s="52"/>
    </row>
    <row r="30" spans="1:12" ht="21.75" customHeight="1" x14ac:dyDescent="0.2">
      <c r="A30" s="384"/>
      <c r="B30" s="405"/>
      <c r="C30" s="9" t="s">
        <v>56</v>
      </c>
      <c r="D30" s="317">
        <v>0</v>
      </c>
      <c r="E30" s="18">
        <f>H28</f>
        <v>151.03813242371101</v>
      </c>
      <c r="F30" s="17" t="s">
        <v>258</v>
      </c>
      <c r="G30" s="18">
        <f t="shared" si="2"/>
        <v>0</v>
      </c>
      <c r="H30" s="18"/>
      <c r="I30" s="387"/>
      <c r="J30" s="382"/>
      <c r="K30" s="382"/>
    </row>
    <row r="31" spans="1:12" ht="21" customHeight="1" x14ac:dyDescent="0.2">
      <c r="A31" s="384"/>
      <c r="B31" s="405"/>
      <c r="C31" s="9" t="s">
        <v>56</v>
      </c>
      <c r="D31" s="317">
        <v>0</v>
      </c>
      <c r="E31" s="18">
        <f>H28</f>
        <v>151.03813242371101</v>
      </c>
      <c r="F31" s="17" t="s">
        <v>258</v>
      </c>
      <c r="G31" s="18">
        <f t="shared" si="2"/>
        <v>0</v>
      </c>
      <c r="H31" s="18"/>
      <c r="I31" s="387"/>
      <c r="J31" s="382"/>
      <c r="K31" s="382"/>
    </row>
    <row r="32" spans="1:12" ht="20.25" customHeight="1" x14ac:dyDescent="0.2">
      <c r="A32" s="384"/>
      <c r="B32" s="405"/>
      <c r="C32" s="9" t="s">
        <v>56</v>
      </c>
      <c r="D32" s="317">
        <v>0</v>
      </c>
      <c r="E32" s="18">
        <f>H28</f>
        <v>151.03813242371101</v>
      </c>
      <c r="F32" s="17" t="s">
        <v>258</v>
      </c>
      <c r="G32" s="18">
        <f t="shared" si="2"/>
        <v>0</v>
      </c>
      <c r="H32" s="18"/>
      <c r="I32" s="387"/>
      <c r="J32" s="382"/>
      <c r="K32" s="382"/>
    </row>
    <row r="33" spans="1:11" ht="15.75" customHeight="1" x14ac:dyDescent="0.2">
      <c r="A33" s="384"/>
      <c r="B33" s="405"/>
      <c r="C33" s="9" t="s">
        <v>56</v>
      </c>
      <c r="D33" s="317">
        <v>0</v>
      </c>
      <c r="E33" s="18">
        <f>H28</f>
        <v>151.03813242371101</v>
      </c>
      <c r="F33" s="17" t="s">
        <v>258</v>
      </c>
      <c r="G33" s="18">
        <f t="shared" si="2"/>
        <v>0</v>
      </c>
      <c r="H33" s="18"/>
      <c r="I33" s="387"/>
      <c r="J33" s="382"/>
      <c r="K33" s="382"/>
    </row>
    <row r="34" spans="1:11" ht="18" customHeight="1" x14ac:dyDescent="0.2">
      <c r="A34" s="384"/>
      <c r="B34" s="405"/>
      <c r="C34" s="9" t="s">
        <v>56</v>
      </c>
      <c r="D34" s="317">
        <v>0</v>
      </c>
      <c r="E34" s="18">
        <f>H28</f>
        <v>151.03813242371101</v>
      </c>
      <c r="F34" s="17" t="s">
        <v>258</v>
      </c>
      <c r="G34" s="18">
        <f t="shared" si="2"/>
        <v>0</v>
      </c>
      <c r="H34" s="18"/>
      <c r="I34" s="387"/>
      <c r="J34" s="382"/>
      <c r="K34" s="382"/>
    </row>
    <row r="35" spans="1:11" ht="15.75" customHeight="1" x14ac:dyDescent="0.2">
      <c r="A35" s="384"/>
      <c r="B35" s="405"/>
      <c r="C35" s="9" t="s">
        <v>56</v>
      </c>
      <c r="D35" s="317">
        <v>0</v>
      </c>
      <c r="E35" s="18">
        <f>H28</f>
        <v>151.03813242371101</v>
      </c>
      <c r="F35" s="17" t="s">
        <v>258</v>
      </c>
      <c r="G35" s="18">
        <f t="shared" si="2"/>
        <v>0</v>
      </c>
      <c r="H35" s="18"/>
      <c r="I35" s="387"/>
      <c r="J35" s="382"/>
      <c r="K35" s="382"/>
    </row>
    <row r="36" spans="1:11" ht="28.5" customHeight="1" x14ac:dyDescent="0.2">
      <c r="A36" s="385"/>
      <c r="B36" s="406"/>
      <c r="C36" s="14" t="s">
        <v>57</v>
      </c>
      <c r="D36" s="23">
        <f>SUM(D29:D35)</f>
        <v>0</v>
      </c>
      <c r="E36" s="24">
        <f>H28</f>
        <v>151.03813242371101</v>
      </c>
      <c r="F36" s="14" t="s">
        <v>258</v>
      </c>
      <c r="G36" s="24">
        <f>SUM(G29:G35)</f>
        <v>0</v>
      </c>
      <c r="H36" s="24">
        <f>H28+G36</f>
        <v>151.03813242371101</v>
      </c>
      <c r="I36" s="18"/>
      <c r="J36" s="403"/>
      <c r="K36" s="404"/>
    </row>
    <row r="37" spans="1:11" ht="151.5" customHeight="1" x14ac:dyDescent="0.2">
      <c r="A37" s="305" t="s">
        <v>214</v>
      </c>
      <c r="B37" s="248" t="s">
        <v>215</v>
      </c>
      <c r="C37" s="248" t="s">
        <v>31</v>
      </c>
      <c r="D37" s="306">
        <v>8.3000000000000004E-2</v>
      </c>
      <c r="E37" s="307">
        <f>H14*D37</f>
        <v>9.4636517000000016</v>
      </c>
      <c r="F37" s="308" t="s">
        <v>276</v>
      </c>
      <c r="G37" s="338">
        <f>(SUM(D16:D18)+SUM(D21:D27))*E37</f>
        <v>2.1132334246100002</v>
      </c>
      <c r="H37" s="307">
        <f>(E37+G37)*(100%+D29)</f>
        <v>11.576885124610001</v>
      </c>
      <c r="I37" s="345" t="s">
        <v>232</v>
      </c>
      <c r="J37" s="395"/>
      <c r="K37" s="396"/>
    </row>
    <row r="38" spans="1:11" ht="39" customHeight="1" x14ac:dyDescent="0.2">
      <c r="A38" s="248"/>
      <c r="B38" s="249"/>
      <c r="C38" s="309" t="s">
        <v>216</v>
      </c>
      <c r="D38" s="310"/>
      <c r="E38" s="307"/>
      <c r="F38" s="308" t="s">
        <v>259</v>
      </c>
      <c r="G38" s="307"/>
      <c r="H38" s="307">
        <f>H36+H37</f>
        <v>162.61501754832102</v>
      </c>
      <c r="I38" s="250"/>
      <c r="J38" s="379"/>
      <c r="K38" s="380"/>
    </row>
    <row r="39" spans="1:11" ht="82.5" customHeight="1" x14ac:dyDescent="0.2">
      <c r="A39" s="30"/>
      <c r="B39" s="30"/>
      <c r="C39" s="30"/>
      <c r="D39" s="30"/>
      <c r="E39" s="30"/>
      <c r="F39" s="30" t="s">
        <v>325</v>
      </c>
      <c r="G39" s="30"/>
      <c r="H39" s="31">
        <f>H38</f>
        <v>162.61501754832102</v>
      </c>
      <c r="I39" s="31" t="s">
        <v>229</v>
      </c>
      <c r="J39" s="32">
        <f>ROUND(H39/100,4)</f>
        <v>1.6262000000000001</v>
      </c>
    </row>
    <row r="40" spans="1:11" ht="63.75" x14ac:dyDescent="0.2">
      <c r="A40" s="30"/>
      <c r="B40" s="28" t="s">
        <v>242</v>
      </c>
      <c r="C40" s="30"/>
      <c r="D40" s="30"/>
      <c r="E40" s="30"/>
      <c r="F40" s="30" t="s">
        <v>278</v>
      </c>
      <c r="G40" s="30"/>
      <c r="H40" s="7">
        <v>1</v>
      </c>
      <c r="I40" s="31" t="s">
        <v>270</v>
      </c>
      <c r="J40" s="40"/>
    </row>
    <row r="41" spans="1:11" ht="99.75" customHeight="1" x14ac:dyDescent="0.2">
      <c r="A41" s="30"/>
      <c r="B41" s="30"/>
      <c r="C41" s="30"/>
      <c r="D41" s="30"/>
      <c r="E41" s="30"/>
      <c r="F41" s="30" t="s">
        <v>307</v>
      </c>
      <c r="G41" s="30"/>
      <c r="H41" s="31">
        <f>J39*H40</f>
        <v>1.6262000000000001</v>
      </c>
      <c r="I41" s="33" t="s">
        <v>60</v>
      </c>
      <c r="J41" s="34">
        <f>ROUND(J39*H40,4)</f>
        <v>1.6262000000000001</v>
      </c>
    </row>
    <row r="42" spans="1:11" ht="18.75" customHeight="1" x14ac:dyDescent="0.2">
      <c r="B42" s="36" t="s">
        <v>11</v>
      </c>
      <c r="C42" s="37"/>
    </row>
    <row r="43" spans="1:11" ht="13.5" customHeight="1" x14ac:dyDescent="0.2"/>
    <row r="45" spans="1:11" ht="93" customHeight="1" x14ac:dyDescent="0.2">
      <c r="A45" s="407" t="s">
        <v>273</v>
      </c>
      <c r="B45" s="408"/>
      <c r="C45" s="408"/>
      <c r="D45" s="408"/>
      <c r="E45" s="409"/>
      <c r="F45" s="409"/>
      <c r="G45" s="409"/>
      <c r="H45" s="409"/>
      <c r="I45" s="410"/>
    </row>
    <row r="46" spans="1:11" ht="33" customHeight="1" x14ac:dyDescent="0.2">
      <c r="A46" s="411"/>
      <c r="B46" s="412"/>
      <c r="C46" s="412"/>
      <c r="D46" s="412"/>
      <c r="E46" s="412"/>
      <c r="F46" s="412"/>
      <c r="G46" s="412"/>
      <c r="H46" s="412"/>
      <c r="I46" s="413"/>
    </row>
    <row r="47" spans="1:11" ht="11.25" customHeight="1" x14ac:dyDescent="0.2">
      <c r="A47" s="411"/>
      <c r="B47" s="412"/>
      <c r="C47" s="412"/>
      <c r="D47" s="412"/>
      <c r="E47" s="412"/>
      <c r="F47" s="412"/>
      <c r="G47" s="412"/>
      <c r="H47" s="412"/>
      <c r="I47" s="413"/>
    </row>
    <row r="48" spans="1:11" ht="7.5" customHeight="1" x14ac:dyDescent="0.2">
      <c r="A48" s="414"/>
      <c r="B48" s="415"/>
      <c r="C48" s="415"/>
      <c r="D48" s="415"/>
      <c r="E48" s="415"/>
      <c r="F48" s="415"/>
      <c r="G48" s="415"/>
      <c r="H48" s="415"/>
      <c r="I48" s="416"/>
    </row>
  </sheetData>
  <sheetProtection algorithmName="SHA-512" hashValue="mTZD3eDXbve3fvq7wAUHNdTtBsqLB2vWNoGGLkJYyyUd0JV5WGyCha0NJaRDiudwtXAEOOUg67E4JGi8xFZYiw==" saltValue="w8lri+N/yUfBB1qIkhZ3oA==" spinCount="100000" sheet="1" objects="1" scenarios="1"/>
  <mergeCells count="21">
    <mergeCell ref="A1:L1"/>
    <mergeCell ref="J9:K9"/>
    <mergeCell ref="A8:K8"/>
    <mergeCell ref="A6:I6"/>
    <mergeCell ref="I7:K7"/>
    <mergeCell ref="D5:F5"/>
    <mergeCell ref="F3:L3"/>
    <mergeCell ref="J10:K24"/>
    <mergeCell ref="I11:I13"/>
    <mergeCell ref="I22:I24"/>
    <mergeCell ref="I25:I26"/>
    <mergeCell ref="J25:K25"/>
    <mergeCell ref="J26:K26"/>
    <mergeCell ref="J27:K35"/>
    <mergeCell ref="A29:A36"/>
    <mergeCell ref="B29:B36"/>
    <mergeCell ref="I29:I35"/>
    <mergeCell ref="A45:I48"/>
    <mergeCell ref="J38:K38"/>
    <mergeCell ref="J36:K36"/>
    <mergeCell ref="J37:K37"/>
  </mergeCells>
  <pageMargins left="0.70866141732283472" right="0.70866141732283472" top="0.74803149606299213" bottom="0.74803149606299213" header="0.31496062992125984" footer="0.31496062992125984"/>
  <pageSetup paperSize="8"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8"/>
  <sheetViews>
    <sheetView workbookViewId="0">
      <selection activeCell="F52" sqref="F52"/>
    </sheetView>
  </sheetViews>
  <sheetFormatPr defaultColWidth="9.140625" defaultRowHeight="12.75" x14ac:dyDescent="0.2"/>
  <cols>
    <col min="1" max="1" width="31.5703125" style="35" customWidth="1"/>
    <col min="2" max="2" width="34.7109375" style="35" customWidth="1"/>
    <col min="3" max="3" width="37.5703125" style="35" customWidth="1"/>
    <col min="4" max="4" width="14.140625" style="35" customWidth="1"/>
    <col min="5" max="5" width="14.85546875" style="35" customWidth="1"/>
    <col min="6" max="6" width="34.7109375" style="35" customWidth="1"/>
    <col min="7" max="7" width="11.5703125" style="35" customWidth="1"/>
    <col min="8" max="8" width="12.140625" style="35" customWidth="1"/>
    <col min="9" max="9" width="58" style="35" customWidth="1"/>
    <col min="10" max="10" width="23.140625" style="35" customWidth="1"/>
    <col min="11" max="11" width="20.85546875"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5" ht="30" customHeight="1" x14ac:dyDescent="0.2">
      <c r="A1" s="366" t="s">
        <v>300</v>
      </c>
      <c r="B1" s="367"/>
      <c r="C1" s="367"/>
      <c r="D1" s="367"/>
      <c r="E1" s="367"/>
      <c r="F1" s="367"/>
      <c r="G1" s="363"/>
      <c r="H1" s="363"/>
      <c r="I1" s="363"/>
      <c r="J1" s="363"/>
      <c r="K1" s="363"/>
    </row>
    <row r="2" spans="1:15" ht="14.25" x14ac:dyDescent="0.2">
      <c r="A2" s="1"/>
      <c r="B2" s="54"/>
      <c r="C2" s="54"/>
      <c r="D2" s="54"/>
      <c r="E2" s="54"/>
      <c r="F2" s="54"/>
      <c r="G2" s="54"/>
    </row>
    <row r="3" spans="1:15" s="41" customFormat="1" ht="19.5" customHeight="1" x14ac:dyDescent="0.25">
      <c r="A3" s="257" t="s">
        <v>238</v>
      </c>
      <c r="B3" s="49" t="s">
        <v>279</v>
      </c>
      <c r="C3" s="50"/>
      <c r="D3" s="50"/>
      <c r="E3" s="560"/>
      <c r="F3" s="558" t="s">
        <v>341</v>
      </c>
      <c r="G3" s="559"/>
      <c r="H3" s="559"/>
      <c r="I3" s="559"/>
      <c r="J3" s="559"/>
      <c r="K3" s="559"/>
      <c r="L3" s="559"/>
    </row>
    <row r="4" spans="1:15" s="41" customFormat="1" ht="36" customHeight="1" x14ac:dyDescent="0.2">
      <c r="A4" s="35"/>
      <c r="B4" s="49" t="s">
        <v>281</v>
      </c>
      <c r="C4" s="48"/>
      <c r="D4" s="49"/>
      <c r="E4" s="49"/>
      <c r="F4" s="35"/>
      <c r="G4" s="35"/>
      <c r="H4" s="35"/>
      <c r="I4" s="35"/>
      <c r="J4" s="35"/>
      <c r="K4" s="35"/>
      <c r="L4" s="35"/>
      <c r="M4" s="35"/>
      <c r="N4" s="35"/>
      <c r="O4" s="35"/>
    </row>
    <row r="5" spans="1:15" ht="21" customHeight="1" x14ac:dyDescent="0.25">
      <c r="A5" s="256" t="s">
        <v>305</v>
      </c>
      <c r="B5" s="259"/>
      <c r="C5" s="259"/>
      <c r="D5" s="401"/>
      <c r="E5" s="402"/>
      <c r="F5" s="402"/>
    </row>
    <row r="6" spans="1:15" ht="15" customHeight="1" x14ac:dyDescent="0.2">
      <c r="A6" s="397"/>
      <c r="B6" s="397"/>
      <c r="C6" s="397"/>
      <c r="D6" s="397"/>
      <c r="E6" s="397"/>
      <c r="F6" s="397"/>
      <c r="G6" s="397"/>
      <c r="H6" s="397"/>
      <c r="I6" s="397"/>
    </row>
    <row r="7" spans="1:15" ht="27.75" customHeight="1" x14ac:dyDescent="0.2">
      <c r="B7" s="12" t="s">
        <v>11</v>
      </c>
      <c r="C7" s="13"/>
      <c r="I7" s="398" t="s">
        <v>266</v>
      </c>
      <c r="J7" s="399"/>
      <c r="K7" s="400"/>
    </row>
    <row r="8" spans="1:15" ht="32.25" customHeight="1" x14ac:dyDescent="0.2">
      <c r="A8" s="392" t="s">
        <v>301</v>
      </c>
      <c r="B8" s="393"/>
      <c r="C8" s="393"/>
      <c r="D8" s="393"/>
      <c r="E8" s="393"/>
      <c r="F8" s="393"/>
      <c r="G8" s="393"/>
      <c r="H8" s="393"/>
      <c r="I8" s="393"/>
      <c r="J8" s="393"/>
      <c r="K8" s="394"/>
    </row>
    <row r="9" spans="1:15" ht="42" customHeight="1" x14ac:dyDescent="0.2">
      <c r="A9" s="302" t="s">
        <v>13</v>
      </c>
      <c r="B9" s="302" t="s">
        <v>219</v>
      </c>
      <c r="C9" s="302"/>
      <c r="D9" s="302" t="s">
        <v>15</v>
      </c>
      <c r="E9" s="302"/>
      <c r="F9" s="302" t="s">
        <v>16</v>
      </c>
      <c r="G9" s="302" t="s">
        <v>17</v>
      </c>
      <c r="H9" s="302" t="s">
        <v>18</v>
      </c>
      <c r="I9" s="302" t="s">
        <v>19</v>
      </c>
      <c r="J9" s="388"/>
      <c r="K9" s="389"/>
    </row>
    <row r="10" spans="1:15" ht="42" x14ac:dyDescent="0.2">
      <c r="A10" s="15" t="s">
        <v>20</v>
      </c>
      <c r="B10" s="16" t="s">
        <v>21</v>
      </c>
      <c r="C10" s="350"/>
      <c r="D10" s="343">
        <v>1</v>
      </c>
      <c r="E10" s="21">
        <v>100</v>
      </c>
      <c r="F10" s="19" t="s">
        <v>22</v>
      </c>
      <c r="G10" s="21">
        <v>100</v>
      </c>
      <c r="H10" s="21">
        <v>100</v>
      </c>
      <c r="I10" s="351" t="s">
        <v>233</v>
      </c>
      <c r="J10" s="421" t="s">
        <v>24</v>
      </c>
      <c r="K10" s="382"/>
    </row>
    <row r="11" spans="1:15" ht="72.75" customHeight="1" x14ac:dyDescent="0.2">
      <c r="A11" s="15" t="s">
        <v>28</v>
      </c>
      <c r="B11" s="15" t="s">
        <v>29</v>
      </c>
      <c r="C11" s="25" t="s">
        <v>245</v>
      </c>
      <c r="D11" s="326">
        <v>0.108225</v>
      </c>
      <c r="E11" s="21">
        <f>H10</f>
        <v>100</v>
      </c>
      <c r="F11" s="19" t="s">
        <v>254</v>
      </c>
      <c r="G11" s="21">
        <f>D11*E11</f>
        <v>10.8225</v>
      </c>
      <c r="H11" s="21"/>
      <c r="I11" s="387" t="s">
        <v>247</v>
      </c>
      <c r="J11" s="382"/>
      <c r="K11" s="382"/>
    </row>
    <row r="12" spans="1:15" ht="204.75" customHeight="1" x14ac:dyDescent="0.2">
      <c r="A12" s="350"/>
      <c r="B12" s="350"/>
      <c r="C12" s="25" t="s">
        <v>246</v>
      </c>
      <c r="D12" s="326">
        <v>2.5974000000000001E-2</v>
      </c>
      <c r="E12" s="21">
        <f>H10</f>
        <v>100</v>
      </c>
      <c r="F12" s="19" t="s">
        <v>254</v>
      </c>
      <c r="G12" s="21">
        <f>D12*E12</f>
        <v>2.5973999999999999</v>
      </c>
      <c r="H12" s="21"/>
      <c r="I12" s="387"/>
      <c r="J12" s="382"/>
      <c r="K12" s="382"/>
    </row>
    <row r="13" spans="1:15" ht="144" customHeight="1" x14ac:dyDescent="0.2">
      <c r="A13" s="350"/>
      <c r="B13" s="350"/>
      <c r="C13" s="19" t="s">
        <v>30</v>
      </c>
      <c r="D13" s="326">
        <v>6.0000000000000001E-3</v>
      </c>
      <c r="E13" s="21">
        <f>H10</f>
        <v>100</v>
      </c>
      <c r="F13" s="19" t="s">
        <v>254</v>
      </c>
      <c r="G13" s="21">
        <f>D13*E13</f>
        <v>0.6</v>
      </c>
      <c r="H13" s="21"/>
      <c r="I13" s="387"/>
      <c r="J13" s="382"/>
      <c r="K13" s="382"/>
    </row>
    <row r="14" spans="1:15" ht="24.75" customHeight="1" x14ac:dyDescent="0.2">
      <c r="A14" s="350"/>
      <c r="B14" s="350"/>
      <c r="C14" s="14" t="s">
        <v>31</v>
      </c>
      <c r="D14" s="23">
        <f>SUM(D11:D13)</f>
        <v>0.14019900000000002</v>
      </c>
      <c r="E14" s="24">
        <f>H10</f>
        <v>100</v>
      </c>
      <c r="F14" s="14" t="s">
        <v>26</v>
      </c>
      <c r="G14" s="24">
        <f>SUM(G11:G13)</f>
        <v>14.0199</v>
      </c>
      <c r="H14" s="24">
        <f>H10+G14</f>
        <v>114.01990000000001</v>
      </c>
      <c r="I14" s="349"/>
      <c r="J14" s="382"/>
      <c r="K14" s="382"/>
    </row>
    <row r="15" spans="1:15" ht="75.75" customHeight="1" x14ac:dyDescent="0.2">
      <c r="A15" s="15" t="s">
        <v>32</v>
      </c>
      <c r="B15" s="15" t="s">
        <v>33</v>
      </c>
      <c r="C15" s="19" t="s">
        <v>252</v>
      </c>
      <c r="D15" s="20">
        <v>8.3299999999999999E-2</v>
      </c>
      <c r="E15" s="337">
        <f>H10+G11+G12</f>
        <v>113.4199</v>
      </c>
      <c r="F15" s="19" t="s">
        <v>255</v>
      </c>
      <c r="G15" s="21">
        <f t="shared" ref="G15:G19" si="0">D15*E15</f>
        <v>9.4478776700000004</v>
      </c>
      <c r="H15" s="21">
        <f>H14+G15</f>
        <v>123.46777767</v>
      </c>
      <c r="I15" s="311" t="s">
        <v>234</v>
      </c>
      <c r="J15" s="382"/>
      <c r="K15" s="382"/>
      <c r="M15" s="342"/>
    </row>
    <row r="16" spans="1:15" ht="63.75" customHeight="1" x14ac:dyDescent="0.2">
      <c r="A16" s="15" t="s">
        <v>36</v>
      </c>
      <c r="B16" s="16" t="s">
        <v>37</v>
      </c>
      <c r="C16" s="42" t="s">
        <v>248</v>
      </c>
      <c r="D16" s="340">
        <v>0</v>
      </c>
      <c r="E16" s="330">
        <f>H15</f>
        <v>123.46777767</v>
      </c>
      <c r="F16" s="331" t="s">
        <v>256</v>
      </c>
      <c r="G16" s="330">
        <f t="shared" si="0"/>
        <v>0</v>
      </c>
      <c r="H16" s="349"/>
      <c r="I16" s="339" t="s">
        <v>312</v>
      </c>
      <c r="J16" s="382"/>
      <c r="K16" s="382"/>
      <c r="N16" s="342"/>
    </row>
    <row r="17" spans="1:13" ht="77.25" customHeight="1" x14ac:dyDescent="0.2">
      <c r="A17" s="350"/>
      <c r="B17" s="350"/>
      <c r="C17" s="42" t="s">
        <v>66</v>
      </c>
      <c r="D17" s="340">
        <v>0</v>
      </c>
      <c r="E17" s="330">
        <f>H15</f>
        <v>123.46777767</v>
      </c>
      <c r="F17" s="331" t="s">
        <v>256</v>
      </c>
      <c r="G17" s="330">
        <f t="shared" si="0"/>
        <v>0</v>
      </c>
      <c r="H17" s="26"/>
      <c r="I17" s="311" t="s">
        <v>313</v>
      </c>
      <c r="J17" s="382"/>
      <c r="K17" s="382"/>
      <c r="M17" s="251"/>
    </row>
    <row r="18" spans="1:13" ht="117.75" customHeight="1" x14ac:dyDescent="0.2">
      <c r="A18" s="350"/>
      <c r="B18" s="53"/>
      <c r="C18" s="25" t="s">
        <v>228</v>
      </c>
      <c r="D18" s="561">
        <v>1.5E-3</v>
      </c>
      <c r="E18" s="26">
        <f>H15</f>
        <v>123.46777767</v>
      </c>
      <c r="F18" s="25" t="s">
        <v>256</v>
      </c>
      <c r="G18" s="26">
        <f t="shared" si="0"/>
        <v>0.185201666505</v>
      </c>
      <c r="H18" s="26"/>
      <c r="I18" s="359" t="s">
        <v>344</v>
      </c>
      <c r="J18" s="382"/>
      <c r="K18" s="382"/>
    </row>
    <row r="19" spans="1:13" ht="71.25" customHeight="1" x14ac:dyDescent="0.2">
      <c r="A19" s="350"/>
      <c r="B19" s="350"/>
      <c r="C19" s="25" t="s">
        <v>227</v>
      </c>
      <c r="D19" s="344">
        <v>1.0200000000000001E-2</v>
      </c>
      <c r="E19" s="26">
        <f>H15</f>
        <v>123.46777767</v>
      </c>
      <c r="F19" s="25" t="s">
        <v>256</v>
      </c>
      <c r="G19" s="26">
        <f t="shared" si="0"/>
        <v>1.2593713322340001</v>
      </c>
      <c r="H19" s="26"/>
      <c r="I19" s="353" t="s">
        <v>235</v>
      </c>
      <c r="J19" s="382"/>
      <c r="K19" s="382"/>
    </row>
    <row r="20" spans="1:13" ht="23.25" customHeight="1" x14ac:dyDescent="0.2">
      <c r="A20" s="350"/>
      <c r="B20" s="350"/>
      <c r="C20" s="14" t="s">
        <v>31</v>
      </c>
      <c r="D20" s="23">
        <f>SUM(D16:D19)</f>
        <v>1.17E-2</v>
      </c>
      <c r="E20" s="24">
        <f>H15</f>
        <v>123.46777767</v>
      </c>
      <c r="F20" s="14" t="s">
        <v>256</v>
      </c>
      <c r="G20" s="24">
        <f>SUM(G16:G19)</f>
        <v>1.4445729987390001</v>
      </c>
      <c r="H20" s="24">
        <f>H15+G20</f>
        <v>124.91235066873901</v>
      </c>
      <c r="I20" s="352"/>
      <c r="J20" s="382"/>
      <c r="K20" s="382"/>
    </row>
    <row r="21" spans="1:13" ht="48.75" customHeight="1" x14ac:dyDescent="0.2">
      <c r="A21" s="350"/>
      <c r="B21" s="16" t="s">
        <v>40</v>
      </c>
      <c r="C21" s="42" t="s">
        <v>41</v>
      </c>
      <c r="D21" s="340">
        <v>8.0000000000000004E-4</v>
      </c>
      <c r="E21" s="330">
        <f>H15</f>
        <v>123.46777767</v>
      </c>
      <c r="F21" s="331" t="s">
        <v>256</v>
      </c>
      <c r="G21" s="330">
        <f t="shared" ref="G21:G27" si="1">D21*E21</f>
        <v>9.8774222136000012E-2</v>
      </c>
      <c r="H21" s="246"/>
      <c r="I21" s="247" t="s">
        <v>314</v>
      </c>
      <c r="J21" s="382"/>
      <c r="K21" s="382"/>
    </row>
    <row r="22" spans="1:13" ht="48" customHeight="1" x14ac:dyDescent="0.2">
      <c r="A22" s="350"/>
      <c r="B22" s="25"/>
      <c r="C22" s="42" t="s">
        <v>42</v>
      </c>
      <c r="D22" s="340">
        <v>0</v>
      </c>
      <c r="E22" s="330">
        <f>H15</f>
        <v>123.46777767</v>
      </c>
      <c r="F22" s="331" t="s">
        <v>256</v>
      </c>
      <c r="G22" s="330">
        <f t="shared" si="1"/>
        <v>0</v>
      </c>
      <c r="H22" s="26"/>
      <c r="I22" s="387" t="s">
        <v>345</v>
      </c>
      <c r="J22" s="382"/>
      <c r="K22" s="382"/>
    </row>
    <row r="23" spans="1:13" ht="53.25" customHeight="1" x14ac:dyDescent="0.2">
      <c r="A23" s="350"/>
      <c r="B23" s="47"/>
      <c r="C23" s="25" t="s">
        <v>231</v>
      </c>
      <c r="D23" s="561">
        <v>6.5699999999999995E-2</v>
      </c>
      <c r="E23" s="26">
        <f>H15</f>
        <v>123.46777767</v>
      </c>
      <c r="F23" s="25" t="s">
        <v>256</v>
      </c>
      <c r="G23" s="26">
        <f t="shared" si="1"/>
        <v>8.1118329929190001</v>
      </c>
      <c r="H23" s="26"/>
      <c r="I23" s="387"/>
      <c r="J23" s="382"/>
      <c r="K23" s="382"/>
    </row>
    <row r="24" spans="1:13" ht="65.25" customHeight="1" x14ac:dyDescent="0.2">
      <c r="A24" s="350"/>
      <c r="B24" s="25"/>
      <c r="C24" s="42" t="s">
        <v>45</v>
      </c>
      <c r="D24" s="340">
        <v>0</v>
      </c>
      <c r="E24" s="330">
        <f>H15</f>
        <v>123.46777767</v>
      </c>
      <c r="F24" s="331" t="s">
        <v>256</v>
      </c>
      <c r="G24" s="330">
        <f t="shared" si="1"/>
        <v>0</v>
      </c>
      <c r="H24" s="26"/>
      <c r="I24" s="387"/>
      <c r="J24" s="382"/>
      <c r="K24" s="382"/>
    </row>
    <row r="25" spans="1:13" ht="153" customHeight="1" x14ac:dyDescent="0.2">
      <c r="A25" s="350"/>
      <c r="B25" s="25"/>
      <c r="C25" s="42" t="s">
        <v>236</v>
      </c>
      <c r="D25" s="340">
        <v>0</v>
      </c>
      <c r="E25" s="330">
        <f>H15</f>
        <v>123.46777767</v>
      </c>
      <c r="F25" s="331" t="s">
        <v>256</v>
      </c>
      <c r="G25" s="330">
        <f t="shared" si="1"/>
        <v>0</v>
      </c>
      <c r="H25" s="26"/>
      <c r="I25" s="387" t="s">
        <v>315</v>
      </c>
      <c r="J25" s="422" t="s">
        <v>277</v>
      </c>
      <c r="K25" s="423"/>
    </row>
    <row r="26" spans="1:13" ht="58.5" customHeight="1" x14ac:dyDescent="0.2">
      <c r="A26" s="350"/>
      <c r="B26" s="25"/>
      <c r="C26" s="42" t="s">
        <v>47</v>
      </c>
      <c r="D26" s="340">
        <v>0</v>
      </c>
      <c r="E26" s="330">
        <f>H15</f>
        <v>123.46777767</v>
      </c>
      <c r="F26" s="331" t="s">
        <v>256</v>
      </c>
      <c r="G26" s="330">
        <f t="shared" si="1"/>
        <v>0</v>
      </c>
      <c r="H26" s="26"/>
      <c r="I26" s="387"/>
      <c r="J26" s="422" t="s">
        <v>225</v>
      </c>
      <c r="K26" s="423"/>
    </row>
    <row r="27" spans="1:13" ht="97.5" customHeight="1" x14ac:dyDescent="0.2">
      <c r="A27" s="350"/>
      <c r="B27" s="25"/>
      <c r="C27" s="42" t="s">
        <v>311</v>
      </c>
      <c r="D27" s="340">
        <v>0</v>
      </c>
      <c r="E27" s="330">
        <f>H15</f>
        <v>123.46777767</v>
      </c>
      <c r="F27" s="331" t="s">
        <v>256</v>
      </c>
      <c r="G27" s="330">
        <f t="shared" si="1"/>
        <v>0</v>
      </c>
      <c r="H27" s="26"/>
      <c r="I27" s="327" t="s">
        <v>316</v>
      </c>
      <c r="J27" s="381"/>
      <c r="K27" s="382"/>
      <c r="L27" s="52"/>
      <c r="M27" s="52"/>
    </row>
    <row r="28" spans="1:13" ht="22.5" customHeight="1" x14ac:dyDescent="0.2">
      <c r="A28" s="350"/>
      <c r="B28" s="350"/>
      <c r="C28" s="14" t="s">
        <v>31</v>
      </c>
      <c r="D28" s="23">
        <f>SUM(D21:D27)</f>
        <v>6.649999999999999E-2</v>
      </c>
      <c r="E28" s="24">
        <f>H15</f>
        <v>123.46777767</v>
      </c>
      <c r="F28" s="14" t="s">
        <v>256</v>
      </c>
      <c r="G28" s="24">
        <f>SUM(G21:G27)</f>
        <v>8.2106072150550009</v>
      </c>
      <c r="H28" s="24">
        <f>H20+G28</f>
        <v>133.12295788379402</v>
      </c>
      <c r="I28" s="349"/>
      <c r="J28" s="382"/>
      <c r="K28" s="382"/>
      <c r="L28" s="52"/>
    </row>
    <row r="29" spans="1:13" ht="174.75" customHeight="1" x14ac:dyDescent="0.2">
      <c r="A29" s="383" t="s">
        <v>49</v>
      </c>
      <c r="B29" s="386" t="s">
        <v>50</v>
      </c>
      <c r="C29" s="329" t="s">
        <v>317</v>
      </c>
      <c r="D29" s="304">
        <v>0</v>
      </c>
      <c r="E29" s="349">
        <f>H28</f>
        <v>133.12295788379402</v>
      </c>
      <c r="F29" s="350" t="s">
        <v>258</v>
      </c>
      <c r="G29" s="349">
        <f t="shared" ref="G29:G35" si="2">D29*E29</f>
        <v>0</v>
      </c>
      <c r="H29" s="349"/>
      <c r="I29" s="387" t="s">
        <v>268</v>
      </c>
      <c r="J29" s="382"/>
      <c r="K29" s="382"/>
    </row>
    <row r="30" spans="1:13" ht="18" customHeight="1" x14ac:dyDescent="0.2">
      <c r="A30" s="384"/>
      <c r="B30" s="384"/>
      <c r="C30" s="9" t="s">
        <v>56</v>
      </c>
      <c r="D30" s="317">
        <v>0</v>
      </c>
      <c r="E30" s="349">
        <f>H28</f>
        <v>133.12295788379402</v>
      </c>
      <c r="F30" s="350" t="s">
        <v>258</v>
      </c>
      <c r="G30" s="349">
        <f t="shared" si="2"/>
        <v>0</v>
      </c>
      <c r="H30" s="349"/>
      <c r="I30" s="387"/>
      <c r="J30" s="382"/>
      <c r="K30" s="382"/>
    </row>
    <row r="31" spans="1:13" ht="16.5" customHeight="1" x14ac:dyDescent="0.2">
      <c r="A31" s="384"/>
      <c r="B31" s="384"/>
      <c r="C31" s="9" t="s">
        <v>56</v>
      </c>
      <c r="D31" s="317">
        <v>0</v>
      </c>
      <c r="E31" s="349">
        <f>H28</f>
        <v>133.12295788379402</v>
      </c>
      <c r="F31" s="350" t="s">
        <v>258</v>
      </c>
      <c r="G31" s="349">
        <f t="shared" si="2"/>
        <v>0</v>
      </c>
      <c r="H31" s="349"/>
      <c r="I31" s="387"/>
      <c r="J31" s="382"/>
      <c r="K31" s="382"/>
    </row>
    <row r="32" spans="1:13" ht="18" customHeight="1" x14ac:dyDescent="0.2">
      <c r="A32" s="384"/>
      <c r="B32" s="384"/>
      <c r="C32" s="9" t="s">
        <v>56</v>
      </c>
      <c r="D32" s="317">
        <v>0</v>
      </c>
      <c r="E32" s="349">
        <f>H28</f>
        <v>133.12295788379402</v>
      </c>
      <c r="F32" s="350" t="s">
        <v>258</v>
      </c>
      <c r="G32" s="349">
        <f t="shared" si="2"/>
        <v>0</v>
      </c>
      <c r="H32" s="349"/>
      <c r="I32" s="387"/>
      <c r="J32" s="382"/>
      <c r="K32" s="382"/>
    </row>
    <row r="33" spans="1:12" ht="19.5" customHeight="1" x14ac:dyDescent="0.2">
      <c r="A33" s="384"/>
      <c r="B33" s="384"/>
      <c r="C33" s="9" t="s">
        <v>56</v>
      </c>
      <c r="D33" s="317">
        <v>0</v>
      </c>
      <c r="E33" s="349">
        <f>H28</f>
        <v>133.12295788379402</v>
      </c>
      <c r="F33" s="350" t="s">
        <v>258</v>
      </c>
      <c r="G33" s="349">
        <f t="shared" si="2"/>
        <v>0</v>
      </c>
      <c r="H33" s="349"/>
      <c r="I33" s="387"/>
      <c r="J33" s="382"/>
      <c r="K33" s="382"/>
    </row>
    <row r="34" spans="1:12" ht="20.25" customHeight="1" x14ac:dyDescent="0.2">
      <c r="A34" s="384"/>
      <c r="B34" s="384"/>
      <c r="C34" s="9" t="s">
        <v>56</v>
      </c>
      <c r="D34" s="317">
        <v>0</v>
      </c>
      <c r="E34" s="349">
        <f>H28</f>
        <v>133.12295788379402</v>
      </c>
      <c r="F34" s="350" t="s">
        <v>258</v>
      </c>
      <c r="G34" s="349">
        <f t="shared" si="2"/>
        <v>0</v>
      </c>
      <c r="H34" s="349"/>
      <c r="I34" s="387"/>
      <c r="J34" s="382"/>
      <c r="K34" s="382"/>
    </row>
    <row r="35" spans="1:12" ht="18" customHeight="1" x14ac:dyDescent="0.2">
      <c r="A35" s="384"/>
      <c r="B35" s="384"/>
      <c r="C35" s="9" t="s">
        <v>56</v>
      </c>
      <c r="D35" s="317">
        <v>0</v>
      </c>
      <c r="E35" s="349">
        <f>H28</f>
        <v>133.12295788379402</v>
      </c>
      <c r="F35" s="350" t="s">
        <v>258</v>
      </c>
      <c r="G35" s="349">
        <f t="shared" si="2"/>
        <v>0</v>
      </c>
      <c r="H35" s="349"/>
      <c r="I35" s="387"/>
      <c r="J35" s="382"/>
      <c r="K35" s="382"/>
      <c r="L35" s="51"/>
    </row>
    <row r="36" spans="1:12" ht="23.25" customHeight="1" x14ac:dyDescent="0.2">
      <c r="A36" s="385"/>
      <c r="B36" s="385"/>
      <c r="C36" s="14" t="s">
        <v>57</v>
      </c>
      <c r="D36" s="23">
        <f>SUM(D29:D35)</f>
        <v>0</v>
      </c>
      <c r="E36" s="24">
        <f>H28</f>
        <v>133.12295788379402</v>
      </c>
      <c r="F36" s="14" t="s">
        <v>258</v>
      </c>
      <c r="G36" s="24">
        <f>SUM(G29:G35)</f>
        <v>0</v>
      </c>
      <c r="H36" s="24">
        <f>H28+G36</f>
        <v>133.12295788379402</v>
      </c>
      <c r="I36" s="349"/>
      <c r="J36" s="403"/>
      <c r="K36" s="404"/>
    </row>
    <row r="37" spans="1:12" ht="153" customHeight="1" x14ac:dyDescent="0.2">
      <c r="A37" s="305" t="s">
        <v>214</v>
      </c>
      <c r="B37" s="248" t="s">
        <v>215</v>
      </c>
      <c r="C37" s="248" t="s">
        <v>31</v>
      </c>
      <c r="D37" s="306">
        <v>8.3000000000000004E-2</v>
      </c>
      <c r="E37" s="307">
        <f>H14*D37</f>
        <v>9.4636517000000016</v>
      </c>
      <c r="F37" s="308" t="s">
        <v>275</v>
      </c>
      <c r="G37" s="307">
        <f>(SUM(D16:D18)+SUM(D21:D27))*E37</f>
        <v>0.64352831560000001</v>
      </c>
      <c r="H37" s="307">
        <f>(E37+G37)*(100%+D29)</f>
        <v>10.107180015600001</v>
      </c>
      <c r="I37" s="345" t="s">
        <v>232</v>
      </c>
      <c r="J37" s="395"/>
      <c r="K37" s="396"/>
    </row>
    <row r="38" spans="1:12" ht="39" customHeight="1" x14ac:dyDescent="0.2">
      <c r="A38" s="248"/>
      <c r="B38" s="249"/>
      <c r="C38" s="309" t="s">
        <v>216</v>
      </c>
      <c r="D38" s="310"/>
      <c r="E38" s="307"/>
      <c r="F38" s="308" t="s">
        <v>259</v>
      </c>
      <c r="G38" s="307"/>
      <c r="H38" s="307">
        <f>H36+H37</f>
        <v>143.23013789939401</v>
      </c>
      <c r="I38" s="250"/>
      <c r="J38" s="379"/>
      <c r="K38" s="380"/>
    </row>
    <row r="39" spans="1:12" ht="99.75" customHeight="1" x14ac:dyDescent="0.2">
      <c r="A39" s="30"/>
      <c r="B39" s="30"/>
      <c r="C39" s="30"/>
      <c r="D39" s="30"/>
      <c r="E39" s="30"/>
      <c r="F39" s="55" t="s">
        <v>308</v>
      </c>
      <c r="G39" s="30"/>
      <c r="H39" s="31">
        <f>H38</f>
        <v>143.23013789939401</v>
      </c>
      <c r="I39" s="31" t="s">
        <v>229</v>
      </c>
      <c r="J39" s="32">
        <f>ROUND(H39/100,4)</f>
        <v>1.4322999999999999</v>
      </c>
    </row>
    <row r="40" spans="1:12" ht="51" x14ac:dyDescent="0.2">
      <c r="A40" s="30"/>
      <c r="B40" s="28" t="s">
        <v>242</v>
      </c>
      <c r="C40" s="30"/>
      <c r="D40" s="30"/>
      <c r="E40" s="30"/>
      <c r="F40" s="30" t="s">
        <v>309</v>
      </c>
      <c r="G40" s="30"/>
      <c r="H40" s="7">
        <v>1</v>
      </c>
      <c r="I40" s="31" t="s">
        <v>270</v>
      </c>
      <c r="J40" s="350"/>
    </row>
    <row r="41" spans="1:12" ht="100.5" x14ac:dyDescent="0.2">
      <c r="A41" s="30"/>
      <c r="B41" s="30"/>
      <c r="C41" s="30"/>
      <c r="D41" s="30"/>
      <c r="E41" s="30"/>
      <c r="F41" s="30" t="s">
        <v>310</v>
      </c>
      <c r="G41" s="30"/>
      <c r="H41" s="31">
        <f>J39*H40</f>
        <v>1.4322999999999999</v>
      </c>
      <c r="I41" s="33" t="s">
        <v>326</v>
      </c>
      <c r="J41" s="34">
        <f>ROUND(J39*H40,4)</f>
        <v>1.4322999999999999</v>
      </c>
      <c r="K41" s="356" t="str">
        <f>IF(J42&lt;19%,"Te weinig verschil Knock out!",IF(J42&gt;=19%,"OK"))</f>
        <v>Te weinig verschil Knock out!</v>
      </c>
    </row>
    <row r="42" spans="1:12" ht="84.75" customHeight="1" x14ac:dyDescent="0.2">
      <c r="B42" s="36" t="s">
        <v>11</v>
      </c>
      <c r="C42" s="37"/>
      <c r="I42" s="354" t="s">
        <v>323</v>
      </c>
      <c r="J42" s="355">
        <f>1-(J41/'2a Fase A'!J41)</f>
        <v>0.12701895532394714</v>
      </c>
      <c r="K42" s="424" t="s">
        <v>347</v>
      </c>
      <c r="L42" s="425"/>
    </row>
    <row r="43" spans="1:12" ht="13.5" customHeight="1" x14ac:dyDescent="0.2">
      <c r="K43" s="425"/>
      <c r="L43" s="425"/>
    </row>
    <row r="44" spans="1:12" ht="13.5" customHeight="1" x14ac:dyDescent="0.2"/>
    <row r="45" spans="1:12" ht="25.5" customHeight="1" x14ac:dyDescent="0.2">
      <c r="A45" s="370" t="s">
        <v>272</v>
      </c>
      <c r="B45" s="371"/>
      <c r="C45" s="371"/>
      <c r="D45" s="371"/>
      <c r="E45" s="371"/>
      <c r="F45" s="371"/>
      <c r="G45" s="371"/>
      <c r="H45" s="371"/>
      <c r="I45" s="371"/>
      <c r="J45" s="372"/>
    </row>
    <row r="46" spans="1:12" ht="91.5" customHeight="1" x14ac:dyDescent="0.2">
      <c r="A46" s="373"/>
      <c r="B46" s="374"/>
      <c r="C46" s="374"/>
      <c r="D46" s="374"/>
      <c r="E46" s="374"/>
      <c r="F46" s="374"/>
      <c r="G46" s="374"/>
      <c r="H46" s="374"/>
      <c r="I46" s="374"/>
      <c r="J46" s="375"/>
    </row>
    <row r="47" spans="1:12" x14ac:dyDescent="0.2">
      <c r="A47" s="373"/>
      <c r="B47" s="374"/>
      <c r="C47" s="374"/>
      <c r="D47" s="374"/>
      <c r="E47" s="374"/>
      <c r="F47" s="374"/>
      <c r="G47" s="374"/>
      <c r="H47" s="374"/>
      <c r="I47" s="374"/>
      <c r="J47" s="375"/>
    </row>
    <row r="48" spans="1:12" ht="7.5" customHeight="1" x14ac:dyDescent="0.2">
      <c r="A48" s="376"/>
      <c r="B48" s="377"/>
      <c r="C48" s="377"/>
      <c r="D48" s="377"/>
      <c r="E48" s="377"/>
      <c r="F48" s="377"/>
      <c r="G48" s="377"/>
      <c r="H48" s="377"/>
      <c r="I48" s="377"/>
      <c r="J48" s="378"/>
    </row>
  </sheetData>
  <sheetProtection algorithmName="SHA-512" hashValue="C7ijBXycjMaTCuywjdJkbCCsyWa6pB4fCU1HefbG8lHlUyRBysZ9CuHVc0fLRfSp8FxEILG7v5tzfYFCyimWHw==" saltValue="OCt01KokKL0W7Vq55Mm2Sg==" spinCount="100000" sheet="1" objects="1" scenarios="1"/>
  <mergeCells count="22">
    <mergeCell ref="J38:K38"/>
    <mergeCell ref="A45:J48"/>
    <mergeCell ref="J27:K35"/>
    <mergeCell ref="A29:A36"/>
    <mergeCell ref="B29:B36"/>
    <mergeCell ref="I29:I35"/>
    <mergeCell ref="J36:K36"/>
    <mergeCell ref="J37:K37"/>
    <mergeCell ref="K42:L43"/>
    <mergeCell ref="J9:K9"/>
    <mergeCell ref="J10:K24"/>
    <mergeCell ref="I11:I13"/>
    <mergeCell ref="I22:I24"/>
    <mergeCell ref="I25:I26"/>
    <mergeCell ref="J25:K25"/>
    <mergeCell ref="J26:K26"/>
    <mergeCell ref="A8:K8"/>
    <mergeCell ref="A1:K1"/>
    <mergeCell ref="D5:F5"/>
    <mergeCell ref="A6:I6"/>
    <mergeCell ref="I7:K7"/>
    <mergeCell ref="F3:L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8"/>
  <sheetViews>
    <sheetView workbookViewId="0">
      <selection activeCell="O37" sqref="O37"/>
    </sheetView>
  </sheetViews>
  <sheetFormatPr defaultColWidth="9.140625" defaultRowHeight="12.75" x14ac:dyDescent="0.2"/>
  <cols>
    <col min="1" max="1" width="32"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60" style="35" customWidth="1"/>
    <col min="10" max="10" width="19.85546875" style="35" customWidth="1"/>
    <col min="11" max="11" width="23.140625" style="35" customWidth="1"/>
    <col min="12" max="12" width="7.85546875"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5" ht="36.75" customHeight="1" x14ac:dyDescent="0.2">
      <c r="A1" s="366" t="s">
        <v>303</v>
      </c>
      <c r="B1" s="367"/>
      <c r="C1" s="367"/>
      <c r="D1" s="367"/>
      <c r="E1" s="367"/>
      <c r="F1" s="367"/>
      <c r="G1" s="363"/>
      <c r="H1" s="363"/>
      <c r="I1" s="363"/>
      <c r="J1" s="363"/>
      <c r="K1" s="363"/>
      <c r="L1" s="363"/>
    </row>
    <row r="2" spans="1:15" ht="14.25" x14ac:dyDescent="0.2">
      <c r="A2" s="1"/>
      <c r="B2" s="54"/>
      <c r="C2" s="54"/>
      <c r="D2" s="54"/>
      <c r="E2" s="54"/>
      <c r="F2" s="54"/>
      <c r="G2" s="54"/>
    </row>
    <row r="3" spans="1:15" s="41" customFormat="1" ht="19.5" customHeight="1" x14ac:dyDescent="0.25">
      <c r="A3" s="257" t="s">
        <v>238</v>
      </c>
      <c r="B3" s="49" t="s">
        <v>279</v>
      </c>
      <c r="C3" s="50"/>
      <c r="D3" s="50"/>
      <c r="E3" s="50"/>
      <c r="F3" s="558" t="s">
        <v>341</v>
      </c>
      <c r="G3" s="559"/>
      <c r="H3" s="559"/>
      <c r="I3" s="559"/>
      <c r="J3" s="559"/>
      <c r="K3" s="559"/>
      <c r="L3" s="559"/>
    </row>
    <row r="4" spans="1:15" s="41" customFormat="1" ht="37.5" customHeight="1" x14ac:dyDescent="0.2">
      <c r="A4" s="35"/>
      <c r="B4" s="49" t="s">
        <v>281</v>
      </c>
      <c r="C4" s="48"/>
      <c r="D4" s="49"/>
      <c r="E4" s="49"/>
      <c r="F4" s="35"/>
      <c r="G4" s="35"/>
      <c r="H4" s="35"/>
      <c r="I4" s="35"/>
      <c r="J4" s="35"/>
      <c r="K4" s="35"/>
      <c r="L4" s="35"/>
      <c r="M4" s="35"/>
      <c r="N4" s="35"/>
      <c r="O4" s="35"/>
    </row>
    <row r="5" spans="1:15" ht="21" customHeight="1" x14ac:dyDescent="0.2">
      <c r="A5" s="256" t="s">
        <v>304</v>
      </c>
      <c r="B5" s="259"/>
      <c r="C5" s="259"/>
      <c r="D5" s="401"/>
      <c r="E5" s="401"/>
      <c r="F5" s="401"/>
    </row>
    <row r="6" spans="1:15" ht="17.25" customHeight="1" x14ac:dyDescent="0.2">
      <c r="A6" s="397"/>
      <c r="B6" s="397"/>
      <c r="C6" s="397"/>
      <c r="D6" s="397"/>
      <c r="E6" s="397"/>
      <c r="F6" s="397"/>
      <c r="G6" s="397"/>
      <c r="H6" s="397"/>
      <c r="I6" s="397"/>
    </row>
    <row r="7" spans="1:15" ht="29.25" customHeight="1" x14ac:dyDescent="0.2">
      <c r="B7" s="38" t="s">
        <v>11</v>
      </c>
      <c r="C7" s="29"/>
      <c r="I7" s="398" t="s">
        <v>266</v>
      </c>
      <c r="J7" s="399"/>
      <c r="K7" s="400"/>
    </row>
    <row r="8" spans="1:15" ht="28.5" customHeight="1" x14ac:dyDescent="0.2">
      <c r="A8" s="419" t="s">
        <v>302</v>
      </c>
      <c r="B8" s="420"/>
      <c r="C8" s="420"/>
      <c r="D8" s="420"/>
      <c r="E8" s="420"/>
      <c r="F8" s="420"/>
      <c r="G8" s="420"/>
      <c r="H8" s="420"/>
      <c r="I8" s="420"/>
      <c r="J8" s="420"/>
      <c r="K8" s="420"/>
    </row>
    <row r="9" spans="1:15" ht="48" customHeight="1" x14ac:dyDescent="0.2">
      <c r="A9" s="302" t="s">
        <v>13</v>
      </c>
      <c r="B9" s="302" t="s">
        <v>219</v>
      </c>
      <c r="C9" s="302"/>
      <c r="D9" s="302" t="s">
        <v>15</v>
      </c>
      <c r="E9" s="302"/>
      <c r="F9" s="302" t="s">
        <v>16</v>
      </c>
      <c r="G9" s="302" t="s">
        <v>17</v>
      </c>
      <c r="H9" s="302" t="s">
        <v>18</v>
      </c>
      <c r="I9" s="302" t="s">
        <v>19</v>
      </c>
      <c r="J9" s="417"/>
      <c r="K9" s="418"/>
    </row>
    <row r="10" spans="1:15" ht="33" customHeight="1" x14ac:dyDescent="0.2">
      <c r="A10" s="15" t="s">
        <v>20</v>
      </c>
      <c r="B10" s="16" t="s">
        <v>21</v>
      </c>
      <c r="C10" s="350"/>
      <c r="D10" s="343">
        <v>1</v>
      </c>
      <c r="E10" s="21">
        <v>100</v>
      </c>
      <c r="F10" s="19" t="s">
        <v>22</v>
      </c>
      <c r="G10" s="21">
        <v>100</v>
      </c>
      <c r="H10" s="21">
        <v>100</v>
      </c>
      <c r="I10" s="351" t="s">
        <v>233</v>
      </c>
      <c r="J10" s="421" t="s">
        <v>24</v>
      </c>
      <c r="K10" s="382"/>
    </row>
    <row r="11" spans="1:15" ht="61.5" customHeight="1" x14ac:dyDescent="0.2">
      <c r="A11" s="15" t="s">
        <v>28</v>
      </c>
      <c r="B11" s="15" t="s">
        <v>29</v>
      </c>
      <c r="C11" s="25" t="s">
        <v>245</v>
      </c>
      <c r="D11" s="326">
        <v>0.108225</v>
      </c>
      <c r="E11" s="21">
        <f>H10</f>
        <v>100</v>
      </c>
      <c r="F11" s="19" t="s">
        <v>254</v>
      </c>
      <c r="G11" s="21">
        <f>D11*E11</f>
        <v>10.8225</v>
      </c>
      <c r="H11" s="21"/>
      <c r="I11" s="387" t="s">
        <v>243</v>
      </c>
      <c r="J11" s="382"/>
      <c r="K11" s="382"/>
    </row>
    <row r="12" spans="1:15" ht="66" customHeight="1" x14ac:dyDescent="0.2">
      <c r="A12" s="350"/>
      <c r="B12" s="350"/>
      <c r="C12" s="25" t="s">
        <v>246</v>
      </c>
      <c r="D12" s="326">
        <v>2.5974000000000001E-2</v>
      </c>
      <c r="E12" s="21">
        <f>H10</f>
        <v>100</v>
      </c>
      <c r="F12" s="19" t="s">
        <v>254</v>
      </c>
      <c r="G12" s="21">
        <f>D12*E12</f>
        <v>2.5973999999999999</v>
      </c>
      <c r="H12" s="21"/>
      <c r="I12" s="387"/>
      <c r="J12" s="382"/>
      <c r="K12" s="382"/>
    </row>
    <row r="13" spans="1:15" ht="353.25" customHeight="1" x14ac:dyDescent="0.2">
      <c r="A13" s="350"/>
      <c r="B13" s="350"/>
      <c r="C13" s="19" t="s">
        <v>30</v>
      </c>
      <c r="D13" s="326">
        <v>6.0000000000000001E-3</v>
      </c>
      <c r="E13" s="21">
        <f>H10</f>
        <v>100</v>
      </c>
      <c r="F13" s="19" t="s">
        <v>254</v>
      </c>
      <c r="G13" s="21">
        <f>D13*E13</f>
        <v>0.6</v>
      </c>
      <c r="H13" s="21"/>
      <c r="I13" s="387"/>
      <c r="J13" s="382"/>
      <c r="K13" s="382"/>
    </row>
    <row r="14" spans="1:15" ht="29.25" customHeight="1" x14ac:dyDescent="0.2">
      <c r="A14" s="350"/>
      <c r="B14" s="350"/>
      <c r="C14" s="14" t="s">
        <v>31</v>
      </c>
      <c r="D14" s="23">
        <f>SUM(D11:D13)</f>
        <v>0.14019900000000002</v>
      </c>
      <c r="E14" s="24">
        <f>H10</f>
        <v>100</v>
      </c>
      <c r="F14" s="14" t="s">
        <v>254</v>
      </c>
      <c r="G14" s="24">
        <f>SUM(G11:G13)</f>
        <v>14.0199</v>
      </c>
      <c r="H14" s="24">
        <f>H10+G14</f>
        <v>114.01990000000001</v>
      </c>
      <c r="I14" s="349"/>
      <c r="J14" s="382"/>
      <c r="K14" s="382"/>
    </row>
    <row r="15" spans="1:15" ht="72" customHeight="1" x14ac:dyDescent="0.2">
      <c r="A15" s="15" t="s">
        <v>32</v>
      </c>
      <c r="B15" s="15" t="s">
        <v>33</v>
      </c>
      <c r="C15" s="19" t="s">
        <v>252</v>
      </c>
      <c r="D15" s="20">
        <v>8.3299999999999999E-2</v>
      </c>
      <c r="E15" s="337">
        <f>H10+G11+G12</f>
        <v>113.4199</v>
      </c>
      <c r="F15" s="19" t="s">
        <v>255</v>
      </c>
      <c r="G15" s="21">
        <f t="shared" ref="G15:G19" si="0">D15*E15</f>
        <v>9.4478776700000004</v>
      </c>
      <c r="H15" s="21">
        <f>H14+G15</f>
        <v>123.46777767</v>
      </c>
      <c r="I15" s="311" t="s">
        <v>234</v>
      </c>
      <c r="J15" s="382"/>
      <c r="K15" s="382"/>
    </row>
    <row r="16" spans="1:15" ht="58.5" customHeight="1" x14ac:dyDescent="0.2">
      <c r="A16" s="15" t="s">
        <v>36</v>
      </c>
      <c r="B16" s="16" t="s">
        <v>63</v>
      </c>
      <c r="C16" s="42" t="s">
        <v>248</v>
      </c>
      <c r="D16" s="340">
        <v>0</v>
      </c>
      <c r="E16" s="330">
        <f>H15</f>
        <v>123.46777767</v>
      </c>
      <c r="F16" s="331" t="s">
        <v>256</v>
      </c>
      <c r="G16" s="330">
        <f t="shared" si="0"/>
        <v>0</v>
      </c>
      <c r="H16" s="330"/>
      <c r="I16" s="339" t="s">
        <v>312</v>
      </c>
      <c r="J16" s="382"/>
      <c r="K16" s="382"/>
    </row>
    <row r="17" spans="1:12" ht="60.75" customHeight="1" x14ac:dyDescent="0.2">
      <c r="A17" s="350"/>
      <c r="B17" s="350"/>
      <c r="C17" s="42" t="s">
        <v>66</v>
      </c>
      <c r="D17" s="340">
        <v>0</v>
      </c>
      <c r="E17" s="330">
        <f>H15</f>
        <v>123.46777767</v>
      </c>
      <c r="F17" s="331" t="s">
        <v>256</v>
      </c>
      <c r="G17" s="330">
        <f t="shared" si="0"/>
        <v>0</v>
      </c>
      <c r="H17" s="26"/>
      <c r="I17" s="311" t="s">
        <v>313</v>
      </c>
      <c r="J17" s="382"/>
      <c r="K17" s="382"/>
    </row>
    <row r="18" spans="1:12" ht="49.5" customHeight="1" x14ac:dyDescent="0.2">
      <c r="A18" s="350"/>
      <c r="B18" s="350"/>
      <c r="C18" s="39" t="s">
        <v>228</v>
      </c>
      <c r="D18" s="42">
        <v>0</v>
      </c>
      <c r="E18" s="43">
        <f>H15</f>
        <v>123.46777767</v>
      </c>
      <c r="F18" s="44" t="s">
        <v>256</v>
      </c>
      <c r="G18" s="43">
        <f t="shared" si="0"/>
        <v>0</v>
      </c>
      <c r="H18" s="43"/>
      <c r="I18" s="351" t="s">
        <v>262</v>
      </c>
      <c r="J18" s="382"/>
      <c r="K18" s="382"/>
    </row>
    <row r="19" spans="1:12" ht="52.5" customHeight="1" x14ac:dyDescent="0.2">
      <c r="A19" s="350"/>
      <c r="B19" s="350"/>
      <c r="C19" s="39" t="s">
        <v>69</v>
      </c>
      <c r="D19" s="42">
        <v>0</v>
      </c>
      <c r="E19" s="43">
        <f>H15</f>
        <v>123.46777767</v>
      </c>
      <c r="F19" s="44" t="s">
        <v>257</v>
      </c>
      <c r="G19" s="43">
        <f t="shared" si="0"/>
        <v>0</v>
      </c>
      <c r="H19" s="43"/>
      <c r="I19" s="351" t="s">
        <v>263</v>
      </c>
      <c r="J19" s="382"/>
      <c r="K19" s="382"/>
    </row>
    <row r="20" spans="1:12" ht="21.75" customHeight="1" x14ac:dyDescent="0.2">
      <c r="A20" s="350"/>
      <c r="B20" s="350"/>
      <c r="C20" s="14" t="s">
        <v>31</v>
      </c>
      <c r="D20" s="23">
        <f>SUM(D16:D19)</f>
        <v>0</v>
      </c>
      <c r="E20" s="24">
        <f>H15</f>
        <v>123.46777767</v>
      </c>
      <c r="F20" s="14" t="s">
        <v>256</v>
      </c>
      <c r="G20" s="24">
        <f>SUM(G16:G19)</f>
        <v>0</v>
      </c>
      <c r="H20" s="24">
        <f>H15+G20</f>
        <v>123.46777767</v>
      </c>
      <c r="I20" s="349"/>
      <c r="J20" s="382"/>
      <c r="K20" s="382"/>
    </row>
    <row r="21" spans="1:12" ht="64.5" customHeight="1" x14ac:dyDescent="0.2">
      <c r="A21" s="350"/>
      <c r="B21" s="16" t="s">
        <v>40</v>
      </c>
      <c r="C21" s="42" t="s">
        <v>41</v>
      </c>
      <c r="D21" s="340">
        <v>8.0000000000000004E-4</v>
      </c>
      <c r="E21" s="330">
        <f>H15</f>
        <v>123.46777767</v>
      </c>
      <c r="F21" s="331" t="s">
        <v>256</v>
      </c>
      <c r="G21" s="330">
        <f t="shared" ref="G21:G27" si="1">D21*E21</f>
        <v>9.8774222136000012E-2</v>
      </c>
      <c r="H21" s="26"/>
      <c r="I21" s="247" t="s">
        <v>314</v>
      </c>
      <c r="J21" s="382"/>
      <c r="K21" s="382"/>
    </row>
    <row r="22" spans="1:12" ht="42.75" customHeight="1" x14ac:dyDescent="0.2">
      <c r="A22" s="350"/>
      <c r="B22" s="25"/>
      <c r="C22" s="42" t="s">
        <v>42</v>
      </c>
      <c r="D22" s="340">
        <v>0</v>
      </c>
      <c r="E22" s="330">
        <f>H15</f>
        <v>123.46777767</v>
      </c>
      <c r="F22" s="331" t="s">
        <v>256</v>
      </c>
      <c r="G22" s="330">
        <f t="shared" si="1"/>
        <v>0</v>
      </c>
      <c r="H22" s="26"/>
      <c r="I22" s="387" t="s">
        <v>345</v>
      </c>
      <c r="J22" s="382"/>
      <c r="K22" s="382"/>
    </row>
    <row r="23" spans="1:12" ht="47.25" customHeight="1" x14ac:dyDescent="0.2">
      <c r="A23" s="350"/>
      <c r="B23" s="25"/>
      <c r="C23" s="25" t="s">
        <v>231</v>
      </c>
      <c r="D23" s="561">
        <v>6.5699999999999995E-2</v>
      </c>
      <c r="E23" s="26">
        <f>H15</f>
        <v>123.46777767</v>
      </c>
      <c r="F23" s="25" t="s">
        <v>256</v>
      </c>
      <c r="G23" s="26">
        <f t="shared" si="1"/>
        <v>8.1118329929190001</v>
      </c>
      <c r="H23" s="26"/>
      <c r="I23" s="387"/>
      <c r="J23" s="382"/>
      <c r="K23" s="382"/>
    </row>
    <row r="24" spans="1:12" ht="74.25" customHeight="1" x14ac:dyDescent="0.2">
      <c r="A24" s="350"/>
      <c r="B24" s="25"/>
      <c r="C24" s="42" t="s">
        <v>45</v>
      </c>
      <c r="D24" s="340">
        <v>0</v>
      </c>
      <c r="E24" s="330">
        <f>H15</f>
        <v>123.46777767</v>
      </c>
      <c r="F24" s="331" t="s">
        <v>256</v>
      </c>
      <c r="G24" s="26">
        <f t="shared" si="1"/>
        <v>0</v>
      </c>
      <c r="H24" s="26"/>
      <c r="I24" s="387"/>
      <c r="J24" s="382"/>
      <c r="K24" s="382"/>
    </row>
    <row r="25" spans="1:12" ht="155.25" customHeight="1" x14ac:dyDescent="0.2">
      <c r="A25" s="350"/>
      <c r="B25" s="25"/>
      <c r="C25" s="42" t="s">
        <v>236</v>
      </c>
      <c r="D25" s="340">
        <v>0</v>
      </c>
      <c r="E25" s="330">
        <f>H15</f>
        <v>123.46777767</v>
      </c>
      <c r="F25" s="331" t="s">
        <v>256</v>
      </c>
      <c r="G25" s="330">
        <f t="shared" si="1"/>
        <v>0</v>
      </c>
      <c r="H25" s="26"/>
      <c r="I25" s="387" t="s">
        <v>315</v>
      </c>
      <c r="J25" s="422" t="s">
        <v>277</v>
      </c>
      <c r="K25" s="423"/>
    </row>
    <row r="26" spans="1:12" ht="64.5" customHeight="1" x14ac:dyDescent="0.2">
      <c r="A26" s="350"/>
      <c r="B26" s="25"/>
      <c r="C26" s="42" t="s">
        <v>47</v>
      </c>
      <c r="D26" s="340">
        <v>0</v>
      </c>
      <c r="E26" s="330">
        <f>H15</f>
        <v>123.46777767</v>
      </c>
      <c r="F26" s="331" t="s">
        <v>256</v>
      </c>
      <c r="G26" s="330">
        <f t="shared" si="1"/>
        <v>0</v>
      </c>
      <c r="H26" s="26"/>
      <c r="I26" s="387"/>
      <c r="J26" s="422" t="s">
        <v>225</v>
      </c>
      <c r="K26" s="423"/>
    </row>
    <row r="27" spans="1:12" ht="102.75" customHeight="1" x14ac:dyDescent="0.2">
      <c r="A27" s="350"/>
      <c r="B27" s="25"/>
      <c r="C27" s="42" t="s">
        <v>311</v>
      </c>
      <c r="D27" s="340">
        <v>0</v>
      </c>
      <c r="E27" s="330">
        <f>H15</f>
        <v>123.46777767</v>
      </c>
      <c r="F27" s="331" t="s">
        <v>256</v>
      </c>
      <c r="G27" s="330">
        <f t="shared" si="1"/>
        <v>0</v>
      </c>
      <c r="H27" s="26"/>
      <c r="I27" s="327" t="s">
        <v>316</v>
      </c>
      <c r="J27" s="381"/>
      <c r="K27" s="382"/>
    </row>
    <row r="28" spans="1:12" ht="18" customHeight="1" x14ac:dyDescent="0.2">
      <c r="A28" s="350"/>
      <c r="B28" s="350"/>
      <c r="C28" s="14" t="s">
        <v>31</v>
      </c>
      <c r="D28" s="23">
        <f>SUM(D21:D27)</f>
        <v>6.649999999999999E-2</v>
      </c>
      <c r="E28" s="24">
        <f>H15</f>
        <v>123.46777767</v>
      </c>
      <c r="F28" s="14" t="s">
        <v>256</v>
      </c>
      <c r="G28" s="24">
        <f>SUM(G21:G27)</f>
        <v>8.2106072150550009</v>
      </c>
      <c r="H28" s="24">
        <f>H20+G28</f>
        <v>131.67838488505501</v>
      </c>
      <c r="I28" s="349"/>
      <c r="J28" s="382"/>
      <c r="K28" s="382"/>
    </row>
    <row r="29" spans="1:12" ht="157.5" customHeight="1" x14ac:dyDescent="0.2">
      <c r="A29" s="383" t="s">
        <v>49</v>
      </c>
      <c r="B29" s="386" t="s">
        <v>50</v>
      </c>
      <c r="C29" s="329" t="s">
        <v>317</v>
      </c>
      <c r="D29" s="304">
        <v>0</v>
      </c>
      <c r="E29" s="349">
        <f>H28</f>
        <v>131.67838488505501</v>
      </c>
      <c r="F29" s="350" t="s">
        <v>258</v>
      </c>
      <c r="G29" s="349">
        <f t="shared" ref="G29:G35" si="2">D29*E29</f>
        <v>0</v>
      </c>
      <c r="H29" s="349"/>
      <c r="I29" s="387" t="s">
        <v>268</v>
      </c>
      <c r="J29" s="382"/>
      <c r="K29" s="382"/>
      <c r="L29" s="52"/>
    </row>
    <row r="30" spans="1:12" ht="21.75" customHeight="1" x14ac:dyDescent="0.2">
      <c r="A30" s="384"/>
      <c r="B30" s="405"/>
      <c r="C30" s="9" t="s">
        <v>56</v>
      </c>
      <c r="D30" s="317">
        <v>0</v>
      </c>
      <c r="E30" s="349">
        <f>H28</f>
        <v>131.67838488505501</v>
      </c>
      <c r="F30" s="350" t="s">
        <v>258</v>
      </c>
      <c r="G30" s="349">
        <f t="shared" si="2"/>
        <v>0</v>
      </c>
      <c r="H30" s="349"/>
      <c r="I30" s="387"/>
      <c r="J30" s="382"/>
      <c r="K30" s="382"/>
    </row>
    <row r="31" spans="1:12" ht="21" customHeight="1" x14ac:dyDescent="0.2">
      <c r="A31" s="384"/>
      <c r="B31" s="405"/>
      <c r="C31" s="9" t="s">
        <v>56</v>
      </c>
      <c r="D31" s="317">
        <v>0</v>
      </c>
      <c r="E31" s="349">
        <f>H28</f>
        <v>131.67838488505501</v>
      </c>
      <c r="F31" s="350" t="s">
        <v>258</v>
      </c>
      <c r="G31" s="349">
        <f t="shared" si="2"/>
        <v>0</v>
      </c>
      <c r="H31" s="349"/>
      <c r="I31" s="387"/>
      <c r="J31" s="382"/>
      <c r="K31" s="382"/>
    </row>
    <row r="32" spans="1:12" ht="20.25" customHeight="1" x14ac:dyDescent="0.2">
      <c r="A32" s="384"/>
      <c r="B32" s="405"/>
      <c r="C32" s="9" t="s">
        <v>56</v>
      </c>
      <c r="D32" s="317">
        <v>0</v>
      </c>
      <c r="E32" s="349">
        <f>H28</f>
        <v>131.67838488505501</v>
      </c>
      <c r="F32" s="350" t="s">
        <v>258</v>
      </c>
      <c r="G32" s="349">
        <f t="shared" si="2"/>
        <v>0</v>
      </c>
      <c r="H32" s="349"/>
      <c r="I32" s="387"/>
      <c r="J32" s="382"/>
      <c r="K32" s="382"/>
    </row>
    <row r="33" spans="1:12" ht="15.75" customHeight="1" x14ac:dyDescent="0.2">
      <c r="A33" s="384"/>
      <c r="B33" s="405"/>
      <c r="C33" s="9" t="s">
        <v>56</v>
      </c>
      <c r="D33" s="317">
        <v>0</v>
      </c>
      <c r="E33" s="349">
        <f>H28</f>
        <v>131.67838488505501</v>
      </c>
      <c r="F33" s="350" t="s">
        <v>258</v>
      </c>
      <c r="G33" s="349">
        <f t="shared" si="2"/>
        <v>0</v>
      </c>
      <c r="H33" s="349"/>
      <c r="I33" s="387"/>
      <c r="J33" s="382"/>
      <c r="K33" s="382"/>
    </row>
    <row r="34" spans="1:12" ht="18" customHeight="1" x14ac:dyDescent="0.2">
      <c r="A34" s="384"/>
      <c r="B34" s="405"/>
      <c r="C34" s="9" t="s">
        <v>56</v>
      </c>
      <c r="D34" s="317">
        <v>0</v>
      </c>
      <c r="E34" s="349">
        <f>H28</f>
        <v>131.67838488505501</v>
      </c>
      <c r="F34" s="350" t="s">
        <v>258</v>
      </c>
      <c r="G34" s="349">
        <f t="shared" si="2"/>
        <v>0</v>
      </c>
      <c r="H34" s="349"/>
      <c r="I34" s="387"/>
      <c r="J34" s="382"/>
      <c r="K34" s="382"/>
    </row>
    <row r="35" spans="1:12" ht="15.75" customHeight="1" x14ac:dyDescent="0.2">
      <c r="A35" s="384"/>
      <c r="B35" s="405"/>
      <c r="C35" s="9" t="s">
        <v>56</v>
      </c>
      <c r="D35" s="317">
        <v>0</v>
      </c>
      <c r="E35" s="349">
        <f>H28</f>
        <v>131.67838488505501</v>
      </c>
      <c r="F35" s="350" t="s">
        <v>258</v>
      </c>
      <c r="G35" s="349">
        <f t="shared" si="2"/>
        <v>0</v>
      </c>
      <c r="H35" s="349"/>
      <c r="I35" s="387"/>
      <c r="J35" s="382"/>
      <c r="K35" s="382"/>
    </row>
    <row r="36" spans="1:12" ht="28.5" customHeight="1" x14ac:dyDescent="0.2">
      <c r="A36" s="385"/>
      <c r="B36" s="406"/>
      <c r="C36" s="14" t="s">
        <v>57</v>
      </c>
      <c r="D36" s="23">
        <f>SUM(D29:D35)</f>
        <v>0</v>
      </c>
      <c r="E36" s="24">
        <f>H28</f>
        <v>131.67838488505501</v>
      </c>
      <c r="F36" s="14" t="s">
        <v>258</v>
      </c>
      <c r="G36" s="24">
        <f>SUM(G29:G35)</f>
        <v>0</v>
      </c>
      <c r="H36" s="24">
        <f>H28+G36</f>
        <v>131.67838488505501</v>
      </c>
      <c r="I36" s="349"/>
      <c r="J36" s="403"/>
      <c r="K36" s="404"/>
    </row>
    <row r="37" spans="1:12" ht="151.5" customHeight="1" x14ac:dyDescent="0.2">
      <c r="A37" s="305" t="s">
        <v>214</v>
      </c>
      <c r="B37" s="248" t="s">
        <v>215</v>
      </c>
      <c r="C37" s="248" t="s">
        <v>31</v>
      </c>
      <c r="D37" s="306">
        <v>8.3000000000000004E-2</v>
      </c>
      <c r="E37" s="307">
        <f>H14*D37</f>
        <v>9.4636517000000016</v>
      </c>
      <c r="F37" s="308" t="s">
        <v>276</v>
      </c>
      <c r="G37" s="338">
        <f>(SUM(D16:D18)+SUM(D21:D27))*E37</f>
        <v>0.62933283804999995</v>
      </c>
      <c r="H37" s="307">
        <f>(E37+G37)*(100%+D29)</f>
        <v>10.092984538050002</v>
      </c>
      <c r="I37" s="345" t="s">
        <v>232</v>
      </c>
      <c r="J37" s="395"/>
      <c r="K37" s="396"/>
    </row>
    <row r="38" spans="1:12" ht="39" customHeight="1" x14ac:dyDescent="0.2">
      <c r="A38" s="248"/>
      <c r="B38" s="249"/>
      <c r="C38" s="309" t="s">
        <v>216</v>
      </c>
      <c r="D38" s="310"/>
      <c r="E38" s="307"/>
      <c r="F38" s="308" t="s">
        <v>259</v>
      </c>
      <c r="G38" s="307"/>
      <c r="H38" s="307">
        <f>H36+H37</f>
        <v>141.771369423105</v>
      </c>
      <c r="I38" s="250"/>
      <c r="J38" s="379"/>
      <c r="K38" s="380"/>
    </row>
    <row r="39" spans="1:12" ht="95.25" customHeight="1" x14ac:dyDescent="0.2">
      <c r="A39" s="30"/>
      <c r="B39" s="30"/>
      <c r="C39" s="30"/>
      <c r="D39" s="30"/>
      <c r="E39" s="30"/>
      <c r="F39" s="30" t="s">
        <v>321</v>
      </c>
      <c r="G39" s="30"/>
      <c r="H39" s="31">
        <f>H38</f>
        <v>141.771369423105</v>
      </c>
      <c r="I39" s="31" t="s">
        <v>229</v>
      </c>
      <c r="J39" s="32">
        <f>ROUND(H39/100,4)</f>
        <v>1.4177</v>
      </c>
    </row>
    <row r="40" spans="1:12" ht="63.75" x14ac:dyDescent="0.2">
      <c r="A40" s="30"/>
      <c r="B40" s="28" t="s">
        <v>242</v>
      </c>
      <c r="C40" s="30"/>
      <c r="D40" s="30"/>
      <c r="E40" s="30"/>
      <c r="F40" s="30" t="s">
        <v>322</v>
      </c>
      <c r="G40" s="30"/>
      <c r="H40" s="7">
        <v>1</v>
      </c>
      <c r="I40" s="31" t="s">
        <v>270</v>
      </c>
      <c r="J40" s="40"/>
    </row>
    <row r="41" spans="1:12" ht="99.75" customHeight="1" x14ac:dyDescent="0.2">
      <c r="A41" s="30"/>
      <c r="B41" s="30"/>
      <c r="C41" s="30"/>
      <c r="D41" s="30"/>
      <c r="E41" s="30"/>
      <c r="F41" s="30" t="s">
        <v>339</v>
      </c>
      <c r="G41" s="30"/>
      <c r="H41" s="31">
        <f>J39*H40</f>
        <v>1.4177</v>
      </c>
      <c r="I41" s="33" t="s">
        <v>327</v>
      </c>
      <c r="J41" s="34">
        <f>ROUND(J39*H40,4)</f>
        <v>1.4177</v>
      </c>
      <c r="K41" s="356" t="str">
        <f>IF(J42&lt;19%,"Te weinig verschil Knock out!",IF(J42&gt;=19%,"OK"))</f>
        <v>Te weinig verschil Knock out!</v>
      </c>
    </row>
    <row r="42" spans="1:12" ht="56.25" customHeight="1" x14ac:dyDescent="0.2">
      <c r="B42" s="36" t="s">
        <v>11</v>
      </c>
      <c r="C42" s="37"/>
      <c r="I42" s="354" t="s">
        <v>324</v>
      </c>
      <c r="J42" s="357">
        <f>1-(J41/'2b Fase B en C'!J41)</f>
        <v>0.12821301192965207</v>
      </c>
      <c r="K42" s="424" t="s">
        <v>347</v>
      </c>
      <c r="L42" s="425"/>
    </row>
    <row r="43" spans="1:12" ht="27" customHeight="1" x14ac:dyDescent="0.2">
      <c r="K43" s="425"/>
      <c r="L43" s="425"/>
    </row>
    <row r="45" spans="1:12" ht="93" customHeight="1" x14ac:dyDescent="0.2">
      <c r="A45" s="407" t="s">
        <v>273</v>
      </c>
      <c r="B45" s="408"/>
      <c r="C45" s="408"/>
      <c r="D45" s="408"/>
      <c r="E45" s="409"/>
      <c r="F45" s="409"/>
      <c r="G45" s="409"/>
      <c r="H45" s="409"/>
      <c r="I45" s="410"/>
    </row>
    <row r="46" spans="1:12" ht="33" customHeight="1" x14ac:dyDescent="0.2">
      <c r="A46" s="411"/>
      <c r="B46" s="412"/>
      <c r="C46" s="412"/>
      <c r="D46" s="412"/>
      <c r="E46" s="412"/>
      <c r="F46" s="412"/>
      <c r="G46" s="412"/>
      <c r="H46" s="412"/>
      <c r="I46" s="413"/>
    </row>
    <row r="47" spans="1:12" ht="11.25" customHeight="1" x14ac:dyDescent="0.2">
      <c r="A47" s="411"/>
      <c r="B47" s="412"/>
      <c r="C47" s="412"/>
      <c r="D47" s="412"/>
      <c r="E47" s="412"/>
      <c r="F47" s="412"/>
      <c r="G47" s="412"/>
      <c r="H47" s="412"/>
      <c r="I47" s="413"/>
    </row>
    <row r="48" spans="1:12" ht="7.5" customHeight="1" x14ac:dyDescent="0.2">
      <c r="A48" s="414"/>
      <c r="B48" s="415"/>
      <c r="C48" s="415"/>
      <c r="D48" s="415"/>
      <c r="E48" s="415"/>
      <c r="F48" s="415"/>
      <c r="G48" s="415"/>
      <c r="H48" s="415"/>
      <c r="I48" s="416"/>
    </row>
  </sheetData>
  <sheetProtection algorithmName="SHA-512" hashValue="+6W13w299wZgTBeekr4AFf9UvIDuQK6b1mksaFolJzLzHbgJiAImG+zBqpN0Dhy1T+yes2dux/o+rZujjfBEnw==" saltValue="uSR02FDalpUERgs6EpyViA==" spinCount="100000" sheet="1" objects="1" scenarios="1"/>
  <mergeCells count="22">
    <mergeCell ref="J38:K38"/>
    <mergeCell ref="A45:I48"/>
    <mergeCell ref="J27:K35"/>
    <mergeCell ref="A29:A36"/>
    <mergeCell ref="B29:B36"/>
    <mergeCell ref="I29:I35"/>
    <mergeCell ref="J36:K36"/>
    <mergeCell ref="J37:K37"/>
    <mergeCell ref="K42:L43"/>
    <mergeCell ref="J9:K9"/>
    <mergeCell ref="J10:K24"/>
    <mergeCell ref="I11:I13"/>
    <mergeCell ref="I22:I24"/>
    <mergeCell ref="I25:I26"/>
    <mergeCell ref="J25:K25"/>
    <mergeCell ref="J26:K26"/>
    <mergeCell ref="A8:K8"/>
    <mergeCell ref="A1:L1"/>
    <mergeCell ref="D5:F5"/>
    <mergeCell ref="A6:I6"/>
    <mergeCell ref="I7:K7"/>
    <mergeCell ref="F3:L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zoomScaleNormal="100" workbookViewId="0">
      <selection activeCell="F29" sqref="F29"/>
    </sheetView>
  </sheetViews>
  <sheetFormatPr defaultColWidth="9.140625" defaultRowHeight="12.75" x14ac:dyDescent="0.2"/>
  <cols>
    <col min="1" max="1" width="95.85546875" style="260" customWidth="1"/>
    <col min="2" max="2" width="70" style="260" customWidth="1"/>
    <col min="3" max="3" width="28.5703125" style="301" customWidth="1"/>
    <col min="4" max="4" width="25.7109375" style="260" customWidth="1"/>
    <col min="5" max="5" width="34" style="260" customWidth="1"/>
    <col min="6" max="6" width="17.85546875" style="260" customWidth="1"/>
    <col min="7" max="7" width="15.42578125" style="260" customWidth="1"/>
    <col min="8" max="8" width="13.7109375" style="260" customWidth="1"/>
    <col min="9" max="9" width="17.5703125" style="260" customWidth="1"/>
    <col min="10" max="10" width="9.140625" style="260"/>
    <col min="11" max="11" width="5.5703125" style="260" customWidth="1"/>
    <col min="12" max="16384" width="9.140625" style="260"/>
  </cols>
  <sheetData>
    <row r="1" spans="1:15" ht="26.25" customHeight="1" x14ac:dyDescent="0.2">
      <c r="A1" s="366" t="s">
        <v>283</v>
      </c>
      <c r="B1" s="367"/>
      <c r="C1" s="367"/>
      <c r="D1" s="367"/>
      <c r="E1" s="367"/>
      <c r="F1" s="367"/>
      <c r="G1" s="363"/>
      <c r="H1" s="363"/>
      <c r="I1" s="363"/>
      <c r="J1" s="363"/>
      <c r="K1" s="363"/>
    </row>
    <row r="2" spans="1:15" ht="14.25" x14ac:dyDescent="0.2">
      <c r="A2" s="1"/>
      <c r="B2" s="54"/>
      <c r="C2" s="35"/>
      <c r="D2" s="35"/>
      <c r="E2" s="35"/>
      <c r="F2" s="54"/>
      <c r="G2" s="54"/>
      <c r="H2" s="35"/>
      <c r="I2" s="35"/>
      <c r="J2" s="35"/>
      <c r="K2" s="35"/>
    </row>
    <row r="3" spans="1:15" s="10" customFormat="1" ht="18" x14ac:dyDescent="0.2">
      <c r="A3" s="257" t="s">
        <v>238</v>
      </c>
      <c r="B3" s="49" t="s">
        <v>279</v>
      </c>
      <c r="C3" s="50"/>
      <c r="D3" s="256"/>
      <c r="E3" s="256"/>
      <c r="F3" s="50"/>
      <c r="G3" s="362"/>
      <c r="H3" s="363"/>
      <c r="I3" s="363"/>
      <c r="J3" s="363"/>
      <c r="K3" s="363"/>
    </row>
    <row r="4" spans="1:15" s="10" customFormat="1" ht="18" x14ac:dyDescent="0.2">
      <c r="A4" s="261" t="s">
        <v>341</v>
      </c>
      <c r="B4" s="49" t="s">
        <v>281</v>
      </c>
      <c r="C4" s="48"/>
      <c r="D4" s="35"/>
      <c r="E4" s="35"/>
      <c r="F4" s="35"/>
      <c r="G4" s="35"/>
      <c r="H4" s="35"/>
      <c r="I4" s="35"/>
      <c r="J4" s="35"/>
      <c r="K4" s="35"/>
    </row>
    <row r="5" spans="1:15" s="41" customFormat="1" ht="15" x14ac:dyDescent="0.2">
      <c r="A5" s="245"/>
      <c r="B5" s="49"/>
      <c r="C5" s="50"/>
      <c r="D5" s="50"/>
      <c r="E5" s="50"/>
      <c r="F5" s="50"/>
    </row>
    <row r="6" spans="1:15" s="41" customFormat="1" ht="18" x14ac:dyDescent="0.25">
      <c r="A6" s="256" t="s">
        <v>305</v>
      </c>
      <c r="B6" s="259"/>
      <c r="C6" s="259"/>
      <c r="D6" s="401"/>
      <c r="E6" s="402"/>
      <c r="F6" s="402"/>
      <c r="G6" s="35"/>
      <c r="H6" s="35"/>
      <c r="I6" s="35"/>
      <c r="J6" s="35"/>
      <c r="K6" s="35"/>
    </row>
    <row r="7" spans="1:15" ht="21.75" customHeight="1" x14ac:dyDescent="0.2">
      <c r="A7" s="256" t="s">
        <v>271</v>
      </c>
      <c r="B7" s="256"/>
      <c r="C7" s="256"/>
      <c r="D7" s="256"/>
      <c r="E7" s="256"/>
      <c r="F7" s="256"/>
      <c r="G7" s="256"/>
      <c r="H7" s="256"/>
      <c r="I7" s="256"/>
      <c r="J7" s="256"/>
      <c r="K7" s="262"/>
      <c r="L7" s="262"/>
      <c r="M7" s="262"/>
      <c r="N7" s="262"/>
      <c r="O7" s="262"/>
    </row>
    <row r="8" spans="1:15" ht="14.25" x14ac:dyDescent="0.2">
      <c r="A8" s="263"/>
      <c r="B8" s="252"/>
      <c r="C8" s="264"/>
      <c r="D8" s="252"/>
      <c r="E8" s="252"/>
      <c r="F8" s="252"/>
      <c r="G8" s="252"/>
      <c r="H8" s="252"/>
      <c r="I8" s="252"/>
      <c r="J8" s="252"/>
      <c r="K8" s="262"/>
      <c r="L8" s="262"/>
      <c r="M8" s="262"/>
      <c r="N8" s="262"/>
      <c r="O8" s="262"/>
    </row>
    <row r="9" spans="1:15" ht="51" x14ac:dyDescent="0.2">
      <c r="A9" s="320" t="s">
        <v>293</v>
      </c>
      <c r="B9" s="321" t="s">
        <v>184</v>
      </c>
      <c r="C9" s="321" t="s">
        <v>217</v>
      </c>
      <c r="D9" s="322" t="s">
        <v>224</v>
      </c>
      <c r="E9" s="265"/>
      <c r="G9" s="262"/>
      <c r="H9" s="262"/>
      <c r="I9" s="262"/>
      <c r="J9" s="262"/>
      <c r="K9" s="262"/>
      <c r="L9" s="262"/>
    </row>
    <row r="10" spans="1:15" ht="43.5" customHeight="1" x14ac:dyDescent="0.2">
      <c r="A10" s="266" t="s">
        <v>284</v>
      </c>
      <c r="B10" s="267">
        <f>'2a Fase A'!J41</f>
        <v>1.6407</v>
      </c>
      <c r="C10" s="268">
        <v>0.56000000000000005</v>
      </c>
      <c r="D10" s="269">
        <f>B10*C10</f>
        <v>0.91879200000000016</v>
      </c>
      <c r="E10" s="270"/>
      <c r="F10" s="262"/>
      <c r="G10" s="262"/>
      <c r="H10" s="262"/>
    </row>
    <row r="11" spans="1:15" ht="43.5" customHeight="1" x14ac:dyDescent="0.2">
      <c r="A11" s="266" t="s">
        <v>285</v>
      </c>
      <c r="B11" s="267">
        <f>'2b Fase B en C'!J41</f>
        <v>1.6262000000000001</v>
      </c>
      <c r="C11" s="268">
        <v>0.44</v>
      </c>
      <c r="D11" s="269">
        <f>B11*C11</f>
        <v>0.71552800000000005</v>
      </c>
      <c r="E11" s="271"/>
      <c r="F11" s="262"/>
      <c r="G11" s="262"/>
      <c r="H11" s="262"/>
    </row>
    <row r="12" spans="1:15" ht="48.75" customHeight="1" x14ac:dyDescent="0.2">
      <c r="A12" s="272"/>
      <c r="C12" s="273"/>
      <c r="D12" s="274">
        <f>ROUND(D10+D11,4)</f>
        <v>1.6343000000000001</v>
      </c>
      <c r="E12" s="323" t="s">
        <v>274</v>
      </c>
      <c r="F12" s="262"/>
      <c r="G12" s="262"/>
      <c r="H12" s="262"/>
    </row>
    <row r="13" spans="1:15" ht="14.25" x14ac:dyDescent="0.2">
      <c r="A13" s="272"/>
      <c r="C13" s="273"/>
      <c r="D13" s="280"/>
      <c r="E13" s="280"/>
      <c r="F13" s="280"/>
      <c r="G13" s="262"/>
      <c r="H13" s="262"/>
    </row>
    <row r="14" spans="1:15" customFormat="1" x14ac:dyDescent="0.2"/>
    <row r="15" spans="1:15" x14ac:dyDescent="0.2">
      <c r="A15" s="262"/>
      <c r="B15" s="275" t="s">
        <v>199</v>
      </c>
      <c r="C15" s="437"/>
      <c r="D15" s="437"/>
      <c r="E15" s="437"/>
      <c r="F15" s="437"/>
      <c r="G15" s="437"/>
    </row>
    <row r="16" spans="1:15" ht="16.5" customHeight="1" x14ac:dyDescent="0.2">
      <c r="A16" s="276"/>
      <c r="B16" s="277" t="s">
        <v>291</v>
      </c>
      <c r="C16" s="278"/>
      <c r="D16" s="278"/>
      <c r="F16" s="279"/>
      <c r="G16" s="280"/>
    </row>
    <row r="17" spans="1:8" ht="18.75" customHeight="1" x14ac:dyDescent="0.2">
      <c r="B17" s="277" t="s">
        <v>292</v>
      </c>
      <c r="C17" s="281"/>
      <c r="D17" s="282"/>
      <c r="E17" s="273"/>
      <c r="F17" s="279"/>
      <c r="G17" s="280"/>
    </row>
    <row r="18" spans="1:8" ht="14.25" x14ac:dyDescent="0.2">
      <c r="B18" s="283"/>
      <c r="C18" s="284"/>
      <c r="D18" s="262"/>
      <c r="E18" s="276"/>
      <c r="F18" s="279"/>
      <c r="G18" s="280"/>
    </row>
    <row r="19" spans="1:8" ht="14.25" x14ac:dyDescent="0.2">
      <c r="B19" s="262"/>
      <c r="C19" s="284"/>
      <c r="D19" s="285"/>
      <c r="E19" s="276"/>
      <c r="F19" s="279"/>
      <c r="G19" s="280"/>
    </row>
    <row r="20" spans="1:8" ht="34.5" x14ac:dyDescent="0.2">
      <c r="B20" s="286" t="s">
        <v>202</v>
      </c>
      <c r="C20" s="265" t="s">
        <v>203</v>
      </c>
      <c r="F20" s="279"/>
    </row>
    <row r="21" spans="1:8" ht="21.75" customHeight="1" x14ac:dyDescent="0.2">
      <c r="A21" s="279"/>
      <c r="B21" s="286">
        <f>2.06-D12</f>
        <v>0.42569999999999997</v>
      </c>
      <c r="C21" s="287">
        <f>IF(C22&lt;0,"knock out",IF(C22&gt;=250,250,C22))</f>
        <v>250</v>
      </c>
      <c r="D21" s="288" t="s">
        <v>218</v>
      </c>
      <c r="E21" s="289"/>
      <c r="F21" s="279"/>
      <c r="G21" s="279"/>
      <c r="H21" s="279"/>
    </row>
    <row r="22" spans="1:8" s="290" customFormat="1" ht="20.25" hidden="1" customHeight="1" x14ac:dyDescent="0.2">
      <c r="B22" s="291"/>
      <c r="C22" s="319">
        <f>B21*1666.6667</f>
        <v>709.50001418999989</v>
      </c>
      <c r="D22" s="292" t="s">
        <v>343</v>
      </c>
      <c r="E22" s="293"/>
      <c r="F22" s="294"/>
      <c r="G22" s="294"/>
      <c r="H22" s="294"/>
    </row>
    <row r="23" spans="1:8" s="290" customFormat="1" x14ac:dyDescent="0.2">
      <c r="B23" s="291"/>
      <c r="C23" s="291"/>
      <c r="D23" s="292"/>
      <c r="E23" s="293"/>
      <c r="F23" s="294"/>
      <c r="G23" s="294"/>
      <c r="H23" s="294"/>
    </row>
    <row r="24" spans="1:8" s="290" customFormat="1" ht="12" customHeight="1" x14ac:dyDescent="0.2">
      <c r="B24" s="291"/>
      <c r="C24" s="291"/>
      <c r="D24" s="292"/>
      <c r="E24" s="293"/>
      <c r="F24" s="294"/>
      <c r="G24" s="294"/>
      <c r="H24" s="294"/>
    </row>
    <row r="25" spans="1:8" s="290" customFormat="1" hidden="1" x14ac:dyDescent="0.2">
      <c r="B25" s="291"/>
      <c r="C25" s="291"/>
      <c r="D25" s="292"/>
      <c r="E25" s="293"/>
      <c r="F25" s="294"/>
      <c r="G25" s="294"/>
      <c r="H25" s="294"/>
    </row>
    <row r="26" spans="1:8" ht="18" x14ac:dyDescent="0.25">
      <c r="A26" s="261"/>
      <c r="B26" s="295"/>
      <c r="C26" s="295"/>
      <c r="D26" s="251"/>
      <c r="E26" s="251"/>
    </row>
    <row r="27" spans="1:8" ht="44.25" customHeight="1" x14ac:dyDescent="0.2">
      <c r="A27" s="438" t="s">
        <v>340</v>
      </c>
      <c r="B27" s="439"/>
      <c r="C27" s="440"/>
      <c r="D27" s="296"/>
      <c r="E27" s="296"/>
    </row>
    <row r="28" spans="1:8" x14ac:dyDescent="0.2">
      <c r="A28" s="434" t="s">
        <v>207</v>
      </c>
      <c r="B28" s="435"/>
      <c r="C28" s="436"/>
      <c r="D28" s="262"/>
    </row>
    <row r="29" spans="1:8" ht="34.5" customHeight="1" thickBot="1" x14ac:dyDescent="0.25">
      <c r="A29" s="427"/>
      <c r="B29" s="430"/>
      <c r="C29" s="431"/>
      <c r="D29" s="297"/>
    </row>
    <row r="30" spans="1:8" x14ac:dyDescent="0.2">
      <c r="A30" s="426" t="s">
        <v>209</v>
      </c>
      <c r="B30" s="428"/>
      <c r="C30" s="429"/>
    </row>
    <row r="31" spans="1:8" ht="41.25" customHeight="1" thickBot="1" x14ac:dyDescent="0.25">
      <c r="A31" s="427"/>
      <c r="B31" s="430"/>
      <c r="C31" s="431"/>
    </row>
    <row r="32" spans="1:8" x14ac:dyDescent="0.2">
      <c r="A32" s="426" t="s">
        <v>211</v>
      </c>
      <c r="B32" s="428"/>
      <c r="C32" s="429"/>
    </row>
    <row r="33" spans="1:5" s="298" customFormat="1" ht="45" customHeight="1" thickBot="1" x14ac:dyDescent="0.25">
      <c r="A33" s="427"/>
      <c r="B33" s="430"/>
      <c r="C33" s="431"/>
      <c r="D33" s="260"/>
      <c r="E33" s="260"/>
    </row>
    <row r="34" spans="1:5" s="298" customFormat="1" ht="108" customHeight="1" thickBot="1" x14ac:dyDescent="0.25">
      <c r="A34" s="299" t="s">
        <v>213</v>
      </c>
      <c r="B34" s="432"/>
      <c r="C34" s="433"/>
      <c r="D34" s="260"/>
      <c r="E34" s="260"/>
    </row>
    <row r="35" spans="1:5" s="298" customFormat="1" x14ac:dyDescent="0.2">
      <c r="C35" s="300"/>
    </row>
    <row r="36" spans="1:5" s="298" customFormat="1" x14ac:dyDescent="0.2">
      <c r="C36" s="300"/>
    </row>
    <row r="37" spans="1:5" s="298" customFormat="1" x14ac:dyDescent="0.2">
      <c r="C37" s="300"/>
    </row>
    <row r="38" spans="1:5" s="298" customFormat="1" x14ac:dyDescent="0.2">
      <c r="C38" s="300"/>
    </row>
    <row r="39" spans="1:5" s="298" customFormat="1" x14ac:dyDescent="0.2">
      <c r="C39" s="300"/>
    </row>
    <row r="40" spans="1:5" s="298" customFormat="1" x14ac:dyDescent="0.2">
      <c r="C40" s="300"/>
    </row>
    <row r="41" spans="1:5" s="298" customFormat="1" x14ac:dyDescent="0.2">
      <c r="C41" s="300"/>
    </row>
    <row r="42" spans="1:5" s="298" customFormat="1" x14ac:dyDescent="0.2">
      <c r="C42" s="300"/>
    </row>
    <row r="43" spans="1:5" s="298" customFormat="1" x14ac:dyDescent="0.2">
      <c r="C43" s="300"/>
    </row>
    <row r="44" spans="1:5" s="298" customFormat="1" x14ac:dyDescent="0.2">
      <c r="C44" s="300"/>
    </row>
    <row r="45" spans="1:5" s="298" customFormat="1" x14ac:dyDescent="0.2">
      <c r="C45" s="300"/>
    </row>
    <row r="46" spans="1:5" s="298" customFormat="1" x14ac:dyDescent="0.2">
      <c r="C46" s="300"/>
    </row>
    <row r="47" spans="1:5" x14ac:dyDescent="0.2">
      <c r="A47" s="298"/>
      <c r="B47" s="298"/>
      <c r="C47" s="300"/>
      <c r="D47" s="298"/>
      <c r="E47" s="298"/>
    </row>
    <row r="48" spans="1:5" x14ac:dyDescent="0.2">
      <c r="A48" s="298"/>
      <c r="B48" s="298"/>
      <c r="C48" s="300"/>
      <c r="D48" s="298"/>
      <c r="E48" s="298"/>
    </row>
  </sheetData>
  <sheetProtection algorithmName="SHA-512" hashValue="s1wO99yPq7TRFJthdUyirYSbHgeBFeddU/RkjNDOXsGHmsBOlUE/NNLjNYaFNAwtCL1kqUTcIsWuX6GWm38Mzw==" saltValue="4MkMx1ZJ5URsBTh2AFdzmA==" spinCount="100000" sheet="1" objects="1" scenarios="1"/>
  <mergeCells count="12">
    <mergeCell ref="A28:A29"/>
    <mergeCell ref="B28:C29"/>
    <mergeCell ref="A1:K1"/>
    <mergeCell ref="G3:K3"/>
    <mergeCell ref="D6:F6"/>
    <mergeCell ref="C15:G15"/>
    <mergeCell ref="A27:C27"/>
    <mergeCell ref="A30:A31"/>
    <mergeCell ref="B30:C31"/>
    <mergeCell ref="A32:A33"/>
    <mergeCell ref="B32:C33"/>
    <mergeCell ref="B34:C34"/>
  </mergeCells>
  <pageMargins left="0.70866141732283472" right="0.70866141732283472" top="0.74803149606299213" bottom="0.74803149606299213" header="0.31496062992125984" footer="0.31496062992125984"/>
  <pageSetup paperSize="8"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57" customWidth="1"/>
    <col min="2" max="2" width="32.140625" style="57" customWidth="1"/>
    <col min="3" max="3" width="38.42578125" style="57" customWidth="1"/>
    <col min="4" max="4" width="13.28515625" style="57" customWidth="1"/>
    <col min="5" max="5" width="14.28515625" style="57" customWidth="1"/>
    <col min="6" max="6" width="30.42578125" style="57" customWidth="1"/>
    <col min="7" max="7" width="10.5703125" style="57" customWidth="1"/>
    <col min="8" max="8" width="12.140625" style="57" customWidth="1"/>
    <col min="9" max="9" width="56.42578125" style="57" customWidth="1"/>
    <col min="10" max="10" width="23.140625" style="57" customWidth="1"/>
    <col min="11" max="11" width="20" style="57" customWidth="1"/>
    <col min="12" max="12" width="9.140625" style="57"/>
    <col min="13" max="13" width="27" style="57" customWidth="1"/>
    <col min="14" max="14" width="6.85546875" style="57" customWidth="1"/>
    <col min="15" max="15" width="11.7109375" style="57" customWidth="1"/>
    <col min="16" max="16" width="22.140625" style="57" customWidth="1"/>
    <col min="17" max="17" width="21.28515625" style="57" customWidth="1"/>
    <col min="18" max="16384" width="9.140625" style="57"/>
  </cols>
  <sheetData>
    <row r="1" spans="1:11" ht="33.75" customHeight="1" x14ac:dyDescent="0.2">
      <c r="A1" s="444" t="s">
        <v>71</v>
      </c>
      <c r="B1" s="445"/>
      <c r="C1" s="445"/>
      <c r="D1" s="445"/>
      <c r="E1" s="445"/>
      <c r="F1" s="445"/>
      <c r="G1" s="446"/>
      <c r="H1" s="446"/>
      <c r="I1" s="446"/>
    </row>
    <row r="2" spans="1:11" s="60" customFormat="1" ht="19.5" customHeight="1" x14ac:dyDescent="0.2">
      <c r="A2" s="58" t="s">
        <v>72</v>
      </c>
      <c r="B2" s="58" t="s">
        <v>9</v>
      </c>
      <c r="C2" s="59"/>
      <c r="D2" s="59"/>
      <c r="E2" s="59"/>
      <c r="F2" s="59"/>
    </row>
    <row r="3" spans="1:11" s="60" customFormat="1" ht="31.5" customHeight="1" x14ac:dyDescent="0.2">
      <c r="B3" s="449" t="s">
        <v>0</v>
      </c>
      <c r="C3" s="450"/>
      <c r="D3" s="450"/>
      <c r="E3" s="450"/>
      <c r="F3" s="450"/>
      <c r="G3" s="450"/>
      <c r="H3" s="450"/>
    </row>
    <row r="4" spans="1:11" ht="33.75" customHeight="1" x14ac:dyDescent="0.2">
      <c r="A4" s="61" t="s">
        <v>73</v>
      </c>
      <c r="B4" s="60"/>
      <c r="C4" s="60"/>
      <c r="D4" s="444" t="s">
        <v>74</v>
      </c>
      <c r="E4" s="446"/>
      <c r="F4" s="446"/>
    </row>
    <row r="5" spans="1:11" ht="82.5" customHeight="1" x14ac:dyDescent="0.2">
      <c r="A5" s="449" t="s">
        <v>75</v>
      </c>
      <c r="B5" s="446"/>
      <c r="C5" s="446"/>
      <c r="D5" s="446"/>
      <c r="E5" s="446"/>
      <c r="F5" s="446"/>
      <c r="G5" s="446"/>
      <c r="H5" s="446"/>
      <c r="I5" s="446"/>
      <c r="J5" s="446"/>
    </row>
    <row r="6" spans="1:11" ht="18.75" customHeight="1" x14ac:dyDescent="0.25">
      <c r="A6" s="447"/>
      <c r="B6" s="448"/>
      <c r="C6" s="448"/>
      <c r="D6" s="448"/>
      <c r="E6" s="448"/>
      <c r="F6" s="448"/>
      <c r="G6" s="448"/>
      <c r="H6" s="448"/>
      <c r="I6" s="448"/>
    </row>
    <row r="7" spans="1:11" ht="27.75" customHeight="1" x14ac:dyDescent="0.2">
      <c r="B7" s="62" t="s">
        <v>11</v>
      </c>
      <c r="C7" s="63"/>
      <c r="I7" s="451" t="s">
        <v>12</v>
      </c>
      <c r="J7" s="452"/>
      <c r="K7" s="453"/>
    </row>
    <row r="8" spans="1:11" ht="32.25" customHeight="1" x14ac:dyDescent="0.2">
      <c r="A8" s="441" t="s">
        <v>76</v>
      </c>
      <c r="B8" s="442"/>
      <c r="C8" s="442"/>
      <c r="D8" s="442"/>
      <c r="E8" s="442"/>
      <c r="F8" s="442"/>
      <c r="G8" s="442"/>
      <c r="H8" s="442"/>
      <c r="I8" s="442"/>
      <c r="J8" s="442"/>
      <c r="K8" s="443"/>
    </row>
    <row r="9" spans="1:11" ht="42" customHeight="1" x14ac:dyDescent="0.2">
      <c r="A9" s="64" t="s">
        <v>13</v>
      </c>
      <c r="B9" s="64" t="s">
        <v>14</v>
      </c>
      <c r="C9" s="64"/>
      <c r="D9" s="64" t="s">
        <v>15</v>
      </c>
      <c r="E9" s="64"/>
      <c r="F9" s="64" t="s">
        <v>16</v>
      </c>
      <c r="G9" s="64" t="s">
        <v>17</v>
      </c>
      <c r="H9" s="64" t="s">
        <v>18</v>
      </c>
      <c r="I9" s="64" t="s">
        <v>19</v>
      </c>
      <c r="J9" s="462"/>
      <c r="K9" s="463"/>
    </row>
    <row r="10" spans="1:11" ht="25.5" x14ac:dyDescent="0.2">
      <c r="A10" s="65" t="s">
        <v>20</v>
      </c>
      <c r="B10" s="66" t="s">
        <v>21</v>
      </c>
      <c r="C10" s="67"/>
      <c r="D10" s="68">
        <v>1</v>
      </c>
      <c r="E10" s="69">
        <v>100</v>
      </c>
      <c r="F10" s="67" t="s">
        <v>22</v>
      </c>
      <c r="G10" s="69">
        <v>100</v>
      </c>
      <c r="H10" s="69">
        <v>100</v>
      </c>
      <c r="I10" s="70" t="s">
        <v>23</v>
      </c>
      <c r="J10" s="462" t="s">
        <v>24</v>
      </c>
      <c r="K10" s="463"/>
    </row>
    <row r="11" spans="1:11" ht="42" x14ac:dyDescent="0.2">
      <c r="A11" s="67"/>
      <c r="B11" s="65" t="s">
        <v>25</v>
      </c>
      <c r="C11" s="71"/>
      <c r="D11" s="72">
        <v>7.1000000000000004E-3</v>
      </c>
      <c r="E11" s="73">
        <v>100</v>
      </c>
      <c r="F11" s="71" t="s">
        <v>26</v>
      </c>
      <c r="G11" s="73">
        <f>D11*E11</f>
        <v>0.71000000000000008</v>
      </c>
      <c r="H11" s="73">
        <f>H10+G11</f>
        <v>100.71</v>
      </c>
      <c r="I11" s="74" t="s">
        <v>27</v>
      </c>
      <c r="J11" s="463"/>
      <c r="K11" s="463"/>
    </row>
    <row r="12" spans="1:11" ht="86.25" customHeight="1" x14ac:dyDescent="0.2">
      <c r="A12" s="65" t="s">
        <v>28</v>
      </c>
      <c r="B12" s="65" t="s">
        <v>29</v>
      </c>
      <c r="C12" s="56" t="s">
        <v>77</v>
      </c>
      <c r="D12" s="75">
        <v>0</v>
      </c>
      <c r="E12" s="73">
        <f>H11</f>
        <v>100.71</v>
      </c>
      <c r="F12" s="71" t="s">
        <v>26</v>
      </c>
      <c r="G12" s="73">
        <f>D12*E12</f>
        <v>0</v>
      </c>
      <c r="H12" s="73"/>
      <c r="I12" s="469" t="s">
        <v>78</v>
      </c>
      <c r="J12" s="463"/>
      <c r="K12" s="463"/>
    </row>
    <row r="13" spans="1:11" ht="204.75" customHeight="1" x14ac:dyDescent="0.2">
      <c r="A13" s="67"/>
      <c r="B13" s="67"/>
      <c r="C13" s="56" t="s">
        <v>79</v>
      </c>
      <c r="D13" s="76">
        <v>0</v>
      </c>
      <c r="E13" s="73">
        <f>H11</f>
        <v>100.71</v>
      </c>
      <c r="F13" s="71" t="s">
        <v>26</v>
      </c>
      <c r="G13" s="73">
        <f>D13*E13</f>
        <v>0</v>
      </c>
      <c r="H13" s="73"/>
      <c r="I13" s="470"/>
      <c r="J13" s="463"/>
      <c r="K13" s="463"/>
    </row>
    <row r="14" spans="1:11" ht="232.5" customHeight="1" x14ac:dyDescent="0.2">
      <c r="A14" s="67"/>
      <c r="B14" s="67"/>
      <c r="C14" s="71" t="s">
        <v>30</v>
      </c>
      <c r="D14" s="72">
        <v>6.0000000000000001E-3</v>
      </c>
      <c r="E14" s="73">
        <f>H11</f>
        <v>100.71</v>
      </c>
      <c r="F14" s="71" t="s">
        <v>26</v>
      </c>
      <c r="G14" s="73">
        <f>D14*E14</f>
        <v>0.60426000000000002</v>
      </c>
      <c r="H14" s="73"/>
      <c r="I14" s="470"/>
      <c r="J14" s="463"/>
      <c r="K14" s="463"/>
    </row>
    <row r="15" spans="1:11" ht="24.75" customHeight="1" x14ac:dyDescent="0.2">
      <c r="A15" s="67"/>
      <c r="B15" s="67"/>
      <c r="C15" s="64" t="s">
        <v>31</v>
      </c>
      <c r="D15" s="77">
        <f>SUM(D12:D14)</f>
        <v>6.0000000000000001E-3</v>
      </c>
      <c r="E15" s="78">
        <f>H11</f>
        <v>100.71</v>
      </c>
      <c r="F15" s="64" t="s">
        <v>26</v>
      </c>
      <c r="G15" s="78">
        <f>SUM(G12:G14)</f>
        <v>0.60426000000000002</v>
      </c>
      <c r="H15" s="78">
        <f>H11+G15</f>
        <v>101.31425999999999</v>
      </c>
      <c r="I15" s="69"/>
      <c r="J15" s="463"/>
      <c r="K15" s="463"/>
    </row>
    <row r="16" spans="1:11" ht="37.5" customHeight="1" x14ac:dyDescent="0.2">
      <c r="A16" s="64" t="s">
        <v>32</v>
      </c>
      <c r="B16" s="65" t="s">
        <v>33</v>
      </c>
      <c r="C16" s="71"/>
      <c r="D16" s="72">
        <v>0.08</v>
      </c>
      <c r="E16" s="73">
        <f>H11+G12+G13</f>
        <v>100.71</v>
      </c>
      <c r="F16" s="71" t="s">
        <v>34</v>
      </c>
      <c r="G16" s="73">
        <f t="shared" ref="G16:G20" si="0">D16*E16</f>
        <v>8.0567999999999991</v>
      </c>
      <c r="H16" s="73">
        <f>H15+G16</f>
        <v>109.37105999999999</v>
      </c>
      <c r="I16" s="74" t="s">
        <v>35</v>
      </c>
      <c r="J16" s="463"/>
      <c r="K16" s="463"/>
    </row>
    <row r="17" spans="1:13" ht="199.5" x14ac:dyDescent="0.2">
      <c r="A17" s="65" t="s">
        <v>36</v>
      </c>
      <c r="B17" s="66" t="s">
        <v>37</v>
      </c>
      <c r="C17" s="56" t="s">
        <v>80</v>
      </c>
      <c r="D17" s="75">
        <v>0</v>
      </c>
      <c r="E17" s="73">
        <f>H16</f>
        <v>109.37105999999999</v>
      </c>
      <c r="F17" s="71" t="s">
        <v>38</v>
      </c>
      <c r="G17" s="73">
        <f t="shared" si="0"/>
        <v>0</v>
      </c>
      <c r="H17" s="69"/>
      <c r="I17" s="74" t="s">
        <v>70</v>
      </c>
      <c r="J17" s="463"/>
      <c r="K17" s="463"/>
    </row>
    <row r="18" spans="1:13" ht="241.5" x14ac:dyDescent="0.2">
      <c r="A18" s="67"/>
      <c r="B18" s="67"/>
      <c r="C18" s="56" t="s">
        <v>66</v>
      </c>
      <c r="D18" s="79">
        <v>0</v>
      </c>
      <c r="E18" s="80">
        <f>H16</f>
        <v>109.37105999999999</v>
      </c>
      <c r="F18" s="56" t="s">
        <v>38</v>
      </c>
      <c r="G18" s="80">
        <f t="shared" si="0"/>
        <v>0</v>
      </c>
      <c r="H18" s="80"/>
      <c r="I18" s="74" t="s">
        <v>81</v>
      </c>
      <c r="J18" s="463"/>
      <c r="K18" s="463"/>
    </row>
    <row r="19" spans="1:13" ht="63" x14ac:dyDescent="0.2">
      <c r="A19" s="67"/>
      <c r="B19" s="67"/>
      <c r="C19" s="56" t="s">
        <v>82</v>
      </c>
      <c r="D19" s="81">
        <v>1E-3</v>
      </c>
      <c r="E19" s="80">
        <f>H16</f>
        <v>109.37105999999999</v>
      </c>
      <c r="F19" s="56" t="s">
        <v>38</v>
      </c>
      <c r="G19" s="80">
        <f t="shared" si="0"/>
        <v>0.10937105999999999</v>
      </c>
      <c r="H19" s="80"/>
      <c r="I19" s="74" t="s">
        <v>83</v>
      </c>
      <c r="J19" s="463"/>
      <c r="K19" s="463"/>
    </row>
    <row r="20" spans="1:13" ht="52.5" x14ac:dyDescent="0.2">
      <c r="A20" s="67"/>
      <c r="B20" s="67"/>
      <c r="C20" s="56" t="s">
        <v>69</v>
      </c>
      <c r="D20" s="82">
        <v>1.0200000000000001E-2</v>
      </c>
      <c r="E20" s="80">
        <f>H16</f>
        <v>109.37105999999999</v>
      </c>
      <c r="F20" s="56" t="s">
        <v>38</v>
      </c>
      <c r="G20" s="80">
        <f t="shared" si="0"/>
        <v>1.115584812</v>
      </c>
      <c r="H20" s="80"/>
      <c r="I20" s="74" t="s">
        <v>39</v>
      </c>
      <c r="J20" s="463"/>
      <c r="K20" s="463"/>
    </row>
    <row r="21" spans="1:13" ht="15" customHeight="1" x14ac:dyDescent="0.2">
      <c r="A21" s="67"/>
      <c r="B21" s="67"/>
      <c r="C21" s="64" t="s">
        <v>31</v>
      </c>
      <c r="D21" s="77">
        <f>SUM(D17:D20)</f>
        <v>1.1200000000000002E-2</v>
      </c>
      <c r="E21" s="78">
        <f>H16</f>
        <v>109.37105999999999</v>
      </c>
      <c r="F21" s="64" t="s">
        <v>38</v>
      </c>
      <c r="G21" s="78">
        <f>SUM(G17:G20)</f>
        <v>1.224955872</v>
      </c>
      <c r="H21" s="78">
        <f>H16+G21</f>
        <v>110.59601587199998</v>
      </c>
      <c r="I21" s="69"/>
      <c r="J21" s="463"/>
      <c r="K21" s="463"/>
    </row>
    <row r="22" spans="1:13" ht="231" x14ac:dyDescent="0.2">
      <c r="A22" s="67"/>
      <c r="B22" s="66" t="s">
        <v>40</v>
      </c>
      <c r="C22" s="56" t="s">
        <v>84</v>
      </c>
      <c r="D22" s="82">
        <v>2.5600000000000001E-2</v>
      </c>
      <c r="E22" s="80">
        <f>H16</f>
        <v>109.37105999999999</v>
      </c>
      <c r="F22" s="56" t="s">
        <v>38</v>
      </c>
      <c r="G22" s="80">
        <f t="shared" ref="G22:G28" si="1">D22*E22</f>
        <v>2.7998991359999996</v>
      </c>
      <c r="H22" s="80"/>
      <c r="I22" s="74" t="s">
        <v>85</v>
      </c>
      <c r="J22" s="463"/>
      <c r="K22" s="463"/>
    </row>
    <row r="23" spans="1:13" x14ac:dyDescent="0.2">
      <c r="A23" s="67"/>
      <c r="B23" s="56"/>
      <c r="C23" s="56" t="s">
        <v>42</v>
      </c>
      <c r="D23" s="82">
        <v>6.9599999999999995E-2</v>
      </c>
      <c r="E23" s="80">
        <f>H16</f>
        <v>109.37105999999999</v>
      </c>
      <c r="F23" s="56" t="s">
        <v>38</v>
      </c>
      <c r="G23" s="80">
        <f t="shared" si="1"/>
        <v>7.6122257759999981</v>
      </c>
      <c r="H23" s="80"/>
      <c r="I23" s="469" t="s">
        <v>43</v>
      </c>
      <c r="J23" s="463"/>
      <c r="K23" s="463"/>
    </row>
    <row r="24" spans="1:13" x14ac:dyDescent="0.2">
      <c r="A24" s="67"/>
      <c r="B24" s="56"/>
      <c r="C24" s="56" t="s">
        <v>44</v>
      </c>
      <c r="D24" s="82">
        <v>6.9500000000000006E-2</v>
      </c>
      <c r="E24" s="80">
        <f>H16</f>
        <v>109.37105999999999</v>
      </c>
      <c r="F24" s="56" t="s">
        <v>38</v>
      </c>
      <c r="G24" s="80">
        <f t="shared" si="1"/>
        <v>7.6012886699999997</v>
      </c>
      <c r="H24" s="80"/>
      <c r="I24" s="469"/>
      <c r="J24" s="463"/>
      <c r="K24" s="463"/>
    </row>
    <row r="25" spans="1:13" ht="39.75" customHeight="1" x14ac:dyDescent="0.2">
      <c r="A25" s="67"/>
      <c r="B25" s="56"/>
      <c r="C25" s="56" t="s">
        <v>45</v>
      </c>
      <c r="D25" s="82">
        <v>3.5999999999999997E-2</v>
      </c>
      <c r="E25" s="80">
        <f>H16</f>
        <v>109.37105999999999</v>
      </c>
      <c r="F25" s="56" t="s">
        <v>38</v>
      </c>
      <c r="G25" s="80">
        <f t="shared" si="1"/>
        <v>3.9373581599999992</v>
      </c>
      <c r="H25" s="80"/>
      <c r="I25" s="469"/>
      <c r="J25" s="463"/>
      <c r="K25" s="463"/>
    </row>
    <row r="26" spans="1:13" ht="184.5" customHeight="1" x14ac:dyDescent="0.2">
      <c r="A26" s="67"/>
      <c r="B26" s="56"/>
      <c r="C26" s="83" t="s">
        <v>46</v>
      </c>
      <c r="D26" s="79">
        <v>0</v>
      </c>
      <c r="E26" s="80">
        <f>H16</f>
        <v>109.37105999999999</v>
      </c>
      <c r="F26" s="56" t="s">
        <v>38</v>
      </c>
      <c r="G26" s="80">
        <f t="shared" si="1"/>
        <v>0</v>
      </c>
      <c r="H26" s="80"/>
      <c r="I26" s="469" t="s">
        <v>86</v>
      </c>
      <c r="J26" s="471" t="s">
        <v>87</v>
      </c>
      <c r="K26" s="472"/>
    </row>
    <row r="27" spans="1:13" ht="197.25" customHeight="1" x14ac:dyDescent="0.2">
      <c r="A27" s="67"/>
      <c r="B27" s="56"/>
      <c r="C27" s="56" t="s">
        <v>47</v>
      </c>
      <c r="D27" s="79">
        <v>0</v>
      </c>
      <c r="E27" s="80">
        <f>H16</f>
        <v>109.37105999999999</v>
      </c>
      <c r="F27" s="56" t="s">
        <v>38</v>
      </c>
      <c r="G27" s="80">
        <f t="shared" si="1"/>
        <v>0</v>
      </c>
      <c r="H27" s="80"/>
      <c r="I27" s="469"/>
      <c r="J27" s="473" t="s">
        <v>88</v>
      </c>
      <c r="K27" s="473"/>
    </row>
    <row r="28" spans="1:13" ht="111.75" customHeight="1" x14ac:dyDescent="0.2">
      <c r="A28" s="67"/>
      <c r="B28" s="56"/>
      <c r="C28" s="83" t="s">
        <v>89</v>
      </c>
      <c r="D28" s="79">
        <v>0</v>
      </c>
      <c r="E28" s="80">
        <f>H16</f>
        <v>109.37105999999999</v>
      </c>
      <c r="F28" s="56" t="s">
        <v>38</v>
      </c>
      <c r="G28" s="80">
        <f t="shared" si="1"/>
        <v>0</v>
      </c>
      <c r="H28" s="80"/>
      <c r="I28" s="74" t="s">
        <v>90</v>
      </c>
      <c r="J28" s="464"/>
      <c r="K28" s="463"/>
      <c r="L28" s="84"/>
      <c r="M28" s="84"/>
    </row>
    <row r="29" spans="1:13" x14ac:dyDescent="0.2">
      <c r="A29" s="67"/>
      <c r="B29" s="67"/>
      <c r="C29" s="64" t="s">
        <v>31</v>
      </c>
      <c r="D29" s="77">
        <f>SUM(D22:D28)</f>
        <v>0.20070000000000002</v>
      </c>
      <c r="E29" s="78">
        <f>H16</f>
        <v>109.37105999999999</v>
      </c>
      <c r="F29" s="64" t="s">
        <v>38</v>
      </c>
      <c r="G29" s="78">
        <f>SUM(G22:G28)</f>
        <v>21.950771741999997</v>
      </c>
      <c r="H29" s="78">
        <f>H21+G29</f>
        <v>132.54678761399998</v>
      </c>
      <c r="I29" s="69"/>
      <c r="J29" s="463"/>
      <c r="K29" s="463"/>
      <c r="L29" s="84"/>
    </row>
    <row r="30" spans="1:13" x14ac:dyDescent="0.2">
      <c r="A30" s="468" t="s">
        <v>49</v>
      </c>
      <c r="B30" s="465" t="s">
        <v>50</v>
      </c>
      <c r="C30" s="85"/>
      <c r="D30" s="86">
        <v>0</v>
      </c>
      <c r="E30" s="69">
        <f>H29</f>
        <v>132.54678761399998</v>
      </c>
      <c r="F30" s="67" t="s">
        <v>52</v>
      </c>
      <c r="G30" s="69">
        <f t="shared" ref="G30:G36" si="2">D30*E30</f>
        <v>0</v>
      </c>
      <c r="H30" s="69"/>
      <c r="I30" s="469" t="s">
        <v>91</v>
      </c>
      <c r="J30" s="463"/>
      <c r="K30" s="463"/>
    </row>
    <row r="31" spans="1:13" x14ac:dyDescent="0.2">
      <c r="A31" s="466"/>
      <c r="B31" s="466"/>
      <c r="C31" s="85" t="s">
        <v>56</v>
      </c>
      <c r="D31" s="86">
        <v>0</v>
      </c>
      <c r="E31" s="69">
        <f>H29</f>
        <v>132.54678761399998</v>
      </c>
      <c r="F31" s="67" t="s">
        <v>52</v>
      </c>
      <c r="G31" s="69">
        <f t="shared" si="2"/>
        <v>0</v>
      </c>
      <c r="H31" s="69"/>
      <c r="I31" s="469"/>
      <c r="J31" s="463"/>
      <c r="K31" s="463"/>
    </row>
    <row r="32" spans="1:13" x14ac:dyDescent="0.2">
      <c r="A32" s="466"/>
      <c r="B32" s="466"/>
      <c r="C32" s="85" t="s">
        <v>56</v>
      </c>
      <c r="D32" s="86">
        <v>0</v>
      </c>
      <c r="E32" s="69">
        <f>H29</f>
        <v>132.54678761399998</v>
      </c>
      <c r="F32" s="67" t="s">
        <v>52</v>
      </c>
      <c r="G32" s="69">
        <f t="shared" si="2"/>
        <v>0</v>
      </c>
      <c r="H32" s="69"/>
      <c r="I32" s="469"/>
      <c r="J32" s="463"/>
      <c r="K32" s="463"/>
    </row>
    <row r="33" spans="1:11" x14ac:dyDescent="0.2">
      <c r="A33" s="466"/>
      <c r="B33" s="466"/>
      <c r="C33" s="85" t="s">
        <v>56</v>
      </c>
      <c r="D33" s="86">
        <v>0</v>
      </c>
      <c r="E33" s="69">
        <f>H29</f>
        <v>132.54678761399998</v>
      </c>
      <c r="F33" s="67" t="s">
        <v>52</v>
      </c>
      <c r="G33" s="69">
        <f t="shared" si="2"/>
        <v>0</v>
      </c>
      <c r="H33" s="69"/>
      <c r="I33" s="469"/>
      <c r="J33" s="463"/>
      <c r="K33" s="463"/>
    </row>
    <row r="34" spans="1:11" x14ac:dyDescent="0.2">
      <c r="A34" s="466"/>
      <c r="B34" s="466"/>
      <c r="C34" s="85" t="s">
        <v>56</v>
      </c>
      <c r="D34" s="86">
        <v>0</v>
      </c>
      <c r="E34" s="69">
        <f>H29</f>
        <v>132.54678761399998</v>
      </c>
      <c r="F34" s="67" t="s">
        <v>52</v>
      </c>
      <c r="G34" s="69">
        <f t="shared" si="2"/>
        <v>0</v>
      </c>
      <c r="H34" s="69"/>
      <c r="I34" s="469"/>
      <c r="J34" s="463"/>
      <c r="K34" s="463"/>
    </row>
    <row r="35" spans="1:11" x14ac:dyDescent="0.2">
      <c r="A35" s="466"/>
      <c r="B35" s="466"/>
      <c r="C35" s="85" t="s">
        <v>56</v>
      </c>
      <c r="D35" s="86">
        <v>0</v>
      </c>
      <c r="E35" s="69">
        <f>H29</f>
        <v>132.54678761399998</v>
      </c>
      <c r="F35" s="67" t="s">
        <v>52</v>
      </c>
      <c r="G35" s="69">
        <f t="shared" si="2"/>
        <v>0</v>
      </c>
      <c r="H35" s="69"/>
      <c r="I35" s="469"/>
      <c r="J35" s="463"/>
      <c r="K35" s="463"/>
    </row>
    <row r="36" spans="1:11" ht="57.75" customHeight="1" x14ac:dyDescent="0.2">
      <c r="A36" s="466"/>
      <c r="B36" s="466"/>
      <c r="C36" s="85" t="s">
        <v>56</v>
      </c>
      <c r="D36" s="86">
        <v>0</v>
      </c>
      <c r="E36" s="69">
        <f>H29</f>
        <v>132.54678761399998</v>
      </c>
      <c r="F36" s="67" t="s">
        <v>52</v>
      </c>
      <c r="G36" s="69">
        <f t="shared" si="2"/>
        <v>0</v>
      </c>
      <c r="H36" s="69"/>
      <c r="I36" s="469"/>
      <c r="J36" s="463"/>
      <c r="K36" s="463"/>
    </row>
    <row r="37" spans="1:11" ht="23.25" customHeight="1" x14ac:dyDescent="0.2">
      <c r="A37" s="467"/>
      <c r="B37" s="467"/>
      <c r="C37" s="64" t="s">
        <v>57</v>
      </c>
      <c r="D37" s="77">
        <f>SUM(D30:D36)</f>
        <v>0</v>
      </c>
      <c r="E37" s="78">
        <f>H29</f>
        <v>132.54678761399998</v>
      </c>
      <c r="F37" s="64" t="s">
        <v>52</v>
      </c>
      <c r="G37" s="78">
        <f>SUM(G30:G36)</f>
        <v>0</v>
      </c>
      <c r="H37" s="78">
        <f>H29+G37</f>
        <v>132.54678761399998</v>
      </c>
      <c r="I37" s="69"/>
      <c r="J37" s="69"/>
      <c r="K37" s="64"/>
    </row>
    <row r="38" spans="1:11" ht="127.5" customHeight="1" x14ac:dyDescent="0.2">
      <c r="A38" s="87"/>
      <c r="B38" s="87"/>
      <c r="C38" s="87"/>
      <c r="D38" s="87"/>
      <c r="E38" s="87"/>
      <c r="F38" s="87" t="s">
        <v>92</v>
      </c>
      <c r="G38" s="87"/>
      <c r="H38" s="88">
        <f>H37</f>
        <v>132.54678761399998</v>
      </c>
      <c r="I38" s="88" t="s">
        <v>58</v>
      </c>
      <c r="J38" s="89">
        <f>ROUND(H38/100,4)</f>
        <v>1.3254999999999999</v>
      </c>
      <c r="K38" s="67"/>
    </row>
    <row r="39" spans="1:11" ht="69.75" customHeight="1" x14ac:dyDescent="0.2">
      <c r="A39" s="87"/>
      <c r="B39" s="83" t="s">
        <v>93</v>
      </c>
      <c r="C39" s="87"/>
      <c r="D39" s="87"/>
      <c r="E39" s="87"/>
      <c r="F39" s="87" t="s">
        <v>94</v>
      </c>
      <c r="G39" s="87"/>
      <c r="H39" s="90">
        <v>1</v>
      </c>
      <c r="I39" s="88" t="s">
        <v>59</v>
      </c>
      <c r="J39" s="67"/>
      <c r="K39" s="67"/>
    </row>
    <row r="40" spans="1:11" ht="127.5" x14ac:dyDescent="0.2">
      <c r="A40" s="87"/>
      <c r="B40" s="87"/>
      <c r="C40" s="87"/>
      <c r="D40" s="87"/>
      <c r="E40" s="87"/>
      <c r="F40" s="87" t="s">
        <v>95</v>
      </c>
      <c r="G40" s="87"/>
      <c r="H40" s="88">
        <f>J38*H39</f>
        <v>1.3254999999999999</v>
      </c>
      <c r="I40" s="88" t="s">
        <v>96</v>
      </c>
      <c r="J40" s="91">
        <f>ROUND(J38*H39,4)</f>
        <v>1.3254999999999999</v>
      </c>
      <c r="K40" s="67"/>
    </row>
    <row r="41" spans="1:11" x14ac:dyDescent="0.2">
      <c r="B41" s="92" t="s">
        <v>11</v>
      </c>
      <c r="C41" s="93"/>
    </row>
    <row r="42" spans="1:11" ht="12.75" customHeight="1" x14ac:dyDescent="0.2">
      <c r="B42" s="94"/>
      <c r="C42" s="95"/>
    </row>
    <row r="44" spans="1:11" ht="25.5" customHeight="1" x14ac:dyDescent="0.2">
      <c r="A44" s="454" t="s">
        <v>97</v>
      </c>
      <c r="B44" s="455"/>
      <c r="C44" s="455"/>
      <c r="D44" s="455"/>
      <c r="E44" s="455"/>
      <c r="F44" s="455"/>
      <c r="G44" s="455"/>
      <c r="H44" s="455"/>
      <c r="I44" s="455"/>
      <c r="J44" s="456"/>
    </row>
    <row r="45" spans="1:11" ht="91.5" customHeight="1" x14ac:dyDescent="0.2">
      <c r="A45" s="457"/>
      <c r="B45" s="445"/>
      <c r="C45" s="445"/>
      <c r="D45" s="445"/>
      <c r="E45" s="445"/>
      <c r="F45" s="445"/>
      <c r="G45" s="445"/>
      <c r="H45" s="445"/>
      <c r="I45" s="445"/>
      <c r="J45" s="458"/>
    </row>
    <row r="46" spans="1:11" x14ac:dyDescent="0.2">
      <c r="A46" s="457"/>
      <c r="B46" s="445"/>
      <c r="C46" s="445"/>
      <c r="D46" s="445"/>
      <c r="E46" s="445"/>
      <c r="F46" s="445"/>
      <c r="G46" s="445"/>
      <c r="H46" s="445"/>
      <c r="I46" s="445"/>
      <c r="J46" s="458"/>
    </row>
    <row r="47" spans="1:11" ht="7.5" customHeight="1" x14ac:dyDescent="0.2">
      <c r="A47" s="459"/>
      <c r="B47" s="460"/>
      <c r="C47" s="460"/>
      <c r="D47" s="460"/>
      <c r="E47" s="460"/>
      <c r="F47" s="460"/>
      <c r="G47" s="460"/>
      <c r="H47" s="460"/>
      <c r="I47" s="460"/>
      <c r="J47" s="461"/>
    </row>
  </sheetData>
  <sheetProtection sheet="1" objects="1" scenarios="1" formatRows="0"/>
  <mergeCells count="19">
    <mergeCell ref="A44:J47"/>
    <mergeCell ref="J9:K9"/>
    <mergeCell ref="J10:K25"/>
    <mergeCell ref="J28:K36"/>
    <mergeCell ref="B30:B37"/>
    <mergeCell ref="A30:A37"/>
    <mergeCell ref="I12:I14"/>
    <mergeCell ref="I23:I25"/>
    <mergeCell ref="I26:I27"/>
    <mergeCell ref="I30:I36"/>
    <mergeCell ref="J26:K26"/>
    <mergeCell ref="J27:K27"/>
    <mergeCell ref="A8:K8"/>
    <mergeCell ref="A1:I1"/>
    <mergeCell ref="A6:I6"/>
    <mergeCell ref="B3:H3"/>
    <mergeCell ref="I7:K7"/>
    <mergeCell ref="A5:J5"/>
    <mergeCell ref="D4:F4"/>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117" customWidth="1"/>
    <col min="2" max="2" width="30.5703125" style="117" customWidth="1"/>
    <col min="3" max="3" width="38.140625" style="117" customWidth="1"/>
    <col min="4" max="4" width="15" style="117" customWidth="1"/>
    <col min="5" max="5" width="14.42578125" style="117" customWidth="1"/>
    <col min="6" max="6" width="32.28515625" style="117" customWidth="1"/>
    <col min="7" max="7" width="10.5703125" style="117" customWidth="1"/>
    <col min="8" max="8" width="12.140625" style="117" customWidth="1"/>
    <col min="9" max="9" width="58.28515625" style="206" customWidth="1"/>
    <col min="10" max="10" width="24" style="117" bestFit="1" customWidth="1"/>
    <col min="11" max="11" width="13.140625" style="117" bestFit="1" customWidth="1"/>
    <col min="12" max="12" width="9.140625" style="117"/>
    <col min="13" max="13" width="27" style="117" customWidth="1"/>
    <col min="14" max="14" width="6.85546875" style="117" customWidth="1"/>
    <col min="15" max="15" width="11.7109375" style="117" customWidth="1"/>
    <col min="16" max="16" width="22.140625" style="117" customWidth="1"/>
    <col min="17" max="17" width="21.28515625" style="117" customWidth="1"/>
    <col min="18" max="16384" width="9.140625" style="117"/>
  </cols>
  <sheetData>
    <row r="1" spans="1:11" ht="30" customHeight="1" x14ac:dyDescent="0.2">
      <c r="A1" s="489" t="s">
        <v>98</v>
      </c>
      <c r="B1" s="490"/>
      <c r="C1" s="490"/>
      <c r="D1" s="490"/>
      <c r="E1" s="490"/>
      <c r="F1" s="490"/>
    </row>
    <row r="2" spans="1:11" s="120" customFormat="1" ht="19.5" customHeight="1" x14ac:dyDescent="0.2">
      <c r="A2" s="118" t="s">
        <v>72</v>
      </c>
      <c r="B2" s="118" t="s">
        <v>9</v>
      </c>
      <c r="C2" s="119"/>
      <c r="D2" s="119"/>
      <c r="E2" s="119"/>
      <c r="F2" s="119"/>
    </row>
    <row r="3" spans="1:11" s="120" customFormat="1" ht="31.5" customHeight="1" x14ac:dyDescent="0.2">
      <c r="B3" s="500" t="s">
        <v>0</v>
      </c>
      <c r="C3" s="501"/>
      <c r="D3" s="501"/>
      <c r="E3" s="501"/>
      <c r="F3" s="501"/>
      <c r="G3" s="501"/>
      <c r="H3" s="501"/>
    </row>
    <row r="4" spans="1:11" s="115" customFormat="1" ht="36.75" customHeight="1" x14ac:dyDescent="0.2">
      <c r="A4" s="121" t="s">
        <v>99</v>
      </c>
      <c r="B4" s="120"/>
      <c r="C4" s="120"/>
      <c r="D4" s="489" t="s">
        <v>74</v>
      </c>
      <c r="E4" s="507"/>
      <c r="F4" s="507"/>
    </row>
    <row r="5" spans="1:11" s="115" customFormat="1" ht="62.25" customHeight="1" x14ac:dyDescent="0.2">
      <c r="A5" s="500" t="s">
        <v>75</v>
      </c>
      <c r="B5" s="507"/>
      <c r="C5" s="507"/>
      <c r="D5" s="507"/>
      <c r="E5" s="507"/>
      <c r="F5" s="507"/>
      <c r="G5" s="507"/>
      <c r="H5" s="507"/>
      <c r="I5" s="507"/>
      <c r="J5" s="507"/>
    </row>
    <row r="6" spans="1:11" ht="31.5" customHeight="1" x14ac:dyDescent="0.25">
      <c r="A6" s="502"/>
      <c r="B6" s="503"/>
      <c r="C6" s="503"/>
      <c r="D6" s="503"/>
      <c r="E6" s="503"/>
      <c r="F6" s="503"/>
      <c r="G6" s="503"/>
      <c r="H6" s="503"/>
      <c r="I6" s="503"/>
    </row>
    <row r="7" spans="1:11" ht="30" customHeight="1" x14ac:dyDescent="0.25">
      <c r="A7" s="116"/>
      <c r="B7" s="207" t="s">
        <v>11</v>
      </c>
      <c r="C7" s="208"/>
      <c r="I7" s="504" t="s">
        <v>12</v>
      </c>
      <c r="J7" s="505"/>
      <c r="K7" s="506"/>
    </row>
    <row r="8" spans="1:11" ht="24.75" customHeight="1" x14ac:dyDescent="0.2">
      <c r="A8" s="492" t="s">
        <v>100</v>
      </c>
      <c r="B8" s="493"/>
      <c r="C8" s="493"/>
      <c r="D8" s="493"/>
      <c r="E8" s="493"/>
      <c r="F8" s="493"/>
      <c r="G8" s="493"/>
      <c r="H8" s="493"/>
      <c r="I8" s="493"/>
      <c r="J8" s="493"/>
      <c r="K8" s="487"/>
    </row>
    <row r="9" spans="1:11" x14ac:dyDescent="0.2">
      <c r="A9" s="209" t="s">
        <v>13</v>
      </c>
      <c r="B9" s="209" t="s">
        <v>14</v>
      </c>
      <c r="C9" s="209"/>
      <c r="D9" s="209" t="s">
        <v>15</v>
      </c>
      <c r="E9" s="209"/>
      <c r="F9" s="209" t="s">
        <v>16</v>
      </c>
      <c r="G9" s="209" t="s">
        <v>17</v>
      </c>
      <c r="H9" s="209" t="s">
        <v>18</v>
      </c>
      <c r="I9" s="210" t="s">
        <v>19</v>
      </c>
      <c r="J9" s="485"/>
      <c r="K9" s="487"/>
    </row>
    <row r="10" spans="1:11" ht="26.25" customHeight="1" x14ac:dyDescent="0.2">
      <c r="A10" s="210" t="s">
        <v>20</v>
      </c>
      <c r="B10" s="211" t="s">
        <v>21</v>
      </c>
      <c r="C10" s="212"/>
      <c r="D10" s="213">
        <v>1</v>
      </c>
      <c r="E10" s="214">
        <v>100</v>
      </c>
      <c r="F10" s="212" t="s">
        <v>22</v>
      </c>
      <c r="G10" s="214">
        <v>100</v>
      </c>
      <c r="H10" s="214">
        <v>100</v>
      </c>
      <c r="I10" s="215" t="s">
        <v>23</v>
      </c>
      <c r="J10" s="485" t="s">
        <v>24</v>
      </c>
      <c r="K10" s="486"/>
    </row>
    <row r="11" spans="1:11" ht="86.25" customHeight="1" x14ac:dyDescent="0.2">
      <c r="A11" s="212"/>
      <c r="B11" s="210" t="s">
        <v>25</v>
      </c>
      <c r="C11" s="216"/>
      <c r="D11" s="217">
        <v>0</v>
      </c>
      <c r="E11" s="218">
        <v>100</v>
      </c>
      <c r="F11" s="216" t="s">
        <v>26</v>
      </c>
      <c r="G11" s="218">
        <f>D11*E11</f>
        <v>0</v>
      </c>
      <c r="H11" s="218">
        <f>H10+G11</f>
        <v>100</v>
      </c>
      <c r="I11" s="219" t="s">
        <v>61</v>
      </c>
      <c r="J11" s="486"/>
      <c r="K11" s="486"/>
    </row>
    <row r="12" spans="1:11" ht="69.75" customHeight="1" x14ac:dyDescent="0.2">
      <c r="A12" s="210" t="s">
        <v>28</v>
      </c>
      <c r="B12" s="210" t="s">
        <v>29</v>
      </c>
      <c r="C12" s="220" t="s">
        <v>77</v>
      </c>
      <c r="D12" s="217">
        <v>0.1087</v>
      </c>
      <c r="E12" s="218">
        <f>H11</f>
        <v>100</v>
      </c>
      <c r="F12" s="216" t="s">
        <v>26</v>
      </c>
      <c r="G12" s="218">
        <f>D12*E12</f>
        <v>10.870000000000001</v>
      </c>
      <c r="H12" s="218"/>
      <c r="I12" s="484" t="s">
        <v>101</v>
      </c>
      <c r="J12" s="486"/>
      <c r="K12" s="486"/>
    </row>
    <row r="13" spans="1:11" ht="69" customHeight="1" x14ac:dyDescent="0.2">
      <c r="A13" s="212"/>
      <c r="B13" s="212"/>
      <c r="C13" s="220" t="s">
        <v>79</v>
      </c>
      <c r="D13" s="221">
        <v>2.6100000000000002E-2</v>
      </c>
      <c r="E13" s="218">
        <f>H11</f>
        <v>100</v>
      </c>
      <c r="F13" s="216" t="s">
        <v>26</v>
      </c>
      <c r="G13" s="218">
        <f>D13*E13</f>
        <v>2.6100000000000003</v>
      </c>
      <c r="H13" s="218"/>
      <c r="I13" s="484"/>
      <c r="J13" s="486"/>
      <c r="K13" s="486"/>
    </row>
    <row r="14" spans="1:11" ht="358.5" customHeight="1" x14ac:dyDescent="0.2">
      <c r="A14" s="212"/>
      <c r="B14" s="212"/>
      <c r="C14" s="216" t="s">
        <v>30</v>
      </c>
      <c r="D14" s="222">
        <v>6.0000000000000001E-3</v>
      </c>
      <c r="E14" s="218">
        <f>H11</f>
        <v>100</v>
      </c>
      <c r="F14" s="216" t="s">
        <v>26</v>
      </c>
      <c r="G14" s="218">
        <f>D14*E14</f>
        <v>0.6</v>
      </c>
      <c r="H14" s="218"/>
      <c r="I14" s="484"/>
      <c r="J14" s="486"/>
      <c r="K14" s="486"/>
    </row>
    <row r="15" spans="1:11" ht="33.75" customHeight="1" x14ac:dyDescent="0.2">
      <c r="A15" s="212"/>
      <c r="B15" s="212"/>
      <c r="C15" s="209" t="s">
        <v>31</v>
      </c>
      <c r="D15" s="223">
        <f>SUM(D12:D14)</f>
        <v>0.14080000000000001</v>
      </c>
      <c r="E15" s="182">
        <f>H11</f>
        <v>100</v>
      </c>
      <c r="F15" s="209" t="s">
        <v>26</v>
      </c>
      <c r="G15" s="182">
        <f>SUM(G12:G14)</f>
        <v>14.08</v>
      </c>
      <c r="H15" s="182">
        <f>H11+G15</f>
        <v>114.08</v>
      </c>
      <c r="I15" s="218"/>
      <c r="J15" s="486"/>
      <c r="K15" s="486"/>
    </row>
    <row r="16" spans="1:11" ht="48.75" customHeight="1" x14ac:dyDescent="0.2">
      <c r="A16" s="210" t="s">
        <v>32</v>
      </c>
      <c r="B16" s="210" t="s">
        <v>33</v>
      </c>
      <c r="C16" s="216"/>
      <c r="D16" s="222">
        <v>0.08</v>
      </c>
      <c r="E16" s="218">
        <f>H11+G12+G13</f>
        <v>113.48</v>
      </c>
      <c r="F16" s="216" t="s">
        <v>34</v>
      </c>
      <c r="G16" s="218">
        <f t="shared" ref="G16:G20" si="0">D16*E16</f>
        <v>9.0784000000000002</v>
      </c>
      <c r="H16" s="218">
        <f>H15+G16</f>
        <v>123.1584</v>
      </c>
      <c r="I16" s="219" t="s">
        <v>35</v>
      </c>
      <c r="J16" s="486"/>
      <c r="K16" s="486"/>
    </row>
    <row r="17" spans="1:13" ht="52.5" customHeight="1" x14ac:dyDescent="0.2">
      <c r="A17" s="210" t="s">
        <v>36</v>
      </c>
      <c r="B17" s="211" t="s">
        <v>37</v>
      </c>
      <c r="C17" s="224" t="s">
        <v>64</v>
      </c>
      <c r="D17" s="225">
        <v>0</v>
      </c>
      <c r="E17" s="218">
        <f>H16</f>
        <v>123.1584</v>
      </c>
      <c r="F17" s="216" t="s">
        <v>38</v>
      </c>
      <c r="G17" s="218">
        <f t="shared" si="0"/>
        <v>0</v>
      </c>
      <c r="H17" s="214"/>
      <c r="I17" s="219" t="s">
        <v>102</v>
      </c>
      <c r="J17" s="486"/>
      <c r="K17" s="486"/>
    </row>
    <row r="18" spans="1:13" ht="237.75" customHeight="1" x14ac:dyDescent="0.2">
      <c r="A18" s="212"/>
      <c r="B18" s="212"/>
      <c r="C18" s="220" t="s">
        <v>66</v>
      </c>
      <c r="D18" s="217">
        <v>1.9199999999999998E-2</v>
      </c>
      <c r="E18" s="226">
        <f>H16</f>
        <v>123.1584</v>
      </c>
      <c r="F18" s="220" t="s">
        <v>38</v>
      </c>
      <c r="G18" s="226">
        <f t="shared" si="0"/>
        <v>2.3646412799999998</v>
      </c>
      <c r="H18" s="226"/>
      <c r="I18" s="219" t="s">
        <v>103</v>
      </c>
      <c r="J18" s="486"/>
      <c r="K18" s="486"/>
    </row>
    <row r="19" spans="1:13" ht="63" x14ac:dyDescent="0.2">
      <c r="A19" s="212"/>
      <c r="B19" s="212"/>
      <c r="C19" s="220" t="s">
        <v>104</v>
      </c>
      <c r="D19" s="227">
        <v>1E-3</v>
      </c>
      <c r="E19" s="226">
        <f>H16</f>
        <v>123.1584</v>
      </c>
      <c r="F19" s="220" t="s">
        <v>38</v>
      </c>
      <c r="G19" s="226">
        <f t="shared" si="0"/>
        <v>0.1231584</v>
      </c>
      <c r="H19" s="226"/>
      <c r="I19" s="219" t="s">
        <v>105</v>
      </c>
      <c r="J19" s="486"/>
      <c r="K19" s="486"/>
    </row>
    <row r="20" spans="1:13" ht="56.25" customHeight="1" x14ac:dyDescent="0.2">
      <c r="A20" s="212"/>
      <c r="B20" s="212"/>
      <c r="C20" s="220" t="s">
        <v>69</v>
      </c>
      <c r="D20" s="227">
        <v>1.0200000000000001E-2</v>
      </c>
      <c r="E20" s="226">
        <f>H16</f>
        <v>123.1584</v>
      </c>
      <c r="F20" s="220" t="s">
        <v>38</v>
      </c>
      <c r="G20" s="226">
        <f t="shared" si="0"/>
        <v>1.2562156800000002</v>
      </c>
      <c r="H20" s="226"/>
      <c r="I20" s="219" t="s">
        <v>39</v>
      </c>
      <c r="J20" s="486"/>
      <c r="K20" s="486"/>
    </row>
    <row r="21" spans="1:13" ht="21" customHeight="1" x14ac:dyDescent="0.2">
      <c r="A21" s="212"/>
      <c r="B21" s="212"/>
      <c r="C21" s="209" t="s">
        <v>31</v>
      </c>
      <c r="D21" s="223">
        <f>SUM(D17:D20)</f>
        <v>3.04E-2</v>
      </c>
      <c r="E21" s="182">
        <f>H16</f>
        <v>123.1584</v>
      </c>
      <c r="F21" s="209" t="s">
        <v>38</v>
      </c>
      <c r="G21" s="182">
        <f>SUM(G17:G20)</f>
        <v>3.7440153599999997</v>
      </c>
      <c r="H21" s="182">
        <f>H16+G21</f>
        <v>126.90241536000001</v>
      </c>
      <c r="I21" s="218"/>
      <c r="J21" s="486"/>
      <c r="K21" s="486"/>
    </row>
    <row r="22" spans="1:13" ht="229.5" customHeight="1" x14ac:dyDescent="0.2">
      <c r="A22" s="212"/>
      <c r="B22" s="211" t="s">
        <v>40</v>
      </c>
      <c r="C22" s="220" t="s">
        <v>106</v>
      </c>
      <c r="D22" s="228">
        <v>1.09E-2</v>
      </c>
      <c r="E22" s="226">
        <f>H16</f>
        <v>123.1584</v>
      </c>
      <c r="F22" s="220" t="s">
        <v>38</v>
      </c>
      <c r="G22" s="226">
        <f t="shared" ref="G22:G28" si="1">D22*E22</f>
        <v>1.34242656</v>
      </c>
      <c r="H22" s="226"/>
      <c r="I22" s="219" t="s">
        <v>107</v>
      </c>
      <c r="J22" s="486"/>
      <c r="K22" s="486"/>
    </row>
    <row r="23" spans="1:13" ht="12.75" customHeight="1" x14ac:dyDescent="0.2">
      <c r="A23" s="212"/>
      <c r="B23" s="220"/>
      <c r="C23" s="220" t="s">
        <v>42</v>
      </c>
      <c r="D23" s="227">
        <v>6.9599999999999995E-2</v>
      </c>
      <c r="E23" s="226">
        <f>H16</f>
        <v>123.1584</v>
      </c>
      <c r="F23" s="220" t="s">
        <v>38</v>
      </c>
      <c r="G23" s="226">
        <f t="shared" si="1"/>
        <v>8.5718246399999991</v>
      </c>
      <c r="H23" s="226"/>
      <c r="I23" s="484" t="s">
        <v>43</v>
      </c>
      <c r="J23" s="486"/>
      <c r="K23" s="486"/>
    </row>
    <row r="24" spans="1:13" x14ac:dyDescent="0.2">
      <c r="A24" s="212"/>
      <c r="B24" s="220"/>
      <c r="C24" s="220" t="s">
        <v>44</v>
      </c>
      <c r="D24" s="227">
        <v>6.9500000000000006E-2</v>
      </c>
      <c r="E24" s="226">
        <f>H16</f>
        <v>123.1584</v>
      </c>
      <c r="F24" s="220" t="s">
        <v>38</v>
      </c>
      <c r="G24" s="226">
        <f t="shared" si="1"/>
        <v>8.5595088000000015</v>
      </c>
      <c r="H24" s="226"/>
      <c r="I24" s="484"/>
      <c r="J24" s="486"/>
      <c r="K24" s="486"/>
    </row>
    <row r="25" spans="1:13" ht="47.25" customHeight="1" x14ac:dyDescent="0.2">
      <c r="A25" s="212"/>
      <c r="B25" s="220"/>
      <c r="C25" s="220" t="s">
        <v>45</v>
      </c>
      <c r="D25" s="227">
        <v>3.5999999999999997E-2</v>
      </c>
      <c r="E25" s="226">
        <f>H16</f>
        <v>123.1584</v>
      </c>
      <c r="F25" s="220" t="s">
        <v>38</v>
      </c>
      <c r="G25" s="226">
        <f t="shared" si="1"/>
        <v>4.4337023999999996</v>
      </c>
      <c r="H25" s="226"/>
      <c r="I25" s="484"/>
      <c r="J25" s="486"/>
      <c r="K25" s="486"/>
    </row>
    <row r="26" spans="1:13" ht="153" customHeight="1" x14ac:dyDescent="0.2">
      <c r="A26" s="212"/>
      <c r="B26" s="220"/>
      <c r="C26" s="229" t="s">
        <v>46</v>
      </c>
      <c r="D26" s="228">
        <f>2.25%/2</f>
        <v>1.125E-2</v>
      </c>
      <c r="E26" s="226">
        <f>H16</f>
        <v>123.1584</v>
      </c>
      <c r="F26" s="220" t="s">
        <v>38</v>
      </c>
      <c r="G26" s="226">
        <f t="shared" si="1"/>
        <v>1.385532</v>
      </c>
      <c r="H26" s="226"/>
      <c r="I26" s="484" t="s">
        <v>108</v>
      </c>
      <c r="J26" s="491" t="s">
        <v>109</v>
      </c>
      <c r="K26" s="491"/>
    </row>
    <row r="27" spans="1:13" ht="228.75" customHeight="1" x14ac:dyDescent="0.2">
      <c r="A27" s="212"/>
      <c r="B27" s="220"/>
      <c r="C27" s="220" t="s">
        <v>47</v>
      </c>
      <c r="D27" s="228">
        <v>1.72E-2</v>
      </c>
      <c r="E27" s="226">
        <f>H16</f>
        <v>123.1584</v>
      </c>
      <c r="F27" s="220" t="s">
        <v>38</v>
      </c>
      <c r="G27" s="226">
        <f t="shared" si="1"/>
        <v>2.1183244800000001</v>
      </c>
      <c r="H27" s="226"/>
      <c r="I27" s="484"/>
      <c r="J27" s="491" t="s">
        <v>48</v>
      </c>
      <c r="K27" s="491"/>
    </row>
    <row r="28" spans="1:13" ht="134.25" customHeight="1" x14ac:dyDescent="0.2">
      <c r="A28" s="212"/>
      <c r="B28" s="220"/>
      <c r="C28" s="229" t="s">
        <v>89</v>
      </c>
      <c r="D28" s="228">
        <v>8.0000000000000002E-3</v>
      </c>
      <c r="E28" s="226">
        <f>H16</f>
        <v>123.1584</v>
      </c>
      <c r="F28" s="220" t="s">
        <v>38</v>
      </c>
      <c r="G28" s="226">
        <f t="shared" si="1"/>
        <v>0.98526720000000001</v>
      </c>
      <c r="H28" s="226"/>
      <c r="I28" s="219" t="s">
        <v>110</v>
      </c>
      <c r="J28" s="488"/>
      <c r="K28" s="487"/>
    </row>
    <row r="29" spans="1:13" x14ac:dyDescent="0.2">
      <c r="A29" s="212"/>
      <c r="B29" s="212"/>
      <c r="C29" s="209" t="s">
        <v>31</v>
      </c>
      <c r="D29" s="223">
        <f>SUM(D22:D28)</f>
        <v>0.22245000000000001</v>
      </c>
      <c r="E29" s="182">
        <f>H16</f>
        <v>123.1584</v>
      </c>
      <c r="F29" s="209" t="s">
        <v>38</v>
      </c>
      <c r="G29" s="182">
        <f>SUM(G22:G28)</f>
        <v>27.396586080000002</v>
      </c>
      <c r="H29" s="182">
        <f>H21+G29</f>
        <v>154.29900144000001</v>
      </c>
      <c r="I29" s="218"/>
      <c r="J29" s="487"/>
      <c r="K29" s="487"/>
    </row>
    <row r="30" spans="1:13" ht="25.5" customHeight="1" x14ac:dyDescent="0.2">
      <c r="A30" s="497" t="s">
        <v>49</v>
      </c>
      <c r="B30" s="494" t="s">
        <v>50</v>
      </c>
      <c r="C30" s="230" t="s">
        <v>51</v>
      </c>
      <c r="D30" s="231">
        <v>4.02E-2</v>
      </c>
      <c r="E30" s="214">
        <f>H29</f>
        <v>154.29900144000001</v>
      </c>
      <c r="F30" s="212" t="s">
        <v>52</v>
      </c>
      <c r="G30" s="214">
        <f t="shared" ref="G30:G36" si="2">D30*E30</f>
        <v>6.2028198578880005</v>
      </c>
      <c r="H30" s="214"/>
      <c r="I30" s="484" t="s">
        <v>111</v>
      </c>
      <c r="J30" s="487"/>
      <c r="K30" s="487"/>
      <c r="L30" s="232"/>
      <c r="M30" s="232"/>
    </row>
    <row r="31" spans="1:13" ht="12.75" customHeight="1" x14ac:dyDescent="0.2">
      <c r="A31" s="498"/>
      <c r="B31" s="495"/>
      <c r="C31" s="230" t="s">
        <v>53</v>
      </c>
      <c r="D31" s="231">
        <v>0</v>
      </c>
      <c r="E31" s="214">
        <f>H29</f>
        <v>154.29900144000001</v>
      </c>
      <c r="F31" s="212" t="s">
        <v>52</v>
      </c>
      <c r="G31" s="214">
        <f t="shared" si="2"/>
        <v>0</v>
      </c>
      <c r="H31" s="214"/>
      <c r="I31" s="484"/>
      <c r="J31" s="487"/>
      <c r="K31" s="487"/>
      <c r="L31" s="232"/>
    </row>
    <row r="32" spans="1:13" ht="12.75" customHeight="1" x14ac:dyDescent="0.2">
      <c r="A32" s="498"/>
      <c r="B32" s="495"/>
      <c r="C32" s="230" t="s">
        <v>54</v>
      </c>
      <c r="D32" s="231">
        <v>3.0000000000000001E-3</v>
      </c>
      <c r="E32" s="214">
        <f>H29</f>
        <v>154.29900144000001</v>
      </c>
      <c r="F32" s="212" t="s">
        <v>52</v>
      </c>
      <c r="G32" s="214">
        <f t="shared" si="2"/>
        <v>0.46289700432000003</v>
      </c>
      <c r="H32" s="214"/>
      <c r="I32" s="484"/>
      <c r="J32" s="487"/>
      <c r="K32" s="487"/>
    </row>
    <row r="33" spans="1:11" x14ac:dyDescent="0.2">
      <c r="A33" s="498"/>
      <c r="B33" s="495"/>
      <c r="C33" s="230" t="s">
        <v>55</v>
      </c>
      <c r="D33" s="231">
        <v>0</v>
      </c>
      <c r="E33" s="214">
        <f>H29</f>
        <v>154.29900144000001</v>
      </c>
      <c r="F33" s="212" t="s">
        <v>52</v>
      </c>
      <c r="G33" s="214">
        <f t="shared" si="2"/>
        <v>0</v>
      </c>
      <c r="H33" s="214"/>
      <c r="I33" s="484"/>
      <c r="J33" s="487"/>
      <c r="K33" s="487"/>
    </row>
    <row r="34" spans="1:11" x14ac:dyDescent="0.2">
      <c r="A34" s="498"/>
      <c r="B34" s="495"/>
      <c r="C34" s="230" t="s">
        <v>56</v>
      </c>
      <c r="D34" s="231">
        <v>0</v>
      </c>
      <c r="E34" s="214">
        <f>H29</f>
        <v>154.29900144000001</v>
      </c>
      <c r="F34" s="212" t="s">
        <v>52</v>
      </c>
      <c r="G34" s="214">
        <f t="shared" si="2"/>
        <v>0</v>
      </c>
      <c r="H34" s="214"/>
      <c r="I34" s="484"/>
      <c r="J34" s="487"/>
      <c r="K34" s="487"/>
    </row>
    <row r="35" spans="1:11" x14ac:dyDescent="0.2">
      <c r="A35" s="498"/>
      <c r="B35" s="495"/>
      <c r="C35" s="230" t="s">
        <v>56</v>
      </c>
      <c r="D35" s="231">
        <v>0</v>
      </c>
      <c r="E35" s="214">
        <f>H29</f>
        <v>154.29900144000001</v>
      </c>
      <c r="F35" s="212" t="s">
        <v>52</v>
      </c>
      <c r="G35" s="214">
        <f t="shared" si="2"/>
        <v>0</v>
      </c>
      <c r="H35" s="214"/>
      <c r="I35" s="484"/>
      <c r="J35" s="487"/>
      <c r="K35" s="487"/>
    </row>
    <row r="36" spans="1:11" ht="61.5" customHeight="1" x14ac:dyDescent="0.2">
      <c r="A36" s="498"/>
      <c r="B36" s="495"/>
      <c r="C36" s="230" t="s">
        <v>56</v>
      </c>
      <c r="D36" s="231">
        <v>0</v>
      </c>
      <c r="E36" s="214">
        <f>H29</f>
        <v>154.29900144000001</v>
      </c>
      <c r="F36" s="212" t="s">
        <v>52</v>
      </c>
      <c r="G36" s="214">
        <f t="shared" si="2"/>
        <v>0</v>
      </c>
      <c r="H36" s="214"/>
      <c r="I36" s="484"/>
      <c r="J36" s="487"/>
      <c r="K36" s="487"/>
    </row>
    <row r="37" spans="1:11" x14ac:dyDescent="0.2">
      <c r="A37" s="499"/>
      <c r="B37" s="496"/>
      <c r="C37" s="209" t="s">
        <v>57</v>
      </c>
      <c r="D37" s="223">
        <f>SUM(D30:D36)</f>
        <v>4.3200000000000002E-2</v>
      </c>
      <c r="E37" s="182">
        <f>H29</f>
        <v>154.29900144000001</v>
      </c>
      <c r="F37" s="209" t="s">
        <v>52</v>
      </c>
      <c r="G37" s="182">
        <f>SUM(G30:G36)</f>
        <v>6.6657168622080007</v>
      </c>
      <c r="H37" s="182">
        <f>H29+G37</f>
        <v>160.96471830220801</v>
      </c>
      <c r="I37" s="218"/>
      <c r="J37" s="214"/>
      <c r="K37" s="233"/>
    </row>
    <row r="38" spans="1:11" ht="101.25" customHeight="1" x14ac:dyDescent="0.2">
      <c r="A38" s="234"/>
      <c r="B38" s="234"/>
      <c r="C38" s="234"/>
      <c r="D38" s="234"/>
      <c r="E38" s="234"/>
      <c r="F38" s="234" t="s">
        <v>112</v>
      </c>
      <c r="G38" s="234"/>
      <c r="H38" s="235">
        <f>H37</f>
        <v>160.96471830220801</v>
      </c>
      <c r="I38" s="235" t="s">
        <v>58</v>
      </c>
      <c r="J38" s="236">
        <f>ROUND(H38/100,4)</f>
        <v>1.6095999999999999</v>
      </c>
      <c r="K38" s="237"/>
    </row>
    <row r="39" spans="1:11" ht="63.75" x14ac:dyDescent="0.2">
      <c r="A39" s="234"/>
      <c r="B39" s="229" t="s">
        <v>113</v>
      </c>
      <c r="C39" s="234"/>
      <c r="D39" s="234"/>
      <c r="E39" s="234"/>
      <c r="F39" s="234" t="s">
        <v>114</v>
      </c>
      <c r="G39" s="234"/>
      <c r="H39" s="238">
        <v>1.1183000000000001</v>
      </c>
      <c r="I39" s="235" t="s">
        <v>59</v>
      </c>
      <c r="J39" s="239"/>
      <c r="K39" s="237"/>
    </row>
    <row r="40" spans="1:11" ht="99.75" customHeight="1" x14ac:dyDescent="0.2">
      <c r="A40" s="234"/>
      <c r="B40" s="234"/>
      <c r="C40" s="234"/>
      <c r="D40" s="234"/>
      <c r="E40" s="234"/>
      <c r="F40" s="234" t="s">
        <v>115</v>
      </c>
      <c r="G40" s="234"/>
      <c r="H40" s="235">
        <f>J38*H39</f>
        <v>1.80001568</v>
      </c>
      <c r="I40" s="235" t="s">
        <v>96</v>
      </c>
      <c r="J40" s="240">
        <f>ROUND(J38*H39,4)</f>
        <v>1.8</v>
      </c>
      <c r="K40" s="237"/>
    </row>
    <row r="41" spans="1:11" x14ac:dyDescent="0.2">
      <c r="A41" s="115"/>
      <c r="B41" s="241" t="s">
        <v>11</v>
      </c>
      <c r="C41" s="242"/>
      <c r="D41" s="115"/>
      <c r="E41" s="115"/>
      <c r="F41" s="115"/>
      <c r="G41" s="115"/>
      <c r="H41" s="115"/>
      <c r="I41" s="120"/>
      <c r="J41" s="115"/>
    </row>
    <row r="42" spans="1:11" x14ac:dyDescent="0.2">
      <c r="A42" s="115"/>
      <c r="B42" s="243"/>
      <c r="C42" s="244"/>
      <c r="D42" s="115"/>
      <c r="E42" s="115"/>
      <c r="F42" s="115"/>
      <c r="G42" s="115"/>
      <c r="H42" s="115"/>
      <c r="I42" s="120"/>
      <c r="J42" s="115"/>
    </row>
    <row r="43" spans="1:11" ht="12.75" customHeight="1" x14ac:dyDescent="0.2">
      <c r="A43" s="115"/>
      <c r="B43" s="115"/>
      <c r="C43" s="115"/>
      <c r="D43" s="115"/>
      <c r="E43" s="115"/>
      <c r="F43" s="115"/>
      <c r="G43" s="115"/>
      <c r="H43" s="115"/>
      <c r="I43" s="120"/>
      <c r="J43" s="115"/>
    </row>
    <row r="44" spans="1:11" ht="89.25" customHeight="1" x14ac:dyDescent="0.2">
      <c r="A44" s="474" t="s">
        <v>116</v>
      </c>
      <c r="B44" s="475"/>
      <c r="C44" s="475"/>
      <c r="D44" s="475"/>
      <c r="E44" s="476"/>
      <c r="F44" s="476"/>
      <c r="G44" s="476"/>
      <c r="H44" s="476"/>
      <c r="I44" s="476"/>
      <c r="J44" s="477"/>
    </row>
    <row r="45" spans="1:11" ht="29.25" customHeight="1" x14ac:dyDescent="0.2">
      <c r="A45" s="478"/>
      <c r="B45" s="479"/>
      <c r="C45" s="479"/>
      <c r="D45" s="479"/>
      <c r="E45" s="479"/>
      <c r="F45" s="479"/>
      <c r="G45" s="479"/>
      <c r="H45" s="479"/>
      <c r="I45" s="479"/>
      <c r="J45" s="480"/>
    </row>
    <row r="46" spans="1:11" ht="13.5" customHeight="1" x14ac:dyDescent="0.2">
      <c r="A46" s="478"/>
      <c r="B46" s="479"/>
      <c r="C46" s="479"/>
      <c r="D46" s="479"/>
      <c r="E46" s="479"/>
      <c r="F46" s="479"/>
      <c r="G46" s="479"/>
      <c r="H46" s="479"/>
      <c r="I46" s="479"/>
      <c r="J46" s="480"/>
    </row>
    <row r="47" spans="1:11" ht="21" customHeight="1" x14ac:dyDescent="0.2">
      <c r="A47" s="481"/>
      <c r="B47" s="482"/>
      <c r="C47" s="482"/>
      <c r="D47" s="482"/>
      <c r="E47" s="482"/>
      <c r="F47" s="482"/>
      <c r="G47" s="482"/>
      <c r="H47" s="482"/>
      <c r="I47" s="482"/>
      <c r="J47" s="483"/>
    </row>
    <row r="48" spans="1:11" x14ac:dyDescent="0.2">
      <c r="A48" s="115"/>
      <c r="B48" s="115"/>
      <c r="C48" s="115"/>
      <c r="D48" s="115"/>
      <c r="E48" s="115"/>
      <c r="F48" s="115"/>
      <c r="G48" s="115"/>
      <c r="H48" s="115"/>
      <c r="I48" s="120"/>
      <c r="J48" s="115"/>
    </row>
    <row r="49" spans="1:10" ht="19.5" customHeight="1" x14ac:dyDescent="0.2">
      <c r="A49" s="115"/>
      <c r="B49" s="115"/>
      <c r="C49" s="115"/>
      <c r="D49" s="115"/>
      <c r="E49" s="115"/>
      <c r="F49" s="115"/>
      <c r="G49" s="115"/>
      <c r="H49" s="115"/>
      <c r="I49" s="120"/>
      <c r="J49" s="115"/>
    </row>
    <row r="50" spans="1:10" x14ac:dyDescent="0.2">
      <c r="A50" s="115"/>
      <c r="B50" s="115"/>
      <c r="C50" s="115"/>
      <c r="D50" s="115"/>
      <c r="E50" s="115"/>
      <c r="F50" s="115"/>
      <c r="G50" s="115"/>
      <c r="H50" s="115"/>
      <c r="I50" s="120"/>
      <c r="J50" s="115"/>
    </row>
    <row r="51" spans="1:10" x14ac:dyDescent="0.2">
      <c r="A51" s="115"/>
      <c r="B51" s="115"/>
      <c r="C51" s="115"/>
      <c r="D51" s="115"/>
      <c r="E51" s="115"/>
      <c r="F51" s="115"/>
      <c r="G51" s="115"/>
      <c r="H51" s="115"/>
      <c r="I51" s="120"/>
      <c r="J51" s="115"/>
    </row>
  </sheetData>
  <sheetProtection formatRows="0"/>
  <mergeCells count="19">
    <mergeCell ref="J9:K9"/>
    <mergeCell ref="J28:K36"/>
    <mergeCell ref="A1:F1"/>
    <mergeCell ref="J26:K26"/>
    <mergeCell ref="J27:K27"/>
    <mergeCell ref="A8:K8"/>
    <mergeCell ref="B30:B37"/>
    <mergeCell ref="A30:A37"/>
    <mergeCell ref="B3:H3"/>
    <mergeCell ref="A6:I6"/>
    <mergeCell ref="I7:K7"/>
    <mergeCell ref="A5:J5"/>
    <mergeCell ref="D4:F4"/>
    <mergeCell ref="A44:J47"/>
    <mergeCell ref="I12:I14"/>
    <mergeCell ref="I23:I25"/>
    <mergeCell ref="I26:I27"/>
    <mergeCell ref="I30:I36"/>
    <mergeCell ref="J10:K25"/>
  </mergeCells>
  <pageMargins left="0.51181102362204722" right="0.51181102362204722" top="0.55118110236220474" bottom="0.55118110236220474" header="0.31496062992125984" footer="0.31496062992125984"/>
  <pageSetup paperSize="8" scale="5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57" customWidth="1"/>
    <col min="2" max="2" width="30.5703125" style="57" customWidth="1"/>
    <col min="3" max="3" width="38.5703125" style="57" customWidth="1"/>
    <col min="4" max="4" width="13" style="57" customWidth="1"/>
    <col min="5" max="5" width="12.85546875" style="57" customWidth="1"/>
    <col min="6" max="6" width="32.28515625" style="57" customWidth="1"/>
    <col min="7" max="7" width="10.5703125" style="57" customWidth="1"/>
    <col min="8" max="8" width="12.140625" style="57" customWidth="1"/>
    <col min="9" max="9" width="55.7109375" style="57" customWidth="1"/>
    <col min="10" max="10" width="19.85546875" style="57" customWidth="1"/>
    <col min="11" max="11" width="23.140625" style="57" customWidth="1"/>
    <col min="12" max="12" width="27" style="57" customWidth="1"/>
    <col min="13" max="13" width="6.85546875" style="57" customWidth="1"/>
    <col min="14" max="14" width="11.7109375" style="57" customWidth="1"/>
    <col min="15" max="15" width="22.140625" style="57" customWidth="1"/>
    <col min="16" max="16" width="21.28515625" style="57" customWidth="1"/>
    <col min="17" max="16384" width="9.140625" style="57"/>
  </cols>
  <sheetData>
    <row r="1" spans="1:11" ht="32.25" customHeight="1" x14ac:dyDescent="0.2">
      <c r="A1" s="444" t="s">
        <v>117</v>
      </c>
      <c r="B1" s="445"/>
      <c r="C1" s="445"/>
      <c r="D1" s="445"/>
      <c r="E1" s="445"/>
      <c r="F1" s="445"/>
      <c r="G1" s="450"/>
    </row>
    <row r="2" spans="1:11" s="60" customFormat="1" ht="19.5" customHeight="1" x14ac:dyDescent="0.2">
      <c r="A2" s="58" t="s">
        <v>72</v>
      </c>
      <c r="B2" s="58" t="s">
        <v>9</v>
      </c>
      <c r="C2" s="59"/>
      <c r="D2" s="59"/>
      <c r="E2" s="59"/>
      <c r="F2" s="59"/>
    </row>
    <row r="3" spans="1:11" s="60" customFormat="1" ht="24" customHeight="1" x14ac:dyDescent="0.2">
      <c r="B3" s="449" t="s">
        <v>0</v>
      </c>
      <c r="C3" s="450"/>
      <c r="D3" s="450"/>
      <c r="E3" s="450"/>
      <c r="F3" s="450"/>
      <c r="G3" s="450"/>
      <c r="H3" s="450"/>
    </row>
    <row r="4" spans="1:11" ht="21" customHeight="1" x14ac:dyDescent="0.2">
      <c r="A4" s="61" t="s">
        <v>73</v>
      </c>
      <c r="B4" s="60"/>
      <c r="C4" s="60"/>
      <c r="D4" s="444" t="s">
        <v>74</v>
      </c>
      <c r="E4" s="446"/>
      <c r="F4" s="446"/>
    </row>
    <row r="5" spans="1:11" ht="15.75" customHeight="1" x14ac:dyDescent="0.2">
      <c r="A5" s="61"/>
      <c r="B5" s="60"/>
      <c r="C5" s="60"/>
      <c r="D5" s="108"/>
      <c r="E5" s="108"/>
    </row>
    <row r="6" spans="1:11" ht="63" customHeight="1" x14ac:dyDescent="0.2">
      <c r="A6" s="449" t="s">
        <v>118</v>
      </c>
      <c r="B6" s="446"/>
      <c r="C6" s="446"/>
      <c r="D6" s="446"/>
      <c r="E6" s="446"/>
      <c r="F6" s="446"/>
      <c r="G6" s="446"/>
      <c r="H6" s="446"/>
      <c r="I6" s="446"/>
      <c r="J6" s="446"/>
    </row>
    <row r="7" spans="1:11" ht="21" customHeight="1" x14ac:dyDescent="0.25">
      <c r="A7" s="447"/>
      <c r="B7" s="448"/>
      <c r="C7" s="448"/>
      <c r="D7" s="448"/>
      <c r="E7" s="448"/>
      <c r="F7" s="448"/>
      <c r="G7" s="448"/>
      <c r="H7" s="448"/>
      <c r="I7" s="448"/>
    </row>
    <row r="8" spans="1:11" ht="30.75" customHeight="1" x14ac:dyDescent="0.2">
      <c r="B8" s="99" t="s">
        <v>11</v>
      </c>
      <c r="C8" s="100"/>
      <c r="I8" s="451" t="s">
        <v>12</v>
      </c>
      <c r="J8" s="452"/>
      <c r="K8" s="453"/>
    </row>
    <row r="9" spans="1:11" ht="18.75" customHeight="1" x14ac:dyDescent="0.2">
      <c r="A9" s="508" t="s">
        <v>119</v>
      </c>
      <c r="B9" s="509"/>
      <c r="C9" s="509"/>
      <c r="D9" s="509"/>
      <c r="E9" s="509"/>
      <c r="F9" s="509"/>
      <c r="G9" s="509"/>
      <c r="H9" s="509"/>
      <c r="I9" s="463"/>
      <c r="J9" s="463"/>
      <c r="K9" s="463"/>
    </row>
    <row r="10" spans="1:11" x14ac:dyDescent="0.2">
      <c r="A10" s="64" t="s">
        <v>13</v>
      </c>
      <c r="B10" s="64" t="s">
        <v>14</v>
      </c>
      <c r="C10" s="64"/>
      <c r="D10" s="64" t="s">
        <v>15</v>
      </c>
      <c r="E10" s="64"/>
      <c r="F10" s="64" t="s">
        <v>16</v>
      </c>
      <c r="G10" s="64" t="s">
        <v>17</v>
      </c>
      <c r="H10" s="64" t="s">
        <v>18</v>
      </c>
      <c r="I10" s="64" t="s">
        <v>19</v>
      </c>
      <c r="J10" s="64"/>
      <c r="K10" s="67"/>
    </row>
    <row r="11" spans="1:11" ht="33" customHeight="1" x14ac:dyDescent="0.2">
      <c r="A11" s="65" t="s">
        <v>20</v>
      </c>
      <c r="B11" s="66" t="s">
        <v>21</v>
      </c>
      <c r="C11" s="67"/>
      <c r="D11" s="68">
        <v>1</v>
      </c>
      <c r="E11" s="69">
        <v>100</v>
      </c>
      <c r="F11" s="67" t="s">
        <v>22</v>
      </c>
      <c r="G11" s="69">
        <v>100</v>
      </c>
      <c r="H11" s="69">
        <v>100</v>
      </c>
      <c r="I11" s="70" t="s">
        <v>23</v>
      </c>
      <c r="J11" s="462" t="s">
        <v>24</v>
      </c>
      <c r="K11" s="463"/>
    </row>
    <row r="12" spans="1:11" ht="95.25" customHeight="1" x14ac:dyDescent="0.2">
      <c r="A12" s="67"/>
      <c r="B12" s="65" t="s">
        <v>25</v>
      </c>
      <c r="C12" s="71"/>
      <c r="D12" s="76">
        <v>0</v>
      </c>
      <c r="E12" s="73">
        <v>100</v>
      </c>
      <c r="F12" s="71" t="s">
        <v>26</v>
      </c>
      <c r="G12" s="73">
        <f>D12*E12</f>
        <v>0</v>
      </c>
      <c r="H12" s="73">
        <f>H11+G12</f>
        <v>100</v>
      </c>
      <c r="I12" s="74" t="s">
        <v>61</v>
      </c>
      <c r="J12" s="463"/>
      <c r="K12" s="463"/>
    </row>
    <row r="13" spans="1:11" ht="71.25" customHeight="1" x14ac:dyDescent="0.2">
      <c r="A13" s="65" t="s">
        <v>28</v>
      </c>
      <c r="B13" s="65" t="s">
        <v>29</v>
      </c>
      <c r="C13" s="71" t="s">
        <v>62</v>
      </c>
      <c r="D13" s="76">
        <v>0.1087</v>
      </c>
      <c r="E13" s="73">
        <f>H12</f>
        <v>100</v>
      </c>
      <c r="F13" s="71" t="s">
        <v>26</v>
      </c>
      <c r="G13" s="73">
        <f>D13*E13</f>
        <v>10.870000000000001</v>
      </c>
      <c r="H13" s="73"/>
      <c r="I13" s="469" t="s">
        <v>120</v>
      </c>
      <c r="J13" s="463"/>
      <c r="K13" s="463"/>
    </row>
    <row r="14" spans="1:11" ht="83.25" customHeight="1" x14ac:dyDescent="0.2">
      <c r="A14" s="67"/>
      <c r="B14" s="67"/>
      <c r="C14" s="56" t="s">
        <v>121</v>
      </c>
      <c r="D14" s="76">
        <v>2.6100000000000002E-2</v>
      </c>
      <c r="E14" s="73">
        <f>H12</f>
        <v>100</v>
      </c>
      <c r="F14" s="71" t="s">
        <v>26</v>
      </c>
      <c r="G14" s="73">
        <f>D14*E14</f>
        <v>2.6100000000000003</v>
      </c>
      <c r="H14" s="73"/>
      <c r="I14" s="469"/>
      <c r="J14" s="463"/>
      <c r="K14" s="463"/>
    </row>
    <row r="15" spans="1:11" ht="408.75" customHeight="1" x14ac:dyDescent="0.2">
      <c r="A15" s="67"/>
      <c r="B15" s="67"/>
      <c r="C15" s="71" t="s">
        <v>30</v>
      </c>
      <c r="D15" s="109">
        <v>6.0000000000000001E-3</v>
      </c>
      <c r="E15" s="73">
        <f>H12</f>
        <v>100</v>
      </c>
      <c r="F15" s="71" t="s">
        <v>26</v>
      </c>
      <c r="G15" s="73">
        <f>D15*E15</f>
        <v>0.6</v>
      </c>
      <c r="H15" s="73"/>
      <c r="I15" s="469"/>
      <c r="J15" s="463"/>
      <c r="K15" s="463"/>
    </row>
    <row r="16" spans="1:11" ht="29.25" customHeight="1" x14ac:dyDescent="0.2">
      <c r="A16" s="67"/>
      <c r="B16" s="67"/>
      <c r="C16" s="64" t="s">
        <v>31</v>
      </c>
      <c r="D16" s="77">
        <f>SUM(D13:D15)</f>
        <v>0.14080000000000001</v>
      </c>
      <c r="E16" s="78">
        <f>H12</f>
        <v>100</v>
      </c>
      <c r="F16" s="64" t="s">
        <v>26</v>
      </c>
      <c r="G16" s="78">
        <f>SUM(G13:G15)</f>
        <v>14.08</v>
      </c>
      <c r="H16" s="78">
        <f>H12+G16</f>
        <v>114.08</v>
      </c>
      <c r="I16" s="69"/>
      <c r="J16" s="463"/>
      <c r="K16" s="463"/>
    </row>
    <row r="17" spans="1:12" ht="31.5" x14ac:dyDescent="0.2">
      <c r="A17" s="65" t="s">
        <v>32</v>
      </c>
      <c r="B17" s="65" t="s">
        <v>33</v>
      </c>
      <c r="C17" s="71"/>
      <c r="D17" s="72">
        <v>0.08</v>
      </c>
      <c r="E17" s="73">
        <f>H12+G13+G14</f>
        <v>113.48</v>
      </c>
      <c r="F17" s="71" t="s">
        <v>34</v>
      </c>
      <c r="G17" s="73">
        <f t="shared" ref="G17:G21" si="0">D17*E17</f>
        <v>9.0784000000000002</v>
      </c>
      <c r="H17" s="73">
        <f>H16+G17</f>
        <v>123.1584</v>
      </c>
      <c r="I17" s="74" t="s">
        <v>35</v>
      </c>
      <c r="J17" s="463"/>
      <c r="K17" s="463"/>
    </row>
    <row r="18" spans="1:12" ht="39.75" customHeight="1" x14ac:dyDescent="0.2">
      <c r="A18" s="65" t="s">
        <v>36</v>
      </c>
      <c r="B18" s="66" t="s">
        <v>63</v>
      </c>
      <c r="C18" s="102" t="s">
        <v>64</v>
      </c>
      <c r="D18" s="103">
        <v>0</v>
      </c>
      <c r="E18" s="73">
        <f>H17</f>
        <v>123.1584</v>
      </c>
      <c r="F18" s="71" t="s">
        <v>38</v>
      </c>
      <c r="G18" s="73">
        <f t="shared" si="0"/>
        <v>0</v>
      </c>
      <c r="H18" s="73"/>
      <c r="I18" s="74" t="s">
        <v>65</v>
      </c>
      <c r="J18" s="463"/>
      <c r="K18" s="463"/>
    </row>
    <row r="19" spans="1:12" ht="136.5" customHeight="1" x14ac:dyDescent="0.2">
      <c r="A19" s="67"/>
      <c r="B19" s="67"/>
      <c r="C19" s="56" t="s">
        <v>66</v>
      </c>
      <c r="D19" s="79">
        <v>5.8999999999999997E-2</v>
      </c>
      <c r="E19" s="80">
        <f>H17</f>
        <v>123.1584</v>
      </c>
      <c r="F19" s="56" t="s">
        <v>38</v>
      </c>
      <c r="G19" s="80">
        <f t="shared" si="0"/>
        <v>7.2663455999999993</v>
      </c>
      <c r="H19" s="80"/>
      <c r="I19" s="74" t="s">
        <v>67</v>
      </c>
      <c r="J19" s="463"/>
      <c r="K19" s="463"/>
    </row>
    <row r="20" spans="1:12" ht="28.5" customHeight="1" x14ac:dyDescent="0.2">
      <c r="A20" s="67"/>
      <c r="B20" s="67"/>
      <c r="C20" s="102" t="s">
        <v>68</v>
      </c>
      <c r="D20" s="110">
        <v>0</v>
      </c>
      <c r="E20" s="80">
        <f>H17</f>
        <v>123.1584</v>
      </c>
      <c r="F20" s="56" t="s">
        <v>38</v>
      </c>
      <c r="G20" s="80">
        <f t="shared" si="0"/>
        <v>0</v>
      </c>
      <c r="H20" s="80"/>
      <c r="I20" s="74" t="s">
        <v>122</v>
      </c>
      <c r="J20" s="463"/>
      <c r="K20" s="463"/>
    </row>
    <row r="21" spans="1:12" ht="28.5" customHeight="1" x14ac:dyDescent="0.2">
      <c r="A21" s="67"/>
      <c r="B21" s="67"/>
      <c r="C21" s="102" t="s">
        <v>69</v>
      </c>
      <c r="D21" s="110">
        <v>0</v>
      </c>
      <c r="E21" s="80">
        <f>H17</f>
        <v>123.1584</v>
      </c>
      <c r="F21" s="56" t="s">
        <v>38</v>
      </c>
      <c r="G21" s="80">
        <f t="shared" si="0"/>
        <v>0</v>
      </c>
      <c r="H21" s="80"/>
      <c r="I21" s="74" t="s">
        <v>122</v>
      </c>
      <c r="J21" s="463"/>
      <c r="K21" s="463"/>
    </row>
    <row r="22" spans="1:12" x14ac:dyDescent="0.2">
      <c r="A22" s="67"/>
      <c r="B22" s="67"/>
      <c r="C22" s="64" t="s">
        <v>31</v>
      </c>
      <c r="D22" s="77">
        <f>SUM(D18:D21)</f>
        <v>5.8999999999999997E-2</v>
      </c>
      <c r="E22" s="78">
        <f>H17</f>
        <v>123.1584</v>
      </c>
      <c r="F22" s="64" t="s">
        <v>38</v>
      </c>
      <c r="G22" s="78">
        <f>SUM(G18:G21)</f>
        <v>7.2663455999999993</v>
      </c>
      <c r="H22" s="78">
        <f>H17+G22</f>
        <v>130.42474559999999</v>
      </c>
      <c r="I22" s="69"/>
      <c r="J22" s="463"/>
      <c r="K22" s="463"/>
    </row>
    <row r="23" spans="1:12" ht="235.5" customHeight="1" x14ac:dyDescent="0.2">
      <c r="A23" s="67"/>
      <c r="B23" s="66" t="s">
        <v>40</v>
      </c>
      <c r="C23" s="56" t="s">
        <v>106</v>
      </c>
      <c r="D23" s="79">
        <v>1.09E-2</v>
      </c>
      <c r="E23" s="80">
        <f>H17</f>
        <v>123.1584</v>
      </c>
      <c r="F23" s="56" t="s">
        <v>38</v>
      </c>
      <c r="G23" s="80">
        <f t="shared" ref="G23:G29" si="1">D23*E23</f>
        <v>1.34242656</v>
      </c>
      <c r="H23" s="80"/>
      <c r="I23" s="74" t="s">
        <v>123</v>
      </c>
      <c r="J23" s="463"/>
      <c r="K23" s="463"/>
    </row>
    <row r="24" spans="1:12" ht="12.75" customHeight="1" x14ac:dyDescent="0.2">
      <c r="A24" s="67"/>
      <c r="B24" s="56"/>
      <c r="C24" s="56" t="s">
        <v>42</v>
      </c>
      <c r="D24" s="82">
        <v>6.9599999999999995E-2</v>
      </c>
      <c r="E24" s="80">
        <f>H17</f>
        <v>123.1584</v>
      </c>
      <c r="F24" s="56" t="s">
        <v>38</v>
      </c>
      <c r="G24" s="80">
        <f t="shared" si="1"/>
        <v>8.5718246399999991</v>
      </c>
      <c r="H24" s="80"/>
      <c r="I24" s="469" t="s">
        <v>43</v>
      </c>
      <c r="J24" s="463"/>
      <c r="K24" s="463"/>
    </row>
    <row r="25" spans="1:12" x14ac:dyDescent="0.2">
      <c r="A25" s="67"/>
      <c r="B25" s="56"/>
      <c r="C25" s="56" t="s">
        <v>44</v>
      </c>
      <c r="D25" s="82">
        <v>6.9500000000000006E-2</v>
      </c>
      <c r="E25" s="80">
        <f>H17</f>
        <v>123.1584</v>
      </c>
      <c r="F25" s="56" t="s">
        <v>38</v>
      </c>
      <c r="G25" s="80">
        <f t="shared" si="1"/>
        <v>8.5595088000000015</v>
      </c>
      <c r="H25" s="80"/>
      <c r="I25" s="469"/>
      <c r="J25" s="463"/>
      <c r="K25" s="463"/>
    </row>
    <row r="26" spans="1:12" ht="42.75" customHeight="1" x14ac:dyDescent="0.2">
      <c r="A26" s="67"/>
      <c r="B26" s="56"/>
      <c r="C26" s="56" t="s">
        <v>45</v>
      </c>
      <c r="D26" s="82">
        <v>3.5999999999999997E-2</v>
      </c>
      <c r="E26" s="80">
        <f>H17</f>
        <v>123.1584</v>
      </c>
      <c r="F26" s="56" t="s">
        <v>38</v>
      </c>
      <c r="G26" s="80">
        <f t="shared" si="1"/>
        <v>4.4337023999999996</v>
      </c>
      <c r="H26" s="80"/>
      <c r="I26" s="469"/>
      <c r="J26" s="463"/>
      <c r="K26" s="463"/>
    </row>
    <row r="27" spans="1:12" ht="155.25" customHeight="1" x14ac:dyDescent="0.2">
      <c r="A27" s="67"/>
      <c r="B27" s="56"/>
      <c r="C27" s="83" t="s">
        <v>46</v>
      </c>
      <c r="D27" s="76">
        <f>'2b NVT Detacheren fase A - Rg I'!D26</f>
        <v>1.125E-2</v>
      </c>
      <c r="E27" s="80">
        <f>H17</f>
        <v>123.1584</v>
      </c>
      <c r="F27" s="56" t="s">
        <v>38</v>
      </c>
      <c r="G27" s="80">
        <f t="shared" si="1"/>
        <v>1.385532</v>
      </c>
      <c r="H27" s="80"/>
      <c r="I27" s="469" t="s">
        <v>86</v>
      </c>
      <c r="J27" s="473" t="s">
        <v>109</v>
      </c>
      <c r="K27" s="473"/>
    </row>
    <row r="28" spans="1:12" ht="231" customHeight="1" x14ac:dyDescent="0.2">
      <c r="A28" s="67"/>
      <c r="B28" s="56"/>
      <c r="C28" s="56" t="s">
        <v>47</v>
      </c>
      <c r="D28" s="76">
        <f>'2b NVT Detacheren fase A - Rg I'!D27</f>
        <v>1.72E-2</v>
      </c>
      <c r="E28" s="80">
        <f>H17</f>
        <v>123.1584</v>
      </c>
      <c r="F28" s="56" t="s">
        <v>38</v>
      </c>
      <c r="G28" s="80">
        <f t="shared" si="1"/>
        <v>2.1183244800000001</v>
      </c>
      <c r="H28" s="80"/>
      <c r="I28" s="469"/>
      <c r="J28" s="473" t="s">
        <v>48</v>
      </c>
      <c r="K28" s="473"/>
    </row>
    <row r="29" spans="1:12" ht="144" customHeight="1" x14ac:dyDescent="0.2">
      <c r="A29" s="67"/>
      <c r="B29" s="56"/>
      <c r="C29" s="83" t="s">
        <v>89</v>
      </c>
      <c r="D29" s="79">
        <v>8.2000000000000007E-3</v>
      </c>
      <c r="E29" s="80">
        <f>H17</f>
        <v>123.1584</v>
      </c>
      <c r="F29" s="56" t="s">
        <v>38</v>
      </c>
      <c r="G29" s="80">
        <f t="shared" si="1"/>
        <v>1.0098988800000002</v>
      </c>
      <c r="H29" s="80"/>
      <c r="I29" s="74" t="s">
        <v>124</v>
      </c>
      <c r="J29" s="464"/>
      <c r="K29" s="463"/>
    </row>
    <row r="30" spans="1:12" x14ac:dyDescent="0.2">
      <c r="A30" s="67"/>
      <c r="B30" s="67"/>
      <c r="C30" s="64" t="s">
        <v>31</v>
      </c>
      <c r="D30" s="77">
        <f>SUM(D23:D29)</f>
        <v>0.22265000000000001</v>
      </c>
      <c r="E30" s="78">
        <f>H17</f>
        <v>123.1584</v>
      </c>
      <c r="F30" s="64" t="s">
        <v>38</v>
      </c>
      <c r="G30" s="78">
        <f>SUM(G23:G29)</f>
        <v>27.421217760000005</v>
      </c>
      <c r="H30" s="78">
        <f>H22+G30</f>
        <v>157.84596335999998</v>
      </c>
      <c r="I30" s="69"/>
      <c r="J30" s="463"/>
      <c r="K30" s="463"/>
    </row>
    <row r="31" spans="1:12" ht="25.5" customHeight="1" x14ac:dyDescent="0.2">
      <c r="A31" s="468" t="s">
        <v>49</v>
      </c>
      <c r="B31" s="465" t="s">
        <v>50</v>
      </c>
      <c r="C31" s="85" t="s">
        <v>51</v>
      </c>
      <c r="D31" s="86">
        <v>4.02E-2</v>
      </c>
      <c r="E31" s="69">
        <f>H30</f>
        <v>157.84596335999998</v>
      </c>
      <c r="F31" s="67" t="s">
        <v>52</v>
      </c>
      <c r="G31" s="69">
        <f t="shared" ref="G31:G37" si="2">D31*E31</f>
        <v>6.3454077270719997</v>
      </c>
      <c r="H31" s="69"/>
      <c r="I31" s="469" t="s">
        <v>91</v>
      </c>
      <c r="J31" s="463"/>
      <c r="K31" s="463"/>
      <c r="L31" s="84"/>
    </row>
    <row r="32" spans="1:12" ht="12.75" customHeight="1" x14ac:dyDescent="0.2">
      <c r="A32" s="466"/>
      <c r="B32" s="519"/>
      <c r="C32" s="85" t="s">
        <v>53</v>
      </c>
      <c r="D32" s="86">
        <v>1.18E-2</v>
      </c>
      <c r="E32" s="69">
        <f>H30</f>
        <v>157.84596335999998</v>
      </c>
      <c r="F32" s="67" t="s">
        <v>52</v>
      </c>
      <c r="G32" s="69">
        <f t="shared" si="2"/>
        <v>1.8625823676479998</v>
      </c>
      <c r="H32" s="69"/>
      <c r="I32" s="469"/>
      <c r="J32" s="463"/>
      <c r="K32" s="463"/>
    </row>
    <row r="33" spans="1:11" ht="12.75" customHeight="1" x14ac:dyDescent="0.2">
      <c r="A33" s="466"/>
      <c r="B33" s="519"/>
      <c r="C33" s="85" t="s">
        <v>54</v>
      </c>
      <c r="D33" s="86">
        <v>3.0000000000000001E-3</v>
      </c>
      <c r="E33" s="69">
        <f>H30</f>
        <v>157.84596335999998</v>
      </c>
      <c r="F33" s="67" t="s">
        <v>52</v>
      </c>
      <c r="G33" s="69">
        <f t="shared" si="2"/>
        <v>0.47353789007999997</v>
      </c>
      <c r="H33" s="69"/>
      <c r="I33" s="469"/>
      <c r="J33" s="463"/>
      <c r="K33" s="463"/>
    </row>
    <row r="34" spans="1:11" x14ac:dyDescent="0.2">
      <c r="A34" s="466"/>
      <c r="B34" s="519"/>
      <c r="C34" s="85" t="s">
        <v>55</v>
      </c>
      <c r="D34" s="86">
        <v>0</v>
      </c>
      <c r="E34" s="69">
        <f>H30</f>
        <v>157.84596335999998</v>
      </c>
      <c r="F34" s="67" t="s">
        <v>52</v>
      </c>
      <c r="G34" s="69">
        <f t="shared" si="2"/>
        <v>0</v>
      </c>
      <c r="H34" s="69"/>
      <c r="I34" s="469"/>
      <c r="J34" s="463"/>
      <c r="K34" s="463"/>
    </row>
    <row r="35" spans="1:11" x14ac:dyDescent="0.2">
      <c r="A35" s="466"/>
      <c r="B35" s="519"/>
      <c r="C35" s="85" t="s">
        <v>56</v>
      </c>
      <c r="D35" s="86">
        <v>0</v>
      </c>
      <c r="E35" s="69">
        <f>H30</f>
        <v>157.84596335999998</v>
      </c>
      <c r="F35" s="67" t="s">
        <v>52</v>
      </c>
      <c r="G35" s="69">
        <f t="shared" si="2"/>
        <v>0</v>
      </c>
      <c r="H35" s="69"/>
      <c r="I35" s="469"/>
      <c r="J35" s="463"/>
      <c r="K35" s="463"/>
    </row>
    <row r="36" spans="1:11" x14ac:dyDescent="0.2">
      <c r="A36" s="466"/>
      <c r="B36" s="519"/>
      <c r="C36" s="85" t="s">
        <v>56</v>
      </c>
      <c r="D36" s="86">
        <v>0</v>
      </c>
      <c r="E36" s="69">
        <f>H30</f>
        <v>157.84596335999998</v>
      </c>
      <c r="F36" s="67" t="s">
        <v>52</v>
      </c>
      <c r="G36" s="69">
        <f t="shared" si="2"/>
        <v>0</v>
      </c>
      <c r="H36" s="69"/>
      <c r="I36" s="469"/>
      <c r="J36" s="463"/>
      <c r="K36" s="463"/>
    </row>
    <row r="37" spans="1:11" ht="44.25" customHeight="1" x14ac:dyDescent="0.2">
      <c r="A37" s="466"/>
      <c r="B37" s="519"/>
      <c r="C37" s="85" t="s">
        <v>56</v>
      </c>
      <c r="D37" s="86">
        <v>0</v>
      </c>
      <c r="E37" s="69">
        <f>H30</f>
        <v>157.84596335999998</v>
      </c>
      <c r="F37" s="67" t="s">
        <v>52</v>
      </c>
      <c r="G37" s="69">
        <f t="shared" si="2"/>
        <v>0</v>
      </c>
      <c r="H37" s="69"/>
      <c r="I37" s="469"/>
      <c r="J37" s="463"/>
      <c r="K37" s="463"/>
    </row>
    <row r="38" spans="1:11" x14ac:dyDescent="0.2">
      <c r="A38" s="467"/>
      <c r="B38" s="520"/>
      <c r="C38" s="64" t="s">
        <v>57</v>
      </c>
      <c r="D38" s="77">
        <f>SUM(D31:D37)</f>
        <v>5.5E-2</v>
      </c>
      <c r="E38" s="78">
        <f>H30</f>
        <v>157.84596335999998</v>
      </c>
      <c r="F38" s="64" t="s">
        <v>52</v>
      </c>
      <c r="G38" s="78">
        <f>SUM(G31:G37)</f>
        <v>8.6815279847999989</v>
      </c>
      <c r="H38" s="78">
        <f>H30+G38</f>
        <v>166.52749134479998</v>
      </c>
      <c r="I38" s="69"/>
      <c r="J38" s="69"/>
      <c r="K38" s="64"/>
    </row>
    <row r="39" spans="1:11" ht="117" customHeight="1" x14ac:dyDescent="0.2">
      <c r="A39" s="87"/>
      <c r="B39" s="87"/>
      <c r="C39" s="87"/>
      <c r="D39" s="87"/>
      <c r="E39" s="87"/>
      <c r="F39" s="87" t="s">
        <v>125</v>
      </c>
      <c r="G39" s="87"/>
      <c r="H39" s="88">
        <f>H38</f>
        <v>166.52749134479998</v>
      </c>
      <c r="I39" s="88" t="s">
        <v>58</v>
      </c>
      <c r="J39" s="89">
        <f>ROUND(H39/100,4)</f>
        <v>1.6653</v>
      </c>
      <c r="K39" s="67"/>
    </row>
    <row r="40" spans="1:11" ht="72.75" customHeight="1" x14ac:dyDescent="0.2">
      <c r="A40" s="87"/>
      <c r="B40" s="83" t="s">
        <v>126</v>
      </c>
      <c r="C40" s="87"/>
      <c r="D40" s="87"/>
      <c r="E40" s="87"/>
      <c r="F40" s="87" t="s">
        <v>127</v>
      </c>
      <c r="G40" s="87"/>
      <c r="H40" s="90">
        <v>1.0809</v>
      </c>
      <c r="I40" s="88" t="s">
        <v>59</v>
      </c>
      <c r="J40" s="107"/>
      <c r="K40" s="67"/>
    </row>
    <row r="41" spans="1:11" ht="114.75" customHeight="1" x14ac:dyDescent="0.2">
      <c r="A41" s="87"/>
      <c r="B41" s="87"/>
      <c r="C41" s="87"/>
      <c r="D41" s="87"/>
      <c r="E41" s="87"/>
      <c r="F41" s="87" t="s">
        <v>128</v>
      </c>
      <c r="G41" s="87"/>
      <c r="H41" s="88">
        <f>J39*H40</f>
        <v>1.80002277</v>
      </c>
      <c r="I41" s="88" t="s">
        <v>96</v>
      </c>
      <c r="J41" s="91">
        <f>ROUND(J39*H40,4)</f>
        <v>1.8</v>
      </c>
      <c r="K41" s="67"/>
    </row>
    <row r="42" spans="1:11" x14ac:dyDescent="0.2">
      <c r="B42" s="92" t="s">
        <v>11</v>
      </c>
      <c r="C42" s="93"/>
    </row>
    <row r="43" spans="1:11" x14ac:dyDescent="0.2">
      <c r="B43" s="94"/>
      <c r="C43" s="95"/>
    </row>
    <row r="44" spans="1:11" ht="12.75" customHeight="1" x14ac:dyDescent="0.2"/>
    <row r="45" spans="1:11" ht="93" customHeight="1" x14ac:dyDescent="0.2">
      <c r="A45" s="454" t="s">
        <v>129</v>
      </c>
      <c r="B45" s="510"/>
      <c r="C45" s="510"/>
      <c r="D45" s="510"/>
      <c r="E45" s="511"/>
      <c r="F45" s="511"/>
      <c r="G45" s="511"/>
      <c r="H45" s="511"/>
      <c r="I45" s="512"/>
    </row>
    <row r="46" spans="1:11" ht="33" customHeight="1" x14ac:dyDescent="0.2">
      <c r="A46" s="513"/>
      <c r="B46" s="514"/>
      <c r="C46" s="514"/>
      <c r="D46" s="514"/>
      <c r="E46" s="514"/>
      <c r="F46" s="514"/>
      <c r="G46" s="514"/>
      <c r="H46" s="514"/>
      <c r="I46" s="515"/>
    </row>
    <row r="47" spans="1:11" ht="11.25" customHeight="1" x14ac:dyDescent="0.2">
      <c r="A47" s="513"/>
      <c r="B47" s="514"/>
      <c r="C47" s="514"/>
      <c r="D47" s="514"/>
      <c r="E47" s="514"/>
      <c r="F47" s="514"/>
      <c r="G47" s="514"/>
      <c r="H47" s="514"/>
      <c r="I47" s="515"/>
    </row>
    <row r="48" spans="1:11" ht="23.25" hidden="1" customHeight="1" x14ac:dyDescent="0.2">
      <c r="A48" s="516"/>
      <c r="B48" s="517"/>
      <c r="C48" s="517"/>
      <c r="D48" s="517"/>
      <c r="E48" s="517"/>
      <c r="F48" s="517"/>
      <c r="G48" s="517"/>
      <c r="H48" s="517"/>
      <c r="I48" s="518"/>
    </row>
  </sheetData>
  <sheetProtection sheet="1" objects="1" scenarios="1" formatRows="0"/>
  <mergeCells count="18">
    <mergeCell ref="A45:I48"/>
    <mergeCell ref="I27:I28"/>
    <mergeCell ref="I31:I37"/>
    <mergeCell ref="J27:K27"/>
    <mergeCell ref="J28:K28"/>
    <mergeCell ref="J29:K37"/>
    <mergeCell ref="B31:B38"/>
    <mergeCell ref="A31:A38"/>
    <mergeCell ref="I13:I15"/>
    <mergeCell ref="I24:I26"/>
    <mergeCell ref="A9:K9"/>
    <mergeCell ref="J11:K26"/>
    <mergeCell ref="A1:G1"/>
    <mergeCell ref="B3:H3"/>
    <mergeCell ref="A7:I7"/>
    <mergeCell ref="I8:K8"/>
    <mergeCell ref="A6:J6"/>
    <mergeCell ref="D4:F4"/>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57" customWidth="1"/>
    <col min="2" max="2" width="32.140625" style="57" customWidth="1"/>
    <col min="3" max="3" width="37.5703125" style="57" customWidth="1"/>
    <col min="4" max="4" width="13.28515625" style="57" customWidth="1"/>
    <col min="5" max="5" width="14.28515625" style="57" customWidth="1"/>
    <col min="6" max="6" width="30.42578125" style="57" customWidth="1"/>
    <col min="7" max="7" width="10.5703125" style="57" customWidth="1"/>
    <col min="8" max="8" width="12.140625" style="57" customWidth="1"/>
    <col min="9" max="9" width="56.42578125" style="57" customWidth="1"/>
    <col min="10" max="10" width="23.140625" style="57" customWidth="1"/>
    <col min="11" max="11" width="20" style="57" customWidth="1"/>
    <col min="12" max="12" width="9.140625" style="57"/>
    <col min="13" max="13" width="27" style="57" customWidth="1"/>
    <col min="14" max="14" width="6.85546875" style="57" customWidth="1"/>
    <col min="15" max="15" width="11.7109375" style="57" customWidth="1"/>
    <col min="16" max="16" width="22.140625" style="57" customWidth="1"/>
    <col min="17" max="17" width="21.28515625" style="57" customWidth="1"/>
    <col min="18" max="16384" width="9.140625" style="57"/>
  </cols>
  <sheetData>
    <row r="1" spans="1:11" ht="27" customHeight="1" x14ac:dyDescent="0.2">
      <c r="A1" s="444" t="s">
        <v>130</v>
      </c>
      <c r="B1" s="445"/>
      <c r="C1" s="445"/>
      <c r="D1" s="445"/>
      <c r="E1" s="445"/>
      <c r="F1" s="445"/>
      <c r="G1" s="446"/>
      <c r="H1" s="446"/>
      <c r="I1" s="446"/>
    </row>
    <row r="2" spans="1:11" s="60" customFormat="1" ht="19.5" customHeight="1" x14ac:dyDescent="0.2">
      <c r="A2" s="58" t="s">
        <v>72</v>
      </c>
      <c r="B2" s="58" t="s">
        <v>9</v>
      </c>
      <c r="C2" s="59"/>
      <c r="D2" s="59"/>
      <c r="E2" s="59"/>
      <c r="F2" s="59"/>
    </row>
    <row r="3" spans="1:11" s="60" customFormat="1" ht="23.25" customHeight="1" x14ac:dyDescent="0.2">
      <c r="A3" s="111"/>
      <c r="B3" s="449" t="s">
        <v>0</v>
      </c>
      <c r="C3" s="450"/>
      <c r="D3" s="450"/>
      <c r="E3" s="450"/>
      <c r="F3" s="450"/>
      <c r="G3" s="450"/>
      <c r="H3" s="450"/>
    </row>
    <row r="4" spans="1:11" ht="21" customHeight="1" x14ac:dyDescent="0.2">
      <c r="A4" s="61" t="s">
        <v>73</v>
      </c>
      <c r="B4" s="60"/>
      <c r="C4" s="60"/>
      <c r="D4" s="444" t="s">
        <v>74</v>
      </c>
      <c r="E4" s="446"/>
      <c r="F4" s="446"/>
    </row>
    <row r="5" spans="1:11" ht="12" customHeight="1" x14ac:dyDescent="0.2">
      <c r="A5" s="61"/>
      <c r="B5" s="60"/>
      <c r="C5" s="60"/>
      <c r="D5" s="108"/>
      <c r="E5" s="108"/>
    </row>
    <row r="6" spans="1:11" ht="73.5" customHeight="1" x14ac:dyDescent="0.2">
      <c r="A6" s="449" t="s">
        <v>75</v>
      </c>
      <c r="B6" s="446"/>
      <c r="C6" s="446"/>
      <c r="D6" s="446"/>
      <c r="E6" s="446"/>
      <c r="F6" s="446"/>
      <c r="G6" s="446"/>
      <c r="H6" s="446"/>
      <c r="I6" s="446"/>
      <c r="J6" s="446"/>
    </row>
    <row r="7" spans="1:11" ht="21.75" customHeight="1" x14ac:dyDescent="0.2">
      <c r="A7" s="447"/>
      <c r="B7" s="447"/>
      <c r="C7" s="447"/>
      <c r="D7" s="447"/>
      <c r="E7" s="447"/>
      <c r="F7" s="447"/>
      <c r="G7" s="447"/>
      <c r="H7" s="447"/>
      <c r="I7" s="447"/>
    </row>
    <row r="8" spans="1:11" ht="24.75" customHeight="1" x14ac:dyDescent="0.2">
      <c r="B8" s="62" t="s">
        <v>11</v>
      </c>
      <c r="C8" s="63"/>
      <c r="I8" s="451" t="s">
        <v>12</v>
      </c>
      <c r="J8" s="452"/>
      <c r="K8" s="453"/>
    </row>
    <row r="9" spans="1:11" ht="32.25" customHeight="1" x14ac:dyDescent="0.2">
      <c r="A9" s="441" t="s">
        <v>131</v>
      </c>
      <c r="B9" s="521"/>
      <c r="C9" s="521"/>
      <c r="D9" s="521"/>
      <c r="E9" s="521"/>
      <c r="F9" s="521"/>
      <c r="G9" s="521"/>
      <c r="H9" s="521"/>
      <c r="I9" s="521"/>
      <c r="J9" s="521"/>
      <c r="K9" s="522"/>
    </row>
    <row r="10" spans="1:11" ht="42" customHeight="1" x14ac:dyDescent="0.2">
      <c r="A10" s="64" t="s">
        <v>13</v>
      </c>
      <c r="B10" s="64" t="s">
        <v>14</v>
      </c>
      <c r="C10" s="64"/>
      <c r="D10" s="64" t="s">
        <v>15</v>
      </c>
      <c r="E10" s="64"/>
      <c r="F10" s="64" t="s">
        <v>16</v>
      </c>
      <c r="G10" s="64" t="s">
        <v>17</v>
      </c>
      <c r="H10" s="64" t="s">
        <v>18</v>
      </c>
      <c r="I10" s="64" t="s">
        <v>19</v>
      </c>
      <c r="J10" s="462"/>
      <c r="K10" s="463"/>
    </row>
    <row r="11" spans="1:11" ht="25.5" x14ac:dyDescent="0.2">
      <c r="A11" s="65" t="s">
        <v>20</v>
      </c>
      <c r="B11" s="66" t="s">
        <v>21</v>
      </c>
      <c r="C11" s="67"/>
      <c r="D11" s="68">
        <v>1</v>
      </c>
      <c r="E11" s="69">
        <v>100</v>
      </c>
      <c r="F11" s="67" t="s">
        <v>22</v>
      </c>
      <c r="G11" s="69">
        <v>100</v>
      </c>
      <c r="H11" s="69">
        <v>100</v>
      </c>
      <c r="I11" s="70" t="s">
        <v>23</v>
      </c>
      <c r="J11" s="462" t="s">
        <v>24</v>
      </c>
      <c r="K11" s="463"/>
    </row>
    <row r="12" spans="1:11" ht="42" x14ac:dyDescent="0.2">
      <c r="A12" s="67"/>
      <c r="B12" s="65" t="s">
        <v>25</v>
      </c>
      <c r="C12" s="71"/>
      <c r="D12" s="72">
        <v>1.1599999999999999E-2</v>
      </c>
      <c r="E12" s="73">
        <v>100</v>
      </c>
      <c r="F12" s="71" t="s">
        <v>26</v>
      </c>
      <c r="G12" s="73">
        <f>D12*E12</f>
        <v>1.1599999999999999</v>
      </c>
      <c r="H12" s="73">
        <f>H11+G12</f>
        <v>101.16</v>
      </c>
      <c r="I12" s="74" t="s">
        <v>27</v>
      </c>
      <c r="J12" s="463"/>
      <c r="K12" s="463"/>
    </row>
    <row r="13" spans="1:11" ht="85.5" customHeight="1" x14ac:dyDescent="0.2">
      <c r="A13" s="65" t="s">
        <v>28</v>
      </c>
      <c r="B13" s="65" t="s">
        <v>29</v>
      </c>
      <c r="C13" s="56" t="s">
        <v>77</v>
      </c>
      <c r="D13" s="75">
        <v>0</v>
      </c>
      <c r="E13" s="73">
        <f>H12</f>
        <v>101.16</v>
      </c>
      <c r="F13" s="71" t="s">
        <v>26</v>
      </c>
      <c r="G13" s="73">
        <f>D13*E13</f>
        <v>0</v>
      </c>
      <c r="H13" s="73"/>
      <c r="I13" s="469" t="s">
        <v>78</v>
      </c>
      <c r="J13" s="463"/>
      <c r="K13" s="463"/>
    </row>
    <row r="14" spans="1:11" ht="204.75" customHeight="1" x14ac:dyDescent="0.2">
      <c r="A14" s="67"/>
      <c r="B14" s="67"/>
      <c r="C14" s="56" t="s">
        <v>132</v>
      </c>
      <c r="D14" s="76">
        <v>0</v>
      </c>
      <c r="E14" s="73">
        <f>H12</f>
        <v>101.16</v>
      </c>
      <c r="F14" s="71" t="s">
        <v>26</v>
      </c>
      <c r="G14" s="73">
        <f>D14*E14</f>
        <v>0</v>
      </c>
      <c r="H14" s="73"/>
      <c r="I14" s="469"/>
      <c r="J14" s="463"/>
      <c r="K14" s="463"/>
    </row>
    <row r="15" spans="1:11" ht="230.25" customHeight="1" x14ac:dyDescent="0.2">
      <c r="A15" s="67"/>
      <c r="B15" s="67"/>
      <c r="C15" s="71" t="s">
        <v>30</v>
      </c>
      <c r="D15" s="72">
        <v>6.0000000000000001E-3</v>
      </c>
      <c r="E15" s="73">
        <f>H12</f>
        <v>101.16</v>
      </c>
      <c r="F15" s="71" t="s">
        <v>26</v>
      </c>
      <c r="G15" s="73">
        <f>D15*E15</f>
        <v>0.60695999999999994</v>
      </c>
      <c r="H15" s="73"/>
      <c r="I15" s="469"/>
      <c r="J15" s="463"/>
      <c r="K15" s="463"/>
    </row>
    <row r="16" spans="1:11" ht="24.75" customHeight="1" x14ac:dyDescent="0.2">
      <c r="A16" s="67"/>
      <c r="B16" s="67"/>
      <c r="C16" s="64" t="s">
        <v>31</v>
      </c>
      <c r="D16" s="77">
        <f>SUM(D13:D15)</f>
        <v>6.0000000000000001E-3</v>
      </c>
      <c r="E16" s="78">
        <f>H12</f>
        <v>101.16</v>
      </c>
      <c r="F16" s="64" t="s">
        <v>26</v>
      </c>
      <c r="G16" s="78">
        <f>SUM(G13:G15)</f>
        <v>0.60695999999999994</v>
      </c>
      <c r="H16" s="78">
        <f>H12+G16</f>
        <v>101.76696</v>
      </c>
      <c r="I16" s="69"/>
      <c r="J16" s="463"/>
      <c r="K16" s="463"/>
    </row>
    <row r="17" spans="1:13" ht="37.5" customHeight="1" x14ac:dyDescent="0.2">
      <c r="A17" s="64" t="s">
        <v>32</v>
      </c>
      <c r="B17" s="65" t="s">
        <v>33</v>
      </c>
      <c r="C17" s="71"/>
      <c r="D17" s="72">
        <v>0.08</v>
      </c>
      <c r="E17" s="73">
        <f>H12+G13+G14</f>
        <v>101.16</v>
      </c>
      <c r="F17" s="71" t="s">
        <v>34</v>
      </c>
      <c r="G17" s="73">
        <f t="shared" ref="G17:G21" si="0">D17*E17</f>
        <v>8.0928000000000004</v>
      </c>
      <c r="H17" s="73">
        <f>H16+G17</f>
        <v>109.85975999999999</v>
      </c>
      <c r="I17" s="74" t="s">
        <v>35</v>
      </c>
      <c r="J17" s="463"/>
      <c r="K17" s="463"/>
    </row>
    <row r="18" spans="1:13" ht="193.5" customHeight="1" x14ac:dyDescent="0.2">
      <c r="A18" s="65" t="s">
        <v>36</v>
      </c>
      <c r="B18" s="66" t="s">
        <v>37</v>
      </c>
      <c r="C18" s="56" t="s">
        <v>133</v>
      </c>
      <c r="D18" s="75">
        <v>0</v>
      </c>
      <c r="E18" s="73">
        <f>H17</f>
        <v>109.85975999999999</v>
      </c>
      <c r="F18" s="71" t="s">
        <v>38</v>
      </c>
      <c r="G18" s="73">
        <f t="shared" si="0"/>
        <v>0</v>
      </c>
      <c r="H18" s="69"/>
      <c r="I18" s="74" t="s">
        <v>134</v>
      </c>
      <c r="J18" s="463"/>
      <c r="K18" s="463"/>
    </row>
    <row r="19" spans="1:13" ht="241.5" x14ac:dyDescent="0.2">
      <c r="A19" s="67"/>
      <c r="B19" s="67"/>
      <c r="C19" s="56" t="s">
        <v>66</v>
      </c>
      <c r="D19" s="79">
        <v>0</v>
      </c>
      <c r="E19" s="80">
        <f>H17</f>
        <v>109.85975999999999</v>
      </c>
      <c r="F19" s="56" t="s">
        <v>38</v>
      </c>
      <c r="G19" s="80">
        <f t="shared" si="0"/>
        <v>0</v>
      </c>
      <c r="H19" s="80"/>
      <c r="I19" s="74" t="s">
        <v>81</v>
      </c>
      <c r="J19" s="463"/>
      <c r="K19" s="463"/>
    </row>
    <row r="20" spans="1:13" ht="63" x14ac:dyDescent="0.2">
      <c r="A20" s="67"/>
      <c r="B20" s="67"/>
      <c r="C20" s="56" t="s">
        <v>82</v>
      </c>
      <c r="D20" s="82">
        <v>1E-3</v>
      </c>
      <c r="E20" s="80">
        <f>H17</f>
        <v>109.85975999999999</v>
      </c>
      <c r="F20" s="56" t="s">
        <v>38</v>
      </c>
      <c r="G20" s="80">
        <f t="shared" si="0"/>
        <v>0.10985976</v>
      </c>
      <c r="H20" s="80"/>
      <c r="I20" s="74" t="s">
        <v>83</v>
      </c>
      <c r="J20" s="463"/>
      <c r="K20" s="463"/>
    </row>
    <row r="21" spans="1:13" ht="52.5" x14ac:dyDescent="0.2">
      <c r="A21" s="67"/>
      <c r="B21" s="67"/>
      <c r="C21" s="56" t="s">
        <v>69</v>
      </c>
      <c r="D21" s="82">
        <v>1.0200000000000001E-2</v>
      </c>
      <c r="E21" s="80">
        <f>H17</f>
        <v>109.85975999999999</v>
      </c>
      <c r="F21" s="56" t="s">
        <v>38</v>
      </c>
      <c r="G21" s="80">
        <f t="shared" si="0"/>
        <v>1.1205695520000001</v>
      </c>
      <c r="H21" s="80"/>
      <c r="I21" s="74" t="s">
        <v>39</v>
      </c>
      <c r="J21" s="463"/>
      <c r="K21" s="463"/>
    </row>
    <row r="22" spans="1:13" ht="15" customHeight="1" x14ac:dyDescent="0.2">
      <c r="A22" s="67"/>
      <c r="B22" s="67"/>
      <c r="C22" s="64" t="s">
        <v>31</v>
      </c>
      <c r="D22" s="77">
        <f>SUM(D18:D21)</f>
        <v>1.1200000000000002E-2</v>
      </c>
      <c r="E22" s="78">
        <f>H17</f>
        <v>109.85975999999999</v>
      </c>
      <c r="F22" s="64" t="s">
        <v>38</v>
      </c>
      <c r="G22" s="78">
        <f>SUM(G18:G21)</f>
        <v>1.2304293120000001</v>
      </c>
      <c r="H22" s="78">
        <f>H17+G22</f>
        <v>111.09018931199999</v>
      </c>
      <c r="I22" s="69"/>
      <c r="J22" s="463"/>
      <c r="K22" s="463"/>
    </row>
    <row r="23" spans="1:13" ht="231" x14ac:dyDescent="0.2">
      <c r="A23" s="67"/>
      <c r="B23" s="66" t="s">
        <v>40</v>
      </c>
      <c r="C23" s="56" t="s">
        <v>135</v>
      </c>
      <c r="D23" s="82">
        <v>2.69E-2</v>
      </c>
      <c r="E23" s="80">
        <f>H17</f>
        <v>109.85975999999999</v>
      </c>
      <c r="F23" s="56" t="s">
        <v>38</v>
      </c>
      <c r="G23" s="80">
        <f t="shared" ref="G23:G29" si="1">D23*E23</f>
        <v>2.955227544</v>
      </c>
      <c r="H23" s="80"/>
      <c r="I23" s="74" t="s">
        <v>85</v>
      </c>
      <c r="J23" s="463"/>
      <c r="K23" s="463"/>
    </row>
    <row r="24" spans="1:13" x14ac:dyDescent="0.2">
      <c r="A24" s="67"/>
      <c r="B24" s="56"/>
      <c r="C24" s="56" t="s">
        <v>42</v>
      </c>
      <c r="D24" s="82">
        <v>6.9599999999999995E-2</v>
      </c>
      <c r="E24" s="80">
        <f>H17</f>
        <v>109.85975999999999</v>
      </c>
      <c r="F24" s="56" t="s">
        <v>38</v>
      </c>
      <c r="G24" s="80">
        <f t="shared" si="1"/>
        <v>7.6462392959999992</v>
      </c>
      <c r="H24" s="80"/>
      <c r="I24" s="469" t="s">
        <v>43</v>
      </c>
      <c r="J24" s="463"/>
      <c r="K24" s="463"/>
    </row>
    <row r="25" spans="1:13" x14ac:dyDescent="0.2">
      <c r="A25" s="67"/>
      <c r="B25" s="56"/>
      <c r="C25" s="56" t="s">
        <v>44</v>
      </c>
      <c r="D25" s="82">
        <v>6.9500000000000006E-2</v>
      </c>
      <c r="E25" s="80">
        <f>H17</f>
        <v>109.85975999999999</v>
      </c>
      <c r="F25" s="56" t="s">
        <v>38</v>
      </c>
      <c r="G25" s="80">
        <f t="shared" si="1"/>
        <v>7.6352533200000003</v>
      </c>
      <c r="H25" s="80"/>
      <c r="I25" s="469"/>
      <c r="J25" s="463"/>
      <c r="K25" s="463"/>
    </row>
    <row r="26" spans="1:13" ht="39.75" customHeight="1" x14ac:dyDescent="0.2">
      <c r="A26" s="67"/>
      <c r="B26" s="56"/>
      <c r="C26" s="56" t="s">
        <v>45</v>
      </c>
      <c r="D26" s="82">
        <v>3.5999999999999997E-2</v>
      </c>
      <c r="E26" s="80">
        <f>H17</f>
        <v>109.85975999999999</v>
      </c>
      <c r="F26" s="56" t="s">
        <v>38</v>
      </c>
      <c r="G26" s="80">
        <f t="shared" si="1"/>
        <v>3.9549513599999995</v>
      </c>
      <c r="H26" s="80"/>
      <c r="I26" s="469"/>
      <c r="J26" s="463"/>
      <c r="K26" s="463"/>
    </row>
    <row r="27" spans="1:13" ht="184.5" customHeight="1" x14ac:dyDescent="0.2">
      <c r="A27" s="67"/>
      <c r="B27" s="56"/>
      <c r="C27" s="83" t="s">
        <v>46</v>
      </c>
      <c r="D27" s="79">
        <v>0</v>
      </c>
      <c r="E27" s="80">
        <f>H17</f>
        <v>109.85975999999999</v>
      </c>
      <c r="F27" s="56" t="s">
        <v>38</v>
      </c>
      <c r="G27" s="80">
        <f t="shared" si="1"/>
        <v>0</v>
      </c>
      <c r="H27" s="80"/>
      <c r="I27" s="469" t="s">
        <v>86</v>
      </c>
      <c r="J27" s="471" t="s">
        <v>87</v>
      </c>
      <c r="K27" s="472"/>
    </row>
    <row r="28" spans="1:13" ht="197.25" customHeight="1" x14ac:dyDescent="0.2">
      <c r="A28" s="67"/>
      <c r="B28" s="56"/>
      <c r="C28" s="56" t="s">
        <v>47</v>
      </c>
      <c r="D28" s="79">
        <v>0</v>
      </c>
      <c r="E28" s="80">
        <f>H17</f>
        <v>109.85975999999999</v>
      </c>
      <c r="F28" s="56" t="s">
        <v>38</v>
      </c>
      <c r="G28" s="80">
        <f t="shared" si="1"/>
        <v>0</v>
      </c>
      <c r="H28" s="80"/>
      <c r="I28" s="469"/>
      <c r="J28" s="473" t="s">
        <v>88</v>
      </c>
      <c r="K28" s="473"/>
    </row>
    <row r="29" spans="1:13" ht="142.5" customHeight="1" x14ac:dyDescent="0.2">
      <c r="A29" s="67"/>
      <c r="B29" s="56"/>
      <c r="C29" s="83" t="s">
        <v>89</v>
      </c>
      <c r="D29" s="79">
        <v>0</v>
      </c>
      <c r="E29" s="80">
        <f>H17</f>
        <v>109.85975999999999</v>
      </c>
      <c r="F29" s="56" t="s">
        <v>38</v>
      </c>
      <c r="G29" s="80">
        <f t="shared" si="1"/>
        <v>0</v>
      </c>
      <c r="H29" s="80"/>
      <c r="I29" s="74" t="s">
        <v>124</v>
      </c>
      <c r="J29" s="464"/>
      <c r="K29" s="463"/>
      <c r="L29" s="84"/>
      <c r="M29" s="84"/>
    </row>
    <row r="30" spans="1:13" x14ac:dyDescent="0.2">
      <c r="A30" s="67"/>
      <c r="B30" s="67"/>
      <c r="C30" s="64" t="s">
        <v>31</v>
      </c>
      <c r="D30" s="77">
        <f>SUM(D23:D29)</f>
        <v>0.20200000000000001</v>
      </c>
      <c r="E30" s="78">
        <f>H17</f>
        <v>109.85975999999999</v>
      </c>
      <c r="F30" s="64" t="s">
        <v>38</v>
      </c>
      <c r="G30" s="78">
        <f>SUM(G23:G29)</f>
        <v>22.191671519999996</v>
      </c>
      <c r="H30" s="78">
        <f>H22+G30</f>
        <v>133.28186083199998</v>
      </c>
      <c r="I30" s="69"/>
      <c r="J30" s="463"/>
      <c r="K30" s="463"/>
      <c r="L30" s="84"/>
    </row>
    <row r="31" spans="1:13" ht="18" customHeight="1" x14ac:dyDescent="0.2">
      <c r="A31" s="468" t="s">
        <v>49</v>
      </c>
      <c r="B31" s="465" t="s">
        <v>50</v>
      </c>
      <c r="C31" s="85"/>
      <c r="D31" s="86">
        <v>0</v>
      </c>
      <c r="E31" s="69">
        <f>H30</f>
        <v>133.28186083199998</v>
      </c>
      <c r="F31" s="67" t="s">
        <v>52</v>
      </c>
      <c r="G31" s="69">
        <f t="shared" ref="G31:G37" si="2">D31*E31</f>
        <v>0</v>
      </c>
      <c r="H31" s="69"/>
      <c r="I31" s="469" t="s">
        <v>91</v>
      </c>
      <c r="J31" s="463"/>
      <c r="K31" s="463"/>
    </row>
    <row r="32" spans="1:13" x14ac:dyDescent="0.2">
      <c r="A32" s="466"/>
      <c r="B32" s="466"/>
      <c r="C32" s="85" t="s">
        <v>56</v>
      </c>
      <c r="D32" s="86">
        <v>0</v>
      </c>
      <c r="E32" s="69">
        <f>H30</f>
        <v>133.28186083199998</v>
      </c>
      <c r="F32" s="67" t="s">
        <v>52</v>
      </c>
      <c r="G32" s="69">
        <f t="shared" si="2"/>
        <v>0</v>
      </c>
      <c r="H32" s="69"/>
      <c r="I32" s="469"/>
      <c r="J32" s="463"/>
      <c r="K32" s="463"/>
    </row>
    <row r="33" spans="1:11" x14ac:dyDescent="0.2">
      <c r="A33" s="466"/>
      <c r="B33" s="466"/>
      <c r="C33" s="85" t="s">
        <v>56</v>
      </c>
      <c r="D33" s="86">
        <v>0</v>
      </c>
      <c r="E33" s="69">
        <f>H30</f>
        <v>133.28186083199998</v>
      </c>
      <c r="F33" s="67" t="s">
        <v>52</v>
      </c>
      <c r="G33" s="69">
        <f t="shared" si="2"/>
        <v>0</v>
      </c>
      <c r="H33" s="69"/>
      <c r="I33" s="469"/>
      <c r="J33" s="463"/>
      <c r="K33" s="463"/>
    </row>
    <row r="34" spans="1:11" x14ac:dyDescent="0.2">
      <c r="A34" s="466"/>
      <c r="B34" s="466"/>
      <c r="C34" s="85" t="s">
        <v>56</v>
      </c>
      <c r="D34" s="86">
        <v>0</v>
      </c>
      <c r="E34" s="69">
        <f>H30</f>
        <v>133.28186083199998</v>
      </c>
      <c r="F34" s="67" t="s">
        <v>52</v>
      </c>
      <c r="G34" s="69">
        <f t="shared" si="2"/>
        <v>0</v>
      </c>
      <c r="H34" s="69"/>
      <c r="I34" s="469"/>
      <c r="J34" s="463"/>
      <c r="K34" s="463"/>
    </row>
    <row r="35" spans="1:11" x14ac:dyDescent="0.2">
      <c r="A35" s="466"/>
      <c r="B35" s="466"/>
      <c r="C35" s="85" t="s">
        <v>56</v>
      </c>
      <c r="D35" s="86">
        <v>0</v>
      </c>
      <c r="E35" s="69">
        <f>H30</f>
        <v>133.28186083199998</v>
      </c>
      <c r="F35" s="67" t="s">
        <v>52</v>
      </c>
      <c r="G35" s="69">
        <f t="shared" si="2"/>
        <v>0</v>
      </c>
      <c r="H35" s="69"/>
      <c r="I35" s="469"/>
      <c r="J35" s="463"/>
      <c r="K35" s="463"/>
    </row>
    <row r="36" spans="1:11" x14ac:dyDescent="0.2">
      <c r="A36" s="466"/>
      <c r="B36" s="466"/>
      <c r="C36" s="85" t="s">
        <v>56</v>
      </c>
      <c r="D36" s="86">
        <v>0</v>
      </c>
      <c r="E36" s="69">
        <f>H30</f>
        <v>133.28186083199998</v>
      </c>
      <c r="F36" s="67" t="s">
        <v>52</v>
      </c>
      <c r="G36" s="69">
        <f t="shared" si="2"/>
        <v>0</v>
      </c>
      <c r="H36" s="69"/>
      <c r="I36" s="469"/>
      <c r="J36" s="463"/>
      <c r="K36" s="463"/>
    </row>
    <row r="37" spans="1:11" ht="57.75" customHeight="1" x14ac:dyDescent="0.2">
      <c r="A37" s="466"/>
      <c r="B37" s="466"/>
      <c r="C37" s="85" t="s">
        <v>56</v>
      </c>
      <c r="D37" s="86">
        <v>0</v>
      </c>
      <c r="E37" s="69">
        <f>H30</f>
        <v>133.28186083199998</v>
      </c>
      <c r="F37" s="67" t="s">
        <v>52</v>
      </c>
      <c r="G37" s="69">
        <f t="shared" si="2"/>
        <v>0</v>
      </c>
      <c r="H37" s="69"/>
      <c r="I37" s="469"/>
      <c r="J37" s="463"/>
      <c r="K37" s="463"/>
    </row>
    <row r="38" spans="1:11" ht="23.25" customHeight="1" x14ac:dyDescent="0.2">
      <c r="A38" s="467"/>
      <c r="B38" s="467"/>
      <c r="C38" s="64" t="s">
        <v>57</v>
      </c>
      <c r="D38" s="77">
        <f>SUM(D31:D37)</f>
        <v>0</v>
      </c>
      <c r="E38" s="78">
        <f>H30</f>
        <v>133.28186083199998</v>
      </c>
      <c r="F38" s="64" t="s">
        <v>52</v>
      </c>
      <c r="G38" s="78">
        <f>SUM(G31:G37)</f>
        <v>0</v>
      </c>
      <c r="H38" s="78">
        <f>H30+G38</f>
        <v>133.28186083199998</v>
      </c>
      <c r="I38" s="69"/>
      <c r="J38" s="69"/>
      <c r="K38" s="64"/>
    </row>
    <row r="39" spans="1:11" ht="114.75" x14ac:dyDescent="0.2">
      <c r="A39" s="87"/>
      <c r="B39" s="87"/>
      <c r="C39" s="87"/>
      <c r="D39" s="87"/>
      <c r="E39" s="87"/>
      <c r="F39" s="87" t="s">
        <v>136</v>
      </c>
      <c r="G39" s="87"/>
      <c r="H39" s="88">
        <f>H38</f>
        <v>133.28186083199998</v>
      </c>
      <c r="I39" s="88" t="s">
        <v>58</v>
      </c>
      <c r="J39" s="89">
        <f>ROUND(H39/100,4)</f>
        <v>1.3328</v>
      </c>
      <c r="K39" s="67"/>
    </row>
    <row r="40" spans="1:11" ht="76.5" x14ac:dyDescent="0.2">
      <c r="A40" s="87"/>
      <c r="B40" s="83" t="s">
        <v>93</v>
      </c>
      <c r="C40" s="87"/>
      <c r="D40" s="87"/>
      <c r="E40" s="87"/>
      <c r="F40" s="87" t="s">
        <v>137</v>
      </c>
      <c r="G40" s="87"/>
      <c r="H40" s="90">
        <v>1</v>
      </c>
      <c r="I40" s="88" t="s">
        <v>59</v>
      </c>
      <c r="J40" s="67"/>
      <c r="K40" s="67"/>
    </row>
    <row r="41" spans="1:11" ht="127.5" x14ac:dyDescent="0.2">
      <c r="A41" s="87"/>
      <c r="B41" s="87"/>
      <c r="C41" s="87"/>
      <c r="D41" s="87"/>
      <c r="E41" s="87"/>
      <c r="F41" s="87" t="s">
        <v>138</v>
      </c>
      <c r="G41" s="87"/>
      <c r="H41" s="88">
        <f>J39*H40</f>
        <v>1.3328</v>
      </c>
      <c r="I41" s="88" t="s">
        <v>96</v>
      </c>
      <c r="J41" s="91">
        <f>ROUND(J39*H40,4)</f>
        <v>1.3328</v>
      </c>
      <c r="K41" s="67"/>
    </row>
    <row r="42" spans="1:11" x14ac:dyDescent="0.2">
      <c r="B42" s="92" t="s">
        <v>11</v>
      </c>
      <c r="C42" s="93"/>
    </row>
    <row r="43" spans="1:11" ht="12.75" customHeight="1" x14ac:dyDescent="0.2">
      <c r="B43" s="94"/>
      <c r="C43" s="95"/>
    </row>
    <row r="45" spans="1:11" ht="25.5" customHeight="1" x14ac:dyDescent="0.2">
      <c r="A45" s="454" t="s">
        <v>139</v>
      </c>
      <c r="B45" s="455"/>
      <c r="C45" s="455"/>
      <c r="D45" s="455"/>
      <c r="E45" s="455"/>
      <c r="F45" s="455"/>
      <c r="G45" s="455"/>
      <c r="H45" s="455"/>
      <c r="I45" s="455"/>
      <c r="J45" s="456"/>
    </row>
    <row r="46" spans="1:11" ht="91.5" customHeight="1" x14ac:dyDescent="0.2">
      <c r="A46" s="457"/>
      <c r="B46" s="445"/>
      <c r="C46" s="445"/>
      <c r="D46" s="445"/>
      <c r="E46" s="445"/>
      <c r="F46" s="445"/>
      <c r="G46" s="445"/>
      <c r="H46" s="445"/>
      <c r="I46" s="445"/>
      <c r="J46" s="458"/>
    </row>
    <row r="47" spans="1:11" x14ac:dyDescent="0.2">
      <c r="A47" s="457"/>
      <c r="B47" s="445"/>
      <c r="C47" s="445"/>
      <c r="D47" s="445"/>
      <c r="E47" s="445"/>
      <c r="F47" s="445"/>
      <c r="G47" s="445"/>
      <c r="H47" s="445"/>
      <c r="I47" s="445"/>
      <c r="J47" s="458"/>
    </row>
    <row r="48" spans="1:11" ht="7.5" customHeight="1" x14ac:dyDescent="0.2">
      <c r="A48" s="459"/>
      <c r="B48" s="460"/>
      <c r="C48" s="460"/>
      <c r="D48" s="460"/>
      <c r="E48" s="460"/>
      <c r="F48" s="460"/>
      <c r="G48" s="460"/>
      <c r="H48" s="460"/>
      <c r="I48" s="460"/>
      <c r="J48" s="461"/>
    </row>
  </sheetData>
  <mergeCells count="19">
    <mergeCell ref="A45:J48"/>
    <mergeCell ref="I27:I28"/>
    <mergeCell ref="J27:K27"/>
    <mergeCell ref="J28:K28"/>
    <mergeCell ref="J29:K37"/>
    <mergeCell ref="A31:A38"/>
    <mergeCell ref="B31:B38"/>
    <mergeCell ref="I31:I37"/>
    <mergeCell ref="A1:I1"/>
    <mergeCell ref="J11:K26"/>
    <mergeCell ref="I13:I15"/>
    <mergeCell ref="I24:I26"/>
    <mergeCell ref="B3:H3"/>
    <mergeCell ref="A9:K9"/>
    <mergeCell ref="J10:K10"/>
    <mergeCell ref="A7:I7"/>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96" customWidth="1"/>
    <col min="2" max="2" width="30.5703125" style="96" customWidth="1"/>
    <col min="3" max="3" width="37.5703125" style="96" customWidth="1"/>
    <col min="4" max="4" width="15" style="96" customWidth="1"/>
    <col min="5" max="5" width="14.42578125" style="96" customWidth="1"/>
    <col min="6" max="6" width="32.28515625" style="96" customWidth="1"/>
    <col min="7" max="7" width="10.5703125" style="96" customWidth="1"/>
    <col min="8" max="8" width="12.140625" style="96" customWidth="1"/>
    <col min="9" max="9" width="58.28515625" style="97" customWidth="1"/>
    <col min="10" max="10" width="24" style="96" bestFit="1" customWidth="1"/>
    <col min="11" max="11" width="13.140625" style="96" bestFit="1" customWidth="1"/>
    <col min="12" max="12" width="9.140625" style="96"/>
    <col min="13" max="13" width="27" style="96" customWidth="1"/>
    <col min="14" max="14" width="6.85546875" style="96" customWidth="1"/>
    <col min="15" max="15" width="11.7109375" style="96" customWidth="1"/>
    <col min="16" max="16" width="22.140625" style="96" customWidth="1"/>
    <col min="17" max="17" width="21.28515625" style="96" customWidth="1"/>
    <col min="18" max="16384" width="9.140625" style="96"/>
  </cols>
  <sheetData>
    <row r="1" spans="1:11" ht="30" customHeight="1" x14ac:dyDescent="0.2">
      <c r="A1" s="444" t="s">
        <v>140</v>
      </c>
      <c r="B1" s="525"/>
      <c r="C1" s="525"/>
      <c r="D1" s="525"/>
      <c r="E1" s="525"/>
      <c r="F1" s="525"/>
    </row>
    <row r="2" spans="1:11" s="60" customFormat="1" ht="19.5" customHeight="1" x14ac:dyDescent="0.2">
      <c r="A2" s="58" t="s">
        <v>72</v>
      </c>
      <c r="B2" s="58" t="s">
        <v>9</v>
      </c>
      <c r="C2" s="59"/>
      <c r="D2" s="59"/>
      <c r="E2" s="59"/>
      <c r="F2" s="59"/>
    </row>
    <row r="3" spans="1:11" s="60" customFormat="1" ht="31.5" customHeight="1" x14ac:dyDescent="0.2">
      <c r="B3" s="449" t="s">
        <v>0</v>
      </c>
      <c r="C3" s="450"/>
      <c r="D3" s="450"/>
      <c r="E3" s="450"/>
      <c r="F3" s="450"/>
      <c r="G3" s="450"/>
      <c r="H3" s="450"/>
    </row>
    <row r="4" spans="1:11" s="57" customFormat="1" ht="21" customHeight="1" x14ac:dyDescent="0.2">
      <c r="A4" s="61" t="s">
        <v>73</v>
      </c>
      <c r="B4" s="60"/>
      <c r="C4" s="60"/>
      <c r="D4" s="444" t="s">
        <v>74</v>
      </c>
      <c r="E4" s="446"/>
      <c r="F4" s="446"/>
    </row>
    <row r="5" spans="1:11" s="57" customFormat="1" ht="21" customHeight="1" x14ac:dyDescent="0.2">
      <c r="A5" s="61"/>
      <c r="B5" s="60"/>
      <c r="C5" s="60"/>
      <c r="D5" s="108"/>
      <c r="E5" s="108"/>
    </row>
    <row r="6" spans="1:11" s="57" customFormat="1" ht="61.5" customHeight="1" x14ac:dyDescent="0.2">
      <c r="A6" s="449" t="s">
        <v>75</v>
      </c>
      <c r="B6" s="446"/>
      <c r="C6" s="446"/>
      <c r="D6" s="446"/>
      <c r="E6" s="446"/>
      <c r="F6" s="446"/>
      <c r="G6" s="446"/>
      <c r="H6" s="446"/>
      <c r="I6" s="446"/>
      <c r="J6" s="446"/>
    </row>
    <row r="7" spans="1:11" s="57" customFormat="1" ht="27" customHeight="1" x14ac:dyDescent="0.2">
      <c r="A7" s="61"/>
      <c r="B7" s="60"/>
      <c r="C7" s="60"/>
      <c r="D7" s="108"/>
      <c r="E7" s="108"/>
    </row>
    <row r="8" spans="1:11" ht="34.5" customHeight="1" x14ac:dyDescent="0.25">
      <c r="A8" s="98"/>
      <c r="B8" s="99" t="s">
        <v>11</v>
      </c>
      <c r="C8" s="100"/>
      <c r="I8" s="451" t="s">
        <v>12</v>
      </c>
      <c r="J8" s="452"/>
      <c r="K8" s="453"/>
    </row>
    <row r="9" spans="1:11" ht="24.75" customHeight="1" x14ac:dyDescent="0.2">
      <c r="A9" s="508" t="s">
        <v>141</v>
      </c>
      <c r="B9" s="523"/>
      <c r="C9" s="523"/>
      <c r="D9" s="523"/>
      <c r="E9" s="523"/>
      <c r="F9" s="523"/>
      <c r="G9" s="523"/>
      <c r="H9" s="523"/>
      <c r="I9" s="523"/>
      <c r="J9" s="523"/>
      <c r="K9" s="524"/>
    </row>
    <row r="10" spans="1:11" x14ac:dyDescent="0.2">
      <c r="A10" s="64" t="s">
        <v>13</v>
      </c>
      <c r="B10" s="64" t="s">
        <v>14</v>
      </c>
      <c r="C10" s="64"/>
      <c r="D10" s="64" t="s">
        <v>15</v>
      </c>
      <c r="E10" s="64"/>
      <c r="F10" s="64" t="s">
        <v>16</v>
      </c>
      <c r="G10" s="64" t="s">
        <v>17</v>
      </c>
      <c r="H10" s="64" t="s">
        <v>18</v>
      </c>
      <c r="I10" s="65" t="s">
        <v>19</v>
      </c>
      <c r="J10" s="462"/>
      <c r="K10" s="524"/>
    </row>
    <row r="11" spans="1:11" ht="26.25" customHeight="1" x14ac:dyDescent="0.2">
      <c r="A11" s="65" t="s">
        <v>20</v>
      </c>
      <c r="B11" s="66" t="s">
        <v>21</v>
      </c>
      <c r="C11" s="67"/>
      <c r="D11" s="68">
        <v>1</v>
      </c>
      <c r="E11" s="69">
        <v>100</v>
      </c>
      <c r="F11" s="67" t="s">
        <v>22</v>
      </c>
      <c r="G11" s="69">
        <v>100</v>
      </c>
      <c r="H11" s="69">
        <v>100</v>
      </c>
      <c r="I11" s="70" t="s">
        <v>23</v>
      </c>
      <c r="J11" s="462" t="s">
        <v>24</v>
      </c>
      <c r="K11" s="463"/>
    </row>
    <row r="12" spans="1:11" ht="86.25" customHeight="1" x14ac:dyDescent="0.2">
      <c r="A12" s="67"/>
      <c r="B12" s="65" t="s">
        <v>25</v>
      </c>
      <c r="C12" s="71"/>
      <c r="D12" s="101">
        <v>0</v>
      </c>
      <c r="E12" s="73">
        <v>100</v>
      </c>
      <c r="F12" s="71" t="s">
        <v>26</v>
      </c>
      <c r="G12" s="73">
        <f>D12*E12</f>
        <v>0</v>
      </c>
      <c r="H12" s="73">
        <f>H11+G12</f>
        <v>100</v>
      </c>
      <c r="I12" s="74" t="s">
        <v>61</v>
      </c>
      <c r="J12" s="463"/>
      <c r="K12" s="463"/>
    </row>
    <row r="13" spans="1:11" ht="76.5" customHeight="1" x14ac:dyDescent="0.2">
      <c r="A13" s="65" t="s">
        <v>28</v>
      </c>
      <c r="B13" s="65" t="s">
        <v>29</v>
      </c>
      <c r="C13" s="56" t="s">
        <v>77</v>
      </c>
      <c r="D13" s="101">
        <v>0.1087</v>
      </c>
      <c r="E13" s="73">
        <f>H12</f>
        <v>100</v>
      </c>
      <c r="F13" s="71" t="s">
        <v>26</v>
      </c>
      <c r="G13" s="73">
        <f>D13*E13</f>
        <v>10.870000000000001</v>
      </c>
      <c r="H13" s="73"/>
      <c r="I13" s="469" t="s">
        <v>142</v>
      </c>
      <c r="J13" s="463"/>
      <c r="K13" s="463"/>
    </row>
    <row r="14" spans="1:11" ht="65.25" customHeight="1" x14ac:dyDescent="0.2">
      <c r="A14" s="67"/>
      <c r="B14" s="67"/>
      <c r="C14" s="56" t="s">
        <v>79</v>
      </c>
      <c r="D14" s="76">
        <v>2.6100000000000002E-2</v>
      </c>
      <c r="E14" s="73">
        <f>H12</f>
        <v>100</v>
      </c>
      <c r="F14" s="71" t="s">
        <v>26</v>
      </c>
      <c r="G14" s="73">
        <f>D14*E14</f>
        <v>2.6100000000000003</v>
      </c>
      <c r="H14" s="73"/>
      <c r="I14" s="469"/>
      <c r="J14" s="463"/>
      <c r="K14" s="463"/>
    </row>
    <row r="15" spans="1:11" ht="358.5" customHeight="1" x14ac:dyDescent="0.2">
      <c r="A15" s="67"/>
      <c r="B15" s="67"/>
      <c r="C15" s="71" t="s">
        <v>30</v>
      </c>
      <c r="D15" s="72">
        <v>6.0000000000000001E-3</v>
      </c>
      <c r="E15" s="73">
        <f>H12</f>
        <v>100</v>
      </c>
      <c r="F15" s="71" t="s">
        <v>26</v>
      </c>
      <c r="G15" s="73">
        <f>D15*E15</f>
        <v>0.6</v>
      </c>
      <c r="H15" s="73"/>
      <c r="I15" s="469"/>
      <c r="J15" s="463"/>
      <c r="K15" s="463"/>
    </row>
    <row r="16" spans="1:11" x14ac:dyDescent="0.2">
      <c r="A16" s="67"/>
      <c r="B16" s="67"/>
      <c r="C16" s="64" t="s">
        <v>31</v>
      </c>
      <c r="D16" s="77">
        <f>SUM(D13:D15)</f>
        <v>0.14080000000000001</v>
      </c>
      <c r="E16" s="78">
        <f>H12</f>
        <v>100</v>
      </c>
      <c r="F16" s="64" t="s">
        <v>26</v>
      </c>
      <c r="G16" s="78">
        <f>SUM(G13:G15)</f>
        <v>14.08</v>
      </c>
      <c r="H16" s="78">
        <f>H12+G16</f>
        <v>114.08</v>
      </c>
      <c r="I16" s="73"/>
      <c r="J16" s="463"/>
      <c r="K16" s="463"/>
    </row>
    <row r="17" spans="1:13" ht="48.75" customHeight="1" x14ac:dyDescent="0.2">
      <c r="A17" s="65" t="s">
        <v>32</v>
      </c>
      <c r="B17" s="65" t="s">
        <v>33</v>
      </c>
      <c r="C17" s="71"/>
      <c r="D17" s="72">
        <v>0.08</v>
      </c>
      <c r="E17" s="73">
        <f>H12+G13+G14</f>
        <v>113.48</v>
      </c>
      <c r="F17" s="71" t="s">
        <v>34</v>
      </c>
      <c r="G17" s="73">
        <f t="shared" ref="G17:G21" si="0">D17*E17</f>
        <v>9.0784000000000002</v>
      </c>
      <c r="H17" s="73">
        <f>H16+G17</f>
        <v>123.1584</v>
      </c>
      <c r="I17" s="74" t="s">
        <v>35</v>
      </c>
      <c r="J17" s="463"/>
      <c r="K17" s="463"/>
    </row>
    <row r="18" spans="1:13" ht="52.5" customHeight="1" x14ac:dyDescent="0.2">
      <c r="A18" s="65" t="s">
        <v>36</v>
      </c>
      <c r="B18" s="66" t="s">
        <v>37</v>
      </c>
      <c r="C18" s="102" t="s">
        <v>64</v>
      </c>
      <c r="D18" s="103">
        <v>0</v>
      </c>
      <c r="E18" s="73">
        <f>H17</f>
        <v>123.1584</v>
      </c>
      <c r="F18" s="71" t="s">
        <v>38</v>
      </c>
      <c r="G18" s="73">
        <f t="shared" si="0"/>
        <v>0</v>
      </c>
      <c r="H18" s="69"/>
      <c r="I18" s="74" t="s">
        <v>102</v>
      </c>
      <c r="J18" s="463"/>
      <c r="K18" s="463"/>
    </row>
    <row r="19" spans="1:13" ht="237.75" customHeight="1" x14ac:dyDescent="0.2">
      <c r="A19" s="67"/>
      <c r="B19" s="67"/>
      <c r="C19" s="56" t="s">
        <v>66</v>
      </c>
      <c r="D19" s="101">
        <v>1.9199999999999998E-2</v>
      </c>
      <c r="E19" s="80">
        <f>H17</f>
        <v>123.1584</v>
      </c>
      <c r="F19" s="56" t="s">
        <v>38</v>
      </c>
      <c r="G19" s="80">
        <f t="shared" si="0"/>
        <v>2.3646412799999998</v>
      </c>
      <c r="H19" s="80"/>
      <c r="I19" s="74" t="s">
        <v>103</v>
      </c>
      <c r="J19" s="463"/>
      <c r="K19" s="463"/>
    </row>
    <row r="20" spans="1:13" ht="63" x14ac:dyDescent="0.2">
      <c r="A20" s="67"/>
      <c r="B20" s="67"/>
      <c r="C20" s="56" t="s">
        <v>82</v>
      </c>
      <c r="D20" s="82">
        <v>1E-3</v>
      </c>
      <c r="E20" s="80">
        <f>H17</f>
        <v>123.1584</v>
      </c>
      <c r="F20" s="56" t="s">
        <v>38</v>
      </c>
      <c r="G20" s="80">
        <f t="shared" si="0"/>
        <v>0.1231584</v>
      </c>
      <c r="H20" s="80"/>
      <c r="I20" s="74" t="s">
        <v>83</v>
      </c>
      <c r="J20" s="463"/>
      <c r="K20" s="463"/>
    </row>
    <row r="21" spans="1:13" ht="56.25" customHeight="1" x14ac:dyDescent="0.2">
      <c r="A21" s="67"/>
      <c r="B21" s="67"/>
      <c r="C21" s="56" t="s">
        <v>69</v>
      </c>
      <c r="D21" s="82">
        <v>1.0200000000000001E-2</v>
      </c>
      <c r="E21" s="80">
        <f>H17</f>
        <v>123.1584</v>
      </c>
      <c r="F21" s="56" t="s">
        <v>38</v>
      </c>
      <c r="G21" s="80">
        <f t="shared" si="0"/>
        <v>1.2562156800000002</v>
      </c>
      <c r="H21" s="80"/>
      <c r="I21" s="74" t="s">
        <v>39</v>
      </c>
      <c r="J21" s="463"/>
      <c r="K21" s="463"/>
    </row>
    <row r="22" spans="1:13" ht="21" customHeight="1" x14ac:dyDescent="0.2">
      <c r="A22" s="67"/>
      <c r="B22" s="67"/>
      <c r="C22" s="64" t="s">
        <v>31</v>
      </c>
      <c r="D22" s="77">
        <f>SUM(D18:D21)</f>
        <v>3.04E-2</v>
      </c>
      <c r="E22" s="78">
        <f>H17</f>
        <v>123.1584</v>
      </c>
      <c r="F22" s="64" t="s">
        <v>38</v>
      </c>
      <c r="G22" s="78">
        <f>SUM(G18:G21)</f>
        <v>3.7440153599999997</v>
      </c>
      <c r="H22" s="78">
        <f>H17+G22</f>
        <v>126.90241536000001</v>
      </c>
      <c r="I22" s="73"/>
      <c r="J22" s="463"/>
      <c r="K22" s="463"/>
    </row>
    <row r="23" spans="1:13" ht="229.5" customHeight="1" x14ac:dyDescent="0.2">
      <c r="A23" s="67"/>
      <c r="B23" s="66" t="s">
        <v>40</v>
      </c>
      <c r="C23" s="56" t="s">
        <v>106</v>
      </c>
      <c r="D23" s="79">
        <v>1.09E-2</v>
      </c>
      <c r="E23" s="80">
        <f>H17</f>
        <v>123.1584</v>
      </c>
      <c r="F23" s="56" t="s">
        <v>38</v>
      </c>
      <c r="G23" s="80">
        <f t="shared" ref="G23:G29" si="1">D23*E23</f>
        <v>1.34242656</v>
      </c>
      <c r="H23" s="80"/>
      <c r="I23" s="74" t="s">
        <v>143</v>
      </c>
      <c r="J23" s="463"/>
      <c r="K23" s="463"/>
    </row>
    <row r="24" spans="1:13" ht="12.75" customHeight="1" x14ac:dyDescent="0.2">
      <c r="A24" s="67"/>
      <c r="B24" s="56"/>
      <c r="C24" s="56" t="s">
        <v>42</v>
      </c>
      <c r="D24" s="82">
        <v>6.9599999999999995E-2</v>
      </c>
      <c r="E24" s="80">
        <f>H17</f>
        <v>123.1584</v>
      </c>
      <c r="F24" s="56" t="s">
        <v>38</v>
      </c>
      <c r="G24" s="80">
        <f t="shared" si="1"/>
        <v>8.5718246399999991</v>
      </c>
      <c r="H24" s="80"/>
      <c r="I24" s="469" t="s">
        <v>43</v>
      </c>
      <c r="J24" s="463"/>
      <c r="K24" s="463"/>
    </row>
    <row r="25" spans="1:13" x14ac:dyDescent="0.2">
      <c r="A25" s="67"/>
      <c r="B25" s="56"/>
      <c r="C25" s="56" t="s">
        <v>44</v>
      </c>
      <c r="D25" s="82">
        <v>6.9500000000000006E-2</v>
      </c>
      <c r="E25" s="80">
        <f>H17</f>
        <v>123.1584</v>
      </c>
      <c r="F25" s="56" t="s">
        <v>38</v>
      </c>
      <c r="G25" s="80">
        <f t="shared" si="1"/>
        <v>8.5595088000000015</v>
      </c>
      <c r="H25" s="80"/>
      <c r="I25" s="469"/>
      <c r="J25" s="463"/>
      <c r="K25" s="463"/>
    </row>
    <row r="26" spans="1:13" ht="47.25" customHeight="1" x14ac:dyDescent="0.2">
      <c r="A26" s="67"/>
      <c r="B26" s="56"/>
      <c r="C26" s="56" t="s">
        <v>45</v>
      </c>
      <c r="D26" s="82">
        <v>3.5999999999999997E-2</v>
      </c>
      <c r="E26" s="80">
        <f>H17</f>
        <v>123.1584</v>
      </c>
      <c r="F26" s="56" t="s">
        <v>38</v>
      </c>
      <c r="G26" s="80">
        <f t="shared" si="1"/>
        <v>4.4337023999999996</v>
      </c>
      <c r="H26" s="80"/>
      <c r="I26" s="469"/>
      <c r="J26" s="463"/>
      <c r="K26" s="463"/>
    </row>
    <row r="27" spans="1:13" ht="153" customHeight="1" x14ac:dyDescent="0.2">
      <c r="A27" s="67"/>
      <c r="B27" s="56"/>
      <c r="C27" s="83" t="s">
        <v>46</v>
      </c>
      <c r="D27" s="79">
        <f>'2b NVT Detacheren fase A - Rg I'!D26</f>
        <v>1.125E-2</v>
      </c>
      <c r="E27" s="80">
        <f>H17</f>
        <v>123.1584</v>
      </c>
      <c r="F27" s="56" t="s">
        <v>38</v>
      </c>
      <c r="G27" s="80">
        <f t="shared" si="1"/>
        <v>1.385532</v>
      </c>
      <c r="H27" s="80"/>
      <c r="I27" s="469" t="s">
        <v>86</v>
      </c>
      <c r="J27" s="473" t="s">
        <v>109</v>
      </c>
      <c r="K27" s="473"/>
    </row>
    <row r="28" spans="1:13" ht="228.75" customHeight="1" x14ac:dyDescent="0.2">
      <c r="A28" s="67"/>
      <c r="B28" s="56"/>
      <c r="C28" s="56" t="s">
        <v>47</v>
      </c>
      <c r="D28" s="79">
        <f>'2b NVT Detacheren fase A - Rg I'!D27</f>
        <v>1.72E-2</v>
      </c>
      <c r="E28" s="80">
        <f>H17</f>
        <v>123.1584</v>
      </c>
      <c r="F28" s="56" t="s">
        <v>38</v>
      </c>
      <c r="G28" s="80">
        <f t="shared" si="1"/>
        <v>2.1183244800000001</v>
      </c>
      <c r="H28" s="80"/>
      <c r="I28" s="469"/>
      <c r="J28" s="473" t="s">
        <v>48</v>
      </c>
      <c r="K28" s="473"/>
    </row>
    <row r="29" spans="1:13" ht="134.25" customHeight="1" x14ac:dyDescent="0.2">
      <c r="A29" s="67"/>
      <c r="B29" s="56"/>
      <c r="C29" s="83" t="s">
        <v>89</v>
      </c>
      <c r="D29" s="79">
        <f>'2b NVT Detacheren fase A - Rg I'!D28</f>
        <v>8.0000000000000002E-3</v>
      </c>
      <c r="E29" s="80">
        <f>H17</f>
        <v>123.1584</v>
      </c>
      <c r="F29" s="56" t="s">
        <v>38</v>
      </c>
      <c r="G29" s="80">
        <f t="shared" si="1"/>
        <v>0.98526720000000001</v>
      </c>
      <c r="H29" s="80"/>
      <c r="I29" s="74" t="s">
        <v>124</v>
      </c>
      <c r="J29" s="464"/>
      <c r="K29" s="524"/>
    </row>
    <row r="30" spans="1:13" x14ac:dyDescent="0.2">
      <c r="A30" s="67"/>
      <c r="B30" s="67"/>
      <c r="C30" s="64" t="s">
        <v>31</v>
      </c>
      <c r="D30" s="77">
        <f>SUM(D23:D29)</f>
        <v>0.22245000000000001</v>
      </c>
      <c r="E30" s="78">
        <f>H17</f>
        <v>123.1584</v>
      </c>
      <c r="F30" s="64" t="s">
        <v>38</v>
      </c>
      <c r="G30" s="78">
        <f>SUM(G23:G29)</f>
        <v>27.396586080000002</v>
      </c>
      <c r="H30" s="78">
        <f>H22+G30</f>
        <v>154.29900144000001</v>
      </c>
      <c r="I30" s="73"/>
      <c r="J30" s="524"/>
      <c r="K30" s="524"/>
    </row>
    <row r="31" spans="1:13" ht="25.5" customHeight="1" x14ac:dyDescent="0.2">
      <c r="A31" s="468" t="s">
        <v>49</v>
      </c>
      <c r="B31" s="465" t="s">
        <v>50</v>
      </c>
      <c r="C31" s="85" t="s">
        <v>51</v>
      </c>
      <c r="D31" s="86">
        <v>4.02E-2</v>
      </c>
      <c r="E31" s="69">
        <f>H30</f>
        <v>154.29900144000001</v>
      </c>
      <c r="F31" s="67" t="s">
        <v>52</v>
      </c>
      <c r="G31" s="69">
        <f t="shared" ref="G31:G37" si="2">D31*E31</f>
        <v>6.2028198578880005</v>
      </c>
      <c r="H31" s="69"/>
      <c r="I31" s="469" t="s">
        <v>91</v>
      </c>
      <c r="J31" s="524"/>
      <c r="K31" s="524"/>
      <c r="L31" s="104"/>
      <c r="M31" s="104"/>
    </row>
    <row r="32" spans="1:13" ht="12.75" customHeight="1" x14ac:dyDescent="0.2">
      <c r="A32" s="466"/>
      <c r="B32" s="519"/>
      <c r="C32" s="85" t="s">
        <v>53</v>
      </c>
      <c r="D32" s="86">
        <v>0</v>
      </c>
      <c r="E32" s="69">
        <f>H30</f>
        <v>154.29900144000001</v>
      </c>
      <c r="F32" s="67" t="s">
        <v>52</v>
      </c>
      <c r="G32" s="69">
        <f t="shared" si="2"/>
        <v>0</v>
      </c>
      <c r="H32" s="69"/>
      <c r="I32" s="469"/>
      <c r="J32" s="524"/>
      <c r="K32" s="524"/>
      <c r="L32" s="104"/>
    </row>
    <row r="33" spans="1:11" ht="12.75" customHeight="1" x14ac:dyDescent="0.2">
      <c r="A33" s="466"/>
      <c r="B33" s="519"/>
      <c r="C33" s="85" t="s">
        <v>54</v>
      </c>
      <c r="D33" s="86">
        <v>3.0000000000000001E-3</v>
      </c>
      <c r="E33" s="69">
        <f>H30</f>
        <v>154.29900144000001</v>
      </c>
      <c r="F33" s="67" t="s">
        <v>52</v>
      </c>
      <c r="G33" s="69">
        <f t="shared" si="2"/>
        <v>0.46289700432000003</v>
      </c>
      <c r="H33" s="69"/>
      <c r="I33" s="469"/>
      <c r="J33" s="524"/>
      <c r="K33" s="524"/>
    </row>
    <row r="34" spans="1:11" x14ac:dyDescent="0.2">
      <c r="A34" s="466"/>
      <c r="B34" s="519"/>
      <c r="C34" s="85" t="s">
        <v>55</v>
      </c>
      <c r="D34" s="86">
        <v>0</v>
      </c>
      <c r="E34" s="69">
        <f>H30</f>
        <v>154.29900144000001</v>
      </c>
      <c r="F34" s="67" t="s">
        <v>52</v>
      </c>
      <c r="G34" s="69">
        <f t="shared" si="2"/>
        <v>0</v>
      </c>
      <c r="H34" s="69"/>
      <c r="I34" s="469"/>
      <c r="J34" s="524"/>
      <c r="K34" s="524"/>
    </row>
    <row r="35" spans="1:11" x14ac:dyDescent="0.2">
      <c r="A35" s="466"/>
      <c r="B35" s="519"/>
      <c r="C35" s="85" t="s">
        <v>56</v>
      </c>
      <c r="D35" s="86">
        <v>0</v>
      </c>
      <c r="E35" s="69">
        <f>H30</f>
        <v>154.29900144000001</v>
      </c>
      <c r="F35" s="67" t="s">
        <v>52</v>
      </c>
      <c r="G35" s="69">
        <f t="shared" si="2"/>
        <v>0</v>
      </c>
      <c r="H35" s="69"/>
      <c r="I35" s="469"/>
      <c r="J35" s="524"/>
      <c r="K35" s="524"/>
    </row>
    <row r="36" spans="1:11" x14ac:dyDescent="0.2">
      <c r="A36" s="466"/>
      <c r="B36" s="519"/>
      <c r="C36" s="85" t="s">
        <v>56</v>
      </c>
      <c r="D36" s="86">
        <v>0</v>
      </c>
      <c r="E36" s="69">
        <f>H30</f>
        <v>154.29900144000001</v>
      </c>
      <c r="F36" s="67" t="s">
        <v>52</v>
      </c>
      <c r="G36" s="69">
        <f t="shared" si="2"/>
        <v>0</v>
      </c>
      <c r="H36" s="69"/>
      <c r="I36" s="469"/>
      <c r="J36" s="524"/>
      <c r="K36" s="524"/>
    </row>
    <row r="37" spans="1:11" ht="61.5" customHeight="1" x14ac:dyDescent="0.2">
      <c r="A37" s="466"/>
      <c r="B37" s="519"/>
      <c r="C37" s="85" t="s">
        <v>56</v>
      </c>
      <c r="D37" s="86">
        <v>0</v>
      </c>
      <c r="E37" s="69">
        <f>H30</f>
        <v>154.29900144000001</v>
      </c>
      <c r="F37" s="67" t="s">
        <v>52</v>
      </c>
      <c r="G37" s="69">
        <f t="shared" si="2"/>
        <v>0</v>
      </c>
      <c r="H37" s="69"/>
      <c r="I37" s="469"/>
      <c r="J37" s="524"/>
      <c r="K37" s="524"/>
    </row>
    <row r="38" spans="1:11" x14ac:dyDescent="0.2">
      <c r="A38" s="467"/>
      <c r="B38" s="520"/>
      <c r="C38" s="64" t="s">
        <v>57</v>
      </c>
      <c r="D38" s="77">
        <f>SUM(D31:D37)</f>
        <v>4.3200000000000002E-2</v>
      </c>
      <c r="E38" s="78">
        <f>H30</f>
        <v>154.29900144000001</v>
      </c>
      <c r="F38" s="64" t="s">
        <v>52</v>
      </c>
      <c r="G38" s="78">
        <f>SUM(G31:G37)</f>
        <v>6.6657168622080007</v>
      </c>
      <c r="H38" s="78">
        <f>H30+G38</f>
        <v>160.96471830220801</v>
      </c>
      <c r="I38" s="73"/>
      <c r="J38" s="69"/>
      <c r="K38" s="105"/>
    </row>
    <row r="39" spans="1:11" ht="105.75" customHeight="1" x14ac:dyDescent="0.2">
      <c r="A39" s="87"/>
      <c r="B39" s="87"/>
      <c r="C39" s="87"/>
      <c r="D39" s="87"/>
      <c r="E39" s="87"/>
      <c r="F39" s="87" t="s">
        <v>144</v>
      </c>
      <c r="G39" s="87"/>
      <c r="H39" s="88">
        <f>H38</f>
        <v>160.96471830220801</v>
      </c>
      <c r="I39" s="88" t="s">
        <v>58</v>
      </c>
      <c r="J39" s="89">
        <f>ROUND(H39/100,4)</f>
        <v>1.6095999999999999</v>
      </c>
      <c r="K39" s="106"/>
    </row>
    <row r="40" spans="1:11" ht="80.25" customHeight="1" x14ac:dyDescent="0.2">
      <c r="A40" s="87"/>
      <c r="B40" s="83" t="s">
        <v>126</v>
      </c>
      <c r="C40" s="87"/>
      <c r="D40" s="87"/>
      <c r="E40" s="87"/>
      <c r="F40" s="87" t="s">
        <v>145</v>
      </c>
      <c r="G40" s="87"/>
      <c r="H40" s="90">
        <v>1.1183000000000001</v>
      </c>
      <c r="I40" s="88" t="s">
        <v>59</v>
      </c>
      <c r="J40" s="107"/>
      <c r="K40" s="106"/>
    </row>
    <row r="41" spans="1:11" ht="99.75" customHeight="1" x14ac:dyDescent="0.2">
      <c r="A41" s="87"/>
      <c r="B41" s="87"/>
      <c r="C41" s="87"/>
      <c r="D41" s="87"/>
      <c r="E41" s="87"/>
      <c r="F41" s="87" t="s">
        <v>146</v>
      </c>
      <c r="G41" s="87"/>
      <c r="H41" s="88">
        <f>J39*H40</f>
        <v>1.80001568</v>
      </c>
      <c r="I41" s="88" t="s">
        <v>96</v>
      </c>
      <c r="J41" s="91">
        <f>ROUND(J39*H40,4)</f>
        <v>1.8</v>
      </c>
      <c r="K41" s="106"/>
    </row>
    <row r="42" spans="1:11" x14ac:dyDescent="0.2">
      <c r="A42" s="57"/>
      <c r="B42" s="92" t="s">
        <v>11</v>
      </c>
      <c r="C42" s="93"/>
      <c r="D42" s="57"/>
      <c r="E42" s="57"/>
      <c r="F42" s="57"/>
      <c r="G42" s="57"/>
      <c r="H42" s="57"/>
      <c r="I42" s="60"/>
      <c r="J42" s="57"/>
    </row>
    <row r="43" spans="1:11" x14ac:dyDescent="0.2">
      <c r="A43" s="57"/>
      <c r="B43" s="94"/>
      <c r="C43" s="95"/>
      <c r="D43" s="57"/>
      <c r="E43" s="57"/>
      <c r="F43" s="57"/>
      <c r="G43" s="57"/>
      <c r="H43" s="57"/>
      <c r="I43" s="60"/>
      <c r="J43" s="57"/>
    </row>
    <row r="44" spans="1:11" ht="12.75" customHeight="1" x14ac:dyDescent="0.2">
      <c r="A44" s="57"/>
      <c r="B44" s="57"/>
      <c r="C44" s="57"/>
      <c r="D44" s="57"/>
      <c r="E44" s="57"/>
      <c r="F44" s="57"/>
      <c r="G44" s="57"/>
      <c r="H44" s="57"/>
      <c r="I44" s="60"/>
      <c r="J44" s="57"/>
    </row>
    <row r="45" spans="1:11" ht="89.25" customHeight="1" x14ac:dyDescent="0.2">
      <c r="A45" s="454" t="s">
        <v>147</v>
      </c>
      <c r="B45" s="526"/>
      <c r="C45" s="526"/>
      <c r="D45" s="526"/>
      <c r="E45" s="527"/>
      <c r="F45" s="527"/>
      <c r="G45" s="527"/>
      <c r="H45" s="527"/>
      <c r="I45" s="527"/>
      <c r="J45" s="528"/>
    </row>
    <row r="46" spans="1:11" ht="29.25" customHeight="1" x14ac:dyDescent="0.2">
      <c r="A46" s="529"/>
      <c r="B46" s="530"/>
      <c r="C46" s="530"/>
      <c r="D46" s="530"/>
      <c r="E46" s="530"/>
      <c r="F46" s="530"/>
      <c r="G46" s="530"/>
      <c r="H46" s="530"/>
      <c r="I46" s="530"/>
      <c r="J46" s="531"/>
    </row>
    <row r="47" spans="1:11" ht="13.5" customHeight="1" x14ac:dyDescent="0.2">
      <c r="A47" s="529"/>
      <c r="B47" s="530"/>
      <c r="C47" s="530"/>
      <c r="D47" s="530"/>
      <c r="E47" s="530"/>
      <c r="F47" s="530"/>
      <c r="G47" s="530"/>
      <c r="H47" s="530"/>
      <c r="I47" s="530"/>
      <c r="J47" s="531"/>
    </row>
    <row r="48" spans="1:11" ht="21" customHeight="1" x14ac:dyDescent="0.2">
      <c r="A48" s="532"/>
      <c r="B48" s="533"/>
      <c r="C48" s="533"/>
      <c r="D48" s="533"/>
      <c r="E48" s="533"/>
      <c r="F48" s="533"/>
      <c r="G48" s="533"/>
      <c r="H48" s="533"/>
      <c r="I48" s="533"/>
      <c r="J48" s="534"/>
    </row>
    <row r="49" spans="1:10" x14ac:dyDescent="0.2">
      <c r="A49" s="57"/>
      <c r="B49" s="57"/>
      <c r="C49" s="57"/>
      <c r="D49" s="57"/>
      <c r="E49" s="57"/>
      <c r="F49" s="57"/>
      <c r="G49" s="57"/>
      <c r="H49" s="57"/>
      <c r="I49" s="60"/>
      <c r="J49" s="57"/>
    </row>
    <row r="50" spans="1:10" ht="19.5" customHeight="1" x14ac:dyDescent="0.2">
      <c r="A50" s="57"/>
      <c r="B50" s="57"/>
      <c r="C50" s="57"/>
      <c r="D50" s="57"/>
      <c r="E50" s="57"/>
      <c r="F50" s="57"/>
      <c r="G50" s="57"/>
      <c r="H50" s="57"/>
      <c r="I50" s="60"/>
      <c r="J50" s="57"/>
    </row>
    <row r="51" spans="1:10" x14ac:dyDescent="0.2">
      <c r="A51" s="57"/>
      <c r="B51" s="57"/>
      <c r="C51" s="57"/>
      <c r="D51" s="57"/>
      <c r="E51" s="57"/>
      <c r="F51" s="57"/>
      <c r="G51" s="57"/>
      <c r="H51" s="57"/>
      <c r="I51" s="60"/>
      <c r="J51" s="57"/>
    </row>
    <row r="52" spans="1:10" x14ac:dyDescent="0.2">
      <c r="A52" s="57"/>
      <c r="B52" s="57"/>
      <c r="C52" s="57"/>
      <c r="D52" s="57"/>
      <c r="E52" s="57"/>
      <c r="F52" s="57"/>
      <c r="G52" s="57"/>
      <c r="H52" s="57"/>
      <c r="I52" s="60"/>
      <c r="J52" s="57"/>
    </row>
  </sheetData>
  <mergeCells count="18">
    <mergeCell ref="A45:J48"/>
    <mergeCell ref="J27:K27"/>
    <mergeCell ref="J28:K28"/>
    <mergeCell ref="J29:K37"/>
    <mergeCell ref="A31:A38"/>
    <mergeCell ref="B31:B38"/>
    <mergeCell ref="I31:I37"/>
    <mergeCell ref="I27:I28"/>
    <mergeCell ref="B3:H3"/>
    <mergeCell ref="A9:K9"/>
    <mergeCell ref="J10:K10"/>
    <mergeCell ref="J11:K26"/>
    <mergeCell ref="A1:F1"/>
    <mergeCell ref="I13:I15"/>
    <mergeCell ref="I24:I26"/>
    <mergeCell ref="I8:K8"/>
    <mergeCell ref="A6:J6"/>
    <mergeCell ref="D4:F4"/>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57" customWidth="1"/>
    <col min="2" max="2" width="30.5703125" style="57" customWidth="1"/>
    <col min="3" max="3" width="37.5703125" style="57" customWidth="1"/>
    <col min="4" max="4" width="13" style="57" customWidth="1"/>
    <col min="5" max="5" width="12.85546875" style="57" customWidth="1"/>
    <col min="6" max="6" width="32.28515625" style="57" customWidth="1"/>
    <col min="7" max="7" width="10.5703125" style="57" customWidth="1"/>
    <col min="8" max="8" width="12.140625" style="57" customWidth="1"/>
    <col min="9" max="9" width="55.7109375" style="57" customWidth="1"/>
    <col min="10" max="10" width="19.85546875" style="57" customWidth="1"/>
    <col min="11" max="11" width="23.140625" style="57" customWidth="1"/>
    <col min="12" max="12" width="27" style="57" customWidth="1"/>
    <col min="13" max="13" width="6.85546875" style="57" customWidth="1"/>
    <col min="14" max="14" width="11.7109375" style="57" customWidth="1"/>
    <col min="15" max="15" width="22.140625" style="57" customWidth="1"/>
    <col min="16" max="16" width="21.28515625" style="57" customWidth="1"/>
    <col min="17" max="16384" width="9.140625" style="57"/>
  </cols>
  <sheetData>
    <row r="1" spans="1:11" ht="32.25" customHeight="1" x14ac:dyDescent="0.2">
      <c r="A1" s="444" t="s">
        <v>148</v>
      </c>
      <c r="B1" s="445"/>
      <c r="C1" s="445"/>
      <c r="D1" s="445"/>
      <c r="E1" s="445"/>
      <c r="F1" s="445"/>
      <c r="G1" s="450"/>
    </row>
    <row r="2" spans="1:11" s="60" customFormat="1" ht="19.5" customHeight="1" x14ac:dyDescent="0.2">
      <c r="A2" s="58" t="s">
        <v>72</v>
      </c>
      <c r="B2" s="58" t="s">
        <v>9</v>
      </c>
      <c r="C2" s="59"/>
      <c r="D2" s="444" t="s">
        <v>74</v>
      </c>
      <c r="E2" s="446"/>
      <c r="F2" s="446"/>
    </row>
    <row r="3" spans="1:11" s="60" customFormat="1" ht="31.5" customHeight="1" x14ac:dyDescent="0.2">
      <c r="B3" s="449" t="s">
        <v>0</v>
      </c>
      <c r="C3" s="450"/>
      <c r="D3" s="450"/>
      <c r="E3" s="450"/>
      <c r="F3" s="450"/>
      <c r="G3" s="450"/>
      <c r="H3" s="450"/>
    </row>
    <row r="4" spans="1:11" ht="21" customHeight="1" x14ac:dyDescent="0.2">
      <c r="A4" s="61" t="s">
        <v>73</v>
      </c>
      <c r="B4" s="60"/>
      <c r="C4" s="60"/>
      <c r="D4" s="108"/>
      <c r="E4" s="108"/>
    </row>
    <row r="5" spans="1:11" ht="15.75" customHeight="1" x14ac:dyDescent="0.2">
      <c r="A5" s="58"/>
      <c r="B5" s="61"/>
      <c r="C5" s="60"/>
      <c r="D5" s="60"/>
      <c r="E5" s="108"/>
      <c r="F5" s="108"/>
    </row>
    <row r="6" spans="1:11" ht="61.5" customHeight="1" x14ac:dyDescent="0.2">
      <c r="A6" s="449" t="s">
        <v>75</v>
      </c>
      <c r="B6" s="446"/>
      <c r="C6" s="446"/>
      <c r="D6" s="446"/>
      <c r="E6" s="446"/>
      <c r="F6" s="446"/>
      <c r="G6" s="446"/>
      <c r="H6" s="446"/>
      <c r="I6" s="446"/>
      <c r="J6" s="446"/>
    </row>
    <row r="7" spans="1:11" ht="18" x14ac:dyDescent="0.2">
      <c r="A7" s="112"/>
      <c r="B7" s="112"/>
      <c r="C7" s="112"/>
      <c r="D7" s="112"/>
      <c r="E7" s="112"/>
      <c r="F7" s="112"/>
      <c r="G7" s="112"/>
      <c r="H7" s="112"/>
      <c r="I7" s="112"/>
      <c r="J7" s="113"/>
    </row>
    <row r="8" spans="1:11" ht="21.75" customHeight="1" x14ac:dyDescent="0.2">
      <c r="B8" s="99" t="s">
        <v>11</v>
      </c>
      <c r="C8" s="100"/>
      <c r="I8" s="451" t="s">
        <v>12</v>
      </c>
      <c r="J8" s="452"/>
      <c r="K8" s="453"/>
    </row>
    <row r="9" spans="1:11" ht="18.75" customHeight="1" x14ac:dyDescent="0.2">
      <c r="A9" s="508" t="s">
        <v>149</v>
      </c>
      <c r="B9" s="509"/>
      <c r="C9" s="509"/>
      <c r="D9" s="509"/>
      <c r="E9" s="509"/>
      <c r="F9" s="509"/>
      <c r="G9" s="509"/>
      <c r="H9" s="509"/>
      <c r="I9" s="463"/>
      <c r="J9" s="463"/>
      <c r="K9" s="463"/>
    </row>
    <row r="10" spans="1:11" x14ac:dyDescent="0.2">
      <c r="A10" s="64" t="s">
        <v>13</v>
      </c>
      <c r="B10" s="64" t="s">
        <v>14</v>
      </c>
      <c r="C10" s="64"/>
      <c r="D10" s="64" t="s">
        <v>15</v>
      </c>
      <c r="E10" s="64"/>
      <c r="F10" s="64" t="s">
        <v>16</v>
      </c>
      <c r="G10" s="64" t="s">
        <v>17</v>
      </c>
      <c r="H10" s="64" t="s">
        <v>18</v>
      </c>
      <c r="I10" s="64" t="s">
        <v>19</v>
      </c>
      <c r="J10" s="64"/>
      <c r="K10" s="67"/>
    </row>
    <row r="11" spans="1:11" ht="33" customHeight="1" x14ac:dyDescent="0.2">
      <c r="A11" s="65" t="s">
        <v>20</v>
      </c>
      <c r="B11" s="66" t="s">
        <v>21</v>
      </c>
      <c r="C11" s="67"/>
      <c r="D11" s="68">
        <v>1</v>
      </c>
      <c r="E11" s="69">
        <v>100</v>
      </c>
      <c r="F11" s="67" t="s">
        <v>22</v>
      </c>
      <c r="G11" s="69">
        <v>100</v>
      </c>
      <c r="H11" s="69">
        <v>100</v>
      </c>
      <c r="I11" s="70" t="s">
        <v>23</v>
      </c>
      <c r="J11" s="462" t="s">
        <v>24</v>
      </c>
      <c r="K11" s="463"/>
    </row>
    <row r="12" spans="1:11" ht="95.25" customHeight="1" x14ac:dyDescent="0.2">
      <c r="A12" s="67"/>
      <c r="B12" s="65" t="s">
        <v>25</v>
      </c>
      <c r="C12" s="71"/>
      <c r="D12" s="76">
        <v>0</v>
      </c>
      <c r="E12" s="73">
        <v>100</v>
      </c>
      <c r="F12" s="71" t="s">
        <v>26</v>
      </c>
      <c r="G12" s="73">
        <f>D12*E12</f>
        <v>0</v>
      </c>
      <c r="H12" s="73">
        <f>H11+G12</f>
        <v>100</v>
      </c>
      <c r="I12" s="74" t="s">
        <v>61</v>
      </c>
      <c r="J12" s="463"/>
      <c r="K12" s="463"/>
    </row>
    <row r="13" spans="1:11" ht="72.75" customHeight="1" x14ac:dyDescent="0.2">
      <c r="A13" s="65" t="s">
        <v>28</v>
      </c>
      <c r="B13" s="65" t="s">
        <v>29</v>
      </c>
      <c r="C13" s="71" t="s">
        <v>62</v>
      </c>
      <c r="D13" s="76">
        <v>0.1087</v>
      </c>
      <c r="E13" s="73">
        <f>H12</f>
        <v>100</v>
      </c>
      <c r="F13" s="71" t="s">
        <v>26</v>
      </c>
      <c r="G13" s="73">
        <f>D13*E13</f>
        <v>10.870000000000001</v>
      </c>
      <c r="H13" s="73"/>
      <c r="I13" s="469" t="s">
        <v>150</v>
      </c>
      <c r="J13" s="463"/>
      <c r="K13" s="463"/>
    </row>
    <row r="14" spans="1:11" ht="81" customHeight="1" x14ac:dyDescent="0.2">
      <c r="A14" s="67"/>
      <c r="B14" s="67"/>
      <c r="C14" s="56" t="s">
        <v>121</v>
      </c>
      <c r="D14" s="76">
        <v>2.6100000000000002E-2</v>
      </c>
      <c r="E14" s="73">
        <f>H12</f>
        <v>100</v>
      </c>
      <c r="F14" s="71" t="s">
        <v>26</v>
      </c>
      <c r="G14" s="73">
        <f>D14*E14</f>
        <v>2.6100000000000003</v>
      </c>
      <c r="H14" s="73"/>
      <c r="I14" s="469"/>
      <c r="J14" s="463"/>
      <c r="K14" s="463"/>
    </row>
    <row r="15" spans="1:11" ht="409.5" customHeight="1" x14ac:dyDescent="0.2">
      <c r="A15" s="67"/>
      <c r="B15" s="67"/>
      <c r="C15" s="71" t="s">
        <v>30</v>
      </c>
      <c r="D15" s="109">
        <v>6.0000000000000001E-3</v>
      </c>
      <c r="E15" s="73">
        <f>H12</f>
        <v>100</v>
      </c>
      <c r="F15" s="71" t="s">
        <v>26</v>
      </c>
      <c r="G15" s="73">
        <f>D15*E15</f>
        <v>0.6</v>
      </c>
      <c r="H15" s="73"/>
      <c r="I15" s="469"/>
      <c r="J15" s="463"/>
      <c r="K15" s="463"/>
    </row>
    <row r="16" spans="1:11" ht="29.25" customHeight="1" x14ac:dyDescent="0.2">
      <c r="A16" s="67"/>
      <c r="B16" s="67"/>
      <c r="C16" s="64" t="s">
        <v>31</v>
      </c>
      <c r="D16" s="77">
        <f>SUM(D13:D15)</f>
        <v>0.14080000000000001</v>
      </c>
      <c r="E16" s="78">
        <f>H12</f>
        <v>100</v>
      </c>
      <c r="F16" s="64" t="s">
        <v>26</v>
      </c>
      <c r="G16" s="78">
        <f>SUM(G13:G15)</f>
        <v>14.08</v>
      </c>
      <c r="H16" s="78">
        <f>H12+G16</f>
        <v>114.08</v>
      </c>
      <c r="I16" s="69"/>
      <c r="J16" s="463"/>
      <c r="K16" s="463"/>
    </row>
    <row r="17" spans="1:12" ht="31.5" x14ac:dyDescent="0.2">
      <c r="A17" s="65" t="s">
        <v>32</v>
      </c>
      <c r="B17" s="65" t="s">
        <v>33</v>
      </c>
      <c r="C17" s="71"/>
      <c r="D17" s="72">
        <v>0.08</v>
      </c>
      <c r="E17" s="73">
        <f>H12+G13+G14</f>
        <v>113.48</v>
      </c>
      <c r="F17" s="71" t="s">
        <v>34</v>
      </c>
      <c r="G17" s="73">
        <f t="shared" ref="G17:G21" si="0">D17*E17</f>
        <v>9.0784000000000002</v>
      </c>
      <c r="H17" s="73">
        <f>H16+G17</f>
        <v>123.1584</v>
      </c>
      <c r="I17" s="74" t="s">
        <v>35</v>
      </c>
      <c r="J17" s="463"/>
      <c r="K17" s="463"/>
    </row>
    <row r="18" spans="1:12" ht="39.75" customHeight="1" x14ac:dyDescent="0.2">
      <c r="A18" s="65" t="s">
        <v>36</v>
      </c>
      <c r="B18" s="66" t="s">
        <v>63</v>
      </c>
      <c r="C18" s="102" t="s">
        <v>64</v>
      </c>
      <c r="D18" s="103">
        <v>0</v>
      </c>
      <c r="E18" s="73">
        <f>H17</f>
        <v>123.1584</v>
      </c>
      <c r="F18" s="71" t="s">
        <v>38</v>
      </c>
      <c r="G18" s="73">
        <f t="shared" si="0"/>
        <v>0</v>
      </c>
      <c r="H18" s="73"/>
      <c r="I18" s="74" t="s">
        <v>65</v>
      </c>
      <c r="J18" s="463"/>
      <c r="K18" s="463"/>
    </row>
    <row r="19" spans="1:12" ht="136.5" customHeight="1" x14ac:dyDescent="0.2">
      <c r="A19" s="67"/>
      <c r="B19" s="67"/>
      <c r="C19" s="56" t="s">
        <v>66</v>
      </c>
      <c r="D19" s="79">
        <v>5.8999999999999997E-2</v>
      </c>
      <c r="E19" s="80">
        <f>H17</f>
        <v>123.1584</v>
      </c>
      <c r="F19" s="56" t="s">
        <v>38</v>
      </c>
      <c r="G19" s="80">
        <f t="shared" si="0"/>
        <v>7.2663455999999993</v>
      </c>
      <c r="H19" s="80"/>
      <c r="I19" s="74" t="s">
        <v>67</v>
      </c>
      <c r="J19" s="463"/>
      <c r="K19" s="463"/>
    </row>
    <row r="20" spans="1:12" ht="28.5" customHeight="1" x14ac:dyDescent="0.2">
      <c r="A20" s="67"/>
      <c r="B20" s="67"/>
      <c r="C20" s="102" t="s">
        <v>68</v>
      </c>
      <c r="D20" s="110">
        <v>0</v>
      </c>
      <c r="E20" s="80">
        <f>H17</f>
        <v>123.1584</v>
      </c>
      <c r="F20" s="56" t="s">
        <v>38</v>
      </c>
      <c r="G20" s="80">
        <f t="shared" si="0"/>
        <v>0</v>
      </c>
      <c r="H20" s="80"/>
      <c r="I20" s="74" t="s">
        <v>122</v>
      </c>
      <c r="J20" s="463"/>
      <c r="K20" s="463"/>
    </row>
    <row r="21" spans="1:12" ht="28.5" customHeight="1" x14ac:dyDescent="0.2">
      <c r="A21" s="67"/>
      <c r="B21" s="67"/>
      <c r="C21" s="102" t="s">
        <v>69</v>
      </c>
      <c r="D21" s="110">
        <v>0</v>
      </c>
      <c r="E21" s="80">
        <f>H17</f>
        <v>123.1584</v>
      </c>
      <c r="F21" s="56" t="s">
        <v>38</v>
      </c>
      <c r="G21" s="80">
        <f t="shared" si="0"/>
        <v>0</v>
      </c>
      <c r="H21" s="80"/>
      <c r="I21" s="74" t="s">
        <v>122</v>
      </c>
      <c r="J21" s="463"/>
      <c r="K21" s="463"/>
    </row>
    <row r="22" spans="1:12" x14ac:dyDescent="0.2">
      <c r="A22" s="67"/>
      <c r="B22" s="67"/>
      <c r="C22" s="64" t="s">
        <v>31</v>
      </c>
      <c r="D22" s="77">
        <f>SUM(D18:D21)</f>
        <v>5.8999999999999997E-2</v>
      </c>
      <c r="E22" s="78">
        <f>H17</f>
        <v>123.1584</v>
      </c>
      <c r="F22" s="64" t="s">
        <v>38</v>
      </c>
      <c r="G22" s="78">
        <f>SUM(G18:G21)</f>
        <v>7.2663455999999993</v>
      </c>
      <c r="H22" s="78">
        <f>H17+G22</f>
        <v>130.42474559999999</v>
      </c>
      <c r="I22" s="69"/>
      <c r="J22" s="463"/>
      <c r="K22" s="463"/>
    </row>
    <row r="23" spans="1:12" ht="235.5" customHeight="1" x14ac:dyDescent="0.2">
      <c r="A23" s="67"/>
      <c r="B23" s="66" t="s">
        <v>40</v>
      </c>
      <c r="C23" s="56" t="s">
        <v>106</v>
      </c>
      <c r="D23" s="79">
        <v>1.09E-2</v>
      </c>
      <c r="E23" s="80">
        <f>H17</f>
        <v>123.1584</v>
      </c>
      <c r="F23" s="56" t="s">
        <v>38</v>
      </c>
      <c r="G23" s="80">
        <f t="shared" ref="G23:G29" si="1">D23*E23</f>
        <v>1.34242656</v>
      </c>
      <c r="H23" s="80"/>
      <c r="I23" s="74" t="s">
        <v>123</v>
      </c>
      <c r="J23" s="463"/>
      <c r="K23" s="463"/>
    </row>
    <row r="24" spans="1:12" ht="12.75" customHeight="1" x14ac:dyDescent="0.2">
      <c r="A24" s="67"/>
      <c r="B24" s="56"/>
      <c r="C24" s="56" t="s">
        <v>42</v>
      </c>
      <c r="D24" s="82">
        <v>6.9599999999999995E-2</v>
      </c>
      <c r="E24" s="80">
        <f>H17</f>
        <v>123.1584</v>
      </c>
      <c r="F24" s="56" t="s">
        <v>38</v>
      </c>
      <c r="G24" s="80">
        <f t="shared" si="1"/>
        <v>8.5718246399999991</v>
      </c>
      <c r="H24" s="80"/>
      <c r="I24" s="469" t="s">
        <v>43</v>
      </c>
      <c r="J24" s="463"/>
      <c r="K24" s="463"/>
    </row>
    <row r="25" spans="1:12" x14ac:dyDescent="0.2">
      <c r="A25" s="67"/>
      <c r="B25" s="56"/>
      <c r="C25" s="56" t="s">
        <v>44</v>
      </c>
      <c r="D25" s="82">
        <v>6.9500000000000006E-2</v>
      </c>
      <c r="E25" s="80">
        <f>H17</f>
        <v>123.1584</v>
      </c>
      <c r="F25" s="56" t="s">
        <v>38</v>
      </c>
      <c r="G25" s="80">
        <f t="shared" si="1"/>
        <v>8.5595088000000015</v>
      </c>
      <c r="H25" s="80"/>
      <c r="I25" s="469"/>
      <c r="J25" s="463"/>
      <c r="K25" s="463"/>
    </row>
    <row r="26" spans="1:12" ht="42.75" customHeight="1" x14ac:dyDescent="0.2">
      <c r="A26" s="67"/>
      <c r="B26" s="56"/>
      <c r="C26" s="56" t="s">
        <v>45</v>
      </c>
      <c r="D26" s="82">
        <v>3.5999999999999997E-2</v>
      </c>
      <c r="E26" s="80">
        <f>H17</f>
        <v>123.1584</v>
      </c>
      <c r="F26" s="56" t="s">
        <v>38</v>
      </c>
      <c r="G26" s="80">
        <f t="shared" si="1"/>
        <v>4.4337023999999996</v>
      </c>
      <c r="H26" s="80"/>
      <c r="I26" s="469"/>
      <c r="J26" s="463"/>
      <c r="K26" s="463"/>
    </row>
    <row r="27" spans="1:12" ht="155.25" customHeight="1" x14ac:dyDescent="0.2">
      <c r="A27" s="67"/>
      <c r="B27" s="56"/>
      <c r="C27" s="83" t="s">
        <v>46</v>
      </c>
      <c r="D27" s="79">
        <f>'2c NVT Detacheren fase B,C-Rg I'!D27</f>
        <v>1.125E-2</v>
      </c>
      <c r="E27" s="80">
        <f>H17</f>
        <v>123.1584</v>
      </c>
      <c r="F27" s="56" t="s">
        <v>38</v>
      </c>
      <c r="G27" s="80">
        <f t="shared" si="1"/>
        <v>1.385532</v>
      </c>
      <c r="H27" s="80"/>
      <c r="I27" s="469" t="s">
        <v>86</v>
      </c>
      <c r="J27" s="473" t="s">
        <v>109</v>
      </c>
      <c r="K27" s="473"/>
    </row>
    <row r="28" spans="1:12" ht="231" customHeight="1" x14ac:dyDescent="0.2">
      <c r="A28" s="67"/>
      <c r="B28" s="56"/>
      <c r="C28" s="56" t="s">
        <v>47</v>
      </c>
      <c r="D28" s="79">
        <f>'2c NVT Detacheren fase B,C-Rg I'!D28</f>
        <v>1.72E-2</v>
      </c>
      <c r="E28" s="80">
        <f>H17</f>
        <v>123.1584</v>
      </c>
      <c r="F28" s="56" t="s">
        <v>38</v>
      </c>
      <c r="G28" s="80">
        <f t="shared" si="1"/>
        <v>2.1183244800000001</v>
      </c>
      <c r="H28" s="80"/>
      <c r="I28" s="469"/>
      <c r="J28" s="473" t="s">
        <v>48</v>
      </c>
      <c r="K28" s="473"/>
    </row>
    <row r="29" spans="1:12" ht="116.25" customHeight="1" x14ac:dyDescent="0.2">
      <c r="A29" s="67"/>
      <c r="B29" s="56"/>
      <c r="C29" s="83" t="s">
        <v>89</v>
      </c>
      <c r="D29" s="79">
        <f>'2c NVT Detacheren fase B,C-Rg I'!D29</f>
        <v>8.2000000000000007E-3</v>
      </c>
      <c r="E29" s="80">
        <f>H17</f>
        <v>123.1584</v>
      </c>
      <c r="F29" s="56" t="s">
        <v>38</v>
      </c>
      <c r="G29" s="80">
        <f t="shared" si="1"/>
        <v>1.0098988800000002</v>
      </c>
      <c r="H29" s="80"/>
      <c r="I29" s="74" t="s">
        <v>124</v>
      </c>
      <c r="J29" s="464"/>
      <c r="K29" s="463"/>
    </row>
    <row r="30" spans="1:12" x14ac:dyDescent="0.2">
      <c r="A30" s="67"/>
      <c r="B30" s="67"/>
      <c r="C30" s="64" t="s">
        <v>31</v>
      </c>
      <c r="D30" s="77">
        <f>SUM(D23:D29)</f>
        <v>0.22265000000000001</v>
      </c>
      <c r="E30" s="78">
        <f>H17</f>
        <v>123.1584</v>
      </c>
      <c r="F30" s="64" t="s">
        <v>38</v>
      </c>
      <c r="G30" s="78">
        <f>SUM(G23:G29)</f>
        <v>27.421217760000005</v>
      </c>
      <c r="H30" s="78">
        <f>H22+G30</f>
        <v>157.84596335999998</v>
      </c>
      <c r="I30" s="69"/>
      <c r="J30" s="463"/>
      <c r="K30" s="463"/>
    </row>
    <row r="31" spans="1:12" ht="25.5" customHeight="1" x14ac:dyDescent="0.2">
      <c r="A31" s="468" t="s">
        <v>49</v>
      </c>
      <c r="B31" s="465" t="s">
        <v>50</v>
      </c>
      <c r="C31" s="85" t="s">
        <v>51</v>
      </c>
      <c r="D31" s="86">
        <v>4.02E-2</v>
      </c>
      <c r="E31" s="69">
        <f>H30</f>
        <v>157.84596335999998</v>
      </c>
      <c r="F31" s="67" t="s">
        <v>52</v>
      </c>
      <c r="G31" s="69">
        <f t="shared" ref="G31:G37" si="2">D31*E31</f>
        <v>6.3454077270719997</v>
      </c>
      <c r="H31" s="69"/>
      <c r="I31" s="469" t="s">
        <v>91</v>
      </c>
      <c r="J31" s="463"/>
      <c r="K31" s="463"/>
      <c r="L31" s="84"/>
    </row>
    <row r="32" spans="1:12" ht="12.75" customHeight="1" x14ac:dyDescent="0.2">
      <c r="A32" s="466"/>
      <c r="B32" s="519"/>
      <c r="C32" s="85" t="s">
        <v>53</v>
      </c>
      <c r="D32" s="86">
        <v>1.18E-2</v>
      </c>
      <c r="E32" s="69">
        <f>H30</f>
        <v>157.84596335999998</v>
      </c>
      <c r="F32" s="67" t="s">
        <v>52</v>
      </c>
      <c r="G32" s="69">
        <f t="shared" si="2"/>
        <v>1.8625823676479998</v>
      </c>
      <c r="H32" s="69"/>
      <c r="I32" s="469"/>
      <c r="J32" s="463"/>
      <c r="K32" s="463"/>
    </row>
    <row r="33" spans="1:11" ht="12.75" customHeight="1" x14ac:dyDescent="0.2">
      <c r="A33" s="466"/>
      <c r="B33" s="519"/>
      <c r="C33" s="85" t="s">
        <v>54</v>
      </c>
      <c r="D33" s="86">
        <v>3.0000000000000001E-3</v>
      </c>
      <c r="E33" s="69">
        <f>H30</f>
        <v>157.84596335999998</v>
      </c>
      <c r="F33" s="67" t="s">
        <v>52</v>
      </c>
      <c r="G33" s="69">
        <f t="shared" si="2"/>
        <v>0.47353789007999997</v>
      </c>
      <c r="H33" s="69"/>
      <c r="I33" s="469"/>
      <c r="J33" s="463"/>
      <c r="K33" s="463"/>
    </row>
    <row r="34" spans="1:11" x14ac:dyDescent="0.2">
      <c r="A34" s="466"/>
      <c r="B34" s="519"/>
      <c r="C34" s="85" t="s">
        <v>55</v>
      </c>
      <c r="D34" s="86">
        <v>0</v>
      </c>
      <c r="E34" s="69">
        <f>H30</f>
        <v>157.84596335999998</v>
      </c>
      <c r="F34" s="67" t="s">
        <v>52</v>
      </c>
      <c r="G34" s="69">
        <f t="shared" si="2"/>
        <v>0</v>
      </c>
      <c r="H34" s="69"/>
      <c r="I34" s="469"/>
      <c r="J34" s="463"/>
      <c r="K34" s="463"/>
    </row>
    <row r="35" spans="1:11" x14ac:dyDescent="0.2">
      <c r="A35" s="466"/>
      <c r="B35" s="519"/>
      <c r="C35" s="85" t="s">
        <v>56</v>
      </c>
      <c r="D35" s="86">
        <v>0</v>
      </c>
      <c r="E35" s="69">
        <f>H30</f>
        <v>157.84596335999998</v>
      </c>
      <c r="F35" s="67" t="s">
        <v>52</v>
      </c>
      <c r="G35" s="69">
        <f t="shared" si="2"/>
        <v>0</v>
      </c>
      <c r="H35" s="69"/>
      <c r="I35" s="469"/>
      <c r="J35" s="463"/>
      <c r="K35" s="463"/>
    </row>
    <row r="36" spans="1:11" x14ac:dyDescent="0.2">
      <c r="A36" s="466"/>
      <c r="B36" s="519"/>
      <c r="C36" s="85" t="s">
        <v>56</v>
      </c>
      <c r="D36" s="86">
        <v>0</v>
      </c>
      <c r="E36" s="69">
        <f>H30</f>
        <v>157.84596335999998</v>
      </c>
      <c r="F36" s="67" t="s">
        <v>52</v>
      </c>
      <c r="G36" s="69">
        <f t="shared" si="2"/>
        <v>0</v>
      </c>
      <c r="H36" s="69"/>
      <c r="I36" s="469"/>
      <c r="J36" s="463"/>
      <c r="K36" s="463"/>
    </row>
    <row r="37" spans="1:11" ht="44.25" customHeight="1" x14ac:dyDescent="0.2">
      <c r="A37" s="466"/>
      <c r="B37" s="519"/>
      <c r="C37" s="85" t="s">
        <v>56</v>
      </c>
      <c r="D37" s="86">
        <v>0</v>
      </c>
      <c r="E37" s="69">
        <f>H30</f>
        <v>157.84596335999998</v>
      </c>
      <c r="F37" s="67" t="s">
        <v>52</v>
      </c>
      <c r="G37" s="69">
        <f t="shared" si="2"/>
        <v>0</v>
      </c>
      <c r="H37" s="69"/>
      <c r="I37" s="469"/>
      <c r="J37" s="463"/>
      <c r="K37" s="463"/>
    </row>
    <row r="38" spans="1:11" x14ac:dyDescent="0.2">
      <c r="A38" s="467"/>
      <c r="B38" s="520"/>
      <c r="C38" s="64" t="s">
        <v>57</v>
      </c>
      <c r="D38" s="77">
        <f>SUM(D31:D37)</f>
        <v>5.5E-2</v>
      </c>
      <c r="E38" s="78">
        <f>H30</f>
        <v>157.84596335999998</v>
      </c>
      <c r="F38" s="64" t="s">
        <v>52</v>
      </c>
      <c r="G38" s="78">
        <f>SUM(G31:G37)</f>
        <v>8.6815279847999989</v>
      </c>
      <c r="H38" s="78">
        <f>H30+G38</f>
        <v>166.52749134479998</v>
      </c>
      <c r="I38" s="69"/>
      <c r="J38" s="69"/>
      <c r="K38" s="64"/>
    </row>
    <row r="39" spans="1:11" ht="114.75" x14ac:dyDescent="0.2">
      <c r="A39" s="87"/>
      <c r="B39" s="87"/>
      <c r="C39" s="87"/>
      <c r="D39" s="87"/>
      <c r="E39" s="87"/>
      <c r="F39" s="87" t="s">
        <v>151</v>
      </c>
      <c r="G39" s="87"/>
      <c r="H39" s="88">
        <f>H38</f>
        <v>166.52749134479998</v>
      </c>
      <c r="I39" s="88" t="s">
        <v>58</v>
      </c>
      <c r="J39" s="89">
        <f>ROUND(H39/100,4)</f>
        <v>1.6653</v>
      </c>
      <c r="K39" s="67"/>
    </row>
    <row r="40" spans="1:11" ht="72.75" customHeight="1" x14ac:dyDescent="0.2">
      <c r="A40" s="87"/>
      <c r="B40" s="83" t="s">
        <v>126</v>
      </c>
      <c r="C40" s="87"/>
      <c r="D40" s="87"/>
      <c r="E40" s="87"/>
      <c r="F40" s="87" t="s">
        <v>152</v>
      </c>
      <c r="G40" s="87"/>
      <c r="H40" s="90">
        <v>1.0809</v>
      </c>
      <c r="I40" s="88" t="s">
        <v>59</v>
      </c>
      <c r="J40" s="107"/>
      <c r="K40" s="67"/>
    </row>
    <row r="41" spans="1:11" ht="110.25" customHeight="1" x14ac:dyDescent="0.2">
      <c r="A41" s="87"/>
      <c r="B41" s="87"/>
      <c r="C41" s="87"/>
      <c r="D41" s="87"/>
      <c r="E41" s="87"/>
      <c r="F41" s="87" t="s">
        <v>153</v>
      </c>
      <c r="G41" s="87"/>
      <c r="H41" s="88">
        <f>J39*H40</f>
        <v>1.80002277</v>
      </c>
      <c r="I41" s="88" t="s">
        <v>96</v>
      </c>
      <c r="J41" s="91">
        <f>ROUND(J39*H40,4)</f>
        <v>1.8</v>
      </c>
      <c r="K41" s="67"/>
    </row>
    <row r="42" spans="1:11" x14ac:dyDescent="0.2">
      <c r="B42" s="92" t="s">
        <v>11</v>
      </c>
      <c r="C42" s="93"/>
    </row>
    <row r="43" spans="1:11" x14ac:dyDescent="0.2">
      <c r="B43" s="94"/>
      <c r="C43" s="95"/>
    </row>
    <row r="44" spans="1:11" ht="12.75" customHeight="1" x14ac:dyDescent="0.2"/>
    <row r="45" spans="1:11" ht="93" customHeight="1" x14ac:dyDescent="0.2">
      <c r="A45" s="454" t="s">
        <v>129</v>
      </c>
      <c r="B45" s="510"/>
      <c r="C45" s="510"/>
      <c r="D45" s="510"/>
      <c r="E45" s="511"/>
      <c r="F45" s="511"/>
      <c r="G45" s="511"/>
      <c r="H45" s="511"/>
      <c r="I45" s="512"/>
    </row>
    <row r="46" spans="1:11" ht="33" customHeight="1" x14ac:dyDescent="0.2">
      <c r="A46" s="513"/>
      <c r="B46" s="514"/>
      <c r="C46" s="514"/>
      <c r="D46" s="514"/>
      <c r="E46" s="514"/>
      <c r="F46" s="514"/>
      <c r="G46" s="514"/>
      <c r="H46" s="514"/>
      <c r="I46" s="515"/>
    </row>
    <row r="47" spans="1:11" ht="11.25" customHeight="1" x14ac:dyDescent="0.2">
      <c r="A47" s="513"/>
      <c r="B47" s="514"/>
      <c r="C47" s="514"/>
      <c r="D47" s="514"/>
      <c r="E47" s="514"/>
      <c r="F47" s="514"/>
      <c r="G47" s="514"/>
      <c r="H47" s="514"/>
      <c r="I47" s="515"/>
    </row>
    <row r="48" spans="1:11" ht="23.25" hidden="1" customHeight="1" x14ac:dyDescent="0.2">
      <c r="A48" s="516"/>
      <c r="B48" s="517"/>
      <c r="C48" s="517"/>
      <c r="D48" s="517"/>
      <c r="E48" s="517"/>
      <c r="F48" s="517"/>
      <c r="G48" s="517"/>
      <c r="H48" s="517"/>
      <c r="I48" s="518"/>
    </row>
  </sheetData>
  <sheetProtection sheet="1" objects="1" scenarios="1"/>
  <mergeCells count="17">
    <mergeCell ref="A45:I48"/>
    <mergeCell ref="I27:I28"/>
    <mergeCell ref="J27:K27"/>
    <mergeCell ref="J28:K28"/>
    <mergeCell ref="J29:K37"/>
    <mergeCell ref="A31:A38"/>
    <mergeCell ref="B31:B38"/>
    <mergeCell ref="I31:I37"/>
    <mergeCell ref="A1:G1"/>
    <mergeCell ref="B3:H3"/>
    <mergeCell ref="A9:K9"/>
    <mergeCell ref="J11:K26"/>
    <mergeCell ref="I13:I15"/>
    <mergeCell ref="I24:I26"/>
    <mergeCell ref="I8:K8"/>
    <mergeCell ref="A6:J6"/>
    <mergeCell ref="D2:F2"/>
  </mergeCells>
  <pageMargins left="0.70866141732283472" right="0.70866141732283472" top="0.74803149606299213" bottom="0.74803149606299213" header="0.31496062992125984" footer="0.31496062992125984"/>
  <pageSetup paperSize="8" scale="6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117" customWidth="1"/>
    <col min="2" max="2" width="70" style="117" customWidth="1"/>
    <col min="3" max="3" width="28.5703125" style="122" customWidth="1"/>
    <col min="4" max="4" width="25.7109375" style="117" customWidth="1"/>
    <col min="5" max="5" width="23.42578125" style="117" customWidth="1"/>
    <col min="6" max="6" width="25.42578125" style="117" customWidth="1"/>
    <col min="7" max="7" width="23.85546875" style="117" customWidth="1"/>
    <col min="8" max="8" width="25.85546875" style="117" customWidth="1"/>
    <col min="9" max="10" width="9.140625" style="117"/>
    <col min="11" max="11" width="5.5703125" style="117" customWidth="1"/>
    <col min="12" max="16384" width="9.140625" style="117"/>
  </cols>
  <sheetData>
    <row r="1" spans="1:15" ht="15.75" x14ac:dyDescent="0.25">
      <c r="A1" s="114" t="s">
        <v>154</v>
      </c>
      <c r="B1" s="115"/>
      <c r="C1" s="116" t="s">
        <v>155</v>
      </c>
    </row>
    <row r="2" spans="1:15" ht="15" x14ac:dyDescent="0.2">
      <c r="A2" s="114"/>
      <c r="B2" s="115"/>
      <c r="C2" s="117"/>
    </row>
    <row r="3" spans="1:15" s="120" customFormat="1" ht="19.5" customHeight="1" x14ac:dyDescent="0.25">
      <c r="A3" s="118" t="s">
        <v>72</v>
      </c>
      <c r="B3" s="118" t="s">
        <v>9</v>
      </c>
      <c r="C3" s="502" t="s">
        <v>10</v>
      </c>
      <c r="D3" s="503"/>
      <c r="E3" s="503"/>
      <c r="F3" s="119"/>
    </row>
    <row r="4" spans="1:15" s="120" customFormat="1" ht="31.5" customHeight="1" x14ac:dyDescent="0.2">
      <c r="B4" s="500" t="s">
        <v>0</v>
      </c>
      <c r="C4" s="501"/>
      <c r="D4" s="501"/>
      <c r="E4" s="501"/>
      <c r="F4" s="501"/>
      <c r="G4" s="501"/>
      <c r="H4" s="501"/>
    </row>
    <row r="5" spans="1:15" s="115" customFormat="1" ht="21" customHeight="1" x14ac:dyDescent="0.2">
      <c r="A5" s="121" t="s">
        <v>99</v>
      </c>
      <c r="B5" s="120"/>
      <c r="C5" s="120"/>
      <c r="D5" s="114"/>
      <c r="E5" s="114"/>
    </row>
    <row r="7" spans="1:15" x14ac:dyDescent="0.2">
      <c r="A7" s="123" t="s">
        <v>156</v>
      </c>
      <c r="B7" s="123"/>
      <c r="C7" s="123"/>
      <c r="D7" s="124"/>
    </row>
    <row r="8" spans="1:15" ht="14.25" x14ac:dyDescent="0.2">
      <c r="A8" s="121"/>
      <c r="B8" s="125"/>
      <c r="C8" s="126"/>
      <c r="D8" s="125"/>
      <c r="E8" s="125"/>
      <c r="F8" s="125"/>
      <c r="G8" s="125"/>
      <c r="H8" s="125"/>
      <c r="I8" s="125"/>
      <c r="J8" s="125"/>
      <c r="K8" s="125"/>
      <c r="L8" s="125"/>
      <c r="M8" s="125"/>
      <c r="N8" s="125"/>
      <c r="O8" s="125"/>
    </row>
    <row r="9" spans="1:15" ht="29.25" customHeight="1" x14ac:dyDescent="0.2">
      <c r="A9" s="125"/>
      <c r="B9" s="125"/>
      <c r="C9" s="126"/>
      <c r="D9" s="127" t="s">
        <v>157</v>
      </c>
      <c r="E9" s="128"/>
      <c r="F9" s="125"/>
      <c r="G9" s="125"/>
      <c r="H9" s="125"/>
      <c r="I9" s="125"/>
      <c r="J9" s="125"/>
      <c r="K9" s="125"/>
      <c r="L9" s="125"/>
      <c r="M9" s="125"/>
      <c r="N9" s="125"/>
      <c r="O9" s="125"/>
    </row>
    <row r="10" spans="1:15" ht="63.75" customHeight="1" x14ac:dyDescent="0.2">
      <c r="A10" s="129" t="s">
        <v>158</v>
      </c>
      <c r="B10" s="130" t="s">
        <v>159</v>
      </c>
      <c r="C10" s="131" t="s">
        <v>160</v>
      </c>
      <c r="D10" s="132" t="s">
        <v>161</v>
      </c>
      <c r="E10" s="132" t="s">
        <v>162</v>
      </c>
      <c r="F10" s="132" t="s">
        <v>163</v>
      </c>
      <c r="G10" s="132" t="s">
        <v>164</v>
      </c>
      <c r="H10" s="125"/>
      <c r="I10" s="125"/>
      <c r="J10" s="125"/>
      <c r="K10" s="125"/>
      <c r="L10" s="125"/>
      <c r="M10" s="125"/>
      <c r="N10" s="125"/>
    </row>
    <row r="11" spans="1:15" ht="60" customHeight="1" x14ac:dyDescent="0.2">
      <c r="A11" s="535" t="s">
        <v>165</v>
      </c>
      <c r="B11" s="133" t="s">
        <v>166</v>
      </c>
      <c r="C11" s="134">
        <f>'2a NVT Uitzenden fase A - Rg I '!J40</f>
        <v>1.3254999999999999</v>
      </c>
      <c r="D11" s="135">
        <v>0</v>
      </c>
      <c r="E11" s="136">
        <v>0.3</v>
      </c>
      <c r="F11" s="137">
        <f>D11</f>
        <v>0</v>
      </c>
      <c r="G11" s="138">
        <f>+C11*D11*E11</f>
        <v>0</v>
      </c>
      <c r="H11" s="125"/>
      <c r="I11" s="125"/>
      <c r="J11" s="125"/>
      <c r="K11" s="125"/>
      <c r="L11" s="125"/>
      <c r="M11" s="125"/>
      <c r="N11" s="125"/>
    </row>
    <row r="12" spans="1:15" ht="49.5" customHeight="1" x14ac:dyDescent="0.2">
      <c r="A12" s="536"/>
      <c r="B12" s="133" t="s">
        <v>167</v>
      </c>
      <c r="C12" s="134">
        <f>'2b NVT Detacheren fase A - Rg I'!J40</f>
        <v>1.8</v>
      </c>
      <c r="D12" s="135">
        <v>1</v>
      </c>
      <c r="E12" s="136">
        <v>0.3</v>
      </c>
      <c r="F12" s="137">
        <f>D12</f>
        <v>1</v>
      </c>
      <c r="G12" s="138">
        <f>+C12*D12*E12</f>
        <v>0.54</v>
      </c>
      <c r="H12" s="125"/>
      <c r="I12" s="125"/>
      <c r="J12" s="125"/>
      <c r="K12" s="125"/>
      <c r="L12" s="125"/>
      <c r="M12" s="125"/>
      <c r="N12" s="125"/>
    </row>
    <row r="13" spans="1:15" ht="48.75" customHeight="1" x14ac:dyDescent="0.2">
      <c r="A13" s="536"/>
      <c r="B13" s="133" t="s">
        <v>168</v>
      </c>
      <c r="C13" s="134">
        <f>'2c NVT Detacheren fase B,C-Rg I'!J41</f>
        <v>1.8</v>
      </c>
      <c r="D13" s="139"/>
      <c r="E13" s="136">
        <v>0.2</v>
      </c>
      <c r="F13" s="140"/>
      <c r="G13" s="138">
        <f>+C13*E13</f>
        <v>0.36000000000000004</v>
      </c>
      <c r="H13" s="125"/>
      <c r="I13" s="125"/>
      <c r="J13" s="125"/>
      <c r="K13" s="125"/>
      <c r="L13" s="125"/>
      <c r="M13" s="125"/>
      <c r="N13" s="125"/>
    </row>
    <row r="14" spans="1:15" ht="45" customHeight="1" x14ac:dyDescent="0.2">
      <c r="A14" s="536"/>
      <c r="B14" s="133" t="s">
        <v>169</v>
      </c>
      <c r="C14" s="134">
        <f>'2d NVT Uitzenden fase A - Rg II'!J41</f>
        <v>1.3328</v>
      </c>
      <c r="D14" s="135">
        <v>0</v>
      </c>
      <c r="E14" s="136">
        <v>0.3</v>
      </c>
      <c r="F14" s="137">
        <f>D14</f>
        <v>0</v>
      </c>
      <c r="G14" s="138">
        <f>+C14*D14*E14</f>
        <v>0</v>
      </c>
      <c r="H14" s="141"/>
      <c r="I14" s="125"/>
      <c r="J14" s="125"/>
      <c r="K14" s="125"/>
      <c r="L14" s="125"/>
      <c r="M14" s="125"/>
      <c r="N14" s="125"/>
    </row>
    <row r="15" spans="1:15" ht="45.75" customHeight="1" x14ac:dyDescent="0.2">
      <c r="A15" s="536"/>
      <c r="B15" s="133" t="s">
        <v>170</v>
      </c>
      <c r="C15" s="134">
        <f>'2e NVT  Detacheren fase A-Rg II'!J41</f>
        <v>1.8</v>
      </c>
      <c r="D15" s="135">
        <v>1</v>
      </c>
      <c r="E15" s="136">
        <v>0.3</v>
      </c>
      <c r="F15" s="137">
        <f>D15</f>
        <v>1</v>
      </c>
      <c r="G15" s="138">
        <f>+C15*D15*E15</f>
        <v>0.54</v>
      </c>
      <c r="H15" s="125"/>
      <c r="I15" s="125"/>
      <c r="J15" s="125"/>
      <c r="K15" s="125"/>
      <c r="L15" s="125"/>
      <c r="M15" s="125"/>
      <c r="N15" s="125"/>
    </row>
    <row r="16" spans="1:15" ht="45" customHeight="1" x14ac:dyDescent="0.2">
      <c r="A16" s="536"/>
      <c r="B16" s="142" t="s">
        <v>171</v>
      </c>
      <c r="C16" s="134">
        <f>'2f NVT Detacheren fase B,C-RgII'!J41</f>
        <v>1.8</v>
      </c>
      <c r="D16" s="143"/>
      <c r="E16" s="136">
        <v>0.2</v>
      </c>
      <c r="F16" s="143"/>
      <c r="G16" s="138">
        <f t="shared" ref="G16" si="0">+C16*E16</f>
        <v>0.36000000000000004</v>
      </c>
      <c r="H16" s="125"/>
      <c r="I16" s="125"/>
      <c r="J16" s="125"/>
      <c r="K16" s="125"/>
      <c r="L16" s="125"/>
      <c r="M16" s="125"/>
      <c r="N16" s="125"/>
    </row>
    <row r="17" spans="1:15" ht="111" customHeight="1" x14ac:dyDescent="0.2">
      <c r="A17" s="125"/>
      <c r="B17" s="125"/>
      <c r="C17" s="126"/>
      <c r="D17" s="144" t="s">
        <v>172</v>
      </c>
      <c r="E17" s="145" t="s">
        <v>173</v>
      </c>
      <c r="F17" s="146">
        <f>SUM(F11:F13)</f>
        <v>1</v>
      </c>
      <c r="G17" s="147">
        <f>ROUND(G11+G12+G13+G14+G15+G16,4)</f>
        <v>1.8</v>
      </c>
      <c r="H17" s="148" t="s">
        <v>174</v>
      </c>
      <c r="J17" s="125"/>
      <c r="K17" s="125"/>
      <c r="L17" s="125"/>
      <c r="M17" s="125"/>
    </row>
    <row r="18" spans="1:15" ht="69" customHeight="1" x14ac:dyDescent="0.2">
      <c r="A18" s="149"/>
      <c r="B18" s="150"/>
      <c r="C18" s="151"/>
      <c r="D18" s="152"/>
      <c r="E18" s="153"/>
      <c r="F18" s="154" t="str">
        <f>IF(F17&lt;&gt;100%,"totaal moet 100% zijn!","Okay")</f>
        <v>Okay</v>
      </c>
      <c r="G18" s="155" t="s">
        <v>175</v>
      </c>
      <c r="I18" s="125"/>
      <c r="J18" s="125"/>
      <c r="K18" s="125"/>
      <c r="L18" s="125"/>
      <c r="M18" s="125"/>
      <c r="N18" s="125"/>
      <c r="O18" s="125"/>
    </row>
    <row r="19" spans="1:15" ht="69" customHeight="1" x14ac:dyDescent="0.2">
      <c r="A19" s="149"/>
      <c r="B19" s="150"/>
      <c r="C19" s="151"/>
      <c r="D19" s="141"/>
      <c r="E19" s="145" t="s">
        <v>176</v>
      </c>
      <c r="F19" s="146">
        <f>SUM(F14:F15)</f>
        <v>1</v>
      </c>
      <c r="G19" s="156"/>
      <c r="I19" s="125"/>
      <c r="J19" s="125"/>
      <c r="K19" s="125"/>
      <c r="L19" s="125"/>
      <c r="M19" s="125"/>
      <c r="N19" s="125"/>
      <c r="O19" s="125"/>
    </row>
    <row r="20" spans="1:15" ht="69" customHeight="1" x14ac:dyDescent="0.2">
      <c r="A20" s="149"/>
      <c r="B20" s="150"/>
      <c r="C20" s="151"/>
      <c r="D20" s="141"/>
      <c r="E20" s="125"/>
      <c r="F20" s="154" t="str">
        <f>IF(F19&lt;&gt;100%,"totaal moet 100% zijn!","Okay")</f>
        <v>Okay</v>
      </c>
      <c r="G20" s="156"/>
      <c r="I20" s="125"/>
      <c r="J20" s="125"/>
      <c r="K20" s="125"/>
      <c r="L20" s="125"/>
      <c r="M20" s="125"/>
      <c r="N20" s="125"/>
      <c r="O20" s="125"/>
    </row>
    <row r="21" spans="1:15" ht="28.5" customHeight="1" x14ac:dyDescent="0.2">
      <c r="A21" s="149"/>
      <c r="B21" s="150"/>
      <c r="C21" s="151"/>
      <c r="D21" s="141"/>
      <c r="E21" s="125"/>
      <c r="F21" s="141"/>
      <c r="G21" s="156"/>
      <c r="I21" s="125"/>
      <c r="J21" s="125"/>
      <c r="K21" s="125"/>
      <c r="L21" s="125"/>
      <c r="M21" s="125"/>
      <c r="N21" s="125"/>
      <c r="O21" s="125"/>
    </row>
    <row r="22" spans="1:15" ht="57" x14ac:dyDescent="0.2">
      <c r="A22" s="157" t="s">
        <v>177</v>
      </c>
      <c r="B22" s="539" t="s">
        <v>178</v>
      </c>
      <c r="C22" s="540"/>
      <c r="D22" s="141"/>
      <c r="F22" s="158"/>
      <c r="J22" s="125"/>
      <c r="K22" s="125"/>
      <c r="L22" s="125"/>
      <c r="M22" s="125"/>
    </row>
    <row r="23" spans="1:15" ht="72.75" customHeight="1" x14ac:dyDescent="0.2">
      <c r="A23" s="159" t="s">
        <v>179</v>
      </c>
      <c r="B23" s="160" t="s">
        <v>180</v>
      </c>
      <c r="C23" s="161" t="e">
        <f>#REF!</f>
        <v>#REF!</v>
      </c>
      <c r="D23" s="537" t="s">
        <v>181</v>
      </c>
      <c r="E23" s="538"/>
      <c r="F23" s="158"/>
      <c r="J23" s="125"/>
      <c r="K23" s="125"/>
      <c r="L23" s="125"/>
      <c r="M23" s="125"/>
    </row>
    <row r="24" spans="1:15" ht="65.25" customHeight="1" x14ac:dyDescent="0.2">
      <c r="A24" s="162"/>
      <c r="B24" s="150"/>
      <c r="C24" s="151"/>
      <c r="D24" s="163"/>
      <c r="E24" s="164"/>
      <c r="F24" s="158"/>
      <c r="J24" s="125"/>
      <c r="K24" s="125"/>
      <c r="L24" s="125"/>
      <c r="M24" s="125"/>
    </row>
    <row r="25" spans="1:15" ht="69" customHeight="1" x14ac:dyDescent="0.2">
      <c r="A25" s="129" t="s">
        <v>182</v>
      </c>
      <c r="B25" s="165" t="s">
        <v>183</v>
      </c>
      <c r="C25" s="166" t="s">
        <v>184</v>
      </c>
      <c r="D25" s="166" t="s">
        <v>185</v>
      </c>
      <c r="E25" s="132" t="s">
        <v>164</v>
      </c>
      <c r="F25" s="167"/>
      <c r="H25" s="125"/>
      <c r="I25" s="125"/>
      <c r="J25" s="125"/>
      <c r="K25" s="125"/>
      <c r="L25" s="125"/>
      <c r="M25" s="125"/>
    </row>
    <row r="26" spans="1:15" ht="91.5" customHeight="1" x14ac:dyDescent="0.2">
      <c r="A26" s="535" t="s">
        <v>186</v>
      </c>
      <c r="B26" s="168" t="s">
        <v>187</v>
      </c>
      <c r="C26" s="134">
        <f>'2a Fase A'!J41</f>
        <v>1.6407</v>
      </c>
      <c r="D26" s="169">
        <v>0.4</v>
      </c>
      <c r="E26" s="138">
        <f>C26*D26</f>
        <v>0.65628000000000009</v>
      </c>
      <c r="F26" s="167"/>
      <c r="G26" s="125"/>
      <c r="H26" s="125"/>
      <c r="I26" s="125"/>
    </row>
    <row r="27" spans="1:15" ht="58.5" customHeight="1" x14ac:dyDescent="0.2">
      <c r="A27" s="545"/>
      <c r="B27" s="168" t="s">
        <v>188</v>
      </c>
      <c r="C27" s="134">
        <f>'2b Fase B en C'!J41</f>
        <v>1.6262000000000001</v>
      </c>
      <c r="D27" s="169">
        <v>0.1</v>
      </c>
      <c r="E27" s="138">
        <f>C27*D27</f>
        <v>0.16262000000000001</v>
      </c>
      <c r="F27" s="125"/>
      <c r="G27" s="125"/>
      <c r="H27" s="125"/>
      <c r="I27" s="125"/>
    </row>
    <row r="28" spans="1:15" ht="84.75" customHeight="1" x14ac:dyDescent="0.2">
      <c r="A28" s="545"/>
      <c r="B28" s="168" t="s">
        <v>189</v>
      </c>
      <c r="C28" s="134" t="e">
        <f>#REF!</f>
        <v>#REF!</v>
      </c>
      <c r="D28" s="169">
        <v>0.4</v>
      </c>
      <c r="E28" s="138" t="e">
        <f t="shared" ref="E28:E29" si="1">C28*D28</f>
        <v>#REF!</v>
      </c>
      <c r="F28" s="125"/>
      <c r="G28" s="125"/>
      <c r="H28" s="125"/>
      <c r="I28" s="125"/>
      <c r="J28" s="125"/>
      <c r="K28" s="125"/>
    </row>
    <row r="29" spans="1:15" ht="66.75" customHeight="1" x14ac:dyDescent="0.2">
      <c r="A29" s="545"/>
      <c r="B29" s="168" t="s">
        <v>190</v>
      </c>
      <c r="C29" s="134" t="e">
        <f>#REF!</f>
        <v>#REF!</v>
      </c>
      <c r="D29" s="169">
        <v>0.1</v>
      </c>
      <c r="E29" s="138" t="e">
        <f t="shared" si="1"/>
        <v>#REF!</v>
      </c>
      <c r="F29" s="158"/>
      <c r="J29" s="125"/>
      <c r="K29" s="125"/>
      <c r="L29" s="125"/>
      <c r="M29" s="125"/>
    </row>
    <row r="30" spans="1:15" ht="55.5" customHeight="1" x14ac:dyDescent="0.2">
      <c r="A30" s="545"/>
      <c r="C30" s="117"/>
      <c r="E30" s="170" t="e">
        <f>ROUND(E26+E27+E28+E29,4)</f>
        <v>#REF!</v>
      </c>
      <c r="F30" s="171" t="s">
        <v>191</v>
      </c>
      <c r="G30" s="125"/>
      <c r="H30" s="125"/>
      <c r="I30" s="125"/>
    </row>
    <row r="31" spans="1:15" ht="57" customHeight="1" x14ac:dyDescent="0.2">
      <c r="A31" s="545"/>
      <c r="B31" s="125"/>
      <c r="C31" s="126"/>
      <c r="D31" s="153"/>
      <c r="E31" s="156" t="s">
        <v>175</v>
      </c>
      <c r="F31" s="158"/>
      <c r="G31" s="125"/>
      <c r="H31" s="125"/>
      <c r="I31" s="125"/>
    </row>
    <row r="32" spans="1:15" ht="3" customHeight="1" x14ac:dyDescent="0.2">
      <c r="A32" s="545"/>
      <c r="B32" s="125"/>
      <c r="C32" s="126"/>
      <c r="D32" s="153"/>
      <c r="E32" s="156"/>
      <c r="F32" s="158"/>
      <c r="J32" s="125"/>
      <c r="K32" s="125"/>
      <c r="L32" s="125"/>
      <c r="M32" s="125"/>
    </row>
    <row r="33" spans="1:15" ht="24.75" customHeight="1" x14ac:dyDescent="0.2">
      <c r="A33" s="172"/>
      <c r="B33" s="125"/>
      <c r="C33" s="126"/>
      <c r="D33" s="153"/>
      <c r="E33" s="156"/>
      <c r="F33" s="158"/>
      <c r="J33" s="125"/>
      <c r="K33" s="125"/>
      <c r="L33" s="125"/>
      <c r="M33" s="125"/>
    </row>
    <row r="34" spans="1:15" ht="31.5" customHeight="1" x14ac:dyDescent="0.2">
      <c r="A34" s="172"/>
      <c r="B34" s="125"/>
      <c r="C34" s="126"/>
      <c r="D34" s="141"/>
      <c r="E34" s="125"/>
      <c r="F34" s="125"/>
      <c r="G34" s="125"/>
      <c r="H34" s="125"/>
      <c r="I34" s="125"/>
      <c r="J34" s="125"/>
      <c r="K34" s="125"/>
      <c r="L34" s="125"/>
      <c r="M34" s="125"/>
      <c r="N34" s="125"/>
      <c r="O34" s="125"/>
    </row>
    <row r="35" spans="1:15" ht="71.25" x14ac:dyDescent="0.2">
      <c r="A35" s="173" t="s">
        <v>192</v>
      </c>
      <c r="B35" s="174"/>
      <c r="C35" s="174"/>
      <c r="D35" s="175"/>
      <c r="E35" s="125"/>
      <c r="G35" s="125"/>
      <c r="H35" s="125"/>
      <c r="I35" s="125"/>
      <c r="J35" s="125"/>
      <c r="K35" s="125"/>
      <c r="L35" s="125"/>
      <c r="M35" s="125"/>
      <c r="N35" s="125"/>
      <c r="O35" s="125"/>
    </row>
    <row r="36" spans="1:15" ht="45.75" customHeight="1" x14ac:dyDescent="0.2">
      <c r="B36" s="176" t="s">
        <v>193</v>
      </c>
      <c r="C36" s="177" t="s">
        <v>194</v>
      </c>
      <c r="D36" s="178" t="s">
        <v>195</v>
      </c>
      <c r="G36" s="125"/>
      <c r="H36" s="125"/>
      <c r="I36" s="125"/>
      <c r="J36" s="125"/>
      <c r="K36" s="125"/>
      <c r="L36" s="125"/>
      <c r="M36" s="125"/>
      <c r="N36" s="125"/>
      <c r="O36" s="125"/>
    </row>
    <row r="37" spans="1:15" ht="43.5" customHeight="1" x14ac:dyDescent="0.2">
      <c r="A37" s="179" t="s">
        <v>196</v>
      </c>
      <c r="B37" s="180">
        <f>G17</f>
        <v>1.8</v>
      </c>
      <c r="C37" s="181">
        <v>0.5</v>
      </c>
      <c r="D37" s="182">
        <f>B37*C37</f>
        <v>0.9</v>
      </c>
      <c r="G37" s="125"/>
      <c r="H37" s="125"/>
      <c r="I37" s="125"/>
      <c r="J37" s="125"/>
      <c r="K37" s="125"/>
      <c r="L37" s="125"/>
      <c r="M37" s="125"/>
      <c r="N37" s="125"/>
      <c r="O37" s="125"/>
    </row>
    <row r="38" spans="1:15" ht="120.75" customHeight="1" x14ac:dyDescent="0.2">
      <c r="A38" s="183" t="s">
        <v>197</v>
      </c>
      <c r="B38" s="184" t="e">
        <f>E30</f>
        <v>#REF!</v>
      </c>
      <c r="C38" s="181">
        <v>0.5</v>
      </c>
      <c r="D38" s="182" t="e">
        <f>B38*C38</f>
        <v>#REF!</v>
      </c>
      <c r="G38" s="125"/>
      <c r="H38" s="125"/>
      <c r="I38" s="125"/>
      <c r="J38" s="125"/>
      <c r="K38" s="125"/>
      <c r="L38" s="125"/>
      <c r="M38" s="125"/>
      <c r="N38" s="125"/>
      <c r="O38" s="125"/>
    </row>
    <row r="39" spans="1:15" ht="104.25" customHeight="1" x14ac:dyDescent="0.25">
      <c r="A39" s="125"/>
      <c r="B39" s="125"/>
      <c r="C39" s="185"/>
      <c r="D39" s="186" t="e">
        <f>D37+D38</f>
        <v>#REF!</v>
      </c>
      <c r="E39" s="187" t="e">
        <f>ROUND(D39,4)</f>
        <v>#REF!</v>
      </c>
      <c r="F39" s="148" t="s">
        <v>198</v>
      </c>
      <c r="G39" s="125"/>
      <c r="H39" s="125"/>
      <c r="I39" s="125"/>
      <c r="J39" s="125"/>
      <c r="K39" s="125"/>
      <c r="L39" s="125"/>
      <c r="M39" s="125"/>
      <c r="N39" s="125"/>
      <c r="O39" s="125"/>
    </row>
    <row r="40" spans="1:15" ht="31.5" customHeight="1" x14ac:dyDescent="0.25">
      <c r="A40" s="125"/>
      <c r="B40" s="125"/>
      <c r="C40" s="126"/>
      <c r="E40" s="158" t="s">
        <v>175</v>
      </c>
      <c r="I40" s="188"/>
    </row>
    <row r="41" spans="1:15" ht="14.25" x14ac:dyDescent="0.2">
      <c r="A41" s="125"/>
      <c r="B41" s="189"/>
      <c r="C41" s="126"/>
      <c r="E41" s="125"/>
    </row>
    <row r="42" spans="1:15" x14ac:dyDescent="0.2">
      <c r="A42" s="125"/>
      <c r="B42" s="190" t="s">
        <v>199</v>
      </c>
      <c r="C42" s="126"/>
      <c r="D42" s="125"/>
    </row>
    <row r="43" spans="1:15" ht="33" customHeight="1" x14ac:dyDescent="0.2">
      <c r="B43" s="191" t="s">
        <v>200</v>
      </c>
      <c r="C43" s="191"/>
      <c r="D43" s="191"/>
      <c r="G43" s="192"/>
    </row>
    <row r="44" spans="1:15" ht="18" customHeight="1" x14ac:dyDescent="0.2">
      <c r="B44" s="141" t="s">
        <v>201</v>
      </c>
      <c r="C44" s="126"/>
      <c r="D44" s="125"/>
      <c r="G44" s="192"/>
    </row>
    <row r="45" spans="1:15" ht="52.5" customHeight="1" x14ac:dyDescent="0.2">
      <c r="B45" s="125"/>
      <c r="C45" s="126"/>
      <c r="D45" s="125"/>
      <c r="E45" s="192"/>
      <c r="G45" s="192"/>
    </row>
    <row r="46" spans="1:15" ht="45" customHeight="1" x14ac:dyDescent="0.2">
      <c r="B46" s="193" t="s">
        <v>202</v>
      </c>
      <c r="C46" s="167" t="s">
        <v>203</v>
      </c>
      <c r="D46" s="125"/>
      <c r="E46" s="125"/>
    </row>
    <row r="47" spans="1:15" ht="39.75" customHeight="1" x14ac:dyDescent="0.2">
      <c r="B47" s="193" t="e">
        <f>2.15-E39</f>
        <v>#REF!</v>
      </c>
      <c r="C47" s="194" t="e">
        <f>IF(C48&lt;0,"knock out",IF(C48&gt;=300,300,C48))</f>
        <v>#REF!</v>
      </c>
      <c r="D47" s="195" t="s">
        <v>204</v>
      </c>
      <c r="E47" s="125"/>
    </row>
    <row r="48" spans="1:15" s="196" customFormat="1" ht="23.25" hidden="1" customHeight="1" x14ac:dyDescent="0.2">
      <c r="B48" s="197"/>
      <c r="C48" s="198" t="e">
        <f>B47*545.4545</f>
        <v>#REF!</v>
      </c>
      <c r="D48" s="199" t="s">
        <v>205</v>
      </c>
      <c r="E48" s="200"/>
    </row>
    <row r="49" spans="1:5" ht="29.25" customHeight="1" x14ac:dyDescent="0.2">
      <c r="A49" s="201"/>
      <c r="B49" s="202"/>
      <c r="C49" s="203"/>
      <c r="D49" s="128"/>
      <c r="E49" s="204"/>
    </row>
    <row r="50" spans="1:5" ht="31.5" customHeight="1" x14ac:dyDescent="0.2">
      <c r="B50" s="125"/>
      <c r="C50" s="541"/>
      <c r="D50" s="541"/>
    </row>
    <row r="51" spans="1:5" ht="38.25" customHeight="1" x14ac:dyDescent="0.2">
      <c r="A51" s="554" t="s">
        <v>206</v>
      </c>
      <c r="B51" s="555"/>
      <c r="C51" s="555"/>
      <c r="D51" s="555"/>
      <c r="E51" s="556"/>
    </row>
    <row r="52" spans="1:5" ht="30" customHeight="1" x14ac:dyDescent="0.2">
      <c r="A52" s="544" t="s">
        <v>207</v>
      </c>
      <c r="B52" s="548" t="s">
        <v>208</v>
      </c>
      <c r="C52" s="549"/>
      <c r="D52" s="125"/>
    </row>
    <row r="53" spans="1:5" ht="33" customHeight="1" thickBot="1" x14ac:dyDescent="0.25">
      <c r="A53" s="543"/>
      <c r="B53" s="550"/>
      <c r="C53" s="551"/>
      <c r="D53" s="204"/>
    </row>
    <row r="54" spans="1:5" ht="20.25" customHeight="1" x14ac:dyDescent="0.2">
      <c r="A54" s="542" t="s">
        <v>209</v>
      </c>
      <c r="B54" s="552" t="s">
        <v>210</v>
      </c>
      <c r="C54" s="553"/>
    </row>
    <row r="55" spans="1:5" ht="66" customHeight="1" thickBot="1" x14ac:dyDescent="0.25">
      <c r="A55" s="543"/>
      <c r="B55" s="550"/>
      <c r="C55" s="551"/>
    </row>
    <row r="56" spans="1:5" ht="69.75" customHeight="1" x14ac:dyDescent="0.2">
      <c r="A56" s="542" t="s">
        <v>211</v>
      </c>
      <c r="B56" s="552" t="s">
        <v>212</v>
      </c>
      <c r="C56" s="553"/>
    </row>
    <row r="57" spans="1:5" ht="72" customHeight="1" thickBot="1" x14ac:dyDescent="0.25">
      <c r="A57" s="543"/>
      <c r="B57" s="550"/>
      <c r="C57" s="551"/>
    </row>
    <row r="58" spans="1:5" ht="91.5" customHeight="1" thickBot="1" x14ac:dyDescent="0.25">
      <c r="A58" s="205" t="s">
        <v>213</v>
      </c>
      <c r="B58" s="546"/>
      <c r="C58" s="547"/>
    </row>
  </sheetData>
  <sheetProtection sheet="1" objects="1" scenarios="1" formatRows="0"/>
  <mergeCells count="15">
    <mergeCell ref="B58:C58"/>
    <mergeCell ref="B52:C53"/>
    <mergeCell ref="B54:C55"/>
    <mergeCell ref="B56:C57"/>
    <mergeCell ref="A51:E51"/>
    <mergeCell ref="C50:D50"/>
    <mergeCell ref="A56:A57"/>
    <mergeCell ref="A54:A55"/>
    <mergeCell ref="A52:A53"/>
    <mergeCell ref="A26:A32"/>
    <mergeCell ref="B4:H4"/>
    <mergeCell ref="A11:A16"/>
    <mergeCell ref="D23:E23"/>
    <mergeCell ref="B22:C22"/>
    <mergeCell ref="C3:E3"/>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E71A39-8744-411A-AD08-1446EB6D5695}">
  <ds:schemaRefs>
    <ds:schemaRef ds:uri="http://schemas.microsoft.com/office/infopath/2007/PartnerControls"/>
    <ds:schemaRef ds:uri="http://purl.org/dc/terms/"/>
    <ds:schemaRef ds:uri="dc5dceac-8e71-43a2-a130-7571f4da97b3"/>
    <ds:schemaRef ds:uri="http://schemas.microsoft.com/office/2006/documentManagement/types"/>
    <ds:schemaRef ds:uri="586d9e74-91af-427c-b321-d04c74341d15"/>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9551FA8-B46D-4C31-9DAB-A7EC290E4C13}">
  <ds:schemaRefs>
    <ds:schemaRef ds:uri="http://schemas.microsoft.com/sharepoint/v3/contenttype/forms"/>
  </ds:schemaRefs>
</ds:datastoreItem>
</file>

<file path=customXml/itemProps3.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vt:i4>
      </vt:variant>
    </vt:vector>
  </HeadingPairs>
  <TitlesOfParts>
    <vt:vector size="15" baseType="lpstr">
      <vt:lpstr>0 Leeswijzer</vt:lpstr>
      <vt:lpstr>1 cao Rijk bruto Uurloon</vt:lpstr>
      <vt:lpstr>2a Fase A</vt:lpstr>
      <vt:lpstr>2b Fase B en C</vt:lpstr>
      <vt:lpstr>2c AOW fase A</vt:lpstr>
      <vt:lpstr>2d AOW fase B en C</vt:lpstr>
      <vt:lpstr>3. Gewogen gemiddelde ORF </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Molenaar, Jolanda</cp:lastModifiedBy>
  <cp:revision/>
  <cp:lastPrinted>2023-10-24T13:50:42Z</cp:lastPrinted>
  <dcterms:created xsi:type="dcterms:W3CDTF">2012-02-07T16:40:05Z</dcterms:created>
  <dcterms:modified xsi:type="dcterms:W3CDTF">2023-12-11T18:33:33Z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