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M:\Sociaal Geregeld\M. Aanbesteding Wmo 1-1-2024\Marktconsultatie\Beantwoording\"/>
    </mc:Choice>
  </mc:AlternateContent>
  <xr:revisionPtr revIDLastSave="0" documentId="13_ncr:1_{4A62D025-BCDE-45A1-B1D0-898628D0E29B}" xr6:coauthVersionLast="47" xr6:coauthVersionMax="47" xr10:uidLastSave="{00000000-0000-0000-0000-000000000000}"/>
  <bookViews>
    <workbookView xWindow="-120" yWindow="-120" windowWidth="29040" windowHeight="17640" tabRatio="917" firstSheet="3" activeTab="3" xr2:uid="{996AD8EC-8311-4867-A07D-71970398654B}"/>
  </bookViews>
  <sheets>
    <sheet name="Uitgangspunten" sheetId="3" state="hidden" r:id="rId1"/>
    <sheet name="Handleiding" sheetId="10" state="hidden" r:id="rId2"/>
    <sheet name="FWG" sheetId="19" state="hidden" r:id="rId3"/>
    <sheet name="1_reeel tarief_HH" sheetId="13" r:id="rId4"/>
    <sheet name="1_Kostprijs_begeleiding_VVT" sheetId="14" state="hidden" r:id="rId5"/>
    <sheet name="1_Kostprijs_begeleiding_GHZ" sheetId="16" state="hidden" r:id="rId6"/>
    <sheet name="1_Kostprijs_begeleiding_GGZ" sheetId="17" state="hidden" r:id="rId7"/>
    <sheet name="1_Kostprijs_begeleiding_SW" sheetId="15" state="hidden" r:id="rId8"/>
    <sheet name="CAO_VVT" sheetId="1" state="hidden" r:id="rId9"/>
    <sheet name="CAO_GHZ" sheetId="5" state="hidden" r:id="rId10"/>
    <sheet name="CAO_GGZ" sheetId="7" state="hidden" r:id="rId11"/>
    <sheet name="CAO_SociaalWerk" sheetId="8" state="hidden" r:id="rId12"/>
    <sheet name="Data_overig" sheetId="18" state="hidden" r:id="rId13"/>
  </sheets>
  <definedNames>
    <definedName name="_xlnm._FilterDatabase" localSheetId="10" hidden="1">CAO_GGZ!$U$15:$AA$243</definedName>
    <definedName name="_xlnm._FilterDatabase" localSheetId="9" hidden="1">CAO_GHZ!$N$15:$T$96</definedName>
    <definedName name="_xlchart.v1.0" hidden="1">'1_reeel tarief_HH'!$B$243:$B$254</definedName>
    <definedName name="_xlchart.v1.1" hidden="1">'1_reeel tarief_HH'!$C$243:$C$254</definedName>
    <definedName name="_xlchart.v1.2" hidden="1">'1_Kostprijs_begeleiding_VVT'!$B$250:$B$261</definedName>
    <definedName name="_xlchart.v1.3" hidden="1">'1_Kostprijs_begeleiding_VVT'!$C$250:$C$261</definedName>
    <definedName name="_xlchart.v1.4" hidden="1">'1_Kostprijs_begeleiding_GHZ'!$B$245:$B$256</definedName>
    <definedName name="_xlchart.v1.5" hidden="1">'1_Kostprijs_begeleiding_GHZ'!$C$245:$C$256</definedName>
    <definedName name="_xlchart.v1.6" hidden="1">'1_Kostprijs_begeleiding_GGZ'!$B$246:$B$257</definedName>
    <definedName name="_xlchart.v1.7" hidden="1">'1_Kostprijs_begeleiding_GGZ'!$C$246:$C$257</definedName>
    <definedName name="_xlchart.v1.8" hidden="1">'1_Kostprijs_begeleiding_SW'!$B$245:$B$256</definedName>
    <definedName name="_xlchart.v1.9" hidden="1">'1_Kostprijs_begeleiding_SW'!$C$245:$C$256</definedName>
    <definedName name="Pensioen_dropdown">Data_overig!$B$7:$B$8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 i="13" l="1"/>
  <c r="C34" i="13"/>
  <c r="C32" i="13"/>
  <c r="E189" i="13"/>
  <c r="AV17" i="7"/>
  <c r="AW17" i="7"/>
  <c r="AV18" i="7"/>
  <c r="AW18" i="7"/>
  <c r="AV19" i="7"/>
  <c r="AW19" i="7"/>
  <c r="AV20" i="7"/>
  <c r="AW20" i="7"/>
  <c r="AV21" i="7"/>
  <c r="AW21" i="7"/>
  <c r="AV22" i="7"/>
  <c r="AW22" i="7"/>
  <c r="AV23" i="7"/>
  <c r="AW23" i="7"/>
  <c r="AV24" i="7"/>
  <c r="AW24" i="7"/>
  <c r="AV25" i="7"/>
  <c r="AW25" i="7"/>
  <c r="AV26" i="7"/>
  <c r="AW26" i="7"/>
  <c r="AV27" i="7"/>
  <c r="AW27" i="7"/>
  <c r="AV28" i="7"/>
  <c r="AW28" i="7"/>
  <c r="AV29" i="7"/>
  <c r="AW29" i="7"/>
  <c r="AV30" i="7"/>
  <c r="AW30" i="7"/>
  <c r="AV31" i="7"/>
  <c r="AW31" i="7"/>
  <c r="AV32" i="7"/>
  <c r="AW32" i="7"/>
  <c r="AV33" i="7"/>
  <c r="AW33" i="7"/>
  <c r="AV34" i="7"/>
  <c r="AW34" i="7"/>
  <c r="AV35" i="7"/>
  <c r="AW35" i="7"/>
  <c r="AV36" i="7"/>
  <c r="AW36" i="7"/>
  <c r="AV37" i="7"/>
  <c r="AW37" i="7"/>
  <c r="AV38" i="7"/>
  <c r="AW38" i="7"/>
  <c r="AV39" i="7"/>
  <c r="AW39" i="7"/>
  <c r="AV40" i="7"/>
  <c r="AW40" i="7"/>
  <c r="AV41" i="7"/>
  <c r="AW41" i="7"/>
  <c r="AV42" i="7"/>
  <c r="AW42" i="7"/>
  <c r="AV43" i="7"/>
  <c r="AW43" i="7"/>
  <c r="AV44" i="7"/>
  <c r="AW44" i="7"/>
  <c r="AV45" i="7"/>
  <c r="AW45" i="7"/>
  <c r="AV46" i="7"/>
  <c r="AW46" i="7"/>
  <c r="AV47" i="7"/>
  <c r="AW47" i="7"/>
  <c r="AV48" i="7"/>
  <c r="AW48" i="7"/>
  <c r="AV49" i="7"/>
  <c r="AW49" i="7"/>
  <c r="AV50" i="7"/>
  <c r="AW50" i="7"/>
  <c r="AV51" i="7"/>
  <c r="AW51" i="7"/>
  <c r="AV52" i="7"/>
  <c r="AW52" i="7"/>
  <c r="AV53" i="7"/>
  <c r="AW53" i="7"/>
  <c r="AV54" i="7"/>
  <c r="AW54" i="7"/>
  <c r="AV55" i="7"/>
  <c r="AW55" i="7"/>
  <c r="AV56" i="7"/>
  <c r="AW56" i="7"/>
  <c r="AV57" i="7"/>
  <c r="AW57" i="7"/>
  <c r="AV58" i="7"/>
  <c r="AW58" i="7"/>
  <c r="AV59" i="7"/>
  <c r="AW59" i="7"/>
  <c r="AV60" i="7"/>
  <c r="AW60" i="7"/>
  <c r="AV61" i="7"/>
  <c r="AW61" i="7"/>
  <c r="AV62" i="7"/>
  <c r="AW62" i="7"/>
  <c r="AV63" i="7"/>
  <c r="AW63" i="7"/>
  <c r="AV64" i="7"/>
  <c r="AW64" i="7"/>
  <c r="AV65" i="7"/>
  <c r="AW65" i="7"/>
  <c r="AV66" i="7"/>
  <c r="AW66" i="7"/>
  <c r="AV67" i="7"/>
  <c r="AW67" i="7"/>
  <c r="AV68" i="7"/>
  <c r="AW68" i="7"/>
  <c r="AV69" i="7"/>
  <c r="AW69" i="7"/>
  <c r="AV70" i="7"/>
  <c r="AW70" i="7"/>
  <c r="AV71" i="7"/>
  <c r="AW71" i="7"/>
  <c r="AV72" i="7"/>
  <c r="AW72" i="7"/>
  <c r="AV73" i="7"/>
  <c r="AW73" i="7"/>
  <c r="AV74" i="7"/>
  <c r="AW74" i="7"/>
  <c r="AV75" i="7"/>
  <c r="AW75" i="7"/>
  <c r="AV76" i="7"/>
  <c r="AW76" i="7"/>
  <c r="AV77" i="7"/>
  <c r="AW77" i="7"/>
  <c r="AV78" i="7"/>
  <c r="AW78" i="7"/>
  <c r="AV79" i="7"/>
  <c r="AW79" i="7"/>
  <c r="AV80" i="7"/>
  <c r="AW80" i="7"/>
  <c r="AV81" i="7"/>
  <c r="AW81" i="7"/>
  <c r="AV82" i="7"/>
  <c r="AW82" i="7"/>
  <c r="AV83" i="7"/>
  <c r="AW83" i="7"/>
  <c r="AV84" i="7"/>
  <c r="AW84" i="7"/>
  <c r="AV85" i="7"/>
  <c r="AW85" i="7"/>
  <c r="AV86" i="7"/>
  <c r="AW86" i="7"/>
  <c r="AV87" i="7"/>
  <c r="AW87" i="7"/>
  <c r="AV88" i="7"/>
  <c r="AW88" i="7"/>
  <c r="AV89" i="7"/>
  <c r="AW89" i="7"/>
  <c r="AV90" i="7"/>
  <c r="AW90" i="7"/>
  <c r="AV91" i="7"/>
  <c r="AW91" i="7"/>
  <c r="AV92" i="7"/>
  <c r="AW92" i="7"/>
  <c r="AV93" i="7"/>
  <c r="AW93" i="7"/>
  <c r="AV94" i="7"/>
  <c r="AW94" i="7"/>
  <c r="AV95" i="7"/>
  <c r="AW95" i="7"/>
  <c r="AV96" i="7"/>
  <c r="AW96" i="7"/>
  <c r="AV97" i="7"/>
  <c r="AW97" i="7"/>
  <c r="AV98" i="7"/>
  <c r="AW98" i="7"/>
  <c r="AV99" i="7"/>
  <c r="AW99" i="7"/>
  <c r="AV100" i="7"/>
  <c r="AW100" i="7"/>
  <c r="AV101" i="7"/>
  <c r="AW101" i="7"/>
  <c r="AV102" i="7"/>
  <c r="AW102" i="7"/>
  <c r="AV103" i="7"/>
  <c r="AW103" i="7"/>
  <c r="AV104" i="7"/>
  <c r="AW104" i="7"/>
  <c r="AV105" i="7"/>
  <c r="AW105" i="7"/>
  <c r="AV106" i="7"/>
  <c r="AW106" i="7"/>
  <c r="AV107" i="7"/>
  <c r="AW107" i="7"/>
  <c r="AV108" i="7"/>
  <c r="AW108" i="7"/>
  <c r="AV109" i="7"/>
  <c r="AW109" i="7"/>
  <c r="AV110" i="7"/>
  <c r="AW110" i="7"/>
  <c r="AV111" i="7"/>
  <c r="AW111" i="7"/>
  <c r="AV112" i="7"/>
  <c r="AW112" i="7"/>
  <c r="AV113" i="7"/>
  <c r="AW113" i="7"/>
  <c r="AV114" i="7"/>
  <c r="AW114" i="7"/>
  <c r="AV115" i="7"/>
  <c r="AW115" i="7"/>
  <c r="AV116" i="7"/>
  <c r="AW116" i="7"/>
  <c r="AV117" i="7"/>
  <c r="AW117" i="7"/>
  <c r="AV118" i="7"/>
  <c r="AW118" i="7"/>
  <c r="AV119" i="7"/>
  <c r="AW119" i="7"/>
  <c r="AV120" i="7"/>
  <c r="AW120" i="7"/>
  <c r="AV121" i="7"/>
  <c r="AW121" i="7"/>
  <c r="AV122" i="7"/>
  <c r="AW122" i="7"/>
  <c r="AV123" i="7"/>
  <c r="AW123" i="7"/>
  <c r="AV124" i="7"/>
  <c r="AW124" i="7"/>
  <c r="AV125" i="7"/>
  <c r="AW125" i="7"/>
  <c r="AV126" i="7"/>
  <c r="AW126" i="7"/>
  <c r="AV127" i="7"/>
  <c r="AW127" i="7"/>
  <c r="AV128" i="7"/>
  <c r="AW128" i="7"/>
  <c r="AV129" i="7"/>
  <c r="AW129" i="7"/>
  <c r="AV130" i="7"/>
  <c r="AW130" i="7"/>
  <c r="AV131" i="7"/>
  <c r="AW131" i="7"/>
  <c r="AV132" i="7"/>
  <c r="AW132" i="7"/>
  <c r="AV133" i="7"/>
  <c r="AW133" i="7"/>
  <c r="AV134" i="7"/>
  <c r="AW134" i="7"/>
  <c r="AV135" i="7"/>
  <c r="AW135" i="7"/>
  <c r="AV136" i="7"/>
  <c r="AW136" i="7"/>
  <c r="AV137" i="7"/>
  <c r="AW137" i="7"/>
  <c r="AV138" i="7"/>
  <c r="AW138" i="7"/>
  <c r="AV139" i="7"/>
  <c r="AW139" i="7"/>
  <c r="AV140" i="7"/>
  <c r="AW140" i="7"/>
  <c r="AV141" i="7"/>
  <c r="AW141" i="7"/>
  <c r="AV142" i="7"/>
  <c r="AW142" i="7"/>
  <c r="AV143" i="7"/>
  <c r="AW143" i="7"/>
  <c r="AV144" i="7"/>
  <c r="AW144" i="7"/>
  <c r="AV145" i="7"/>
  <c r="AW145" i="7"/>
  <c r="AV146" i="7"/>
  <c r="AW146" i="7"/>
  <c r="AV147" i="7"/>
  <c r="AW147" i="7"/>
  <c r="AV148" i="7"/>
  <c r="AW148" i="7"/>
  <c r="AV149" i="7"/>
  <c r="AW149" i="7"/>
  <c r="AV150" i="7"/>
  <c r="AW150" i="7"/>
  <c r="AV151" i="7"/>
  <c r="AW151" i="7"/>
  <c r="AV152" i="7"/>
  <c r="AW152" i="7"/>
  <c r="AV153" i="7"/>
  <c r="AW153" i="7"/>
  <c r="AV154" i="7"/>
  <c r="AW154" i="7"/>
  <c r="AV155" i="7"/>
  <c r="AW155" i="7"/>
  <c r="AV156" i="7"/>
  <c r="AW156" i="7"/>
  <c r="AV157" i="7"/>
  <c r="AW157" i="7"/>
  <c r="AV158" i="7"/>
  <c r="AW158" i="7"/>
  <c r="AV159" i="7"/>
  <c r="AW159" i="7"/>
  <c r="AV160" i="7"/>
  <c r="AW160" i="7"/>
  <c r="AV161" i="7"/>
  <c r="AW161" i="7"/>
  <c r="AV162" i="7"/>
  <c r="AW162" i="7"/>
  <c r="AV163" i="7"/>
  <c r="AW163" i="7"/>
  <c r="AV164" i="7"/>
  <c r="AW164" i="7"/>
  <c r="AV165" i="7"/>
  <c r="AW165" i="7"/>
  <c r="AV166" i="7"/>
  <c r="AW166" i="7"/>
  <c r="AV167" i="7"/>
  <c r="AW167" i="7"/>
  <c r="AV168" i="7"/>
  <c r="AW168" i="7"/>
  <c r="AV169" i="7"/>
  <c r="AW169" i="7"/>
  <c r="AV170" i="7"/>
  <c r="AW170" i="7"/>
  <c r="AV171" i="7"/>
  <c r="AW171" i="7"/>
  <c r="AV172" i="7"/>
  <c r="AW172" i="7"/>
  <c r="AV173" i="7"/>
  <c r="AW173" i="7"/>
  <c r="AV174" i="7"/>
  <c r="AW174" i="7"/>
  <c r="AV175" i="7"/>
  <c r="AW175" i="7"/>
  <c r="AV176" i="7"/>
  <c r="AW176" i="7"/>
  <c r="AV177" i="7"/>
  <c r="AW177" i="7"/>
  <c r="AV178" i="7"/>
  <c r="AW178" i="7"/>
  <c r="AV179" i="7"/>
  <c r="AW179" i="7"/>
  <c r="AV180" i="7"/>
  <c r="AW180" i="7"/>
  <c r="AV181" i="7"/>
  <c r="AW181" i="7"/>
  <c r="AV182" i="7"/>
  <c r="AW182" i="7"/>
  <c r="AV183" i="7"/>
  <c r="AW183" i="7"/>
  <c r="AV184" i="7"/>
  <c r="AW184" i="7"/>
  <c r="AV185" i="7"/>
  <c r="AW185" i="7"/>
  <c r="AV186" i="7"/>
  <c r="AW186" i="7"/>
  <c r="AV187" i="7"/>
  <c r="AW187" i="7"/>
  <c r="AV188" i="7"/>
  <c r="AW188" i="7"/>
  <c r="AV189" i="7"/>
  <c r="AW189" i="7"/>
  <c r="AV190" i="7"/>
  <c r="AW190" i="7"/>
  <c r="AV191" i="7"/>
  <c r="AW191" i="7"/>
  <c r="AV192" i="7"/>
  <c r="AW192" i="7"/>
  <c r="AV193" i="7"/>
  <c r="AW193" i="7"/>
  <c r="AV194" i="7"/>
  <c r="AW194" i="7"/>
  <c r="AV195" i="7"/>
  <c r="AW195" i="7"/>
  <c r="AV196" i="7"/>
  <c r="AW196" i="7"/>
  <c r="AV197" i="7"/>
  <c r="AW197" i="7"/>
  <c r="AV198" i="7"/>
  <c r="AW198" i="7"/>
  <c r="AV199" i="7"/>
  <c r="AW199" i="7"/>
  <c r="AV200" i="7"/>
  <c r="AW200" i="7"/>
  <c r="AV201" i="7"/>
  <c r="AW201" i="7"/>
  <c r="AV202" i="7"/>
  <c r="AW202" i="7"/>
  <c r="AV203" i="7"/>
  <c r="AW203" i="7"/>
  <c r="AV204" i="7"/>
  <c r="AW204" i="7"/>
  <c r="AV205" i="7"/>
  <c r="AW205" i="7"/>
  <c r="AV206" i="7"/>
  <c r="AW206" i="7"/>
  <c r="AV207" i="7"/>
  <c r="AW207" i="7"/>
  <c r="AV208" i="7"/>
  <c r="AW208" i="7"/>
  <c r="AV209" i="7"/>
  <c r="AW209" i="7"/>
  <c r="AV210" i="7"/>
  <c r="AW210" i="7"/>
  <c r="AV211" i="7"/>
  <c r="AW211" i="7"/>
  <c r="AV212" i="7"/>
  <c r="AW212" i="7"/>
  <c r="AV213" i="7"/>
  <c r="AW213" i="7"/>
  <c r="AV214" i="7"/>
  <c r="AW214" i="7"/>
  <c r="AV215" i="7"/>
  <c r="AW215" i="7"/>
  <c r="AV216" i="7"/>
  <c r="AW216" i="7"/>
  <c r="AV217" i="7"/>
  <c r="AW217" i="7"/>
  <c r="AV218" i="7"/>
  <c r="AW218" i="7"/>
  <c r="AV219" i="7"/>
  <c r="AW219" i="7"/>
  <c r="AV220" i="7"/>
  <c r="AW220" i="7"/>
  <c r="AV221" i="7"/>
  <c r="AW221" i="7"/>
  <c r="AV222" i="7"/>
  <c r="AW222" i="7"/>
  <c r="AV223" i="7"/>
  <c r="AW223" i="7"/>
  <c r="AV224" i="7"/>
  <c r="AW224" i="7"/>
  <c r="AV225" i="7"/>
  <c r="AW225" i="7"/>
  <c r="AV226" i="7"/>
  <c r="AW226" i="7"/>
  <c r="AV227" i="7"/>
  <c r="AW227" i="7"/>
  <c r="AV228" i="7"/>
  <c r="AW228" i="7"/>
  <c r="AV229" i="7"/>
  <c r="AW229" i="7"/>
  <c r="AV230" i="7"/>
  <c r="AW230" i="7"/>
  <c r="AV231" i="7"/>
  <c r="AW231" i="7"/>
  <c r="AV232" i="7"/>
  <c r="AW232" i="7"/>
  <c r="AV233" i="7"/>
  <c r="AW233" i="7"/>
  <c r="AV234" i="7"/>
  <c r="AW234" i="7"/>
  <c r="AV235" i="7"/>
  <c r="AW235" i="7"/>
  <c r="AV236" i="7"/>
  <c r="AW236" i="7"/>
  <c r="AV237" i="7"/>
  <c r="AW237" i="7"/>
  <c r="AV238" i="7"/>
  <c r="AW238" i="7"/>
  <c r="AV239" i="7"/>
  <c r="AW239" i="7"/>
  <c r="AV240" i="7"/>
  <c r="AW240" i="7"/>
  <c r="AV241" i="7"/>
  <c r="AW241" i="7"/>
  <c r="AV242" i="7"/>
  <c r="AW242" i="7"/>
  <c r="AV243" i="7"/>
  <c r="AW243" i="7"/>
  <c r="I127" i="15"/>
  <c r="I126" i="17"/>
  <c r="I123" i="16"/>
  <c r="I128" i="14"/>
  <c r="G122" i="13"/>
  <c r="AP16" i="1"/>
  <c r="AQ16" i="1"/>
  <c r="AP17" i="1"/>
  <c r="AQ17" i="1"/>
  <c r="AP18" i="1"/>
  <c r="AQ18" i="1"/>
  <c r="AP19" i="1"/>
  <c r="AQ19" i="1"/>
  <c r="AP20" i="1"/>
  <c r="AQ20" i="1"/>
  <c r="AP21" i="1"/>
  <c r="AQ21" i="1"/>
  <c r="AP22" i="1"/>
  <c r="AQ22" i="1"/>
  <c r="AP23" i="1"/>
  <c r="AQ23" i="1"/>
  <c r="AP24" i="1"/>
  <c r="AQ24" i="1"/>
  <c r="AP25" i="1"/>
  <c r="AQ25" i="1"/>
  <c r="AP26" i="1"/>
  <c r="AQ26" i="1"/>
  <c r="AP27" i="1"/>
  <c r="AQ27" i="1"/>
  <c r="AP28" i="1"/>
  <c r="AQ28" i="1"/>
  <c r="AP29" i="1"/>
  <c r="AQ29" i="1"/>
  <c r="AP30" i="1"/>
  <c r="AQ30" i="1"/>
  <c r="AP31" i="1"/>
  <c r="AQ31" i="1"/>
  <c r="AP32" i="1"/>
  <c r="AQ32" i="1"/>
  <c r="AP33" i="1"/>
  <c r="AQ33" i="1"/>
  <c r="AP34" i="1"/>
  <c r="AQ34" i="1"/>
  <c r="AP35" i="1"/>
  <c r="AQ35" i="1"/>
  <c r="AP36" i="1"/>
  <c r="AQ36" i="1"/>
  <c r="AP37" i="1"/>
  <c r="AQ37" i="1"/>
  <c r="AP38" i="1"/>
  <c r="AQ38" i="1"/>
  <c r="AP39" i="1"/>
  <c r="AQ39" i="1"/>
  <c r="AP40" i="1"/>
  <c r="AQ40" i="1"/>
  <c r="AP41" i="1"/>
  <c r="AQ41" i="1"/>
  <c r="AP42" i="1"/>
  <c r="AQ42" i="1"/>
  <c r="AP43" i="1"/>
  <c r="AQ43" i="1"/>
  <c r="AP44" i="1"/>
  <c r="AQ44" i="1"/>
  <c r="AP45" i="1"/>
  <c r="AQ45" i="1"/>
  <c r="AP46" i="1"/>
  <c r="AQ46" i="1"/>
  <c r="AP47" i="1"/>
  <c r="AQ47" i="1"/>
  <c r="AP48" i="1"/>
  <c r="AQ48" i="1"/>
  <c r="AP49" i="1"/>
  <c r="AQ49" i="1"/>
  <c r="AP50" i="1"/>
  <c r="AQ50" i="1"/>
  <c r="AP51" i="1"/>
  <c r="AQ51" i="1"/>
  <c r="AP52" i="1"/>
  <c r="AQ52" i="1"/>
  <c r="AP53" i="1"/>
  <c r="AQ53" i="1"/>
  <c r="AP54" i="1"/>
  <c r="AQ54" i="1"/>
  <c r="AP55" i="1"/>
  <c r="AQ55" i="1"/>
  <c r="AP56" i="1"/>
  <c r="AQ56" i="1"/>
  <c r="AP57" i="1"/>
  <c r="AQ57" i="1"/>
  <c r="AP58" i="1"/>
  <c r="AQ58" i="1"/>
  <c r="AP59" i="1"/>
  <c r="AQ59" i="1"/>
  <c r="AP60" i="1"/>
  <c r="AQ60" i="1"/>
  <c r="AP61" i="1"/>
  <c r="AQ61" i="1"/>
  <c r="AP62" i="1"/>
  <c r="AQ62" i="1"/>
  <c r="AP63" i="1"/>
  <c r="AQ63" i="1"/>
  <c r="AP64" i="1"/>
  <c r="AQ64" i="1"/>
  <c r="AP65" i="1"/>
  <c r="AQ65" i="1"/>
  <c r="AP66" i="1"/>
  <c r="AQ66" i="1"/>
  <c r="AP67" i="1"/>
  <c r="AQ67" i="1"/>
  <c r="AP68" i="1"/>
  <c r="AQ68" i="1"/>
  <c r="AP69" i="1"/>
  <c r="AQ69" i="1"/>
  <c r="AP70" i="1"/>
  <c r="AQ70" i="1"/>
  <c r="AP71" i="1"/>
  <c r="AQ71" i="1"/>
  <c r="AP72" i="1"/>
  <c r="AQ72" i="1"/>
  <c r="AP73" i="1"/>
  <c r="AQ73" i="1"/>
  <c r="AP74" i="1"/>
  <c r="AQ74" i="1"/>
  <c r="AP75" i="1"/>
  <c r="AQ75" i="1"/>
  <c r="AP76" i="1"/>
  <c r="AQ76" i="1"/>
  <c r="AP77" i="1"/>
  <c r="AQ77" i="1"/>
  <c r="AP78" i="1"/>
  <c r="AQ78" i="1"/>
  <c r="AP79" i="1"/>
  <c r="AQ79" i="1"/>
  <c r="AP80" i="1"/>
  <c r="AQ80" i="1"/>
  <c r="AP81" i="1"/>
  <c r="AQ81" i="1"/>
  <c r="AP82" i="1"/>
  <c r="AQ82" i="1"/>
  <c r="AP83" i="1"/>
  <c r="AQ83" i="1"/>
  <c r="AP84" i="1"/>
  <c r="AQ84" i="1"/>
  <c r="AP85" i="1"/>
  <c r="AQ85" i="1"/>
  <c r="AP86" i="1"/>
  <c r="AQ86" i="1"/>
  <c r="AP87" i="1"/>
  <c r="AQ87" i="1"/>
  <c r="AP88" i="1"/>
  <c r="AQ88" i="1"/>
  <c r="AP89" i="1"/>
  <c r="AQ89" i="1"/>
  <c r="AP90" i="1"/>
  <c r="AQ90" i="1"/>
  <c r="AP91" i="1"/>
  <c r="AQ91" i="1"/>
  <c r="AP92" i="1"/>
  <c r="AQ92" i="1"/>
  <c r="AP93" i="1"/>
  <c r="AQ93" i="1"/>
  <c r="AP94" i="1"/>
  <c r="AQ94" i="1"/>
  <c r="AP95" i="1"/>
  <c r="AQ95" i="1"/>
  <c r="AP96" i="1"/>
  <c r="AQ96" i="1"/>
  <c r="AP97" i="1"/>
  <c r="AQ97" i="1"/>
  <c r="AP98" i="1"/>
  <c r="AQ98" i="1"/>
  <c r="AP99" i="1"/>
  <c r="AQ99" i="1"/>
  <c r="AP100" i="1"/>
  <c r="AQ100" i="1"/>
  <c r="AP101" i="1"/>
  <c r="AQ101" i="1"/>
  <c r="AP102" i="1"/>
  <c r="AQ102" i="1"/>
  <c r="AP103" i="1"/>
  <c r="AQ103" i="1"/>
  <c r="AP104" i="1"/>
  <c r="AQ104" i="1"/>
  <c r="AP105" i="1"/>
  <c r="AQ105" i="1"/>
  <c r="AP106" i="1"/>
  <c r="AQ106" i="1"/>
  <c r="AP107" i="1"/>
  <c r="AQ107" i="1"/>
  <c r="AP108" i="1"/>
  <c r="AQ108" i="1"/>
  <c r="AP109" i="1"/>
  <c r="AQ109" i="1"/>
  <c r="AP110" i="1"/>
  <c r="AQ110" i="1"/>
  <c r="AP111" i="1"/>
  <c r="AQ111" i="1"/>
  <c r="AP112" i="1"/>
  <c r="AQ112" i="1"/>
  <c r="AP113" i="1"/>
  <c r="AQ113" i="1"/>
  <c r="AP114" i="1"/>
  <c r="AQ114" i="1"/>
  <c r="AP115" i="1"/>
  <c r="AQ115" i="1"/>
  <c r="AP116" i="1"/>
  <c r="AQ116" i="1"/>
  <c r="AP117" i="1"/>
  <c r="AQ117" i="1"/>
  <c r="AP118" i="1"/>
  <c r="AQ118" i="1"/>
  <c r="AP119" i="1"/>
  <c r="AQ119" i="1"/>
  <c r="AP120" i="1"/>
  <c r="AQ120" i="1"/>
  <c r="AP121" i="1"/>
  <c r="AQ121" i="1"/>
  <c r="AP122" i="1"/>
  <c r="AQ122" i="1"/>
  <c r="AP123" i="1"/>
  <c r="AQ123" i="1"/>
  <c r="AP124" i="1"/>
  <c r="AQ124" i="1"/>
  <c r="AP125" i="1"/>
  <c r="AQ125" i="1"/>
  <c r="AP126" i="1"/>
  <c r="AQ126" i="1"/>
  <c r="AP127" i="1"/>
  <c r="AQ127" i="1"/>
  <c r="AP128" i="1"/>
  <c r="AQ128" i="1"/>
  <c r="AP129" i="1"/>
  <c r="AQ129" i="1"/>
  <c r="AP130" i="1"/>
  <c r="AQ130" i="1"/>
  <c r="AP131" i="1"/>
  <c r="AQ131" i="1"/>
  <c r="AP132" i="1"/>
  <c r="AQ132" i="1"/>
  <c r="AP133" i="1"/>
  <c r="AQ133" i="1"/>
  <c r="AP134" i="1"/>
  <c r="AQ134" i="1"/>
  <c r="AP135" i="1"/>
  <c r="AQ135" i="1"/>
  <c r="AP136" i="1"/>
  <c r="AQ136" i="1"/>
  <c r="AP137" i="1"/>
  <c r="AQ137" i="1"/>
  <c r="AP138" i="1"/>
  <c r="AQ138" i="1"/>
  <c r="AP139" i="1"/>
  <c r="AQ139" i="1"/>
  <c r="AP140" i="1"/>
  <c r="AQ140" i="1"/>
  <c r="AP141" i="1"/>
  <c r="AQ141" i="1"/>
  <c r="AP142" i="1"/>
  <c r="AQ142" i="1"/>
  <c r="AP143" i="1"/>
  <c r="AQ143" i="1"/>
  <c r="AP144" i="1"/>
  <c r="AQ144" i="1"/>
  <c r="AP145" i="1"/>
  <c r="AQ145" i="1"/>
  <c r="AP146" i="1"/>
  <c r="AQ146" i="1"/>
  <c r="AP147" i="1"/>
  <c r="AQ147" i="1"/>
  <c r="AP148" i="1"/>
  <c r="AQ148" i="1"/>
  <c r="AP149" i="1"/>
  <c r="AQ149" i="1"/>
  <c r="AP150" i="1"/>
  <c r="AQ150" i="1"/>
  <c r="AP151" i="1"/>
  <c r="AQ151" i="1"/>
  <c r="AP152" i="1"/>
  <c r="AQ152" i="1"/>
  <c r="AP153" i="1"/>
  <c r="AQ153" i="1"/>
  <c r="AP154" i="1"/>
  <c r="AQ154" i="1"/>
  <c r="AP155" i="1"/>
  <c r="AQ155" i="1"/>
  <c r="AP156" i="1"/>
  <c r="AQ156" i="1"/>
  <c r="AP157" i="1"/>
  <c r="AQ157" i="1"/>
  <c r="AP158" i="1"/>
  <c r="AQ158" i="1"/>
  <c r="AP159" i="1"/>
  <c r="AQ159" i="1"/>
  <c r="AP160" i="1"/>
  <c r="AQ160" i="1"/>
  <c r="AP161" i="1"/>
  <c r="AQ161" i="1"/>
  <c r="AP162" i="1"/>
  <c r="AQ162" i="1"/>
  <c r="AP163" i="1"/>
  <c r="AQ163" i="1"/>
  <c r="AP164" i="1"/>
  <c r="AQ164" i="1"/>
  <c r="AP165" i="1"/>
  <c r="AQ165" i="1"/>
  <c r="AP166" i="1"/>
  <c r="AQ166" i="1"/>
  <c r="AP167" i="1"/>
  <c r="AQ167" i="1"/>
  <c r="AP168" i="1"/>
  <c r="AQ168" i="1"/>
  <c r="AP169" i="1"/>
  <c r="AQ169" i="1"/>
  <c r="AP170" i="1"/>
  <c r="AQ170" i="1"/>
  <c r="AP171" i="1"/>
  <c r="AQ171" i="1"/>
  <c r="AP172" i="1"/>
  <c r="AQ172" i="1"/>
  <c r="AP173" i="1"/>
  <c r="AQ173" i="1"/>
  <c r="AP174" i="1"/>
  <c r="AQ174" i="1"/>
  <c r="AP175" i="1"/>
  <c r="AQ175" i="1"/>
  <c r="AP176" i="1"/>
  <c r="AQ176" i="1"/>
  <c r="AP177" i="1"/>
  <c r="AQ177" i="1"/>
  <c r="AP178" i="1"/>
  <c r="AQ178" i="1"/>
  <c r="AP179" i="1"/>
  <c r="AQ179" i="1"/>
  <c r="AP180" i="1"/>
  <c r="AQ180" i="1"/>
  <c r="AP181" i="1"/>
  <c r="AQ181" i="1"/>
  <c r="AP182" i="1"/>
  <c r="AQ182" i="1"/>
  <c r="AP183" i="1"/>
  <c r="AQ183" i="1"/>
  <c r="AP184" i="1"/>
  <c r="AQ184" i="1"/>
  <c r="AP185" i="1"/>
  <c r="AQ185" i="1"/>
  <c r="AP186" i="1"/>
  <c r="AQ186" i="1"/>
  <c r="AP187" i="1"/>
  <c r="AQ187" i="1"/>
  <c r="AP188" i="1"/>
  <c r="AQ188" i="1"/>
  <c r="AP189" i="1"/>
  <c r="AQ189" i="1"/>
  <c r="AP190" i="1"/>
  <c r="AQ190" i="1"/>
  <c r="AP191" i="1"/>
  <c r="AQ191" i="1"/>
  <c r="AP192" i="1"/>
  <c r="AQ192" i="1"/>
  <c r="AP193" i="1"/>
  <c r="AQ193" i="1"/>
  <c r="AP194" i="1"/>
  <c r="AQ194" i="1"/>
  <c r="AP195" i="1"/>
  <c r="AQ195" i="1"/>
  <c r="AP196" i="1"/>
  <c r="AQ196" i="1"/>
  <c r="AP197" i="1"/>
  <c r="AQ197" i="1"/>
  <c r="AP198" i="1"/>
  <c r="AQ198" i="1"/>
  <c r="AP199" i="1"/>
  <c r="AQ199" i="1"/>
  <c r="AP200" i="1"/>
  <c r="AQ200" i="1"/>
  <c r="AP201" i="1"/>
  <c r="AQ201" i="1"/>
  <c r="AP202" i="1"/>
  <c r="AQ202" i="1"/>
  <c r="AP203" i="1"/>
  <c r="AQ203" i="1"/>
  <c r="AP204" i="1"/>
  <c r="AQ204" i="1"/>
  <c r="AP205" i="1"/>
  <c r="AQ205" i="1"/>
  <c r="AP206" i="1"/>
  <c r="AQ206" i="1"/>
  <c r="AP207" i="1"/>
  <c r="AQ207" i="1"/>
  <c r="AP208" i="1"/>
  <c r="AQ208" i="1"/>
  <c r="AP209" i="1"/>
  <c r="AQ209" i="1"/>
  <c r="AP210" i="1"/>
  <c r="AQ210" i="1"/>
  <c r="AP211" i="1"/>
  <c r="AQ211" i="1"/>
  <c r="AP212" i="1"/>
  <c r="AQ212" i="1"/>
  <c r="AP213" i="1"/>
  <c r="AQ213" i="1"/>
  <c r="AP214" i="1"/>
  <c r="AQ214" i="1"/>
  <c r="AP215" i="1"/>
  <c r="AQ215" i="1"/>
  <c r="AP216" i="1"/>
  <c r="AQ216" i="1"/>
  <c r="AP217" i="1"/>
  <c r="AQ217" i="1"/>
  <c r="AP218" i="1"/>
  <c r="AQ218" i="1"/>
  <c r="AP219" i="1"/>
  <c r="AQ219" i="1"/>
  <c r="AP220" i="1"/>
  <c r="AQ220" i="1"/>
  <c r="AP221" i="1"/>
  <c r="AQ221" i="1"/>
  <c r="AP222" i="1"/>
  <c r="AQ222" i="1"/>
  <c r="AP223" i="1"/>
  <c r="AQ223" i="1"/>
  <c r="AP224" i="1"/>
  <c r="AQ224" i="1"/>
  <c r="AP225" i="1"/>
  <c r="AQ225" i="1"/>
  <c r="AP226" i="1"/>
  <c r="AQ226" i="1"/>
  <c r="AP227" i="1"/>
  <c r="AQ227" i="1"/>
  <c r="AP228" i="1"/>
  <c r="AQ228" i="1"/>
  <c r="AP229" i="1"/>
  <c r="AQ229" i="1"/>
  <c r="AP230" i="1"/>
  <c r="AQ230" i="1"/>
  <c r="AP231" i="1"/>
  <c r="AQ231" i="1"/>
  <c r="AP232" i="1"/>
  <c r="AQ232" i="1"/>
  <c r="AP233" i="1"/>
  <c r="AQ233" i="1"/>
  <c r="AP234" i="1"/>
  <c r="AQ234" i="1"/>
  <c r="AP235" i="1"/>
  <c r="AQ235" i="1"/>
  <c r="AQ15" i="1"/>
  <c r="AP15" i="1"/>
  <c r="D125" i="16" l="1"/>
  <c r="C66" i="16"/>
  <c r="C72" i="15" l="1"/>
  <c r="C72" i="13"/>
  <c r="C68" i="13"/>
  <c r="C72" i="14"/>
  <c r="C68" i="14"/>
  <c r="AB346" i="8" l="1"/>
  <c r="AA346" i="8"/>
  <c r="AB345" i="8"/>
  <c r="AA345" i="8"/>
  <c r="AB344" i="8"/>
  <c r="AA344" i="8"/>
  <c r="AB343" i="8"/>
  <c r="AA343" i="8"/>
  <c r="AB342" i="8"/>
  <c r="AA342" i="8"/>
  <c r="AB341" i="8"/>
  <c r="AA341" i="8"/>
  <c r="AB340" i="8"/>
  <c r="AA340" i="8"/>
  <c r="AB339" i="8"/>
  <c r="AA339" i="8"/>
  <c r="AB338" i="8"/>
  <c r="AA338" i="8"/>
  <c r="AB337" i="8"/>
  <c r="AA337" i="8"/>
  <c r="AB336" i="8"/>
  <c r="AA336" i="8"/>
  <c r="AB335" i="8"/>
  <c r="AA335" i="8"/>
  <c r="AB334" i="8"/>
  <c r="AA334" i="8"/>
  <c r="AB333" i="8"/>
  <c r="AA333" i="8"/>
  <c r="AB332" i="8"/>
  <c r="AA332" i="8"/>
  <c r="AB331" i="8"/>
  <c r="AA331" i="8"/>
  <c r="AB330" i="8"/>
  <c r="AA330" i="8"/>
  <c r="AB329" i="8"/>
  <c r="AA329" i="8"/>
  <c r="AB328" i="8"/>
  <c r="AA328" i="8"/>
  <c r="AB327" i="8"/>
  <c r="AA327" i="8"/>
  <c r="AB326" i="8"/>
  <c r="AA326" i="8"/>
  <c r="AB325" i="8"/>
  <c r="AA325" i="8"/>
  <c r="AB324" i="8"/>
  <c r="AA324" i="8"/>
  <c r="AB323" i="8"/>
  <c r="AA323" i="8"/>
  <c r="AB322" i="8"/>
  <c r="AA322" i="8"/>
  <c r="AB321" i="8"/>
  <c r="AA321" i="8"/>
  <c r="AB320" i="8"/>
  <c r="AA320" i="8"/>
  <c r="AB319" i="8"/>
  <c r="AA319" i="8"/>
  <c r="AB318" i="8"/>
  <c r="AA318" i="8"/>
  <c r="AB317" i="8"/>
  <c r="AA317" i="8"/>
  <c r="AB316" i="8"/>
  <c r="AA316" i="8"/>
  <c r="AB315" i="8"/>
  <c r="AA315" i="8"/>
  <c r="AB314" i="8"/>
  <c r="AA314" i="8"/>
  <c r="AB313" i="8"/>
  <c r="AA313" i="8"/>
  <c r="AB312" i="8"/>
  <c r="AA312" i="8"/>
  <c r="AB311" i="8"/>
  <c r="AA311" i="8"/>
  <c r="AB310" i="8"/>
  <c r="AA310" i="8"/>
  <c r="AB309" i="8"/>
  <c r="AA309" i="8"/>
  <c r="AB308" i="8"/>
  <c r="AA308" i="8"/>
  <c r="AB307" i="8"/>
  <c r="AA307" i="8"/>
  <c r="AB306" i="8"/>
  <c r="AA306" i="8"/>
  <c r="AB305" i="8"/>
  <c r="AA305" i="8"/>
  <c r="AB304" i="8"/>
  <c r="AA304" i="8"/>
  <c r="AB303" i="8"/>
  <c r="AA303" i="8"/>
  <c r="AB302" i="8"/>
  <c r="AA302" i="8"/>
  <c r="AB301" i="8"/>
  <c r="AA301" i="8"/>
  <c r="AB300" i="8"/>
  <c r="AA300" i="8"/>
  <c r="AB299" i="8"/>
  <c r="AA299" i="8"/>
  <c r="AB298" i="8"/>
  <c r="AA298" i="8"/>
  <c r="AB297" i="8"/>
  <c r="AA297" i="8"/>
  <c r="AB296" i="8"/>
  <c r="AA296" i="8"/>
  <c r="AB295" i="8"/>
  <c r="AA295" i="8"/>
  <c r="AB294" i="8"/>
  <c r="AA294" i="8"/>
  <c r="AB293" i="8"/>
  <c r="AA293" i="8"/>
  <c r="AB292" i="8"/>
  <c r="AA292" i="8"/>
  <c r="AB291" i="8"/>
  <c r="AA291" i="8"/>
  <c r="AB290" i="8"/>
  <c r="AA290" i="8"/>
  <c r="AB289" i="8"/>
  <c r="AA289" i="8"/>
  <c r="AB288" i="8"/>
  <c r="AA288" i="8"/>
  <c r="AB287" i="8"/>
  <c r="AA287" i="8"/>
  <c r="AB286" i="8"/>
  <c r="AA286" i="8"/>
  <c r="AB285" i="8"/>
  <c r="AA285" i="8"/>
  <c r="AB284" i="8"/>
  <c r="AA284" i="8"/>
  <c r="AB283" i="8"/>
  <c r="AA283" i="8"/>
  <c r="AB282" i="8"/>
  <c r="AA282" i="8"/>
  <c r="AB281" i="8"/>
  <c r="AA281" i="8"/>
  <c r="AB280" i="8"/>
  <c r="AA280" i="8"/>
  <c r="AB279" i="8"/>
  <c r="AA279" i="8"/>
  <c r="AB278" i="8"/>
  <c r="AA278" i="8"/>
  <c r="AB277" i="8"/>
  <c r="AA277" i="8"/>
  <c r="AB276" i="8"/>
  <c r="AA276" i="8"/>
  <c r="AB275" i="8"/>
  <c r="AA275" i="8"/>
  <c r="AB274" i="8"/>
  <c r="AA274" i="8"/>
  <c r="AB273" i="8"/>
  <c r="AA273" i="8"/>
  <c r="AB272" i="8"/>
  <c r="AA272" i="8"/>
  <c r="AB271" i="8"/>
  <c r="AA271" i="8"/>
  <c r="AB270" i="8"/>
  <c r="AA270" i="8"/>
  <c r="AB269" i="8"/>
  <c r="AA269" i="8"/>
  <c r="AB268" i="8"/>
  <c r="AA268" i="8"/>
  <c r="AB267" i="8"/>
  <c r="AA267" i="8"/>
  <c r="AB266" i="8"/>
  <c r="AA266" i="8"/>
  <c r="AB265" i="8"/>
  <c r="AA265" i="8"/>
  <c r="AB264" i="8"/>
  <c r="AA264" i="8"/>
  <c r="AB263" i="8"/>
  <c r="AA263" i="8"/>
  <c r="AB262" i="8"/>
  <c r="AA262" i="8"/>
  <c r="AB261" i="8"/>
  <c r="AA261" i="8"/>
  <c r="AB260" i="8"/>
  <c r="AA260" i="8"/>
  <c r="AB259" i="8"/>
  <c r="AA259" i="8"/>
  <c r="AB258" i="8"/>
  <c r="AA258" i="8"/>
  <c r="AB257" i="8"/>
  <c r="AA257" i="8"/>
  <c r="AB256" i="8"/>
  <c r="AA256" i="8"/>
  <c r="AB255" i="8"/>
  <c r="AA255" i="8"/>
  <c r="AB254" i="8"/>
  <c r="AA254" i="8"/>
  <c r="AB253" i="8"/>
  <c r="AA253" i="8"/>
  <c r="AB252" i="8"/>
  <c r="AA252" i="8"/>
  <c r="AB251" i="8"/>
  <c r="AA251" i="8"/>
  <c r="AB250" i="8"/>
  <c r="AA250" i="8"/>
  <c r="AB249" i="8"/>
  <c r="AA249" i="8"/>
  <c r="AB248" i="8"/>
  <c r="AA248" i="8"/>
  <c r="AB247" i="8"/>
  <c r="AA247" i="8"/>
  <c r="AB246" i="8"/>
  <c r="AA246" i="8"/>
  <c r="AB245" i="8"/>
  <c r="AA245" i="8"/>
  <c r="AB244" i="8"/>
  <c r="AA244" i="8"/>
  <c r="AB243" i="8"/>
  <c r="AA243" i="8"/>
  <c r="AB242" i="8"/>
  <c r="AA242" i="8"/>
  <c r="AB241" i="8"/>
  <c r="AA241" i="8"/>
  <c r="AB240" i="8"/>
  <c r="AA240" i="8"/>
  <c r="AB239" i="8"/>
  <c r="AA239" i="8"/>
  <c r="AB238" i="8"/>
  <c r="AA238" i="8"/>
  <c r="AB237" i="8"/>
  <c r="AA237" i="8"/>
  <c r="AB236" i="8"/>
  <c r="AA236" i="8"/>
  <c r="AB235" i="8"/>
  <c r="AA235" i="8"/>
  <c r="AB234" i="8"/>
  <c r="AA234" i="8"/>
  <c r="AB233" i="8"/>
  <c r="AA233" i="8"/>
  <c r="AB232" i="8"/>
  <c r="AA232" i="8"/>
  <c r="AB231" i="8"/>
  <c r="AA231" i="8"/>
  <c r="AB230" i="8"/>
  <c r="AA230" i="8"/>
  <c r="AB229" i="8"/>
  <c r="AA229" i="8"/>
  <c r="AB228" i="8"/>
  <c r="AA228" i="8"/>
  <c r="AB227" i="8"/>
  <c r="AA227" i="8"/>
  <c r="AB226" i="8"/>
  <c r="AA226" i="8"/>
  <c r="AB225" i="8"/>
  <c r="AA225" i="8"/>
  <c r="AB224" i="8"/>
  <c r="AA224" i="8"/>
  <c r="AB223" i="8"/>
  <c r="AA223" i="8"/>
  <c r="AB222" i="8"/>
  <c r="AA222" i="8"/>
  <c r="AB221" i="8"/>
  <c r="AA221" i="8"/>
  <c r="AB220" i="8"/>
  <c r="AA220" i="8"/>
  <c r="AB219" i="8"/>
  <c r="AA219" i="8"/>
  <c r="AB218" i="8"/>
  <c r="AA218" i="8"/>
  <c r="AB217" i="8"/>
  <c r="AA217" i="8"/>
  <c r="AB216" i="8"/>
  <c r="AA216" i="8"/>
  <c r="AB215" i="8"/>
  <c r="AA215" i="8"/>
  <c r="AB214" i="8"/>
  <c r="AA214" i="8"/>
  <c r="AB213" i="8"/>
  <c r="AA213" i="8"/>
  <c r="AB212" i="8"/>
  <c r="AA212" i="8"/>
  <c r="AB211" i="8"/>
  <c r="AA211" i="8"/>
  <c r="AB210" i="8"/>
  <c r="AA210" i="8"/>
  <c r="AB209" i="8"/>
  <c r="AA209" i="8"/>
  <c r="AB208" i="8"/>
  <c r="AA208" i="8"/>
  <c r="AB207" i="8"/>
  <c r="AA207" i="8"/>
  <c r="AB206" i="8"/>
  <c r="AA206" i="8"/>
  <c r="AB205" i="8"/>
  <c r="AA205" i="8"/>
  <c r="AB204" i="8"/>
  <c r="AA204" i="8"/>
  <c r="AB203" i="8"/>
  <c r="AA203" i="8"/>
  <c r="AB202" i="8"/>
  <c r="AA202" i="8"/>
  <c r="AB201" i="8"/>
  <c r="AA201" i="8"/>
  <c r="AB200" i="8"/>
  <c r="AA200" i="8"/>
  <c r="AB199" i="8"/>
  <c r="AA199" i="8"/>
  <c r="AB198" i="8"/>
  <c r="AA198" i="8"/>
  <c r="AB197" i="8"/>
  <c r="AA197" i="8"/>
  <c r="AB196" i="8"/>
  <c r="AA196" i="8"/>
  <c r="AB195" i="8"/>
  <c r="AA195" i="8"/>
  <c r="AB194" i="8"/>
  <c r="AA194" i="8"/>
  <c r="AB193" i="8"/>
  <c r="AA193" i="8"/>
  <c r="AB192" i="8"/>
  <c r="AA192" i="8"/>
  <c r="AB191" i="8"/>
  <c r="AA191" i="8"/>
  <c r="AB190" i="8"/>
  <c r="AA190" i="8"/>
  <c r="AB189" i="8"/>
  <c r="AA189" i="8"/>
  <c r="AB188" i="8"/>
  <c r="AA188" i="8"/>
  <c r="AB187" i="8"/>
  <c r="AA187" i="8"/>
  <c r="AB186" i="8"/>
  <c r="AA186" i="8"/>
  <c r="AB185" i="8"/>
  <c r="AA185" i="8"/>
  <c r="AB184" i="8"/>
  <c r="AA184" i="8"/>
  <c r="AB183" i="8"/>
  <c r="AA183" i="8"/>
  <c r="AB182" i="8"/>
  <c r="AA182" i="8"/>
  <c r="AB181" i="8"/>
  <c r="AA181" i="8"/>
  <c r="AB180" i="8"/>
  <c r="AA180" i="8"/>
  <c r="AB179" i="8"/>
  <c r="AA179" i="8"/>
  <c r="AB178" i="8"/>
  <c r="AA178" i="8"/>
  <c r="AB177" i="8"/>
  <c r="AA177" i="8"/>
  <c r="AB176" i="8"/>
  <c r="AA176" i="8"/>
  <c r="AB175" i="8"/>
  <c r="AA175" i="8"/>
  <c r="AB174" i="8"/>
  <c r="AA174" i="8"/>
  <c r="AB173" i="8"/>
  <c r="AA173" i="8"/>
  <c r="AB172" i="8"/>
  <c r="AA172" i="8"/>
  <c r="AB171" i="8"/>
  <c r="AA171" i="8"/>
  <c r="AB170" i="8"/>
  <c r="AA170" i="8"/>
  <c r="AB169" i="8"/>
  <c r="AA169" i="8"/>
  <c r="AB168" i="8"/>
  <c r="AA168" i="8"/>
  <c r="AB167" i="8"/>
  <c r="AA167" i="8"/>
  <c r="AB166" i="8"/>
  <c r="AA166" i="8"/>
  <c r="AB165" i="8"/>
  <c r="AA165" i="8"/>
  <c r="AB164" i="8"/>
  <c r="AA164" i="8"/>
  <c r="AB163" i="8"/>
  <c r="AA163" i="8"/>
  <c r="AB162" i="8"/>
  <c r="AA162" i="8"/>
  <c r="AB161" i="8"/>
  <c r="AA161" i="8"/>
  <c r="AB160" i="8"/>
  <c r="AA160" i="8"/>
  <c r="AB159" i="8"/>
  <c r="AA159" i="8"/>
  <c r="AB158" i="8"/>
  <c r="AA158" i="8"/>
  <c r="AB157" i="8"/>
  <c r="AA157" i="8"/>
  <c r="AB156" i="8"/>
  <c r="AA156" i="8"/>
  <c r="AB155" i="8"/>
  <c r="AA155" i="8"/>
  <c r="AB154" i="8"/>
  <c r="AA154" i="8"/>
  <c r="AB153" i="8"/>
  <c r="AA153" i="8"/>
  <c r="AB152" i="8"/>
  <c r="AA152" i="8"/>
  <c r="AB151" i="8"/>
  <c r="AA151" i="8"/>
  <c r="AB150" i="8"/>
  <c r="AA150" i="8"/>
  <c r="AB149" i="8"/>
  <c r="AA149" i="8"/>
  <c r="AB148" i="8"/>
  <c r="AA148" i="8"/>
  <c r="AB147" i="8"/>
  <c r="AA147" i="8"/>
  <c r="AB146" i="8"/>
  <c r="AA146" i="8"/>
  <c r="AB145" i="8"/>
  <c r="AA145" i="8"/>
  <c r="AB144" i="8"/>
  <c r="AA144" i="8"/>
  <c r="AB143" i="8"/>
  <c r="AA143" i="8"/>
  <c r="AB142" i="8"/>
  <c r="AA142" i="8"/>
  <c r="AB141" i="8"/>
  <c r="AA141" i="8"/>
  <c r="AB140" i="8"/>
  <c r="AA140" i="8"/>
  <c r="AB139" i="8"/>
  <c r="AA139" i="8"/>
  <c r="AB138" i="8"/>
  <c r="AA138" i="8"/>
  <c r="AB137" i="8"/>
  <c r="AA137" i="8"/>
  <c r="AB136" i="8"/>
  <c r="AA136" i="8"/>
  <c r="AB135" i="8"/>
  <c r="AA135" i="8"/>
  <c r="AB134" i="8"/>
  <c r="AA134" i="8"/>
  <c r="AB133" i="8"/>
  <c r="AA133" i="8"/>
  <c r="AB132" i="8"/>
  <c r="AA132" i="8"/>
  <c r="AB131" i="8"/>
  <c r="AA131" i="8"/>
  <c r="AB130" i="8"/>
  <c r="AA130" i="8"/>
  <c r="AB129" i="8"/>
  <c r="AA129" i="8"/>
  <c r="AB128" i="8"/>
  <c r="AA128" i="8"/>
  <c r="AB127" i="8"/>
  <c r="AA127" i="8"/>
  <c r="AB126" i="8"/>
  <c r="AA126" i="8"/>
  <c r="AB125" i="8"/>
  <c r="AA125" i="8"/>
  <c r="AB124" i="8"/>
  <c r="AA124" i="8"/>
  <c r="AB123" i="8"/>
  <c r="AA123" i="8"/>
  <c r="AB122" i="8"/>
  <c r="AA122" i="8"/>
  <c r="AB121" i="8"/>
  <c r="AA121" i="8"/>
  <c r="AB120" i="8"/>
  <c r="AA120" i="8"/>
  <c r="AB119" i="8"/>
  <c r="AA119" i="8"/>
  <c r="AB118" i="8"/>
  <c r="AA118" i="8"/>
  <c r="AB117" i="8"/>
  <c r="AA117" i="8"/>
  <c r="AB116" i="8"/>
  <c r="AA116" i="8"/>
  <c r="AB115" i="8"/>
  <c r="AA115" i="8"/>
  <c r="AB114" i="8"/>
  <c r="AA114" i="8"/>
  <c r="AB113" i="8"/>
  <c r="AA113" i="8"/>
  <c r="AB112" i="8"/>
  <c r="AA112" i="8"/>
  <c r="AB111" i="8"/>
  <c r="AA111" i="8"/>
  <c r="AB110" i="8"/>
  <c r="AA110" i="8"/>
  <c r="AB109" i="8"/>
  <c r="AA109" i="8"/>
  <c r="AB108" i="8"/>
  <c r="AA108" i="8"/>
  <c r="AB107" i="8"/>
  <c r="AA107" i="8"/>
  <c r="AB106" i="8"/>
  <c r="AA106" i="8"/>
  <c r="AB105" i="8"/>
  <c r="AA105" i="8"/>
  <c r="AB104" i="8"/>
  <c r="AA104" i="8"/>
  <c r="AB103" i="8"/>
  <c r="AA103" i="8"/>
  <c r="AB102" i="8"/>
  <c r="AA102" i="8"/>
  <c r="AB101" i="8"/>
  <c r="AA101" i="8"/>
  <c r="AB100" i="8"/>
  <c r="AA100" i="8"/>
  <c r="AB99" i="8"/>
  <c r="AA99" i="8"/>
  <c r="AB98" i="8"/>
  <c r="AA98" i="8"/>
  <c r="AB97" i="8"/>
  <c r="AA97" i="8"/>
  <c r="AB96" i="8"/>
  <c r="AA96" i="8"/>
  <c r="AB95" i="8"/>
  <c r="AA95" i="8"/>
  <c r="AB94" i="8"/>
  <c r="AA94" i="8"/>
  <c r="AB93" i="8"/>
  <c r="AA93" i="8"/>
  <c r="AB92" i="8"/>
  <c r="AA92" i="8"/>
  <c r="AB91" i="8"/>
  <c r="AA91" i="8"/>
  <c r="AB90" i="8"/>
  <c r="AA90" i="8"/>
  <c r="AB89" i="8"/>
  <c r="AA89" i="8"/>
  <c r="AB88" i="8"/>
  <c r="AA88" i="8"/>
  <c r="AB87" i="8"/>
  <c r="AA87" i="8"/>
  <c r="AB86" i="8"/>
  <c r="AA86" i="8"/>
  <c r="AB85" i="8"/>
  <c r="AA85" i="8"/>
  <c r="AB84" i="8"/>
  <c r="AA84" i="8"/>
  <c r="AB83" i="8"/>
  <c r="AA83" i="8"/>
  <c r="AB82" i="8"/>
  <c r="AA82" i="8"/>
  <c r="AB81" i="8"/>
  <c r="AA81" i="8"/>
  <c r="AB80" i="8"/>
  <c r="AA80" i="8"/>
  <c r="AB79" i="8"/>
  <c r="AA79" i="8"/>
  <c r="AB78" i="8"/>
  <c r="AA78" i="8"/>
  <c r="AB77" i="8"/>
  <c r="AA77" i="8"/>
  <c r="AB76" i="8"/>
  <c r="AA76" i="8"/>
  <c r="AB75" i="8"/>
  <c r="AA75" i="8"/>
  <c r="AB74" i="8"/>
  <c r="AA74" i="8"/>
  <c r="AB73" i="8"/>
  <c r="AA73" i="8"/>
  <c r="AB72" i="8"/>
  <c r="AA72" i="8"/>
  <c r="AB71" i="8"/>
  <c r="AA71" i="8"/>
  <c r="AB70" i="8"/>
  <c r="AA70" i="8"/>
  <c r="AB69" i="8"/>
  <c r="AA69" i="8"/>
  <c r="AB68" i="8"/>
  <c r="AA68" i="8"/>
  <c r="AB67" i="8"/>
  <c r="AA67" i="8"/>
  <c r="AB66" i="8"/>
  <c r="AA66" i="8"/>
  <c r="AB65" i="8"/>
  <c r="AA65" i="8"/>
  <c r="AB64" i="8"/>
  <c r="AA64" i="8"/>
  <c r="AB63" i="8"/>
  <c r="AA63" i="8"/>
  <c r="AB62" i="8"/>
  <c r="AA62" i="8"/>
  <c r="AB61" i="8"/>
  <c r="AA61" i="8"/>
  <c r="AB60" i="8"/>
  <c r="AA60" i="8"/>
  <c r="AB59" i="8"/>
  <c r="AA59" i="8"/>
  <c r="AB58" i="8"/>
  <c r="AA58" i="8"/>
  <c r="AB57" i="8"/>
  <c r="AA57" i="8"/>
  <c r="AB56" i="8"/>
  <c r="AA56" i="8"/>
  <c r="AB55" i="8"/>
  <c r="AA55" i="8"/>
  <c r="AB54" i="8"/>
  <c r="AA54" i="8"/>
  <c r="AB53" i="8"/>
  <c r="AA53" i="8"/>
  <c r="AB52" i="8"/>
  <c r="AA52" i="8"/>
  <c r="AB51" i="8"/>
  <c r="AA51" i="8"/>
  <c r="AB50" i="8"/>
  <c r="AA50" i="8"/>
  <c r="AB49" i="8"/>
  <c r="AA49" i="8"/>
  <c r="AB48" i="8"/>
  <c r="AA48" i="8"/>
  <c r="AB47" i="8"/>
  <c r="AA47" i="8"/>
  <c r="AB46" i="8"/>
  <c r="AA46" i="8"/>
  <c r="AB45" i="8"/>
  <c r="AA45" i="8"/>
  <c r="AB44" i="8"/>
  <c r="AA44" i="8"/>
  <c r="AB43" i="8"/>
  <c r="AA43" i="8"/>
  <c r="AB42" i="8"/>
  <c r="AA42" i="8"/>
  <c r="AB41" i="8"/>
  <c r="AA41" i="8"/>
  <c r="AB40" i="8"/>
  <c r="AA40" i="8"/>
  <c r="AB39" i="8"/>
  <c r="AA39" i="8"/>
  <c r="AB38" i="8"/>
  <c r="AA38" i="8"/>
  <c r="AB37" i="8"/>
  <c r="AA37" i="8"/>
  <c r="AB36" i="8"/>
  <c r="AA36" i="8"/>
  <c r="AB35" i="8"/>
  <c r="AA35" i="8"/>
  <c r="AB34" i="8"/>
  <c r="AA34" i="8"/>
  <c r="AB33" i="8"/>
  <c r="AA33" i="8"/>
  <c r="AB32" i="8"/>
  <c r="AA32" i="8"/>
  <c r="AB31" i="8"/>
  <c r="AA31" i="8"/>
  <c r="AB30" i="8"/>
  <c r="AA30" i="8"/>
  <c r="AB29" i="8"/>
  <c r="AA29" i="8"/>
  <c r="AB28" i="8"/>
  <c r="AA28" i="8"/>
  <c r="AB27" i="8"/>
  <c r="AA27" i="8"/>
  <c r="AB26" i="8"/>
  <c r="AA26" i="8"/>
  <c r="AB25" i="8"/>
  <c r="AA25" i="8"/>
  <c r="AB24" i="8"/>
  <c r="AA24" i="8"/>
  <c r="AB23" i="8"/>
  <c r="AA23" i="8"/>
  <c r="AB22" i="8"/>
  <c r="AA22" i="8"/>
  <c r="AB21" i="8"/>
  <c r="AA21" i="8"/>
  <c r="AB20" i="8"/>
  <c r="AA20" i="8"/>
  <c r="AB19" i="8"/>
  <c r="AA19" i="8"/>
  <c r="AB18" i="8"/>
  <c r="AA18" i="8"/>
  <c r="AB17" i="8"/>
  <c r="AA17" i="8"/>
  <c r="V346" i="8"/>
  <c r="U346" i="8"/>
  <c r="V345" i="8"/>
  <c r="U345" i="8"/>
  <c r="V344" i="8"/>
  <c r="U344" i="8"/>
  <c r="V343" i="8"/>
  <c r="U343" i="8"/>
  <c r="V342" i="8"/>
  <c r="U342" i="8"/>
  <c r="V341" i="8"/>
  <c r="U341" i="8"/>
  <c r="V340" i="8"/>
  <c r="U340" i="8"/>
  <c r="V339" i="8"/>
  <c r="U339" i="8"/>
  <c r="V338" i="8"/>
  <c r="U338" i="8"/>
  <c r="V337" i="8"/>
  <c r="U337" i="8"/>
  <c r="V336" i="8"/>
  <c r="U336" i="8"/>
  <c r="V335" i="8"/>
  <c r="U335" i="8"/>
  <c r="V334" i="8"/>
  <c r="U334" i="8"/>
  <c r="V333" i="8"/>
  <c r="U333" i="8"/>
  <c r="V332" i="8"/>
  <c r="U332" i="8"/>
  <c r="V331" i="8"/>
  <c r="U331" i="8"/>
  <c r="V330" i="8"/>
  <c r="U330" i="8"/>
  <c r="V329" i="8"/>
  <c r="U329" i="8"/>
  <c r="V328" i="8"/>
  <c r="U328" i="8"/>
  <c r="V327" i="8"/>
  <c r="U327" i="8"/>
  <c r="V326" i="8"/>
  <c r="U326" i="8"/>
  <c r="V325" i="8"/>
  <c r="U325" i="8"/>
  <c r="V324" i="8"/>
  <c r="U324" i="8"/>
  <c r="V323" i="8"/>
  <c r="U323" i="8"/>
  <c r="V322" i="8"/>
  <c r="U322" i="8"/>
  <c r="V321" i="8"/>
  <c r="U321" i="8"/>
  <c r="V320" i="8"/>
  <c r="U320" i="8"/>
  <c r="V319" i="8"/>
  <c r="U319" i="8"/>
  <c r="V318" i="8"/>
  <c r="U318" i="8"/>
  <c r="V317" i="8"/>
  <c r="U317" i="8"/>
  <c r="V316" i="8"/>
  <c r="U316" i="8"/>
  <c r="V315" i="8"/>
  <c r="U315" i="8"/>
  <c r="V314" i="8"/>
  <c r="U314" i="8"/>
  <c r="V313" i="8"/>
  <c r="U313" i="8"/>
  <c r="V312" i="8"/>
  <c r="U312" i="8"/>
  <c r="V311" i="8"/>
  <c r="U311" i="8"/>
  <c r="V310" i="8"/>
  <c r="U310" i="8"/>
  <c r="V309" i="8"/>
  <c r="U309" i="8"/>
  <c r="V308" i="8"/>
  <c r="U308" i="8"/>
  <c r="V307" i="8"/>
  <c r="U307" i="8"/>
  <c r="V306" i="8"/>
  <c r="U306" i="8"/>
  <c r="V305" i="8"/>
  <c r="U305" i="8"/>
  <c r="V304" i="8"/>
  <c r="U304" i="8"/>
  <c r="V303" i="8"/>
  <c r="U303" i="8"/>
  <c r="V302" i="8"/>
  <c r="U302" i="8"/>
  <c r="V301" i="8"/>
  <c r="U301" i="8"/>
  <c r="V300" i="8"/>
  <c r="U300" i="8"/>
  <c r="V299" i="8"/>
  <c r="U299" i="8"/>
  <c r="V298" i="8"/>
  <c r="U298" i="8"/>
  <c r="V297" i="8"/>
  <c r="U297" i="8"/>
  <c r="V296" i="8"/>
  <c r="U296" i="8"/>
  <c r="V295" i="8"/>
  <c r="U295" i="8"/>
  <c r="V294" i="8"/>
  <c r="U294" i="8"/>
  <c r="V293" i="8"/>
  <c r="U293" i="8"/>
  <c r="V292" i="8"/>
  <c r="U292" i="8"/>
  <c r="V291" i="8"/>
  <c r="U291" i="8"/>
  <c r="V290" i="8"/>
  <c r="U290" i="8"/>
  <c r="V289" i="8"/>
  <c r="U289" i="8"/>
  <c r="V288" i="8"/>
  <c r="U288" i="8"/>
  <c r="V287" i="8"/>
  <c r="U287" i="8"/>
  <c r="V286" i="8"/>
  <c r="U286" i="8"/>
  <c r="V285" i="8"/>
  <c r="U285" i="8"/>
  <c r="V284" i="8"/>
  <c r="U284" i="8"/>
  <c r="V283" i="8"/>
  <c r="U283" i="8"/>
  <c r="V282" i="8"/>
  <c r="U282" i="8"/>
  <c r="V281" i="8"/>
  <c r="U281" i="8"/>
  <c r="V280" i="8"/>
  <c r="U280" i="8"/>
  <c r="V279" i="8"/>
  <c r="U279" i="8"/>
  <c r="V278" i="8"/>
  <c r="U278" i="8"/>
  <c r="V277" i="8"/>
  <c r="U277" i="8"/>
  <c r="V276" i="8"/>
  <c r="U276" i="8"/>
  <c r="V275" i="8"/>
  <c r="U275" i="8"/>
  <c r="V274" i="8"/>
  <c r="U274" i="8"/>
  <c r="V273" i="8"/>
  <c r="U273" i="8"/>
  <c r="V272" i="8"/>
  <c r="U272" i="8"/>
  <c r="V271" i="8"/>
  <c r="U271" i="8"/>
  <c r="V270" i="8"/>
  <c r="U270" i="8"/>
  <c r="V269" i="8"/>
  <c r="U269" i="8"/>
  <c r="V268" i="8"/>
  <c r="U268" i="8"/>
  <c r="V267" i="8"/>
  <c r="U267" i="8"/>
  <c r="V266" i="8"/>
  <c r="U266" i="8"/>
  <c r="V265" i="8"/>
  <c r="U265" i="8"/>
  <c r="V264" i="8"/>
  <c r="U264" i="8"/>
  <c r="V263" i="8"/>
  <c r="U263" i="8"/>
  <c r="V262" i="8"/>
  <c r="U262" i="8"/>
  <c r="V261" i="8"/>
  <c r="U261" i="8"/>
  <c r="V260" i="8"/>
  <c r="U260" i="8"/>
  <c r="V259" i="8"/>
  <c r="U259" i="8"/>
  <c r="V258" i="8"/>
  <c r="U258" i="8"/>
  <c r="V257" i="8"/>
  <c r="U257" i="8"/>
  <c r="V256" i="8"/>
  <c r="U256" i="8"/>
  <c r="V255" i="8"/>
  <c r="U255" i="8"/>
  <c r="V254" i="8"/>
  <c r="U254" i="8"/>
  <c r="V253" i="8"/>
  <c r="U253" i="8"/>
  <c r="V252" i="8"/>
  <c r="U252" i="8"/>
  <c r="V251" i="8"/>
  <c r="U251" i="8"/>
  <c r="V250" i="8"/>
  <c r="U250" i="8"/>
  <c r="V249" i="8"/>
  <c r="U249" i="8"/>
  <c r="V248" i="8"/>
  <c r="U248" i="8"/>
  <c r="V247" i="8"/>
  <c r="U247" i="8"/>
  <c r="V246" i="8"/>
  <c r="U246" i="8"/>
  <c r="V245" i="8"/>
  <c r="U245" i="8"/>
  <c r="V244" i="8"/>
  <c r="U244" i="8"/>
  <c r="V243" i="8"/>
  <c r="U243" i="8"/>
  <c r="V242" i="8"/>
  <c r="U242" i="8"/>
  <c r="V241" i="8"/>
  <c r="U241" i="8"/>
  <c r="V240" i="8"/>
  <c r="U240" i="8"/>
  <c r="V239" i="8"/>
  <c r="U239" i="8"/>
  <c r="V238" i="8"/>
  <c r="U238" i="8"/>
  <c r="V237" i="8"/>
  <c r="U237" i="8"/>
  <c r="V236" i="8"/>
  <c r="U236" i="8"/>
  <c r="V235" i="8"/>
  <c r="U235" i="8"/>
  <c r="V234" i="8"/>
  <c r="U234" i="8"/>
  <c r="V233" i="8"/>
  <c r="U233" i="8"/>
  <c r="V232" i="8"/>
  <c r="U232" i="8"/>
  <c r="V231" i="8"/>
  <c r="U231" i="8"/>
  <c r="V230" i="8"/>
  <c r="U230" i="8"/>
  <c r="V229" i="8"/>
  <c r="U229" i="8"/>
  <c r="V228" i="8"/>
  <c r="U228" i="8"/>
  <c r="V227" i="8"/>
  <c r="U227" i="8"/>
  <c r="V226" i="8"/>
  <c r="U226" i="8"/>
  <c r="V225" i="8"/>
  <c r="U225" i="8"/>
  <c r="V224" i="8"/>
  <c r="U224" i="8"/>
  <c r="V223" i="8"/>
  <c r="U223" i="8"/>
  <c r="V222" i="8"/>
  <c r="U222" i="8"/>
  <c r="V221" i="8"/>
  <c r="U221" i="8"/>
  <c r="V220" i="8"/>
  <c r="U220" i="8"/>
  <c r="V219" i="8"/>
  <c r="U219" i="8"/>
  <c r="V218" i="8"/>
  <c r="U218" i="8"/>
  <c r="V217" i="8"/>
  <c r="U217" i="8"/>
  <c r="V216" i="8"/>
  <c r="U216" i="8"/>
  <c r="V215" i="8"/>
  <c r="U215" i="8"/>
  <c r="V214" i="8"/>
  <c r="U214" i="8"/>
  <c r="V213" i="8"/>
  <c r="U213" i="8"/>
  <c r="V212" i="8"/>
  <c r="U212" i="8"/>
  <c r="V211" i="8"/>
  <c r="U211" i="8"/>
  <c r="V210" i="8"/>
  <c r="U210" i="8"/>
  <c r="V209" i="8"/>
  <c r="U209" i="8"/>
  <c r="V208" i="8"/>
  <c r="U208" i="8"/>
  <c r="V207" i="8"/>
  <c r="U207" i="8"/>
  <c r="V206" i="8"/>
  <c r="U206" i="8"/>
  <c r="V205" i="8"/>
  <c r="U205" i="8"/>
  <c r="V204" i="8"/>
  <c r="U204" i="8"/>
  <c r="V203" i="8"/>
  <c r="U203" i="8"/>
  <c r="V202" i="8"/>
  <c r="U202" i="8"/>
  <c r="V201" i="8"/>
  <c r="U201" i="8"/>
  <c r="V200" i="8"/>
  <c r="U200" i="8"/>
  <c r="V199" i="8"/>
  <c r="U199" i="8"/>
  <c r="V198" i="8"/>
  <c r="U198" i="8"/>
  <c r="V197" i="8"/>
  <c r="U197" i="8"/>
  <c r="V196" i="8"/>
  <c r="U196" i="8"/>
  <c r="V195" i="8"/>
  <c r="U195" i="8"/>
  <c r="V194" i="8"/>
  <c r="U194" i="8"/>
  <c r="V193" i="8"/>
  <c r="U193" i="8"/>
  <c r="V192" i="8"/>
  <c r="U192" i="8"/>
  <c r="V191" i="8"/>
  <c r="U191" i="8"/>
  <c r="V190" i="8"/>
  <c r="U190" i="8"/>
  <c r="V189" i="8"/>
  <c r="U189" i="8"/>
  <c r="V188" i="8"/>
  <c r="U188" i="8"/>
  <c r="V187" i="8"/>
  <c r="U187" i="8"/>
  <c r="V186" i="8"/>
  <c r="U186" i="8"/>
  <c r="V185" i="8"/>
  <c r="U185" i="8"/>
  <c r="V184" i="8"/>
  <c r="U184" i="8"/>
  <c r="V183" i="8"/>
  <c r="U183" i="8"/>
  <c r="V182" i="8"/>
  <c r="U182" i="8"/>
  <c r="V181" i="8"/>
  <c r="U181" i="8"/>
  <c r="V180" i="8"/>
  <c r="U180" i="8"/>
  <c r="V179" i="8"/>
  <c r="U179" i="8"/>
  <c r="V178" i="8"/>
  <c r="U178" i="8"/>
  <c r="V177" i="8"/>
  <c r="U177" i="8"/>
  <c r="V176" i="8"/>
  <c r="U176" i="8"/>
  <c r="V175" i="8"/>
  <c r="U175" i="8"/>
  <c r="V174" i="8"/>
  <c r="U174" i="8"/>
  <c r="V173" i="8"/>
  <c r="U173" i="8"/>
  <c r="V172" i="8"/>
  <c r="U172" i="8"/>
  <c r="V171" i="8"/>
  <c r="U171" i="8"/>
  <c r="V170" i="8"/>
  <c r="U170" i="8"/>
  <c r="V169" i="8"/>
  <c r="U169" i="8"/>
  <c r="V168" i="8"/>
  <c r="U168" i="8"/>
  <c r="V167" i="8"/>
  <c r="U167" i="8"/>
  <c r="V166" i="8"/>
  <c r="U166" i="8"/>
  <c r="V165" i="8"/>
  <c r="U165" i="8"/>
  <c r="V164" i="8"/>
  <c r="U164" i="8"/>
  <c r="V163" i="8"/>
  <c r="U163" i="8"/>
  <c r="V162" i="8"/>
  <c r="U162" i="8"/>
  <c r="V161" i="8"/>
  <c r="U161" i="8"/>
  <c r="V160" i="8"/>
  <c r="U160" i="8"/>
  <c r="V159" i="8"/>
  <c r="U159" i="8"/>
  <c r="V158" i="8"/>
  <c r="U158" i="8"/>
  <c r="V157" i="8"/>
  <c r="U157" i="8"/>
  <c r="V156" i="8"/>
  <c r="U156" i="8"/>
  <c r="V155" i="8"/>
  <c r="U155" i="8"/>
  <c r="V154" i="8"/>
  <c r="U154" i="8"/>
  <c r="V153" i="8"/>
  <c r="U153" i="8"/>
  <c r="V152" i="8"/>
  <c r="U152" i="8"/>
  <c r="V151" i="8"/>
  <c r="U151" i="8"/>
  <c r="V150" i="8"/>
  <c r="U150" i="8"/>
  <c r="V149" i="8"/>
  <c r="U149" i="8"/>
  <c r="V148" i="8"/>
  <c r="U148" i="8"/>
  <c r="V147" i="8"/>
  <c r="U147" i="8"/>
  <c r="V146" i="8"/>
  <c r="U146" i="8"/>
  <c r="V145" i="8"/>
  <c r="U145" i="8"/>
  <c r="V144" i="8"/>
  <c r="U144" i="8"/>
  <c r="V143" i="8"/>
  <c r="U143" i="8"/>
  <c r="V142" i="8"/>
  <c r="U142" i="8"/>
  <c r="V141" i="8"/>
  <c r="U141" i="8"/>
  <c r="V140" i="8"/>
  <c r="U140" i="8"/>
  <c r="V139" i="8"/>
  <c r="U139" i="8"/>
  <c r="V138" i="8"/>
  <c r="U138" i="8"/>
  <c r="V137" i="8"/>
  <c r="U137" i="8"/>
  <c r="V136" i="8"/>
  <c r="U136" i="8"/>
  <c r="V135" i="8"/>
  <c r="U135" i="8"/>
  <c r="V134" i="8"/>
  <c r="U134" i="8"/>
  <c r="V133" i="8"/>
  <c r="U133" i="8"/>
  <c r="V132" i="8"/>
  <c r="U132" i="8"/>
  <c r="V131" i="8"/>
  <c r="U131" i="8"/>
  <c r="V130" i="8"/>
  <c r="U130" i="8"/>
  <c r="V129" i="8"/>
  <c r="U129" i="8"/>
  <c r="V128" i="8"/>
  <c r="U128" i="8"/>
  <c r="V127" i="8"/>
  <c r="U127" i="8"/>
  <c r="V126" i="8"/>
  <c r="U126" i="8"/>
  <c r="V125" i="8"/>
  <c r="U125" i="8"/>
  <c r="V124" i="8"/>
  <c r="U124" i="8"/>
  <c r="V123" i="8"/>
  <c r="U123" i="8"/>
  <c r="V122" i="8"/>
  <c r="U122" i="8"/>
  <c r="V121" i="8"/>
  <c r="U121" i="8"/>
  <c r="V120" i="8"/>
  <c r="U120" i="8"/>
  <c r="V119" i="8"/>
  <c r="U119" i="8"/>
  <c r="V118" i="8"/>
  <c r="U118" i="8"/>
  <c r="V117" i="8"/>
  <c r="U117" i="8"/>
  <c r="V116" i="8"/>
  <c r="U116" i="8"/>
  <c r="V115" i="8"/>
  <c r="U115" i="8"/>
  <c r="V114" i="8"/>
  <c r="U114" i="8"/>
  <c r="V113" i="8"/>
  <c r="U113" i="8"/>
  <c r="V112" i="8"/>
  <c r="U112" i="8"/>
  <c r="V111" i="8"/>
  <c r="U111" i="8"/>
  <c r="V110" i="8"/>
  <c r="U110" i="8"/>
  <c r="V109" i="8"/>
  <c r="U109" i="8"/>
  <c r="V108" i="8"/>
  <c r="U108" i="8"/>
  <c r="V107" i="8"/>
  <c r="U107" i="8"/>
  <c r="V106" i="8"/>
  <c r="U106" i="8"/>
  <c r="V105" i="8"/>
  <c r="U105" i="8"/>
  <c r="V104" i="8"/>
  <c r="U104" i="8"/>
  <c r="V103" i="8"/>
  <c r="U103" i="8"/>
  <c r="V102" i="8"/>
  <c r="U102" i="8"/>
  <c r="V101" i="8"/>
  <c r="U101" i="8"/>
  <c r="V100" i="8"/>
  <c r="U100" i="8"/>
  <c r="V99" i="8"/>
  <c r="U99" i="8"/>
  <c r="V98" i="8"/>
  <c r="U98" i="8"/>
  <c r="V97" i="8"/>
  <c r="U97" i="8"/>
  <c r="V96" i="8"/>
  <c r="U96" i="8"/>
  <c r="V95" i="8"/>
  <c r="U95" i="8"/>
  <c r="V94" i="8"/>
  <c r="U94" i="8"/>
  <c r="V93" i="8"/>
  <c r="U93" i="8"/>
  <c r="V92" i="8"/>
  <c r="U92" i="8"/>
  <c r="V91" i="8"/>
  <c r="U91" i="8"/>
  <c r="V90" i="8"/>
  <c r="U90" i="8"/>
  <c r="V89" i="8"/>
  <c r="U89" i="8"/>
  <c r="V88" i="8"/>
  <c r="U88" i="8"/>
  <c r="V87" i="8"/>
  <c r="U87" i="8"/>
  <c r="V86" i="8"/>
  <c r="U86" i="8"/>
  <c r="V85" i="8"/>
  <c r="U85" i="8"/>
  <c r="V84" i="8"/>
  <c r="U84" i="8"/>
  <c r="V83" i="8"/>
  <c r="U83" i="8"/>
  <c r="V82" i="8"/>
  <c r="U82" i="8"/>
  <c r="V81" i="8"/>
  <c r="U81" i="8"/>
  <c r="V80" i="8"/>
  <c r="U80" i="8"/>
  <c r="V79" i="8"/>
  <c r="U79" i="8"/>
  <c r="V78" i="8"/>
  <c r="U78" i="8"/>
  <c r="V77" i="8"/>
  <c r="U77" i="8"/>
  <c r="V76" i="8"/>
  <c r="U76" i="8"/>
  <c r="V75" i="8"/>
  <c r="U75" i="8"/>
  <c r="V74" i="8"/>
  <c r="U74" i="8"/>
  <c r="V73" i="8"/>
  <c r="U73" i="8"/>
  <c r="V72" i="8"/>
  <c r="U72" i="8"/>
  <c r="V71" i="8"/>
  <c r="U71" i="8"/>
  <c r="V70" i="8"/>
  <c r="U70" i="8"/>
  <c r="V69" i="8"/>
  <c r="U69" i="8"/>
  <c r="V68" i="8"/>
  <c r="U68" i="8"/>
  <c r="V67" i="8"/>
  <c r="U67" i="8"/>
  <c r="V66" i="8"/>
  <c r="U66" i="8"/>
  <c r="V65" i="8"/>
  <c r="U65" i="8"/>
  <c r="V64" i="8"/>
  <c r="U64" i="8"/>
  <c r="V63" i="8"/>
  <c r="U63" i="8"/>
  <c r="V62" i="8"/>
  <c r="U62" i="8"/>
  <c r="V61" i="8"/>
  <c r="U61" i="8"/>
  <c r="V60" i="8"/>
  <c r="U60" i="8"/>
  <c r="V59" i="8"/>
  <c r="U59" i="8"/>
  <c r="V58" i="8"/>
  <c r="U58" i="8"/>
  <c r="V57" i="8"/>
  <c r="U57" i="8"/>
  <c r="V56" i="8"/>
  <c r="U56" i="8"/>
  <c r="V55" i="8"/>
  <c r="U55" i="8"/>
  <c r="V54" i="8"/>
  <c r="U54" i="8"/>
  <c r="V53" i="8"/>
  <c r="U53" i="8"/>
  <c r="V52" i="8"/>
  <c r="U52" i="8"/>
  <c r="V51" i="8"/>
  <c r="U51" i="8"/>
  <c r="V50" i="8"/>
  <c r="U50" i="8"/>
  <c r="V49" i="8"/>
  <c r="U49" i="8"/>
  <c r="V48" i="8"/>
  <c r="U48" i="8"/>
  <c r="V47" i="8"/>
  <c r="U47" i="8"/>
  <c r="V46" i="8"/>
  <c r="U46" i="8"/>
  <c r="V45" i="8"/>
  <c r="U45" i="8"/>
  <c r="V44" i="8"/>
  <c r="U44" i="8"/>
  <c r="V43" i="8"/>
  <c r="U43" i="8"/>
  <c r="V42" i="8"/>
  <c r="U42" i="8"/>
  <c r="V41" i="8"/>
  <c r="U41" i="8"/>
  <c r="V40" i="8"/>
  <c r="U40" i="8"/>
  <c r="V39" i="8"/>
  <c r="U39" i="8"/>
  <c r="V38" i="8"/>
  <c r="U38" i="8"/>
  <c r="V37" i="8"/>
  <c r="U37" i="8"/>
  <c r="V36" i="8"/>
  <c r="U36" i="8"/>
  <c r="V35" i="8"/>
  <c r="U35" i="8"/>
  <c r="V34" i="8"/>
  <c r="U34" i="8"/>
  <c r="V33" i="8"/>
  <c r="U33" i="8"/>
  <c r="V32" i="8"/>
  <c r="U32" i="8"/>
  <c r="V31" i="8"/>
  <c r="U31" i="8"/>
  <c r="V30" i="8"/>
  <c r="U30" i="8"/>
  <c r="V29" i="8"/>
  <c r="U29" i="8"/>
  <c r="V28" i="8"/>
  <c r="U28" i="8"/>
  <c r="V27" i="8"/>
  <c r="U27" i="8"/>
  <c r="V26" i="8"/>
  <c r="U26" i="8"/>
  <c r="V25" i="8"/>
  <c r="U25" i="8"/>
  <c r="V24" i="8"/>
  <c r="U24" i="8"/>
  <c r="V23" i="8"/>
  <c r="U23" i="8"/>
  <c r="V22" i="8"/>
  <c r="U22" i="8"/>
  <c r="V21" i="8"/>
  <c r="U21" i="8"/>
  <c r="V20" i="8"/>
  <c r="U20" i="8"/>
  <c r="V19" i="8"/>
  <c r="U19" i="8"/>
  <c r="V18" i="8"/>
  <c r="U18" i="8"/>
  <c r="V17" i="8"/>
  <c r="U17" i="8"/>
  <c r="AT243" i="7"/>
  <c r="AT242" i="7"/>
  <c r="AT241" i="7"/>
  <c r="AT240" i="7"/>
  <c r="AT239" i="7"/>
  <c r="AT238" i="7"/>
  <c r="AT237" i="7"/>
  <c r="AT236" i="7"/>
  <c r="AT235" i="7"/>
  <c r="AT234" i="7"/>
  <c r="AT233" i="7"/>
  <c r="AT232" i="7"/>
  <c r="AT231" i="7"/>
  <c r="AT230" i="7"/>
  <c r="AT229" i="7"/>
  <c r="AT228" i="7"/>
  <c r="AT227" i="7"/>
  <c r="AT226" i="7"/>
  <c r="AT225" i="7"/>
  <c r="AT224" i="7"/>
  <c r="AT223" i="7"/>
  <c r="AT222" i="7"/>
  <c r="AT221" i="7"/>
  <c r="AT220" i="7"/>
  <c r="AT219" i="7"/>
  <c r="AT218" i="7"/>
  <c r="AT217" i="7"/>
  <c r="AT216" i="7"/>
  <c r="AT215" i="7"/>
  <c r="AT214" i="7"/>
  <c r="AT213" i="7"/>
  <c r="AT212" i="7"/>
  <c r="AT211" i="7"/>
  <c r="AT210" i="7"/>
  <c r="AT209" i="7"/>
  <c r="AT208" i="7"/>
  <c r="AT207" i="7"/>
  <c r="AT206" i="7"/>
  <c r="AT205" i="7"/>
  <c r="AT204" i="7"/>
  <c r="AT203" i="7"/>
  <c r="AT202" i="7"/>
  <c r="AT201" i="7"/>
  <c r="AT200" i="7"/>
  <c r="AT199" i="7"/>
  <c r="AT198" i="7"/>
  <c r="AT197" i="7"/>
  <c r="AT196" i="7"/>
  <c r="AT195" i="7"/>
  <c r="AT194" i="7"/>
  <c r="AT193" i="7"/>
  <c r="AT192" i="7"/>
  <c r="AT191" i="7"/>
  <c r="AT190" i="7"/>
  <c r="AT189" i="7"/>
  <c r="AR177" i="7"/>
  <c r="AR178" i="7" s="1"/>
  <c r="AT176" i="7"/>
  <c r="AT175" i="7"/>
  <c r="AT174" i="7"/>
  <c r="AT173" i="7"/>
  <c r="AT172" i="7"/>
  <c r="AR162" i="7"/>
  <c r="AR163" i="7" s="1"/>
  <c r="AT161" i="7"/>
  <c r="AT160" i="7"/>
  <c r="AT159" i="7"/>
  <c r="AT158" i="7"/>
  <c r="AT157" i="7"/>
  <c r="AR146" i="7"/>
  <c r="AR147" i="7" s="1"/>
  <c r="AT145" i="7"/>
  <c r="AT144" i="7"/>
  <c r="AT143" i="7"/>
  <c r="AT142" i="7"/>
  <c r="AT141" i="7"/>
  <c r="AR130" i="7"/>
  <c r="AR131" i="7" s="1"/>
  <c r="AT129" i="7"/>
  <c r="AT128" i="7"/>
  <c r="AT127" i="7"/>
  <c r="AT126" i="7"/>
  <c r="AT125" i="7"/>
  <c r="AT124" i="7"/>
  <c r="AT123" i="7"/>
  <c r="AT113" i="7"/>
  <c r="AR113" i="7"/>
  <c r="AR114" i="7" s="1"/>
  <c r="AT112" i="7"/>
  <c r="AT111" i="7"/>
  <c r="AT110" i="7"/>
  <c r="AT109" i="7"/>
  <c r="AR97" i="7"/>
  <c r="AR98" i="7" s="1"/>
  <c r="AT96" i="7"/>
  <c r="AT95" i="7"/>
  <c r="AT94" i="7"/>
  <c r="AR84" i="7"/>
  <c r="AR85" i="7" s="1"/>
  <c r="AT83" i="7"/>
  <c r="AT82" i="7"/>
  <c r="AT81" i="7"/>
  <c r="AR71" i="7"/>
  <c r="AR72" i="7" s="1"/>
  <c r="AT70" i="7"/>
  <c r="AT69" i="7"/>
  <c r="AT68" i="7"/>
  <c r="AT67" i="7"/>
  <c r="AT66" i="7"/>
  <c r="AT65" i="7"/>
  <c r="AT64" i="7"/>
  <c r="AT63" i="7"/>
  <c r="AT62" i="7"/>
  <c r="AT61" i="7"/>
  <c r="AT60" i="7"/>
  <c r="AT59" i="7"/>
  <c r="AT58" i="7"/>
  <c r="AT57" i="7"/>
  <c r="AT56" i="7"/>
  <c r="AT55" i="7"/>
  <c r="AT54" i="7"/>
  <c r="AT53" i="7"/>
  <c r="AT52" i="7"/>
  <c r="AT51" i="7"/>
  <c r="AT50" i="7"/>
  <c r="AT49" i="7"/>
  <c r="AT48" i="7"/>
  <c r="AT47" i="7"/>
  <c r="AT46" i="7"/>
  <c r="AT45" i="7"/>
  <c r="AT44" i="7"/>
  <c r="AT43" i="7"/>
  <c r="AT42" i="7"/>
  <c r="AT41" i="7"/>
  <c r="AT40" i="7"/>
  <c r="AT39" i="7"/>
  <c r="AT38" i="7"/>
  <c r="AT37" i="7"/>
  <c r="AT36" i="7"/>
  <c r="AT35" i="7"/>
  <c r="AT34" i="7"/>
  <c r="AT33" i="7"/>
  <c r="AT32" i="7"/>
  <c r="AT31" i="7"/>
  <c r="AT30" i="7"/>
  <c r="AT29" i="7"/>
  <c r="AT28" i="7"/>
  <c r="AT27" i="7"/>
  <c r="AT26" i="7"/>
  <c r="AT25" i="7"/>
  <c r="AT24" i="7"/>
  <c r="AT23" i="7"/>
  <c r="AT22" i="7"/>
  <c r="AT21" i="7"/>
  <c r="AT20" i="7"/>
  <c r="AT19" i="7"/>
  <c r="AT18" i="7"/>
  <c r="AS18" i="7"/>
  <c r="AS19" i="7" s="1"/>
  <c r="AS20" i="7" s="1"/>
  <c r="AS21" i="7" s="1"/>
  <c r="AS22" i="7" s="1"/>
  <c r="AS23" i="7" s="1"/>
  <c r="AS24" i="7" s="1"/>
  <c r="AS25" i="7" s="1"/>
  <c r="AS26" i="7" s="1"/>
  <c r="AT17" i="7"/>
  <c r="AT16" i="7"/>
  <c r="AR179" i="7" l="1"/>
  <c r="AT178" i="7"/>
  <c r="AR164" i="7"/>
  <c r="AT163" i="7"/>
  <c r="AR99" i="7"/>
  <c r="AT98" i="7"/>
  <c r="AT85" i="7"/>
  <c r="AR86" i="7"/>
  <c r="AT147" i="7"/>
  <c r="AR148" i="7"/>
  <c r="AT72" i="7"/>
  <c r="AR73" i="7"/>
  <c r="AR115" i="7"/>
  <c r="AT114" i="7"/>
  <c r="AR132" i="7"/>
  <c r="AT131" i="7"/>
  <c r="AT162" i="7"/>
  <c r="AT177" i="7"/>
  <c r="AT130" i="7"/>
  <c r="AT97" i="7"/>
  <c r="AT84" i="7"/>
  <c r="AT71" i="7"/>
  <c r="AT146" i="7"/>
  <c r="AR87" i="7" l="1"/>
  <c r="AT86" i="7"/>
  <c r="AT132" i="7"/>
  <c r="AR133" i="7"/>
  <c r="AR116" i="7"/>
  <c r="AT115" i="7"/>
  <c r="AT99" i="7"/>
  <c r="AR100" i="7"/>
  <c r="AR74" i="7"/>
  <c r="AT73" i="7"/>
  <c r="AR165" i="7"/>
  <c r="AT164" i="7"/>
  <c r="AR149" i="7"/>
  <c r="AT148" i="7"/>
  <c r="AR180" i="7"/>
  <c r="AT179" i="7"/>
  <c r="AR101" i="7" l="1"/>
  <c r="AT100" i="7"/>
  <c r="AT180" i="7"/>
  <c r="AR181" i="7"/>
  <c r="AR150" i="7"/>
  <c r="AT149" i="7"/>
  <c r="AR117" i="7"/>
  <c r="AT116" i="7"/>
  <c r="AR134" i="7"/>
  <c r="AT133" i="7"/>
  <c r="AT165" i="7"/>
  <c r="AR166" i="7"/>
  <c r="AR75" i="7"/>
  <c r="AT74" i="7"/>
  <c r="AR88" i="7"/>
  <c r="AT87" i="7"/>
  <c r="AT117" i="7" l="1"/>
  <c r="AR118" i="7"/>
  <c r="AR76" i="7"/>
  <c r="AT75" i="7"/>
  <c r="AR151" i="7"/>
  <c r="AT150" i="7"/>
  <c r="AR167" i="7"/>
  <c r="AT166" i="7"/>
  <c r="AR182" i="7"/>
  <c r="AT181" i="7"/>
  <c r="AR89" i="7"/>
  <c r="AT88" i="7"/>
  <c r="AR135" i="7"/>
  <c r="AT134" i="7"/>
  <c r="AR102" i="7"/>
  <c r="AT101" i="7"/>
  <c r="AR152" i="7" l="1"/>
  <c r="AT151" i="7"/>
  <c r="AT89" i="7"/>
  <c r="AR90" i="7"/>
  <c r="AT76" i="7"/>
  <c r="AR77" i="7"/>
  <c r="AR168" i="7"/>
  <c r="AT167" i="7"/>
  <c r="AR136" i="7"/>
  <c r="AT135" i="7"/>
  <c r="AR119" i="7"/>
  <c r="AT118" i="7"/>
  <c r="AR103" i="7"/>
  <c r="AT102" i="7"/>
  <c r="AR183" i="7"/>
  <c r="AT182" i="7"/>
  <c r="AT136" i="7" l="1"/>
  <c r="AR137" i="7"/>
  <c r="AR184" i="7"/>
  <c r="AT183" i="7"/>
  <c r="AR169" i="7"/>
  <c r="AT168" i="7"/>
  <c r="AR78" i="7"/>
  <c r="AT77" i="7"/>
  <c r="AT103" i="7"/>
  <c r="AR104" i="7"/>
  <c r="AR91" i="7"/>
  <c r="AT90" i="7"/>
  <c r="AR153" i="7"/>
  <c r="AT152" i="7"/>
  <c r="AR120" i="7"/>
  <c r="AT119" i="7"/>
  <c r="AR121" i="7" l="1"/>
  <c r="AT120" i="7"/>
  <c r="AT169" i="7"/>
  <c r="AR170" i="7"/>
  <c r="AR79" i="7"/>
  <c r="AT78" i="7"/>
  <c r="AR154" i="7"/>
  <c r="AT153" i="7"/>
  <c r="AR92" i="7"/>
  <c r="AT91" i="7"/>
  <c r="AT184" i="7"/>
  <c r="AR185" i="7"/>
  <c r="AR105" i="7"/>
  <c r="AT104" i="7"/>
  <c r="AR138" i="7"/>
  <c r="AT137" i="7"/>
  <c r="AR155" i="7" l="1"/>
  <c r="AT154" i="7"/>
  <c r="AR106" i="7"/>
  <c r="AT105" i="7"/>
  <c r="AR80" i="7"/>
  <c r="AT80" i="7" s="1"/>
  <c r="AT79" i="7"/>
  <c r="AR186" i="7"/>
  <c r="AT185" i="7"/>
  <c r="AR171" i="7"/>
  <c r="AT171" i="7" s="1"/>
  <c r="AT170" i="7"/>
  <c r="AR139" i="7"/>
  <c r="AT138" i="7"/>
  <c r="AR93" i="7"/>
  <c r="AT93" i="7" s="1"/>
  <c r="AT92" i="7"/>
  <c r="AT121" i="7"/>
  <c r="AR122" i="7"/>
  <c r="AT122" i="7" s="1"/>
  <c r="AT155" i="7" l="1"/>
  <c r="AR156" i="7"/>
  <c r="AT156" i="7" s="1"/>
  <c r="AR187" i="7"/>
  <c r="AT186" i="7"/>
  <c r="AR140" i="7"/>
  <c r="AT140" i="7" s="1"/>
  <c r="AT139" i="7"/>
  <c r="AR107" i="7"/>
  <c r="AT106" i="7"/>
  <c r="AT107" i="7" l="1"/>
  <c r="AR108" i="7"/>
  <c r="AT108" i="7" s="1"/>
  <c r="AR188" i="7"/>
  <c r="AT188" i="7" s="1"/>
  <c r="AT187" i="7"/>
  <c r="AM243" i="7" l="1"/>
  <c r="AN243" i="7" s="1"/>
  <c r="AM242" i="7"/>
  <c r="AN242" i="7" s="1"/>
  <c r="AN241" i="7"/>
  <c r="AM241" i="7"/>
  <c r="AM240" i="7"/>
  <c r="AN240" i="7" s="1"/>
  <c r="AM239" i="7"/>
  <c r="AN239" i="7" s="1"/>
  <c r="AM238" i="7"/>
  <c r="AN238" i="7" s="1"/>
  <c r="AN237" i="7"/>
  <c r="AM237" i="7"/>
  <c r="AM236" i="7"/>
  <c r="AN236" i="7" s="1"/>
  <c r="AN235" i="7"/>
  <c r="AM235" i="7"/>
  <c r="AM234" i="7"/>
  <c r="AN234" i="7" s="1"/>
  <c r="AN233" i="7"/>
  <c r="AM233" i="7"/>
  <c r="AM232" i="7"/>
  <c r="AN232" i="7" s="1"/>
  <c r="AN231" i="7"/>
  <c r="AM231" i="7"/>
  <c r="AN230" i="7"/>
  <c r="AM230" i="7"/>
  <c r="AN229" i="7"/>
  <c r="AM229" i="7"/>
  <c r="AM228" i="7"/>
  <c r="AN228" i="7" s="1"/>
  <c r="AN227" i="7"/>
  <c r="AM227" i="7"/>
  <c r="AN226" i="7"/>
  <c r="AM226" i="7"/>
  <c r="AN225" i="7"/>
  <c r="AM225" i="7"/>
  <c r="AM224" i="7"/>
  <c r="AN224" i="7" s="1"/>
  <c r="AN223" i="7"/>
  <c r="AM223" i="7"/>
  <c r="AN222" i="7"/>
  <c r="AM222" i="7"/>
  <c r="AN221" i="7"/>
  <c r="AM221" i="7"/>
  <c r="AM220" i="7"/>
  <c r="AN220" i="7" s="1"/>
  <c r="AN219" i="7"/>
  <c r="AM219" i="7"/>
  <c r="AN218" i="7"/>
  <c r="AM218" i="7"/>
  <c r="AN217" i="7"/>
  <c r="AM217" i="7"/>
  <c r="AM216" i="7"/>
  <c r="AN216" i="7" s="1"/>
  <c r="AN215" i="7"/>
  <c r="AM215" i="7"/>
  <c r="AN214" i="7"/>
  <c r="AM214" i="7"/>
  <c r="AN213" i="7"/>
  <c r="AM213" i="7"/>
  <c r="AM212" i="7"/>
  <c r="AN212" i="7" s="1"/>
  <c r="AN211" i="7"/>
  <c r="AM211" i="7"/>
  <c r="AN210" i="7"/>
  <c r="AM210" i="7"/>
  <c r="AN209" i="7"/>
  <c r="AM209" i="7"/>
  <c r="AM208" i="7"/>
  <c r="AN208" i="7" s="1"/>
  <c r="AN207" i="7"/>
  <c r="AM207" i="7"/>
  <c r="AN206" i="7"/>
  <c r="AM206" i="7"/>
  <c r="AN205" i="7"/>
  <c r="AM205" i="7"/>
  <c r="AM204" i="7"/>
  <c r="AN204" i="7" s="1"/>
  <c r="AN203" i="7"/>
  <c r="AM203" i="7"/>
  <c r="AN202" i="7"/>
  <c r="AM202" i="7"/>
  <c r="AN201" i="7"/>
  <c r="AM201" i="7"/>
  <c r="AM200" i="7"/>
  <c r="AN200" i="7" s="1"/>
  <c r="AN199" i="7"/>
  <c r="AM199" i="7"/>
  <c r="AN198" i="7"/>
  <c r="AM198" i="7"/>
  <c r="AN197" i="7"/>
  <c r="AM197" i="7"/>
  <c r="AM196" i="7"/>
  <c r="AN196" i="7" s="1"/>
  <c r="AN195" i="7"/>
  <c r="AM195" i="7"/>
  <c r="AN194" i="7"/>
  <c r="AM194" i="7"/>
  <c r="AN193" i="7"/>
  <c r="AM193" i="7"/>
  <c r="AM192" i="7"/>
  <c r="AN192" i="7" s="1"/>
  <c r="AN191" i="7"/>
  <c r="AM191" i="7"/>
  <c r="AN190" i="7"/>
  <c r="AM190" i="7"/>
  <c r="AN189" i="7"/>
  <c r="AM189" i="7"/>
  <c r="AK178" i="7"/>
  <c r="AK179" i="7" s="1"/>
  <c r="AN177" i="7"/>
  <c r="AM177" i="7"/>
  <c r="AK177" i="7"/>
  <c r="AN176" i="7"/>
  <c r="AM176" i="7"/>
  <c r="AN175" i="7"/>
  <c r="AM175" i="7"/>
  <c r="AM174" i="7"/>
  <c r="AN174" i="7" s="1"/>
  <c r="AN173" i="7"/>
  <c r="AM173" i="7"/>
  <c r="AN172" i="7"/>
  <c r="AM172" i="7"/>
  <c r="AK163" i="7"/>
  <c r="AK164" i="7" s="1"/>
  <c r="AN162" i="7"/>
  <c r="AM162" i="7"/>
  <c r="AK162" i="7"/>
  <c r="AN161" i="7"/>
  <c r="AM161" i="7"/>
  <c r="AN160" i="7"/>
  <c r="AM160" i="7"/>
  <c r="AM159" i="7"/>
  <c r="AN159" i="7" s="1"/>
  <c r="AN158" i="7"/>
  <c r="AM158" i="7"/>
  <c r="AN157" i="7"/>
  <c r="AM157" i="7"/>
  <c r="AK146" i="7"/>
  <c r="AK147" i="7" s="1"/>
  <c r="AM145" i="7"/>
  <c r="AN145" i="7" s="1"/>
  <c r="AN144" i="7"/>
  <c r="AM144" i="7"/>
  <c r="AM143" i="7"/>
  <c r="AN143" i="7" s="1"/>
  <c r="AM142" i="7"/>
  <c r="AN142" i="7" s="1"/>
  <c r="AM141" i="7"/>
  <c r="AN141" i="7" s="1"/>
  <c r="AK131" i="7"/>
  <c r="AK132" i="7" s="1"/>
  <c r="AK130" i="7"/>
  <c r="AM130" i="7" s="1"/>
  <c r="AN130" i="7" s="1"/>
  <c r="AN129" i="7"/>
  <c r="AM129" i="7"/>
  <c r="AN128" i="7"/>
  <c r="AM128" i="7"/>
  <c r="AN127" i="7"/>
  <c r="AM127" i="7"/>
  <c r="AM126" i="7"/>
  <c r="AN126" i="7" s="1"/>
  <c r="AN125" i="7"/>
  <c r="AM125" i="7"/>
  <c r="AN124" i="7"/>
  <c r="AM124" i="7"/>
  <c r="AN123" i="7"/>
  <c r="AM123" i="7"/>
  <c r="AM114" i="7"/>
  <c r="AN114" i="7" s="1"/>
  <c r="AK114" i="7"/>
  <c r="AK115" i="7" s="1"/>
  <c r="AM113" i="7"/>
  <c r="AN113" i="7" s="1"/>
  <c r="AK113" i="7"/>
  <c r="AN112" i="7"/>
  <c r="AM112" i="7"/>
  <c r="AM111" i="7"/>
  <c r="AN111" i="7" s="1"/>
  <c r="AN110" i="7"/>
  <c r="AM110" i="7"/>
  <c r="AN109" i="7"/>
  <c r="AM109" i="7"/>
  <c r="AK98" i="7"/>
  <c r="AK99" i="7" s="1"/>
  <c r="AK97" i="7"/>
  <c r="AM97" i="7" s="1"/>
  <c r="AN97" i="7" s="1"/>
  <c r="AN96" i="7"/>
  <c r="AM96" i="7"/>
  <c r="AN95" i="7"/>
  <c r="AM95" i="7"/>
  <c r="AN94" i="7"/>
  <c r="AM94" i="7"/>
  <c r="AM85" i="7"/>
  <c r="AN85" i="7" s="1"/>
  <c r="AK85" i="7"/>
  <c r="AK86" i="7" s="1"/>
  <c r="AM84" i="7"/>
  <c r="AN84" i="7" s="1"/>
  <c r="AK84" i="7"/>
  <c r="AN83" i="7"/>
  <c r="AM83" i="7"/>
  <c r="AM82" i="7"/>
  <c r="AN82" i="7" s="1"/>
  <c r="AN81" i="7"/>
  <c r="AM81" i="7"/>
  <c r="AK72" i="7"/>
  <c r="AK73" i="7" s="1"/>
  <c r="AK71" i="7"/>
  <c r="AM71" i="7" s="1"/>
  <c r="AN71" i="7" s="1"/>
  <c r="AN70" i="7"/>
  <c r="AM70" i="7"/>
  <c r="AN69" i="7"/>
  <c r="AM69" i="7"/>
  <c r="AN68" i="7"/>
  <c r="AM68" i="7"/>
  <c r="AM67" i="7"/>
  <c r="AN67" i="7" s="1"/>
  <c r="AN66" i="7"/>
  <c r="AM66" i="7"/>
  <c r="AN65" i="7"/>
  <c r="AM65" i="7"/>
  <c r="AN64" i="7"/>
  <c r="AM64" i="7"/>
  <c r="AM63" i="7"/>
  <c r="AN63" i="7" s="1"/>
  <c r="AN62" i="7"/>
  <c r="AM62" i="7"/>
  <c r="AN61" i="7"/>
  <c r="AM61" i="7"/>
  <c r="AN60" i="7"/>
  <c r="AM60" i="7"/>
  <c r="AM59" i="7"/>
  <c r="AN59" i="7" s="1"/>
  <c r="AN58" i="7"/>
  <c r="AM58" i="7"/>
  <c r="AN57" i="7"/>
  <c r="AM57" i="7"/>
  <c r="AN56" i="7"/>
  <c r="AM56" i="7"/>
  <c r="AM55" i="7"/>
  <c r="AN55" i="7" s="1"/>
  <c r="AN54" i="7"/>
  <c r="AM54" i="7"/>
  <c r="AN53" i="7"/>
  <c r="AM53" i="7"/>
  <c r="AN52" i="7"/>
  <c r="AM52" i="7"/>
  <c r="AM51" i="7"/>
  <c r="AN51" i="7" s="1"/>
  <c r="AN50" i="7"/>
  <c r="AM50" i="7"/>
  <c r="AN49" i="7"/>
  <c r="AM49" i="7"/>
  <c r="AN48" i="7"/>
  <c r="AM48" i="7"/>
  <c r="AM47" i="7"/>
  <c r="AN47" i="7" s="1"/>
  <c r="AN46" i="7"/>
  <c r="AM46" i="7"/>
  <c r="AN45" i="7"/>
  <c r="AM45" i="7"/>
  <c r="AN44" i="7"/>
  <c r="AM44" i="7"/>
  <c r="AM43" i="7"/>
  <c r="AN43" i="7" s="1"/>
  <c r="AN42" i="7"/>
  <c r="AM42" i="7"/>
  <c r="AN41" i="7"/>
  <c r="AM41" i="7"/>
  <c r="AN40" i="7"/>
  <c r="AM40" i="7"/>
  <c r="AM39" i="7"/>
  <c r="AN39" i="7" s="1"/>
  <c r="AN38" i="7"/>
  <c r="AM38" i="7"/>
  <c r="AN37" i="7"/>
  <c r="AM37" i="7"/>
  <c r="AN36" i="7"/>
  <c r="AM36" i="7"/>
  <c r="AM35" i="7"/>
  <c r="AN35" i="7" s="1"/>
  <c r="AN34" i="7"/>
  <c r="AM34" i="7"/>
  <c r="AN33" i="7"/>
  <c r="AM33" i="7"/>
  <c r="AN32" i="7"/>
  <c r="AM32" i="7"/>
  <c r="AM31" i="7"/>
  <c r="AN31" i="7" s="1"/>
  <c r="AN30" i="7"/>
  <c r="AM30" i="7"/>
  <c r="AN29" i="7"/>
  <c r="AM29" i="7"/>
  <c r="AN28" i="7"/>
  <c r="AM28" i="7"/>
  <c r="AM27" i="7"/>
  <c r="AN27" i="7" s="1"/>
  <c r="AN26" i="7"/>
  <c r="AM26" i="7"/>
  <c r="AM25" i="7"/>
  <c r="AN25" i="7" s="1"/>
  <c r="AM24" i="7"/>
  <c r="AN24" i="7" s="1"/>
  <c r="AM23" i="7"/>
  <c r="AN23" i="7" s="1"/>
  <c r="AN22" i="7"/>
  <c r="AM22" i="7"/>
  <c r="AN21" i="7"/>
  <c r="AM21" i="7"/>
  <c r="AN20" i="7"/>
  <c r="AM20" i="7"/>
  <c r="AL20" i="7"/>
  <c r="AL21" i="7" s="1"/>
  <c r="AL22" i="7" s="1"/>
  <c r="AL23" i="7" s="1"/>
  <c r="AL24" i="7" s="1"/>
  <c r="AL25" i="7" s="1"/>
  <c r="AL26" i="7" s="1"/>
  <c r="AM19" i="7"/>
  <c r="AN19" i="7" s="1"/>
  <c r="AL19" i="7"/>
  <c r="AN18" i="7"/>
  <c r="AM18" i="7"/>
  <c r="AL18" i="7"/>
  <c r="AM17" i="7"/>
  <c r="AN17" i="7" s="1"/>
  <c r="AM16" i="7"/>
  <c r="AN16" i="7" s="1"/>
  <c r="AR18" i="5"/>
  <c r="AR19" i="5"/>
  <c r="AR26" i="5"/>
  <c r="AR27" i="5"/>
  <c r="AR34" i="5"/>
  <c r="AR35" i="5"/>
  <c r="AR42" i="5"/>
  <c r="AR43" i="5"/>
  <c r="AR50" i="5"/>
  <c r="AR51" i="5"/>
  <c r="AR58" i="5"/>
  <c r="AR59" i="5"/>
  <c r="AR67" i="5"/>
  <c r="AR75" i="5"/>
  <c r="AR83" i="5"/>
  <c r="AR85" i="5"/>
  <c r="AR91" i="5"/>
  <c r="AR98" i="5"/>
  <c r="AR99" i="5"/>
  <c r="AR107" i="5"/>
  <c r="AR112" i="5"/>
  <c r="AR115" i="5"/>
  <c r="AR123" i="5"/>
  <c r="AR127" i="5"/>
  <c r="AR131" i="5"/>
  <c r="AR139" i="5"/>
  <c r="AR147" i="5"/>
  <c r="AR155" i="5"/>
  <c r="AR163" i="5"/>
  <c r="AR171" i="5"/>
  <c r="AR179" i="5"/>
  <c r="AR187" i="5"/>
  <c r="AR195" i="5"/>
  <c r="AR203" i="5"/>
  <c r="AR211" i="5"/>
  <c r="AR219" i="5"/>
  <c r="AR227" i="5"/>
  <c r="AP17" i="5"/>
  <c r="AP18" i="5"/>
  <c r="AP19" i="5"/>
  <c r="AP20" i="5"/>
  <c r="AP21" i="5"/>
  <c r="AP22" i="5"/>
  <c r="AP23" i="5"/>
  <c r="AP24" i="5"/>
  <c r="AP25" i="5"/>
  <c r="AP26" i="5"/>
  <c r="AP27" i="5"/>
  <c r="AP28" i="5"/>
  <c r="AP29" i="5"/>
  <c r="AP30" i="5"/>
  <c r="AP31" i="5"/>
  <c r="AP32" i="5"/>
  <c r="AP33" i="5"/>
  <c r="AP34" i="5"/>
  <c r="AP35" i="5"/>
  <c r="AP36" i="5"/>
  <c r="AP37" i="5"/>
  <c r="AP38" i="5"/>
  <c r="AP39" i="5"/>
  <c r="AP40" i="5"/>
  <c r="AP41" i="5"/>
  <c r="AP42" i="5"/>
  <c r="AP43" i="5"/>
  <c r="AP44" i="5"/>
  <c r="AP45" i="5"/>
  <c r="AP46" i="5"/>
  <c r="AP47" i="5"/>
  <c r="AP48" i="5"/>
  <c r="AP49" i="5"/>
  <c r="AP50" i="5"/>
  <c r="AP51" i="5"/>
  <c r="AP52" i="5"/>
  <c r="AP53" i="5"/>
  <c r="AP54" i="5"/>
  <c r="AP55" i="5"/>
  <c r="AP56" i="5"/>
  <c r="AP57" i="5"/>
  <c r="AP58" i="5"/>
  <c r="AP59" i="5"/>
  <c r="AP60" i="5"/>
  <c r="AP61" i="5"/>
  <c r="AP62" i="5"/>
  <c r="AP63" i="5"/>
  <c r="AP64" i="5"/>
  <c r="AP65" i="5"/>
  <c r="AP66" i="5"/>
  <c r="AP67" i="5"/>
  <c r="AP68" i="5"/>
  <c r="AP69" i="5"/>
  <c r="AP70" i="5"/>
  <c r="AP71" i="5"/>
  <c r="AP72" i="5"/>
  <c r="AP73" i="5"/>
  <c r="AP74" i="5"/>
  <c r="AP75" i="5"/>
  <c r="AP76" i="5"/>
  <c r="AP77" i="5"/>
  <c r="AP78" i="5"/>
  <c r="AP79" i="5"/>
  <c r="AP80" i="5"/>
  <c r="AP81" i="5"/>
  <c r="AP82" i="5"/>
  <c r="AP83" i="5"/>
  <c r="AP84" i="5"/>
  <c r="AP85" i="5"/>
  <c r="AP86" i="5"/>
  <c r="AP87" i="5"/>
  <c r="AP88" i="5"/>
  <c r="AP89" i="5"/>
  <c r="AP90" i="5"/>
  <c r="AP91" i="5"/>
  <c r="AP92" i="5"/>
  <c r="AP93" i="5"/>
  <c r="AP94" i="5"/>
  <c r="AP95" i="5"/>
  <c r="AP96" i="5"/>
  <c r="AP97" i="5"/>
  <c r="AP98" i="5"/>
  <c r="AP99" i="5"/>
  <c r="AP100" i="5"/>
  <c r="AP101" i="5"/>
  <c r="AP102" i="5"/>
  <c r="AP103" i="5"/>
  <c r="AP104" i="5"/>
  <c r="AP105" i="5"/>
  <c r="AP106" i="5"/>
  <c r="AP107" i="5"/>
  <c r="AP108" i="5"/>
  <c r="AP109" i="5"/>
  <c r="AP110" i="5"/>
  <c r="AP111" i="5"/>
  <c r="AP112" i="5"/>
  <c r="AP113" i="5"/>
  <c r="AP114" i="5"/>
  <c r="AP115" i="5"/>
  <c r="AP116" i="5"/>
  <c r="AP117" i="5"/>
  <c r="AP118" i="5"/>
  <c r="AP119" i="5"/>
  <c r="AP120" i="5"/>
  <c r="AP121" i="5"/>
  <c r="AP122" i="5"/>
  <c r="AP123" i="5"/>
  <c r="AP124" i="5"/>
  <c r="AP125" i="5"/>
  <c r="AP126" i="5"/>
  <c r="AP127" i="5"/>
  <c r="AP128" i="5"/>
  <c r="AP129" i="5"/>
  <c r="AP130" i="5"/>
  <c r="AP131" i="5"/>
  <c r="AP132" i="5"/>
  <c r="AP133" i="5"/>
  <c r="AP134" i="5"/>
  <c r="AP135" i="5"/>
  <c r="AP136" i="5"/>
  <c r="AP137" i="5"/>
  <c r="AP138" i="5"/>
  <c r="AP139" i="5"/>
  <c r="AP140" i="5"/>
  <c r="AP141" i="5"/>
  <c r="AP142" i="5"/>
  <c r="AP143" i="5"/>
  <c r="AP144" i="5"/>
  <c r="AP145" i="5"/>
  <c r="AP146" i="5"/>
  <c r="AP147" i="5"/>
  <c r="AP148" i="5"/>
  <c r="AP149" i="5"/>
  <c r="AP150" i="5"/>
  <c r="AP151" i="5"/>
  <c r="AP152" i="5"/>
  <c r="AP153" i="5"/>
  <c r="AP154" i="5"/>
  <c r="AP155" i="5"/>
  <c r="AP156" i="5"/>
  <c r="AP157" i="5"/>
  <c r="AP158" i="5"/>
  <c r="AP159" i="5"/>
  <c r="AP160" i="5"/>
  <c r="AP161" i="5"/>
  <c r="AP162" i="5"/>
  <c r="AP163" i="5"/>
  <c r="AP164" i="5"/>
  <c r="AP165" i="5"/>
  <c r="AP166" i="5"/>
  <c r="AP167" i="5"/>
  <c r="AP168" i="5"/>
  <c r="AP169" i="5"/>
  <c r="AP170" i="5"/>
  <c r="AP171" i="5"/>
  <c r="AP172" i="5"/>
  <c r="AP173" i="5"/>
  <c r="AP174" i="5"/>
  <c r="AP175" i="5"/>
  <c r="AP176" i="5"/>
  <c r="AP177" i="5"/>
  <c r="AP178" i="5"/>
  <c r="AP179" i="5"/>
  <c r="AP180" i="5"/>
  <c r="AP181" i="5"/>
  <c r="AP182" i="5"/>
  <c r="AP183" i="5"/>
  <c r="AP184" i="5"/>
  <c r="AP185" i="5"/>
  <c r="AP186" i="5"/>
  <c r="AP187" i="5"/>
  <c r="AP188" i="5"/>
  <c r="AP189" i="5"/>
  <c r="AP190" i="5"/>
  <c r="AP191" i="5"/>
  <c r="AP192" i="5"/>
  <c r="AP193" i="5"/>
  <c r="AP194" i="5"/>
  <c r="AP195" i="5"/>
  <c r="AP196" i="5"/>
  <c r="AP197" i="5"/>
  <c r="AP198" i="5"/>
  <c r="AP199" i="5"/>
  <c r="AP200" i="5"/>
  <c r="AP201" i="5"/>
  <c r="AP202" i="5"/>
  <c r="AP203" i="5"/>
  <c r="AP204" i="5"/>
  <c r="AP205" i="5"/>
  <c r="AP206" i="5"/>
  <c r="AP207" i="5"/>
  <c r="AP208" i="5"/>
  <c r="AP209" i="5"/>
  <c r="AP210" i="5"/>
  <c r="AP211" i="5"/>
  <c r="AP212" i="5"/>
  <c r="AP213" i="5"/>
  <c r="AP214" i="5"/>
  <c r="AP215" i="5"/>
  <c r="AP216" i="5"/>
  <c r="AP217" i="5"/>
  <c r="AP218" i="5"/>
  <c r="AP219" i="5"/>
  <c r="AP220" i="5"/>
  <c r="AP221" i="5"/>
  <c r="AP222" i="5"/>
  <c r="AP223" i="5"/>
  <c r="AP224" i="5"/>
  <c r="AP225" i="5"/>
  <c r="AP226" i="5"/>
  <c r="AP227" i="5"/>
  <c r="AP228" i="5"/>
  <c r="AP229" i="5"/>
  <c r="AP230" i="5"/>
  <c r="AP16" i="5"/>
  <c r="AQ17" i="5"/>
  <c r="AR17" i="5" s="1"/>
  <c r="AQ18" i="5"/>
  <c r="AQ19" i="5"/>
  <c r="AQ20" i="5"/>
  <c r="AR20" i="5" s="1"/>
  <c r="AQ21" i="5"/>
  <c r="AR21" i="5" s="1"/>
  <c r="AQ22" i="5"/>
  <c r="AR22" i="5" s="1"/>
  <c r="AQ23" i="5"/>
  <c r="AR23" i="5" s="1"/>
  <c r="AQ24" i="5"/>
  <c r="AR24" i="5" s="1"/>
  <c r="AQ25" i="5"/>
  <c r="AR25" i="5" s="1"/>
  <c r="AQ26" i="5"/>
  <c r="AQ27" i="5"/>
  <c r="AQ28" i="5"/>
  <c r="AR28" i="5" s="1"/>
  <c r="AQ29" i="5"/>
  <c r="AR29" i="5" s="1"/>
  <c r="AQ30" i="5"/>
  <c r="AR30" i="5" s="1"/>
  <c r="AQ31" i="5"/>
  <c r="AR31" i="5" s="1"/>
  <c r="AQ32" i="5"/>
  <c r="AR32" i="5" s="1"/>
  <c r="AQ33" i="5"/>
  <c r="AR33" i="5" s="1"/>
  <c r="AQ34" i="5"/>
  <c r="AQ35" i="5"/>
  <c r="AQ36" i="5"/>
  <c r="AR36" i="5" s="1"/>
  <c r="AQ37" i="5"/>
  <c r="AR37" i="5" s="1"/>
  <c r="AQ38" i="5"/>
  <c r="AR38" i="5" s="1"/>
  <c r="AQ39" i="5"/>
  <c r="AR39" i="5" s="1"/>
  <c r="AQ40" i="5"/>
  <c r="AR40" i="5" s="1"/>
  <c r="AQ41" i="5"/>
  <c r="AR41" i="5" s="1"/>
  <c r="AQ42" i="5"/>
  <c r="AQ43" i="5"/>
  <c r="AQ44" i="5"/>
  <c r="AR44" i="5" s="1"/>
  <c r="AQ45" i="5"/>
  <c r="AR45" i="5" s="1"/>
  <c r="AQ46" i="5"/>
  <c r="AR46" i="5" s="1"/>
  <c r="AQ47" i="5"/>
  <c r="AR47" i="5" s="1"/>
  <c r="AQ48" i="5"/>
  <c r="AR48" i="5" s="1"/>
  <c r="AQ49" i="5"/>
  <c r="AR49" i="5" s="1"/>
  <c r="AQ50" i="5"/>
  <c r="AQ51" i="5"/>
  <c r="AQ52" i="5"/>
  <c r="AR52" i="5" s="1"/>
  <c r="AQ53" i="5"/>
  <c r="AR53" i="5" s="1"/>
  <c r="AQ54" i="5"/>
  <c r="AR54" i="5" s="1"/>
  <c r="AQ55" i="5"/>
  <c r="AR55" i="5" s="1"/>
  <c r="AQ56" i="5"/>
  <c r="AR56" i="5" s="1"/>
  <c r="AQ57" i="5"/>
  <c r="AR57" i="5" s="1"/>
  <c r="AQ58" i="5"/>
  <c r="AQ59" i="5"/>
  <c r="AQ60" i="5"/>
  <c r="AR60" i="5" s="1"/>
  <c r="AQ61" i="5"/>
  <c r="AR61" i="5" s="1"/>
  <c r="AQ62" i="5"/>
  <c r="AR62" i="5" s="1"/>
  <c r="AQ63" i="5"/>
  <c r="AR63" i="5" s="1"/>
  <c r="AQ64" i="5"/>
  <c r="AR64" i="5" s="1"/>
  <c r="AQ65" i="5"/>
  <c r="AR65" i="5" s="1"/>
  <c r="AQ66" i="5"/>
  <c r="AR66" i="5" s="1"/>
  <c r="AQ67" i="5"/>
  <c r="AQ68" i="5"/>
  <c r="AR68" i="5" s="1"/>
  <c r="AQ69" i="5"/>
  <c r="AR69" i="5" s="1"/>
  <c r="AQ70" i="5"/>
  <c r="AR70" i="5" s="1"/>
  <c r="AQ71" i="5"/>
  <c r="AR71" i="5" s="1"/>
  <c r="AQ72" i="5"/>
  <c r="AR72" i="5" s="1"/>
  <c r="AQ73" i="5"/>
  <c r="AR73" i="5" s="1"/>
  <c r="AQ74" i="5"/>
  <c r="AR74" i="5" s="1"/>
  <c r="AQ75" i="5"/>
  <c r="AQ76" i="5"/>
  <c r="AR76" i="5" s="1"/>
  <c r="AQ77" i="5"/>
  <c r="AR77" i="5" s="1"/>
  <c r="AQ78" i="5"/>
  <c r="AR78" i="5" s="1"/>
  <c r="AQ79" i="5"/>
  <c r="AR79" i="5" s="1"/>
  <c r="AQ80" i="5"/>
  <c r="AR80" i="5" s="1"/>
  <c r="AQ81" i="5"/>
  <c r="AR81" i="5" s="1"/>
  <c r="AQ82" i="5"/>
  <c r="AR82" i="5" s="1"/>
  <c r="AQ83" i="5"/>
  <c r="AQ84" i="5"/>
  <c r="AR84" i="5" s="1"/>
  <c r="AQ85" i="5"/>
  <c r="AQ86" i="5"/>
  <c r="AR86" i="5" s="1"/>
  <c r="AQ87" i="5"/>
  <c r="AR87" i="5" s="1"/>
  <c r="AQ88" i="5"/>
  <c r="AR88" i="5" s="1"/>
  <c r="AQ89" i="5"/>
  <c r="AR89" i="5" s="1"/>
  <c r="AQ90" i="5"/>
  <c r="AR90" i="5" s="1"/>
  <c r="AQ91" i="5"/>
  <c r="AQ92" i="5"/>
  <c r="AR92" i="5" s="1"/>
  <c r="AQ93" i="5"/>
  <c r="AR93" i="5" s="1"/>
  <c r="AQ94" i="5"/>
  <c r="AR94" i="5" s="1"/>
  <c r="AQ95" i="5"/>
  <c r="AR95" i="5" s="1"/>
  <c r="AQ96" i="5"/>
  <c r="AR96" i="5" s="1"/>
  <c r="AQ97" i="5"/>
  <c r="AR97" i="5" s="1"/>
  <c r="AQ98" i="5"/>
  <c r="AQ99" i="5"/>
  <c r="AQ100" i="5"/>
  <c r="AR100" i="5" s="1"/>
  <c r="AQ101" i="5"/>
  <c r="AR101" i="5" s="1"/>
  <c r="AQ102" i="5"/>
  <c r="AR102" i="5" s="1"/>
  <c r="AQ103" i="5"/>
  <c r="AR103" i="5" s="1"/>
  <c r="AQ104" i="5"/>
  <c r="AR104" i="5" s="1"/>
  <c r="AQ105" i="5"/>
  <c r="AR105" i="5" s="1"/>
  <c r="AQ106" i="5"/>
  <c r="AR106" i="5" s="1"/>
  <c r="AQ107" i="5"/>
  <c r="AQ108" i="5"/>
  <c r="AR108" i="5" s="1"/>
  <c r="AQ109" i="5"/>
  <c r="AR109" i="5" s="1"/>
  <c r="AQ110" i="5"/>
  <c r="AR110" i="5" s="1"/>
  <c r="AQ111" i="5"/>
  <c r="AR111" i="5" s="1"/>
  <c r="AQ112" i="5"/>
  <c r="AQ113" i="5"/>
  <c r="AR113" i="5" s="1"/>
  <c r="AQ114" i="5"/>
  <c r="AR114" i="5" s="1"/>
  <c r="AQ115" i="5"/>
  <c r="AQ116" i="5"/>
  <c r="AR116" i="5" s="1"/>
  <c r="AQ117" i="5"/>
  <c r="AR117" i="5" s="1"/>
  <c r="AQ118" i="5"/>
  <c r="AR118" i="5" s="1"/>
  <c r="AQ119" i="5"/>
  <c r="AR119" i="5" s="1"/>
  <c r="AQ120" i="5"/>
  <c r="AR120" i="5" s="1"/>
  <c r="AQ121" i="5"/>
  <c r="AR121" i="5" s="1"/>
  <c r="AQ122" i="5"/>
  <c r="AR122" i="5" s="1"/>
  <c r="AQ123" i="5"/>
  <c r="AQ124" i="5"/>
  <c r="AR124" i="5" s="1"/>
  <c r="AQ125" i="5"/>
  <c r="AR125" i="5" s="1"/>
  <c r="AQ126" i="5"/>
  <c r="AR126" i="5" s="1"/>
  <c r="AQ127" i="5"/>
  <c r="AQ128" i="5"/>
  <c r="AR128" i="5" s="1"/>
  <c r="AQ129" i="5"/>
  <c r="AR129" i="5" s="1"/>
  <c r="AQ130" i="5"/>
  <c r="AR130" i="5" s="1"/>
  <c r="AQ131" i="5"/>
  <c r="AQ132" i="5"/>
  <c r="AR132" i="5" s="1"/>
  <c r="AQ133" i="5"/>
  <c r="AR133" i="5" s="1"/>
  <c r="AQ134" i="5"/>
  <c r="AR134" i="5" s="1"/>
  <c r="AQ135" i="5"/>
  <c r="AR135" i="5" s="1"/>
  <c r="AQ136" i="5"/>
  <c r="AR136" i="5" s="1"/>
  <c r="AQ137" i="5"/>
  <c r="AR137" i="5" s="1"/>
  <c r="AQ138" i="5"/>
  <c r="AR138" i="5" s="1"/>
  <c r="AQ139" i="5"/>
  <c r="AQ140" i="5"/>
  <c r="AR140" i="5" s="1"/>
  <c r="AQ141" i="5"/>
  <c r="AR141" i="5" s="1"/>
  <c r="AQ142" i="5"/>
  <c r="AR142" i="5" s="1"/>
  <c r="AQ143" i="5"/>
  <c r="AR143" i="5" s="1"/>
  <c r="AQ144" i="5"/>
  <c r="AR144" i="5" s="1"/>
  <c r="AQ145" i="5"/>
  <c r="AR145" i="5" s="1"/>
  <c r="AQ146" i="5"/>
  <c r="AR146" i="5" s="1"/>
  <c r="AQ147" i="5"/>
  <c r="AQ148" i="5"/>
  <c r="AR148" i="5" s="1"/>
  <c r="AQ149" i="5"/>
  <c r="AR149" i="5" s="1"/>
  <c r="AQ150" i="5"/>
  <c r="AR150" i="5" s="1"/>
  <c r="AQ151" i="5"/>
  <c r="AR151" i="5" s="1"/>
  <c r="AQ152" i="5"/>
  <c r="AR152" i="5" s="1"/>
  <c r="AQ153" i="5"/>
  <c r="AR153" i="5" s="1"/>
  <c r="AQ154" i="5"/>
  <c r="AR154" i="5" s="1"/>
  <c r="AQ155" i="5"/>
  <c r="AQ156" i="5"/>
  <c r="AR156" i="5" s="1"/>
  <c r="AQ157" i="5"/>
  <c r="AR157" i="5" s="1"/>
  <c r="AQ158" i="5"/>
  <c r="AR158" i="5" s="1"/>
  <c r="AQ159" i="5"/>
  <c r="AR159" i="5" s="1"/>
  <c r="AQ160" i="5"/>
  <c r="AR160" i="5" s="1"/>
  <c r="AQ161" i="5"/>
  <c r="AR161" i="5" s="1"/>
  <c r="AQ162" i="5"/>
  <c r="AR162" i="5" s="1"/>
  <c r="AQ163" i="5"/>
  <c r="AQ164" i="5"/>
  <c r="AR164" i="5" s="1"/>
  <c r="AQ165" i="5"/>
  <c r="AR165" i="5" s="1"/>
  <c r="AQ166" i="5"/>
  <c r="AR166" i="5" s="1"/>
  <c r="AQ167" i="5"/>
  <c r="AR167" i="5" s="1"/>
  <c r="AQ168" i="5"/>
  <c r="AR168" i="5" s="1"/>
  <c r="AQ169" i="5"/>
  <c r="AR169" i="5" s="1"/>
  <c r="AQ170" i="5"/>
  <c r="AR170" i="5" s="1"/>
  <c r="AQ171" i="5"/>
  <c r="AQ172" i="5"/>
  <c r="AR172" i="5" s="1"/>
  <c r="AQ173" i="5"/>
  <c r="AR173" i="5" s="1"/>
  <c r="AQ174" i="5"/>
  <c r="AR174" i="5" s="1"/>
  <c r="AQ175" i="5"/>
  <c r="AR175" i="5" s="1"/>
  <c r="AQ176" i="5"/>
  <c r="AR176" i="5" s="1"/>
  <c r="AQ177" i="5"/>
  <c r="AR177" i="5" s="1"/>
  <c r="AQ178" i="5"/>
  <c r="AR178" i="5" s="1"/>
  <c r="AQ179" i="5"/>
  <c r="AQ180" i="5"/>
  <c r="AR180" i="5" s="1"/>
  <c r="AQ181" i="5"/>
  <c r="AR181" i="5" s="1"/>
  <c r="AQ182" i="5"/>
  <c r="AR182" i="5" s="1"/>
  <c r="AQ183" i="5"/>
  <c r="AR183" i="5" s="1"/>
  <c r="AQ184" i="5"/>
  <c r="AR184" i="5" s="1"/>
  <c r="AQ185" i="5"/>
  <c r="AR185" i="5" s="1"/>
  <c r="AQ186" i="5"/>
  <c r="AR186" i="5" s="1"/>
  <c r="AQ187" i="5"/>
  <c r="AQ188" i="5"/>
  <c r="AR188" i="5" s="1"/>
  <c r="AQ189" i="5"/>
  <c r="AR189" i="5" s="1"/>
  <c r="AQ190" i="5"/>
  <c r="AR190" i="5" s="1"/>
  <c r="AQ191" i="5"/>
  <c r="AR191" i="5" s="1"/>
  <c r="AQ192" i="5"/>
  <c r="AR192" i="5" s="1"/>
  <c r="AQ193" i="5"/>
  <c r="AR193" i="5" s="1"/>
  <c r="AQ194" i="5"/>
  <c r="AR194" i="5" s="1"/>
  <c r="AQ195" i="5"/>
  <c r="AQ196" i="5"/>
  <c r="AR196" i="5" s="1"/>
  <c r="AQ197" i="5"/>
  <c r="AR197" i="5" s="1"/>
  <c r="AQ198" i="5"/>
  <c r="AR198" i="5" s="1"/>
  <c r="AQ199" i="5"/>
  <c r="AR199" i="5" s="1"/>
  <c r="AQ200" i="5"/>
  <c r="AR200" i="5" s="1"/>
  <c r="AQ201" i="5"/>
  <c r="AR201" i="5" s="1"/>
  <c r="AQ202" i="5"/>
  <c r="AR202" i="5" s="1"/>
  <c r="AQ203" i="5"/>
  <c r="AQ204" i="5"/>
  <c r="AR204" i="5" s="1"/>
  <c r="AQ205" i="5"/>
  <c r="AR205" i="5" s="1"/>
  <c r="AQ206" i="5"/>
  <c r="AR206" i="5" s="1"/>
  <c r="AQ207" i="5"/>
  <c r="AR207" i="5" s="1"/>
  <c r="AQ208" i="5"/>
  <c r="AR208" i="5" s="1"/>
  <c r="AQ209" i="5"/>
  <c r="AR209" i="5" s="1"/>
  <c r="AQ210" i="5"/>
  <c r="AR210" i="5" s="1"/>
  <c r="AQ211" i="5"/>
  <c r="AQ212" i="5"/>
  <c r="AR212" i="5" s="1"/>
  <c r="AQ213" i="5"/>
  <c r="AR213" i="5" s="1"/>
  <c r="AQ214" i="5"/>
  <c r="AR214" i="5" s="1"/>
  <c r="AQ215" i="5"/>
  <c r="AR215" i="5" s="1"/>
  <c r="AQ216" i="5"/>
  <c r="AR216" i="5" s="1"/>
  <c r="AQ217" i="5"/>
  <c r="AR217" i="5" s="1"/>
  <c r="AQ218" i="5"/>
  <c r="AR218" i="5" s="1"/>
  <c r="AQ219" i="5"/>
  <c r="AQ220" i="5"/>
  <c r="AR220" i="5" s="1"/>
  <c r="AQ221" i="5"/>
  <c r="AR221" i="5" s="1"/>
  <c r="AQ222" i="5"/>
  <c r="AR222" i="5" s="1"/>
  <c r="AQ223" i="5"/>
  <c r="AR223" i="5" s="1"/>
  <c r="AQ224" i="5"/>
  <c r="AR224" i="5" s="1"/>
  <c r="AQ225" i="5"/>
  <c r="AR225" i="5" s="1"/>
  <c r="AQ226" i="5"/>
  <c r="AR226" i="5" s="1"/>
  <c r="AQ227" i="5"/>
  <c r="AQ228" i="5"/>
  <c r="AR228" i="5" s="1"/>
  <c r="AQ229" i="5"/>
  <c r="AR229" i="5" s="1"/>
  <c r="AQ230" i="5"/>
  <c r="AR230" i="5" s="1"/>
  <c r="AQ16" i="5"/>
  <c r="AR16" i="5" s="1"/>
  <c r="AM126" i="5"/>
  <c r="AN126" i="5" s="1"/>
  <c r="AF126" i="5"/>
  <c r="AG126" i="5" s="1"/>
  <c r="AM111" i="5"/>
  <c r="AN111" i="5" s="1"/>
  <c r="AF111" i="5"/>
  <c r="AG111" i="5"/>
  <c r="AM140" i="5"/>
  <c r="AN140" i="5" s="1"/>
  <c r="AF140" i="5"/>
  <c r="AG140" i="5" s="1"/>
  <c r="Y140" i="5"/>
  <c r="Z140" i="5" s="1"/>
  <c r="AM125" i="5"/>
  <c r="AN125" i="5" s="1"/>
  <c r="AF125" i="5"/>
  <c r="AG125" i="5" s="1"/>
  <c r="Y125" i="5"/>
  <c r="Z125" i="5"/>
  <c r="AM110" i="5"/>
  <c r="AO110" i="5" s="1"/>
  <c r="AF110" i="5"/>
  <c r="AG110" i="5" s="1"/>
  <c r="Y110" i="5"/>
  <c r="Z110" i="5" s="1"/>
  <c r="AF230" i="5"/>
  <c r="AG230" i="5" s="1"/>
  <c r="AF229" i="5"/>
  <c r="AF228" i="5"/>
  <c r="AG228" i="5" s="1"/>
  <c r="AF227" i="5"/>
  <c r="AF226" i="5"/>
  <c r="AG226" i="5" s="1"/>
  <c r="AF225" i="5"/>
  <c r="AG225" i="5" s="1"/>
  <c r="AF224" i="5"/>
  <c r="AG224" i="5" s="1"/>
  <c r="AF223" i="5"/>
  <c r="AF222" i="5"/>
  <c r="AG222" i="5" s="1"/>
  <c r="AF221" i="5"/>
  <c r="AF220" i="5"/>
  <c r="AG220" i="5" s="1"/>
  <c r="AF219" i="5"/>
  <c r="AF218" i="5"/>
  <c r="AG218" i="5" s="1"/>
  <c r="AF217" i="5"/>
  <c r="AG217" i="5" s="1"/>
  <c r="AF216" i="5"/>
  <c r="AG216" i="5" s="1"/>
  <c r="AF215" i="5"/>
  <c r="AG215" i="5" s="1"/>
  <c r="AF214" i="5"/>
  <c r="AG214" i="5" s="1"/>
  <c r="AF213" i="5"/>
  <c r="AF212" i="5"/>
  <c r="AG212" i="5" s="1"/>
  <c r="AF211" i="5"/>
  <c r="AF210" i="5"/>
  <c r="AG210" i="5" s="1"/>
  <c r="AF209" i="5"/>
  <c r="AG209" i="5" s="1"/>
  <c r="AF208" i="5"/>
  <c r="AF207" i="5"/>
  <c r="AG207" i="5" s="1"/>
  <c r="AF206" i="5"/>
  <c r="AG206" i="5" s="1"/>
  <c r="AF205" i="5"/>
  <c r="AF204" i="5"/>
  <c r="AG204" i="5" s="1"/>
  <c r="AF203" i="5"/>
  <c r="AF202" i="5"/>
  <c r="AF201" i="5"/>
  <c r="AG201" i="5" s="1"/>
  <c r="AF200" i="5"/>
  <c r="AG200" i="5" s="1"/>
  <c r="AF199" i="5"/>
  <c r="AF198" i="5"/>
  <c r="AF197" i="5"/>
  <c r="AF196" i="5"/>
  <c r="AG196" i="5" s="1"/>
  <c r="AF195" i="5"/>
  <c r="AF194" i="5"/>
  <c r="AG194" i="5" s="1"/>
  <c r="AF193" i="5"/>
  <c r="AG193" i="5" s="1"/>
  <c r="AF192" i="5"/>
  <c r="AG192" i="5" s="1"/>
  <c r="AF191" i="5"/>
  <c r="AG191" i="5" s="1"/>
  <c r="AF190" i="5"/>
  <c r="AG190" i="5" s="1"/>
  <c r="AF189" i="5"/>
  <c r="AF188" i="5"/>
  <c r="AG188" i="5" s="1"/>
  <c r="AF187" i="5"/>
  <c r="AF186" i="5"/>
  <c r="AF185" i="5"/>
  <c r="AG185" i="5" s="1"/>
  <c r="AF184" i="5"/>
  <c r="AG184" i="5" s="1"/>
  <c r="AF183" i="5"/>
  <c r="AG183" i="5" s="1"/>
  <c r="AF182" i="5"/>
  <c r="AF181" i="5"/>
  <c r="AF180" i="5"/>
  <c r="AF179" i="5"/>
  <c r="AF178" i="5"/>
  <c r="AG178" i="5" s="1"/>
  <c r="AF177" i="5"/>
  <c r="AG177" i="5" s="1"/>
  <c r="AF176" i="5"/>
  <c r="AG176" i="5" s="1"/>
  <c r="AF175" i="5"/>
  <c r="AG175" i="5" s="1"/>
  <c r="AF174" i="5"/>
  <c r="AG174" i="5" s="1"/>
  <c r="AF173" i="5"/>
  <c r="AF172" i="5"/>
  <c r="AG172" i="5" s="1"/>
  <c r="AF171" i="5"/>
  <c r="AF170" i="5"/>
  <c r="AG170" i="5" s="1"/>
  <c r="AF169" i="5"/>
  <c r="AG169" i="5" s="1"/>
  <c r="AF168" i="5"/>
  <c r="AG168" i="5" s="1"/>
  <c r="AF167" i="5"/>
  <c r="AG167" i="5" s="1"/>
  <c r="AF166" i="5"/>
  <c r="AG166" i="5" s="1"/>
  <c r="AF165" i="5"/>
  <c r="AF164" i="5"/>
  <c r="AG164" i="5" s="1"/>
  <c r="AF163" i="5"/>
  <c r="AF162" i="5"/>
  <c r="AG162" i="5" s="1"/>
  <c r="AF161" i="5"/>
  <c r="AG161" i="5" s="1"/>
  <c r="AF160" i="5"/>
  <c r="AG160" i="5" s="1"/>
  <c r="AF159" i="5"/>
  <c r="AG159" i="5" s="1"/>
  <c r="AF158" i="5"/>
  <c r="AG158" i="5" s="1"/>
  <c r="AF157" i="5"/>
  <c r="AF156" i="5"/>
  <c r="AG156" i="5" s="1"/>
  <c r="AF155" i="5"/>
  <c r="AF154" i="5"/>
  <c r="AG154" i="5" s="1"/>
  <c r="AF153" i="5"/>
  <c r="AG153" i="5" s="1"/>
  <c r="AF152" i="5"/>
  <c r="AG152" i="5" s="1"/>
  <c r="AF151" i="5"/>
  <c r="AG151" i="5" s="1"/>
  <c r="AF150" i="5"/>
  <c r="AG150" i="5" s="1"/>
  <c r="AF149" i="5"/>
  <c r="AF148" i="5"/>
  <c r="AG148" i="5" s="1"/>
  <c r="AF147" i="5"/>
  <c r="AF146" i="5"/>
  <c r="AF145" i="5"/>
  <c r="AG145" i="5" s="1"/>
  <c r="AF144" i="5"/>
  <c r="AF143" i="5"/>
  <c r="AG143" i="5" s="1"/>
  <c r="AF142" i="5"/>
  <c r="AG142" i="5" s="1"/>
  <c r="AF141" i="5"/>
  <c r="AF139" i="5"/>
  <c r="AG139" i="5" s="1"/>
  <c r="AF138" i="5"/>
  <c r="AF137" i="5"/>
  <c r="AG137" i="5" s="1"/>
  <c r="AF136" i="5"/>
  <c r="AG136" i="5" s="1"/>
  <c r="AF135" i="5"/>
  <c r="AG135" i="5" s="1"/>
  <c r="AF134" i="5"/>
  <c r="AG134" i="5" s="1"/>
  <c r="AF133" i="5"/>
  <c r="AG133" i="5" s="1"/>
  <c r="AF132" i="5"/>
  <c r="AF131" i="5"/>
  <c r="AG131" i="5" s="1"/>
  <c r="AF130" i="5"/>
  <c r="AF129" i="5"/>
  <c r="AG129" i="5" s="1"/>
  <c r="AF128" i="5"/>
  <c r="AG128" i="5" s="1"/>
  <c r="AF127" i="5"/>
  <c r="AG127" i="5" s="1"/>
  <c r="AF124" i="5"/>
  <c r="AG124" i="5" s="1"/>
  <c r="AF123" i="5"/>
  <c r="AG123" i="5" s="1"/>
  <c r="AF122" i="5"/>
  <c r="AF121" i="5"/>
  <c r="AG121" i="5" s="1"/>
  <c r="AF120" i="5"/>
  <c r="AF119" i="5"/>
  <c r="AF118" i="5"/>
  <c r="AG118" i="5" s="1"/>
  <c r="AF117" i="5"/>
  <c r="AG117" i="5" s="1"/>
  <c r="AF116" i="5"/>
  <c r="AG116" i="5" s="1"/>
  <c r="AF115" i="5"/>
  <c r="AG115" i="5" s="1"/>
  <c r="AF114" i="5"/>
  <c r="AF112" i="5"/>
  <c r="AG112" i="5" s="1"/>
  <c r="AF109" i="5"/>
  <c r="AF108" i="5"/>
  <c r="AF107" i="5"/>
  <c r="AG107" i="5" s="1"/>
  <c r="AF106" i="5"/>
  <c r="AG106" i="5" s="1"/>
  <c r="AF105" i="5"/>
  <c r="AG105" i="5" s="1"/>
  <c r="AF104" i="5"/>
  <c r="AG104" i="5" s="1"/>
  <c r="AF103" i="5"/>
  <c r="AF102" i="5"/>
  <c r="AG102" i="5" s="1"/>
  <c r="AF101" i="5"/>
  <c r="AF100" i="5"/>
  <c r="AG100" i="5" s="1"/>
  <c r="AF99" i="5"/>
  <c r="AG99" i="5" s="1"/>
  <c r="AF98" i="5"/>
  <c r="AG98" i="5" s="1"/>
  <c r="AF97" i="5"/>
  <c r="AG97" i="5" s="1"/>
  <c r="AF96" i="5"/>
  <c r="AG96" i="5" s="1"/>
  <c r="AF95" i="5"/>
  <c r="AF94" i="5"/>
  <c r="AG94" i="5" s="1"/>
  <c r="AF93" i="5"/>
  <c r="AF92" i="5"/>
  <c r="AG92" i="5" s="1"/>
  <c r="AF91" i="5"/>
  <c r="AG91" i="5" s="1"/>
  <c r="AF90" i="5"/>
  <c r="AG90" i="5" s="1"/>
  <c r="AF89" i="5"/>
  <c r="AG89" i="5" s="1"/>
  <c r="AF88" i="5"/>
  <c r="AG88" i="5" s="1"/>
  <c r="AF87" i="5"/>
  <c r="AF86" i="5"/>
  <c r="AG86" i="5" s="1"/>
  <c r="AF85" i="5"/>
  <c r="AF84" i="5"/>
  <c r="AG84" i="5" s="1"/>
  <c r="AF83" i="5"/>
  <c r="AF82" i="5"/>
  <c r="AG82" i="5" s="1"/>
  <c r="AF81" i="5"/>
  <c r="AG81" i="5" s="1"/>
  <c r="AF80" i="5"/>
  <c r="AG80" i="5" s="1"/>
  <c r="AF79" i="5"/>
  <c r="AF78" i="5"/>
  <c r="AG78" i="5" s="1"/>
  <c r="AF77" i="5"/>
  <c r="AF76" i="5"/>
  <c r="AG76" i="5" s="1"/>
  <c r="AF75" i="5"/>
  <c r="AG75" i="5" s="1"/>
  <c r="AF74" i="5"/>
  <c r="AG74" i="5" s="1"/>
  <c r="AF73" i="5"/>
  <c r="AG73" i="5" s="1"/>
  <c r="AF72" i="5"/>
  <c r="AG72" i="5" s="1"/>
  <c r="AF71" i="5"/>
  <c r="AF70" i="5"/>
  <c r="AG70" i="5" s="1"/>
  <c r="AF69" i="5"/>
  <c r="AF68" i="5"/>
  <c r="AG68" i="5" s="1"/>
  <c r="AF67" i="5"/>
  <c r="AG67" i="5" s="1"/>
  <c r="AF66" i="5"/>
  <c r="AG66" i="5" s="1"/>
  <c r="AF65" i="5"/>
  <c r="AG65" i="5" s="1"/>
  <c r="AF64" i="5"/>
  <c r="AG64" i="5" s="1"/>
  <c r="AF63" i="5"/>
  <c r="AF62" i="5"/>
  <c r="AG62" i="5" s="1"/>
  <c r="AF61" i="5"/>
  <c r="AF60" i="5"/>
  <c r="AF59" i="5"/>
  <c r="AG59" i="5" s="1"/>
  <c r="AF58" i="5"/>
  <c r="AG58" i="5" s="1"/>
  <c r="AF57" i="5"/>
  <c r="AG57" i="5" s="1"/>
  <c r="AF56" i="5"/>
  <c r="AG56" i="5" s="1"/>
  <c r="AF55" i="5"/>
  <c r="AF54" i="5"/>
  <c r="AG54" i="5" s="1"/>
  <c r="AF53" i="5"/>
  <c r="AF52" i="5"/>
  <c r="AG52" i="5" s="1"/>
  <c r="AF51" i="5"/>
  <c r="AG51" i="5" s="1"/>
  <c r="AF50" i="5"/>
  <c r="AG50" i="5" s="1"/>
  <c r="AF49" i="5"/>
  <c r="AG49" i="5" s="1"/>
  <c r="AF48" i="5"/>
  <c r="AG48" i="5" s="1"/>
  <c r="AF47" i="5"/>
  <c r="AF46" i="5"/>
  <c r="AG46" i="5" s="1"/>
  <c r="AF45" i="5"/>
  <c r="AF44" i="5"/>
  <c r="AG44" i="5" s="1"/>
  <c r="AF43" i="5"/>
  <c r="AG43" i="5" s="1"/>
  <c r="AF42" i="5"/>
  <c r="AG42" i="5" s="1"/>
  <c r="AF41" i="5"/>
  <c r="AG41" i="5" s="1"/>
  <c r="AF40" i="5"/>
  <c r="AG40" i="5" s="1"/>
  <c r="AF39" i="5"/>
  <c r="AF38" i="5"/>
  <c r="AF37" i="5"/>
  <c r="AF36" i="5"/>
  <c r="AG36" i="5" s="1"/>
  <c r="AF35" i="5"/>
  <c r="AG35" i="5" s="1"/>
  <c r="AF34" i="5"/>
  <c r="AG34" i="5" s="1"/>
  <c r="AF33" i="5"/>
  <c r="AG33" i="5" s="1"/>
  <c r="AF32" i="5"/>
  <c r="AG32" i="5" s="1"/>
  <c r="AF31" i="5"/>
  <c r="AF30" i="5"/>
  <c r="AG30" i="5" s="1"/>
  <c r="AF29" i="5"/>
  <c r="AF28" i="5"/>
  <c r="AG28" i="5" s="1"/>
  <c r="AF27" i="5"/>
  <c r="AG27" i="5" s="1"/>
  <c r="AF26" i="5"/>
  <c r="AG26" i="5" s="1"/>
  <c r="AF25" i="5"/>
  <c r="AF24" i="5"/>
  <c r="AG24" i="5" s="1"/>
  <c r="AF23" i="5"/>
  <c r="AF22" i="5"/>
  <c r="AG22" i="5" s="1"/>
  <c r="AF21" i="5"/>
  <c r="AF20" i="5"/>
  <c r="AG20" i="5" s="1"/>
  <c r="AF19" i="5"/>
  <c r="AG19" i="5" s="1"/>
  <c r="AF18" i="5"/>
  <c r="AG18" i="5" s="1"/>
  <c r="AF17" i="5"/>
  <c r="AG17" i="5" s="1"/>
  <c r="AF16" i="5"/>
  <c r="AG16" i="5" s="1"/>
  <c r="AG23" i="5"/>
  <c r="AG47" i="5"/>
  <c r="AG55" i="5"/>
  <c r="AG60" i="5"/>
  <c r="AG63" i="5"/>
  <c r="AG79" i="5"/>
  <c r="AG87" i="5"/>
  <c r="AG95" i="5"/>
  <c r="AG108" i="5"/>
  <c r="AG113" i="5"/>
  <c r="AG180" i="5"/>
  <c r="AG208" i="5"/>
  <c r="AG144" i="5"/>
  <c r="AG83" i="5"/>
  <c r="AG229" i="5"/>
  <c r="AG227" i="5"/>
  <c r="AG223" i="5"/>
  <c r="AG221" i="5"/>
  <c r="AG219" i="5"/>
  <c r="AG213" i="5"/>
  <c r="AG211" i="5"/>
  <c r="AG205" i="5"/>
  <c r="AG203" i="5"/>
  <c r="AG202" i="5"/>
  <c r="AG199" i="5"/>
  <c r="AG198" i="5"/>
  <c r="AG197" i="5"/>
  <c r="AG195" i="5"/>
  <c r="AG189" i="5"/>
  <c r="AG187" i="5"/>
  <c r="AG186" i="5"/>
  <c r="AG182" i="5"/>
  <c r="AG181" i="5"/>
  <c r="AG179" i="5"/>
  <c r="AG173" i="5"/>
  <c r="AG171" i="5"/>
  <c r="AG165" i="5"/>
  <c r="AG163" i="5"/>
  <c r="AG157" i="5"/>
  <c r="AG155" i="5"/>
  <c r="AG149" i="5"/>
  <c r="AG147" i="5"/>
  <c r="AG146" i="5"/>
  <c r="AG141" i="5"/>
  <c r="AG138" i="5"/>
  <c r="AG132" i="5"/>
  <c r="AG130" i="5"/>
  <c r="AG122" i="5"/>
  <c r="AG120" i="5"/>
  <c r="AG119" i="5"/>
  <c r="AG114" i="5"/>
  <c r="AG109" i="5"/>
  <c r="AG103" i="5"/>
  <c r="AG101" i="5"/>
  <c r="AG93" i="5"/>
  <c r="AG85" i="5"/>
  <c r="AG77" i="5"/>
  <c r="AG71" i="5"/>
  <c r="AG69" i="5"/>
  <c r="AG61" i="5"/>
  <c r="AG53" i="5"/>
  <c r="AG45" i="5"/>
  <c r="AG39" i="5"/>
  <c r="AG38" i="5"/>
  <c r="AG37" i="5"/>
  <c r="AG31" i="5"/>
  <c r="AG29" i="5"/>
  <c r="AG25" i="5"/>
  <c r="AG21" i="5"/>
  <c r="D8" i="8"/>
  <c r="D8" i="7"/>
  <c r="D8" i="1"/>
  <c r="AF235" i="1"/>
  <c r="AG235" i="1" s="1"/>
  <c r="AF234" i="1"/>
  <c r="AG234" i="1" s="1"/>
  <c r="AF233" i="1"/>
  <c r="AG233" i="1" s="1"/>
  <c r="AF232" i="1"/>
  <c r="AG232" i="1" s="1"/>
  <c r="AG231" i="1"/>
  <c r="AF231" i="1"/>
  <c r="AG230" i="1"/>
  <c r="AF230" i="1"/>
  <c r="AG229" i="1"/>
  <c r="AF229" i="1"/>
  <c r="AG228" i="1"/>
  <c r="AF228" i="1"/>
  <c r="AG227" i="1"/>
  <c r="AF227" i="1"/>
  <c r="AG226" i="1"/>
  <c r="AF226" i="1"/>
  <c r="AG225" i="1"/>
  <c r="AF225" i="1"/>
  <c r="AG224" i="1"/>
  <c r="AF224" i="1"/>
  <c r="AG223" i="1"/>
  <c r="AF223" i="1"/>
  <c r="AG222" i="1"/>
  <c r="AF222" i="1"/>
  <c r="AG221" i="1"/>
  <c r="AF221" i="1"/>
  <c r="AG220" i="1"/>
  <c r="AF220" i="1"/>
  <c r="AG219" i="1"/>
  <c r="AF219" i="1"/>
  <c r="AG218" i="1"/>
  <c r="AF218" i="1"/>
  <c r="AG217" i="1"/>
  <c r="AF217" i="1"/>
  <c r="AG216" i="1"/>
  <c r="AF216" i="1"/>
  <c r="AG215" i="1"/>
  <c r="AF215" i="1"/>
  <c r="AG214" i="1"/>
  <c r="AF214" i="1"/>
  <c r="AG213" i="1"/>
  <c r="AF213" i="1"/>
  <c r="AG212" i="1"/>
  <c r="AF212" i="1"/>
  <c r="AG211" i="1"/>
  <c r="AF211" i="1"/>
  <c r="AG210" i="1"/>
  <c r="AF210" i="1"/>
  <c r="AG209" i="1"/>
  <c r="AF209" i="1"/>
  <c r="AG208" i="1"/>
  <c r="AF208" i="1"/>
  <c r="AG207" i="1"/>
  <c r="AF207" i="1"/>
  <c r="AG206" i="1"/>
  <c r="AF206" i="1"/>
  <c r="AG205" i="1"/>
  <c r="AF205" i="1"/>
  <c r="AG204" i="1"/>
  <c r="AF204" i="1"/>
  <c r="AF203" i="1"/>
  <c r="AG203" i="1" s="1"/>
  <c r="AF202" i="1"/>
  <c r="AG202" i="1" s="1"/>
  <c r="AG201" i="1"/>
  <c r="AF201" i="1"/>
  <c r="AG200" i="1"/>
  <c r="AF200" i="1"/>
  <c r="AG199" i="1"/>
  <c r="AF199" i="1"/>
  <c r="AG198" i="1"/>
  <c r="AF198" i="1"/>
  <c r="AG197" i="1"/>
  <c r="AF197" i="1"/>
  <c r="AG196" i="1"/>
  <c r="AF196" i="1"/>
  <c r="AG195" i="1"/>
  <c r="AF195" i="1"/>
  <c r="AG194" i="1"/>
  <c r="AF194" i="1"/>
  <c r="AG193" i="1"/>
  <c r="AF193" i="1"/>
  <c r="AG192" i="1"/>
  <c r="AF192" i="1"/>
  <c r="AG191" i="1"/>
  <c r="AF191" i="1"/>
  <c r="AG190" i="1"/>
  <c r="AF190" i="1"/>
  <c r="AG189" i="1"/>
  <c r="AF189" i="1"/>
  <c r="AG188" i="1"/>
  <c r="AF188" i="1"/>
  <c r="AG187" i="1"/>
  <c r="AF187" i="1"/>
  <c r="AG186" i="1"/>
  <c r="AF186" i="1"/>
  <c r="AG185" i="1"/>
  <c r="AF185" i="1"/>
  <c r="AG184" i="1"/>
  <c r="AF184" i="1"/>
  <c r="AG183" i="1"/>
  <c r="AF183" i="1"/>
  <c r="AG182" i="1"/>
  <c r="AF182" i="1"/>
  <c r="AG181" i="1"/>
  <c r="AF181" i="1"/>
  <c r="AG180" i="1"/>
  <c r="AF180" i="1"/>
  <c r="AG179" i="1"/>
  <c r="AF179" i="1"/>
  <c r="AG178" i="1"/>
  <c r="AF178" i="1"/>
  <c r="AG177" i="1"/>
  <c r="AF177" i="1"/>
  <c r="AG176" i="1"/>
  <c r="AF176" i="1"/>
  <c r="AG175" i="1"/>
  <c r="AF175" i="1"/>
  <c r="AG174" i="1"/>
  <c r="AF174" i="1"/>
  <c r="AG173" i="1"/>
  <c r="AF173" i="1"/>
  <c r="AG172" i="1"/>
  <c r="AF172" i="1"/>
  <c r="AG171" i="1"/>
  <c r="AF171" i="1"/>
  <c r="AG170" i="1"/>
  <c r="AF170" i="1"/>
  <c r="AG169" i="1"/>
  <c r="AF169" i="1"/>
  <c r="AG168" i="1"/>
  <c r="AF168" i="1"/>
  <c r="AG167" i="1"/>
  <c r="AF167" i="1"/>
  <c r="AG166" i="1"/>
  <c r="AF166" i="1"/>
  <c r="AG165" i="1"/>
  <c r="AF165" i="1"/>
  <c r="AG164" i="1"/>
  <c r="AF164" i="1"/>
  <c r="AG163" i="1"/>
  <c r="AF163" i="1"/>
  <c r="AG162" i="1"/>
  <c r="AF162" i="1"/>
  <c r="AG161" i="1"/>
  <c r="AF161" i="1"/>
  <c r="AG160" i="1"/>
  <c r="AF160" i="1"/>
  <c r="AG159" i="1"/>
  <c r="AF159" i="1"/>
  <c r="AG158" i="1"/>
  <c r="AF158" i="1"/>
  <c r="AG157" i="1"/>
  <c r="AF157" i="1"/>
  <c r="AG156" i="1"/>
  <c r="AF156" i="1"/>
  <c r="AG155" i="1"/>
  <c r="AF155" i="1"/>
  <c r="AG154" i="1"/>
  <c r="AF154" i="1"/>
  <c r="AG153" i="1"/>
  <c r="AF153" i="1"/>
  <c r="AG152" i="1"/>
  <c r="AF152" i="1"/>
  <c r="AG151" i="1"/>
  <c r="AF151" i="1"/>
  <c r="AG150" i="1"/>
  <c r="AF150" i="1"/>
  <c r="AG149" i="1"/>
  <c r="AF149" i="1"/>
  <c r="AG148" i="1"/>
  <c r="AF148" i="1"/>
  <c r="AG147" i="1"/>
  <c r="AF147" i="1"/>
  <c r="AG146" i="1"/>
  <c r="AF146" i="1"/>
  <c r="AG145" i="1"/>
  <c r="AF145" i="1"/>
  <c r="AG144" i="1"/>
  <c r="AF144" i="1"/>
  <c r="AG143" i="1"/>
  <c r="AF143" i="1"/>
  <c r="AG142" i="1"/>
  <c r="AF142" i="1"/>
  <c r="AG141" i="1"/>
  <c r="AF141" i="1"/>
  <c r="AG140" i="1"/>
  <c r="AF140" i="1"/>
  <c r="AG139" i="1"/>
  <c r="AF139" i="1"/>
  <c r="AG138" i="1"/>
  <c r="AF138" i="1"/>
  <c r="AG137" i="1"/>
  <c r="AF137" i="1"/>
  <c r="AG136" i="1"/>
  <c r="AF136" i="1"/>
  <c r="AG135" i="1"/>
  <c r="AF135" i="1"/>
  <c r="AG134" i="1"/>
  <c r="AF134" i="1"/>
  <c r="AG133" i="1"/>
  <c r="AF133" i="1"/>
  <c r="AG132" i="1"/>
  <c r="AF132" i="1"/>
  <c r="AG131" i="1"/>
  <c r="AF131" i="1"/>
  <c r="AG130" i="1"/>
  <c r="AF130" i="1"/>
  <c r="AG129" i="1"/>
  <c r="AF129" i="1"/>
  <c r="AG128" i="1"/>
  <c r="AF128" i="1"/>
  <c r="AG127" i="1"/>
  <c r="AF127" i="1"/>
  <c r="AG126" i="1"/>
  <c r="AF126" i="1"/>
  <c r="AG125" i="1"/>
  <c r="AF125" i="1"/>
  <c r="AG124" i="1"/>
  <c r="AF124" i="1"/>
  <c r="AG123" i="1"/>
  <c r="AF123" i="1"/>
  <c r="AG122" i="1"/>
  <c r="AF122" i="1"/>
  <c r="AG121" i="1"/>
  <c r="AF121" i="1"/>
  <c r="AG120" i="1"/>
  <c r="AF120" i="1"/>
  <c r="AG119" i="1"/>
  <c r="AF119" i="1"/>
  <c r="AG118" i="1"/>
  <c r="AF118" i="1"/>
  <c r="AG117" i="1"/>
  <c r="AF117" i="1"/>
  <c r="AG116" i="1"/>
  <c r="AF116" i="1"/>
  <c r="AG115" i="1"/>
  <c r="AF115" i="1"/>
  <c r="AG114" i="1"/>
  <c r="AF114" i="1"/>
  <c r="AG113" i="1"/>
  <c r="AF113" i="1"/>
  <c r="AG112" i="1"/>
  <c r="AF112" i="1"/>
  <c r="AG111" i="1"/>
  <c r="AF111" i="1"/>
  <c r="AG110" i="1"/>
  <c r="AF110" i="1"/>
  <c r="AG109" i="1"/>
  <c r="AF109" i="1"/>
  <c r="AG108" i="1"/>
  <c r="AF108" i="1"/>
  <c r="AG107" i="1"/>
  <c r="AF107" i="1"/>
  <c r="AG106" i="1"/>
  <c r="AF106" i="1"/>
  <c r="AG105" i="1"/>
  <c r="AF105" i="1"/>
  <c r="AG104" i="1"/>
  <c r="AF104" i="1"/>
  <c r="AG103" i="1"/>
  <c r="AF103" i="1"/>
  <c r="AG102" i="1"/>
  <c r="AF102" i="1"/>
  <c r="AG101" i="1"/>
  <c r="AF101" i="1"/>
  <c r="AG100" i="1"/>
  <c r="AF100" i="1"/>
  <c r="AG99" i="1"/>
  <c r="AF99" i="1"/>
  <c r="AG98" i="1"/>
  <c r="AF98" i="1"/>
  <c r="AG97" i="1"/>
  <c r="AF97" i="1"/>
  <c r="AG96" i="1"/>
  <c r="AF96" i="1"/>
  <c r="AG95" i="1"/>
  <c r="AF95" i="1"/>
  <c r="AG94" i="1"/>
  <c r="AF94" i="1"/>
  <c r="AG93" i="1"/>
  <c r="AF93" i="1"/>
  <c r="AG92" i="1"/>
  <c r="AF92" i="1"/>
  <c r="AG91" i="1"/>
  <c r="AF91" i="1"/>
  <c r="AG90" i="1"/>
  <c r="AF90" i="1"/>
  <c r="AG89" i="1"/>
  <c r="AF89" i="1"/>
  <c r="AG88" i="1"/>
  <c r="AF88" i="1"/>
  <c r="AG87" i="1"/>
  <c r="AF87" i="1"/>
  <c r="AG86" i="1"/>
  <c r="AF86" i="1"/>
  <c r="AG85" i="1"/>
  <c r="AF85" i="1"/>
  <c r="AG84" i="1"/>
  <c r="AF84" i="1"/>
  <c r="AG83" i="1"/>
  <c r="AF83" i="1"/>
  <c r="AG82" i="1"/>
  <c r="AF82" i="1"/>
  <c r="AG81" i="1"/>
  <c r="AF81" i="1"/>
  <c r="AG80" i="1"/>
  <c r="AF80" i="1"/>
  <c r="AG79" i="1"/>
  <c r="AF79" i="1"/>
  <c r="AG78" i="1"/>
  <c r="AF78" i="1"/>
  <c r="AG77" i="1"/>
  <c r="AF77" i="1"/>
  <c r="AG76" i="1"/>
  <c r="AF76" i="1"/>
  <c r="AG75" i="1"/>
  <c r="AF75" i="1"/>
  <c r="AG74" i="1"/>
  <c r="AF74" i="1"/>
  <c r="AG73" i="1"/>
  <c r="AF73" i="1"/>
  <c r="AG72" i="1"/>
  <c r="AF72" i="1"/>
  <c r="AG71" i="1"/>
  <c r="AF71" i="1"/>
  <c r="AG70" i="1"/>
  <c r="AF70" i="1"/>
  <c r="AG69" i="1"/>
  <c r="AF69" i="1"/>
  <c r="AG68" i="1"/>
  <c r="AF68" i="1"/>
  <c r="AG67" i="1"/>
  <c r="AF67" i="1"/>
  <c r="AG66" i="1"/>
  <c r="AF66" i="1"/>
  <c r="AG65" i="1"/>
  <c r="AF65" i="1"/>
  <c r="AG64" i="1"/>
  <c r="AF64" i="1"/>
  <c r="AG63" i="1"/>
  <c r="AF63" i="1"/>
  <c r="AG62" i="1"/>
  <c r="AF62" i="1"/>
  <c r="AG61" i="1"/>
  <c r="AF61" i="1"/>
  <c r="AG60" i="1"/>
  <c r="AF60" i="1"/>
  <c r="AG59" i="1"/>
  <c r="AF59" i="1"/>
  <c r="AG58" i="1"/>
  <c r="AF58" i="1"/>
  <c r="AG57" i="1"/>
  <c r="AF57" i="1"/>
  <c r="AG56" i="1"/>
  <c r="AF56" i="1"/>
  <c r="AG55" i="1"/>
  <c r="AF55" i="1"/>
  <c r="AG54" i="1"/>
  <c r="AF54" i="1"/>
  <c r="AG53" i="1"/>
  <c r="AF53" i="1"/>
  <c r="AG52" i="1"/>
  <c r="AF52" i="1"/>
  <c r="AG51" i="1"/>
  <c r="AF51" i="1"/>
  <c r="AG50" i="1"/>
  <c r="AF50" i="1"/>
  <c r="AG49" i="1"/>
  <c r="AF49" i="1"/>
  <c r="AG48" i="1"/>
  <c r="AF48" i="1"/>
  <c r="AG47" i="1"/>
  <c r="AF47" i="1"/>
  <c r="AG46" i="1"/>
  <c r="AF46" i="1"/>
  <c r="AG45" i="1"/>
  <c r="AF45" i="1"/>
  <c r="AG44" i="1"/>
  <c r="AF44" i="1"/>
  <c r="AG43" i="1"/>
  <c r="AF43" i="1"/>
  <c r="AG42" i="1"/>
  <c r="AF42" i="1"/>
  <c r="AG41" i="1"/>
  <c r="AF41" i="1"/>
  <c r="AG40" i="1"/>
  <c r="AF40" i="1"/>
  <c r="AG39" i="1"/>
  <c r="AF39" i="1"/>
  <c r="AG38" i="1"/>
  <c r="AF38" i="1"/>
  <c r="AG37" i="1"/>
  <c r="AF37" i="1"/>
  <c r="AG36" i="1"/>
  <c r="AF36" i="1"/>
  <c r="AG35" i="1"/>
  <c r="AF35" i="1"/>
  <c r="AG34" i="1"/>
  <c r="AF34" i="1"/>
  <c r="AG33" i="1"/>
  <c r="AF33" i="1"/>
  <c r="AG32" i="1"/>
  <c r="AF32" i="1"/>
  <c r="AG31" i="1"/>
  <c r="AF31" i="1"/>
  <c r="AG30" i="1"/>
  <c r="AF30" i="1"/>
  <c r="AG29" i="1"/>
  <c r="AF29" i="1"/>
  <c r="AG28" i="1"/>
  <c r="AF28" i="1"/>
  <c r="AG27" i="1"/>
  <c r="AF27" i="1"/>
  <c r="AG26" i="1"/>
  <c r="AF26" i="1"/>
  <c r="AG25" i="1"/>
  <c r="AF25" i="1"/>
  <c r="AG24" i="1"/>
  <c r="AF24" i="1"/>
  <c r="AG23" i="1"/>
  <c r="AF23" i="1"/>
  <c r="AG22" i="1"/>
  <c r="AF22" i="1"/>
  <c r="AG21" i="1"/>
  <c r="AF21" i="1"/>
  <c r="AG20" i="1"/>
  <c r="AF20" i="1"/>
  <c r="AG19" i="1"/>
  <c r="AF19" i="1"/>
  <c r="AG18" i="1"/>
  <c r="AF18" i="1"/>
  <c r="AG17" i="1"/>
  <c r="AF17" i="1"/>
  <c r="AG16" i="1"/>
  <c r="AF16" i="1"/>
  <c r="AG15" i="1"/>
  <c r="AF15" i="1"/>
  <c r="B63" i="18"/>
  <c r="AM99" i="7" l="1"/>
  <c r="AN99" i="7" s="1"/>
  <c r="AK100" i="7"/>
  <c r="AM147" i="7"/>
  <c r="AN147" i="7" s="1"/>
  <c r="AK148" i="7"/>
  <c r="AM115" i="7"/>
  <c r="AN115" i="7" s="1"/>
  <c r="AK116" i="7"/>
  <c r="AM132" i="7"/>
  <c r="AN132" i="7" s="1"/>
  <c r="AK133" i="7"/>
  <c r="AK180" i="7"/>
  <c r="AM179" i="7"/>
  <c r="AN179" i="7" s="1"/>
  <c r="AK165" i="7"/>
  <c r="AM164" i="7"/>
  <c r="AN164" i="7" s="1"/>
  <c r="AM73" i="7"/>
  <c r="AN73" i="7" s="1"/>
  <c r="AK74" i="7"/>
  <c r="AM86" i="7"/>
  <c r="AN86" i="7" s="1"/>
  <c r="AK87" i="7"/>
  <c r="AM163" i="7"/>
  <c r="AN163" i="7" s="1"/>
  <c r="AM178" i="7"/>
  <c r="AN178" i="7" s="1"/>
  <c r="AM72" i="7"/>
  <c r="AN72" i="7" s="1"/>
  <c r="AM98" i="7"/>
  <c r="AN98" i="7" s="1"/>
  <c r="AM131" i="7"/>
  <c r="AN131" i="7" s="1"/>
  <c r="AM146" i="7"/>
  <c r="AN146" i="7" s="1"/>
  <c r="AO126" i="5"/>
  <c r="AO111" i="5"/>
  <c r="D8" i="5"/>
  <c r="AO140" i="5"/>
  <c r="AN110" i="5"/>
  <c r="AO125" i="5"/>
  <c r="C108" i="14"/>
  <c r="C110" i="13"/>
  <c r="C68" i="15"/>
  <c r="AK75" i="7" l="1"/>
  <c r="AM74" i="7"/>
  <c r="AN74" i="7" s="1"/>
  <c r="AM116" i="7"/>
  <c r="AN116" i="7" s="1"/>
  <c r="AK117" i="7"/>
  <c r="AK149" i="7"/>
  <c r="AM148" i="7"/>
  <c r="AN148" i="7" s="1"/>
  <c r="AK166" i="7"/>
  <c r="AM165" i="7"/>
  <c r="AN165" i="7" s="1"/>
  <c r="AM87" i="7"/>
  <c r="AN87" i="7" s="1"/>
  <c r="AK88" i="7"/>
  <c r="AK101" i="7"/>
  <c r="AM100" i="7"/>
  <c r="AN100" i="7" s="1"/>
  <c r="AK134" i="7"/>
  <c r="AM133" i="7"/>
  <c r="AN133" i="7" s="1"/>
  <c r="AK181" i="7"/>
  <c r="AM180" i="7"/>
  <c r="AN180" i="7" s="1"/>
  <c r="AS126" i="5"/>
  <c r="P346" i="8"/>
  <c r="O346" i="8"/>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AK182" i="7" l="1"/>
  <c r="AM181" i="7"/>
  <c r="AN181" i="7" s="1"/>
  <c r="AM166" i="7"/>
  <c r="AN166" i="7" s="1"/>
  <c r="AK167" i="7"/>
  <c r="AK135" i="7"/>
  <c r="AM134" i="7"/>
  <c r="AN134" i="7" s="1"/>
  <c r="AK150" i="7"/>
  <c r="AM149" i="7"/>
  <c r="AN149" i="7" s="1"/>
  <c r="AK118" i="7"/>
  <c r="AM117" i="7"/>
  <c r="AN117" i="7" s="1"/>
  <c r="AK102" i="7"/>
  <c r="AM101" i="7"/>
  <c r="AN101" i="7" s="1"/>
  <c r="AK89" i="7"/>
  <c r="AM88" i="7"/>
  <c r="AN88" i="7" s="1"/>
  <c r="AK76" i="7"/>
  <c r="AM75" i="7"/>
  <c r="AN75" i="7" s="1"/>
  <c r="W142" i="7"/>
  <c r="Y91" i="7"/>
  <c r="Y92" i="7"/>
  <c r="Y93" i="7"/>
  <c r="Z93" i="7" s="1"/>
  <c r="Y94" i="7"/>
  <c r="AM97" i="5"/>
  <c r="AN97" i="5" s="1"/>
  <c r="Y97" i="5"/>
  <c r="Z97" i="5" s="1"/>
  <c r="Y230" i="5"/>
  <c r="Z230" i="5" s="1"/>
  <c r="Y229" i="5"/>
  <c r="Z229" i="5" s="1"/>
  <c r="Y228" i="5"/>
  <c r="Z228" i="5" s="1"/>
  <c r="Y227" i="5"/>
  <c r="Z227" i="5" s="1"/>
  <c r="Y226" i="5"/>
  <c r="Z226" i="5" s="1"/>
  <c r="Y225" i="5"/>
  <c r="Z225" i="5" s="1"/>
  <c r="Y224" i="5"/>
  <c r="Z224" i="5" s="1"/>
  <c r="Y223" i="5"/>
  <c r="Z223" i="5" s="1"/>
  <c r="Y222" i="5"/>
  <c r="Z222" i="5" s="1"/>
  <c r="Y221" i="5"/>
  <c r="Z221" i="5" s="1"/>
  <c r="Y220" i="5"/>
  <c r="Z220" i="5" s="1"/>
  <c r="Y219" i="5"/>
  <c r="Z219" i="5" s="1"/>
  <c r="Y218" i="5"/>
  <c r="Z218" i="5" s="1"/>
  <c r="Y217" i="5"/>
  <c r="Z217" i="5" s="1"/>
  <c r="Y216" i="5"/>
  <c r="Z216" i="5" s="1"/>
  <c r="Y215" i="5"/>
  <c r="Z215" i="5" s="1"/>
  <c r="Y214" i="5"/>
  <c r="Z214" i="5" s="1"/>
  <c r="Y213" i="5"/>
  <c r="Z213" i="5" s="1"/>
  <c r="Y212" i="5"/>
  <c r="Z212" i="5" s="1"/>
  <c r="Y211" i="5"/>
  <c r="Z211" i="5" s="1"/>
  <c r="Y210" i="5"/>
  <c r="Z210" i="5" s="1"/>
  <c r="Y209" i="5"/>
  <c r="Z209" i="5" s="1"/>
  <c r="Y208" i="5"/>
  <c r="Z208" i="5" s="1"/>
  <c r="Y207" i="5"/>
  <c r="Z207" i="5" s="1"/>
  <c r="Y206" i="5"/>
  <c r="Z206" i="5" s="1"/>
  <c r="Y205" i="5"/>
  <c r="Z205" i="5" s="1"/>
  <c r="Y204" i="5"/>
  <c r="Z204" i="5" s="1"/>
  <c r="Y203" i="5"/>
  <c r="Z203" i="5" s="1"/>
  <c r="Y202" i="5"/>
  <c r="Z202" i="5" s="1"/>
  <c r="Y201" i="5"/>
  <c r="Z201" i="5" s="1"/>
  <c r="Y200" i="5"/>
  <c r="Z200" i="5" s="1"/>
  <c r="Y199" i="5"/>
  <c r="Z199" i="5" s="1"/>
  <c r="Y198" i="5"/>
  <c r="Z198" i="5" s="1"/>
  <c r="Y197" i="5"/>
  <c r="Z197" i="5" s="1"/>
  <c r="Y196" i="5"/>
  <c r="Z196" i="5" s="1"/>
  <c r="Y195" i="5"/>
  <c r="Z195" i="5" s="1"/>
  <c r="Y194" i="5"/>
  <c r="Z194" i="5" s="1"/>
  <c r="Y193" i="5"/>
  <c r="Z193" i="5" s="1"/>
  <c r="Y192" i="5"/>
  <c r="Z192" i="5" s="1"/>
  <c r="Y191" i="5"/>
  <c r="Z191" i="5" s="1"/>
  <c r="Y190" i="5"/>
  <c r="Z190" i="5" s="1"/>
  <c r="Y189" i="5"/>
  <c r="Z189" i="5" s="1"/>
  <c r="Y188" i="5"/>
  <c r="Z188" i="5" s="1"/>
  <c r="Y187" i="5"/>
  <c r="Z187" i="5" s="1"/>
  <c r="Y186" i="5"/>
  <c r="Z186" i="5" s="1"/>
  <c r="Y185" i="5"/>
  <c r="Z185" i="5" s="1"/>
  <c r="Y184" i="5"/>
  <c r="Z184" i="5" s="1"/>
  <c r="Y183" i="5"/>
  <c r="Z183" i="5" s="1"/>
  <c r="Y182" i="5"/>
  <c r="Z182" i="5" s="1"/>
  <c r="Y181" i="5"/>
  <c r="Z181" i="5" s="1"/>
  <c r="Y180" i="5"/>
  <c r="Z180" i="5" s="1"/>
  <c r="Y179" i="5"/>
  <c r="Z179" i="5" s="1"/>
  <c r="Y178" i="5"/>
  <c r="Z178" i="5" s="1"/>
  <c r="Y177" i="5"/>
  <c r="Z177" i="5" s="1"/>
  <c r="Y176" i="5"/>
  <c r="Z176" i="5" s="1"/>
  <c r="Y175" i="5"/>
  <c r="Z175" i="5" s="1"/>
  <c r="Y174" i="5"/>
  <c r="Z174" i="5" s="1"/>
  <c r="Y173" i="5"/>
  <c r="Z173" i="5" s="1"/>
  <c r="Y172" i="5"/>
  <c r="Z172" i="5" s="1"/>
  <c r="Y171" i="5"/>
  <c r="Z171" i="5" s="1"/>
  <c r="Y170" i="5"/>
  <c r="Z170" i="5" s="1"/>
  <c r="Y169" i="5"/>
  <c r="Z169" i="5" s="1"/>
  <c r="Y168" i="5"/>
  <c r="Z168" i="5" s="1"/>
  <c r="Y167" i="5"/>
  <c r="Z167" i="5" s="1"/>
  <c r="Y166" i="5"/>
  <c r="Z166" i="5" s="1"/>
  <c r="Y165" i="5"/>
  <c r="Z165" i="5" s="1"/>
  <c r="Y164" i="5"/>
  <c r="Z164" i="5" s="1"/>
  <c r="Y163" i="5"/>
  <c r="Z163" i="5" s="1"/>
  <c r="Y162" i="5"/>
  <c r="Z162" i="5" s="1"/>
  <c r="Y161" i="5"/>
  <c r="Z161" i="5" s="1"/>
  <c r="Y160" i="5"/>
  <c r="Z160" i="5" s="1"/>
  <c r="Y159" i="5"/>
  <c r="Z159" i="5" s="1"/>
  <c r="Y158" i="5"/>
  <c r="Z158" i="5" s="1"/>
  <c r="Y157" i="5"/>
  <c r="Z157" i="5" s="1"/>
  <c r="Y156" i="5"/>
  <c r="Z156" i="5" s="1"/>
  <c r="Y155" i="5"/>
  <c r="Z155" i="5" s="1"/>
  <c r="Y154" i="5"/>
  <c r="Z154" i="5" s="1"/>
  <c r="Y153" i="5"/>
  <c r="Z153" i="5" s="1"/>
  <c r="Y152" i="5"/>
  <c r="Z152" i="5" s="1"/>
  <c r="Y151" i="5"/>
  <c r="Z151" i="5" s="1"/>
  <c r="Y150" i="5"/>
  <c r="Z150" i="5" s="1"/>
  <c r="Y149" i="5"/>
  <c r="Z149" i="5" s="1"/>
  <c r="Y148" i="5"/>
  <c r="Z148" i="5" s="1"/>
  <c r="Y147" i="5"/>
  <c r="Z147" i="5" s="1"/>
  <c r="Y146" i="5"/>
  <c r="Z146" i="5" s="1"/>
  <c r="Y145" i="5"/>
  <c r="Z145" i="5" s="1"/>
  <c r="Y144" i="5"/>
  <c r="Z144" i="5" s="1"/>
  <c r="Y143" i="5"/>
  <c r="Z143" i="5" s="1"/>
  <c r="Y142" i="5"/>
  <c r="Z142" i="5" s="1"/>
  <c r="Y141" i="5"/>
  <c r="Z141" i="5" s="1"/>
  <c r="Y139" i="5"/>
  <c r="Z139" i="5" s="1"/>
  <c r="Y138" i="5"/>
  <c r="Z138" i="5" s="1"/>
  <c r="Y137" i="5"/>
  <c r="Z137" i="5" s="1"/>
  <c r="Y136" i="5"/>
  <c r="Z136" i="5" s="1"/>
  <c r="Y135" i="5"/>
  <c r="Z135" i="5" s="1"/>
  <c r="Y134" i="5"/>
  <c r="Z134" i="5" s="1"/>
  <c r="Y133" i="5"/>
  <c r="Z133" i="5" s="1"/>
  <c r="Y132" i="5"/>
  <c r="Z132" i="5" s="1"/>
  <c r="Y131" i="5"/>
  <c r="Z131" i="5" s="1"/>
  <c r="Y130" i="5"/>
  <c r="Z130" i="5" s="1"/>
  <c r="Y129" i="5"/>
  <c r="Z129" i="5" s="1"/>
  <c r="Y128" i="5"/>
  <c r="Z128" i="5" s="1"/>
  <c r="Y127" i="5"/>
  <c r="Z127" i="5" s="1"/>
  <c r="Y124" i="5"/>
  <c r="Z124" i="5" s="1"/>
  <c r="Y123" i="5"/>
  <c r="Z123" i="5" s="1"/>
  <c r="Y122" i="5"/>
  <c r="Z122" i="5" s="1"/>
  <c r="Y121" i="5"/>
  <c r="Z121" i="5" s="1"/>
  <c r="Y120" i="5"/>
  <c r="Z120" i="5" s="1"/>
  <c r="Y119" i="5"/>
  <c r="Z119" i="5" s="1"/>
  <c r="Y118" i="5"/>
  <c r="Z118" i="5" s="1"/>
  <c r="Y117" i="5"/>
  <c r="Z117" i="5" s="1"/>
  <c r="Y116" i="5"/>
  <c r="Z116" i="5" s="1"/>
  <c r="Y115" i="5"/>
  <c r="Z115" i="5" s="1"/>
  <c r="Y114" i="5"/>
  <c r="Z114" i="5" s="1"/>
  <c r="Z113" i="5"/>
  <c r="Y112" i="5"/>
  <c r="Z112" i="5" s="1"/>
  <c r="Y109" i="5"/>
  <c r="Z109" i="5" s="1"/>
  <c r="Y108" i="5"/>
  <c r="Z108" i="5" s="1"/>
  <c r="Y107" i="5"/>
  <c r="Z107" i="5" s="1"/>
  <c r="Y106" i="5"/>
  <c r="Z106" i="5" s="1"/>
  <c r="Y105" i="5"/>
  <c r="Z105" i="5" s="1"/>
  <c r="Y104" i="5"/>
  <c r="Z104" i="5" s="1"/>
  <c r="Y103" i="5"/>
  <c r="Z103" i="5" s="1"/>
  <c r="Y102" i="5"/>
  <c r="Z102" i="5" s="1"/>
  <c r="Y101" i="5"/>
  <c r="Z101" i="5" s="1"/>
  <c r="Y100" i="5"/>
  <c r="Z100" i="5" s="1"/>
  <c r="Y99" i="5"/>
  <c r="Z99" i="5" s="1"/>
  <c r="Y98" i="5"/>
  <c r="Z98" i="5" s="1"/>
  <c r="Y96" i="5"/>
  <c r="Z96" i="5" s="1"/>
  <c r="Y95" i="5"/>
  <c r="Z95" i="5" s="1"/>
  <c r="Y94" i="5"/>
  <c r="Z94" i="5" s="1"/>
  <c r="Y93" i="5"/>
  <c r="Z93" i="5" s="1"/>
  <c r="Y92" i="5"/>
  <c r="Z92" i="5" s="1"/>
  <c r="Y91" i="5"/>
  <c r="Z91" i="5" s="1"/>
  <c r="Y90" i="5"/>
  <c r="Z90" i="5" s="1"/>
  <c r="Y89" i="5"/>
  <c r="Z89" i="5" s="1"/>
  <c r="Y88" i="5"/>
  <c r="Z88" i="5" s="1"/>
  <c r="Y87" i="5"/>
  <c r="Z87" i="5" s="1"/>
  <c r="Y86" i="5"/>
  <c r="Z86" i="5" s="1"/>
  <c r="Y85" i="5"/>
  <c r="Z85" i="5" s="1"/>
  <c r="Y84" i="5"/>
  <c r="Z84" i="5" s="1"/>
  <c r="Y83" i="5"/>
  <c r="Z83" i="5" s="1"/>
  <c r="Y82" i="5"/>
  <c r="Z82" i="5" s="1"/>
  <c r="Y81" i="5"/>
  <c r="Z81" i="5" s="1"/>
  <c r="Y80" i="5"/>
  <c r="Z80" i="5" s="1"/>
  <c r="Y79" i="5"/>
  <c r="Z79" i="5" s="1"/>
  <c r="Y78" i="5"/>
  <c r="Z78" i="5" s="1"/>
  <c r="Y77" i="5"/>
  <c r="Z77" i="5" s="1"/>
  <c r="Y76" i="5"/>
  <c r="Z76" i="5" s="1"/>
  <c r="Y75" i="5"/>
  <c r="Z75" i="5" s="1"/>
  <c r="Y74" i="5"/>
  <c r="Z74" i="5" s="1"/>
  <c r="Y73" i="5"/>
  <c r="Z73" i="5" s="1"/>
  <c r="Y72" i="5"/>
  <c r="Z72" i="5" s="1"/>
  <c r="Y71" i="5"/>
  <c r="Z71" i="5" s="1"/>
  <c r="Y70" i="5"/>
  <c r="Z70" i="5" s="1"/>
  <c r="Y69" i="5"/>
  <c r="Z69" i="5" s="1"/>
  <c r="Y68" i="5"/>
  <c r="Z68" i="5" s="1"/>
  <c r="Y67" i="5"/>
  <c r="Z67" i="5" s="1"/>
  <c r="Y66" i="5"/>
  <c r="Z66" i="5" s="1"/>
  <c r="Y65" i="5"/>
  <c r="Z65" i="5" s="1"/>
  <c r="Y64" i="5"/>
  <c r="Z64" i="5" s="1"/>
  <c r="Y63" i="5"/>
  <c r="Z63" i="5" s="1"/>
  <c r="Y62" i="5"/>
  <c r="Z62" i="5" s="1"/>
  <c r="Y61" i="5"/>
  <c r="Z61" i="5" s="1"/>
  <c r="Y60" i="5"/>
  <c r="Z60" i="5" s="1"/>
  <c r="Y59" i="5"/>
  <c r="Z59" i="5" s="1"/>
  <c r="Y58" i="5"/>
  <c r="Z58" i="5" s="1"/>
  <c r="Y57" i="5"/>
  <c r="Z57" i="5" s="1"/>
  <c r="Y56" i="5"/>
  <c r="Z56" i="5" s="1"/>
  <c r="Y55" i="5"/>
  <c r="Z55" i="5" s="1"/>
  <c r="Y54" i="5"/>
  <c r="Z54" i="5" s="1"/>
  <c r="Y53" i="5"/>
  <c r="Z53" i="5" s="1"/>
  <c r="Y52" i="5"/>
  <c r="Z52" i="5" s="1"/>
  <c r="Y51" i="5"/>
  <c r="Z51" i="5" s="1"/>
  <c r="Y50" i="5"/>
  <c r="Z50" i="5" s="1"/>
  <c r="Y49" i="5"/>
  <c r="Z49" i="5" s="1"/>
  <c r="Y48" i="5"/>
  <c r="Z48" i="5" s="1"/>
  <c r="Y47" i="5"/>
  <c r="Z47" i="5" s="1"/>
  <c r="Y46" i="5"/>
  <c r="Z46" i="5" s="1"/>
  <c r="Y45" i="5"/>
  <c r="Z45" i="5" s="1"/>
  <c r="Y44" i="5"/>
  <c r="Z44" i="5" s="1"/>
  <c r="Y43" i="5"/>
  <c r="Z43" i="5" s="1"/>
  <c r="Y42" i="5"/>
  <c r="Z42" i="5" s="1"/>
  <c r="Y41" i="5"/>
  <c r="Z41" i="5" s="1"/>
  <c r="Y40" i="5"/>
  <c r="Z40" i="5" s="1"/>
  <c r="Y39" i="5"/>
  <c r="Z39" i="5" s="1"/>
  <c r="Y38" i="5"/>
  <c r="Z38" i="5" s="1"/>
  <c r="Y37" i="5"/>
  <c r="Z37" i="5" s="1"/>
  <c r="Y36" i="5"/>
  <c r="Z36" i="5" s="1"/>
  <c r="Y35" i="5"/>
  <c r="Z35" i="5" s="1"/>
  <c r="Y34" i="5"/>
  <c r="Z34" i="5" s="1"/>
  <c r="Y33" i="5"/>
  <c r="Z33" i="5" s="1"/>
  <c r="Y32" i="5"/>
  <c r="Z32" i="5" s="1"/>
  <c r="Y31" i="5"/>
  <c r="Z31" i="5" s="1"/>
  <c r="Y30" i="5"/>
  <c r="Z30" i="5" s="1"/>
  <c r="Y29" i="5"/>
  <c r="Z29" i="5" s="1"/>
  <c r="Y28" i="5"/>
  <c r="Z28" i="5" s="1"/>
  <c r="Y27" i="5"/>
  <c r="Z27" i="5" s="1"/>
  <c r="Y26" i="5"/>
  <c r="Z26" i="5" s="1"/>
  <c r="Y25" i="5"/>
  <c r="Z25" i="5" s="1"/>
  <c r="Y24" i="5"/>
  <c r="Z24" i="5" s="1"/>
  <c r="Y23" i="5"/>
  <c r="Z23" i="5" s="1"/>
  <c r="Y22" i="5"/>
  <c r="Z22" i="5" s="1"/>
  <c r="Y21" i="5"/>
  <c r="Z21" i="5" s="1"/>
  <c r="Y20" i="5"/>
  <c r="Z20" i="5" s="1"/>
  <c r="Y19" i="5"/>
  <c r="Z19" i="5" s="1"/>
  <c r="Y18" i="5"/>
  <c r="Z18" i="5" s="1"/>
  <c r="Y17" i="5"/>
  <c r="Z17" i="5" s="1"/>
  <c r="Y16" i="5"/>
  <c r="Z16" i="5" s="1"/>
  <c r="AK77" i="7" l="1"/>
  <c r="AM76" i="7"/>
  <c r="AN76" i="7" s="1"/>
  <c r="AK151" i="7"/>
  <c r="AM150" i="7"/>
  <c r="AN150" i="7" s="1"/>
  <c r="AK90" i="7"/>
  <c r="AM89" i="7"/>
  <c r="AN89" i="7" s="1"/>
  <c r="AK136" i="7"/>
  <c r="AM135" i="7"/>
  <c r="AN135" i="7" s="1"/>
  <c r="AM167" i="7"/>
  <c r="AN167" i="7" s="1"/>
  <c r="AK168" i="7"/>
  <c r="AK103" i="7"/>
  <c r="AM102" i="7"/>
  <c r="AN102" i="7" s="1"/>
  <c r="AK119" i="7"/>
  <c r="AM118" i="7"/>
  <c r="AN118" i="7" s="1"/>
  <c r="AM182" i="7"/>
  <c r="AN182" i="7" s="1"/>
  <c r="AK183" i="7"/>
  <c r="AO97" i="5"/>
  <c r="AM100" i="1"/>
  <c r="AO100" i="1" s="1"/>
  <c r="AF243" i="7"/>
  <c r="AG243" i="7" s="1"/>
  <c r="AF242" i="7"/>
  <c r="AG242" i="7" s="1"/>
  <c r="AF241" i="7"/>
  <c r="AG241" i="7" s="1"/>
  <c r="AF240" i="7"/>
  <c r="AG240" i="7" s="1"/>
  <c r="AF239" i="7"/>
  <c r="AG239" i="7" s="1"/>
  <c r="AF238" i="7"/>
  <c r="AG238" i="7" s="1"/>
  <c r="AF237" i="7"/>
  <c r="AG237" i="7" s="1"/>
  <c r="AF236" i="7"/>
  <c r="AG236" i="7" s="1"/>
  <c r="AF235" i="7"/>
  <c r="AG235" i="7" s="1"/>
  <c r="AF234" i="7"/>
  <c r="AG234" i="7" s="1"/>
  <c r="AF233" i="7"/>
  <c r="AG233" i="7" s="1"/>
  <c r="AF232" i="7"/>
  <c r="AG232" i="7" s="1"/>
  <c r="AF231" i="7"/>
  <c r="AG231" i="7" s="1"/>
  <c r="AF230" i="7"/>
  <c r="AG230" i="7" s="1"/>
  <c r="AF229" i="7"/>
  <c r="AG229" i="7" s="1"/>
  <c r="AF228" i="7"/>
  <c r="AG228" i="7" s="1"/>
  <c r="AF227" i="7"/>
  <c r="AG227" i="7" s="1"/>
  <c r="AF226" i="7"/>
  <c r="AG226" i="7" s="1"/>
  <c r="AF225" i="7"/>
  <c r="AG225" i="7" s="1"/>
  <c r="AF224" i="7"/>
  <c r="AG224" i="7" s="1"/>
  <c r="AF223" i="7"/>
  <c r="AG223" i="7" s="1"/>
  <c r="AF222" i="7"/>
  <c r="AG222" i="7" s="1"/>
  <c r="AF221" i="7"/>
  <c r="AG221" i="7" s="1"/>
  <c r="AF220" i="7"/>
  <c r="AG220" i="7" s="1"/>
  <c r="AF219" i="7"/>
  <c r="AG219" i="7" s="1"/>
  <c r="AF218" i="7"/>
  <c r="AG218" i="7" s="1"/>
  <c r="AG217" i="7"/>
  <c r="AF217" i="7"/>
  <c r="AF216" i="7"/>
  <c r="AG216" i="7" s="1"/>
  <c r="AF215" i="7"/>
  <c r="AG215" i="7" s="1"/>
  <c r="AF214" i="7"/>
  <c r="AG214" i="7" s="1"/>
  <c r="AF213" i="7"/>
  <c r="AG213" i="7" s="1"/>
  <c r="AF212" i="7"/>
  <c r="AG212" i="7" s="1"/>
  <c r="AF211" i="7"/>
  <c r="AG211" i="7" s="1"/>
  <c r="AF210" i="7"/>
  <c r="AG210" i="7" s="1"/>
  <c r="AF209" i="7"/>
  <c r="AG209" i="7" s="1"/>
  <c r="AF208" i="7"/>
  <c r="AG208" i="7" s="1"/>
  <c r="AF207" i="7"/>
  <c r="AG207" i="7" s="1"/>
  <c r="AF206" i="7"/>
  <c r="AG206" i="7" s="1"/>
  <c r="AF205" i="7"/>
  <c r="AG205" i="7" s="1"/>
  <c r="AF204" i="7"/>
  <c r="AG204" i="7" s="1"/>
  <c r="AF203" i="7"/>
  <c r="AG203" i="7" s="1"/>
  <c r="AF202" i="7"/>
  <c r="AG202" i="7" s="1"/>
  <c r="AF201" i="7"/>
  <c r="AG201" i="7" s="1"/>
  <c r="AF200" i="7"/>
  <c r="AG200" i="7" s="1"/>
  <c r="AF199" i="7"/>
  <c r="AG199" i="7" s="1"/>
  <c r="AF198" i="7"/>
  <c r="AG198" i="7" s="1"/>
  <c r="AF197" i="7"/>
  <c r="AG197" i="7" s="1"/>
  <c r="AF196" i="7"/>
  <c r="AG196" i="7" s="1"/>
  <c r="AF195" i="7"/>
  <c r="AG195" i="7" s="1"/>
  <c r="AF194" i="7"/>
  <c r="AG194" i="7" s="1"/>
  <c r="AF193" i="7"/>
  <c r="AG193" i="7" s="1"/>
  <c r="AF192" i="7"/>
  <c r="AG192" i="7" s="1"/>
  <c r="AF191" i="7"/>
  <c r="AG191" i="7" s="1"/>
  <c r="AF190" i="7"/>
  <c r="AG190" i="7" s="1"/>
  <c r="AG189" i="7"/>
  <c r="AF189" i="7"/>
  <c r="AF176" i="7"/>
  <c r="AG176" i="7" s="1"/>
  <c r="AF175" i="7"/>
  <c r="AG175" i="7" s="1"/>
  <c r="AF174" i="7"/>
  <c r="AG174" i="7" s="1"/>
  <c r="AF173" i="7"/>
  <c r="AG173" i="7" s="1"/>
  <c r="AF172" i="7"/>
  <c r="AG172" i="7" s="1"/>
  <c r="AF161" i="7"/>
  <c r="AG161" i="7" s="1"/>
  <c r="AF160" i="7"/>
  <c r="AG160" i="7" s="1"/>
  <c r="AF159" i="7"/>
  <c r="AG159" i="7" s="1"/>
  <c r="AF158" i="7"/>
  <c r="AG158" i="7" s="1"/>
  <c r="AF157" i="7"/>
  <c r="AG157" i="7" s="1"/>
  <c r="AF145" i="7"/>
  <c r="AG145" i="7" s="1"/>
  <c r="AF144" i="7"/>
  <c r="AG144" i="7" s="1"/>
  <c r="AF143" i="7"/>
  <c r="AG143" i="7" s="1"/>
  <c r="AF142" i="7"/>
  <c r="AG142" i="7" s="1"/>
  <c r="AF141" i="7"/>
  <c r="AG141" i="7" s="1"/>
  <c r="AF127" i="7"/>
  <c r="AG127" i="7" s="1"/>
  <c r="AF126" i="7"/>
  <c r="AG126" i="7" s="1"/>
  <c r="AF125" i="7"/>
  <c r="AG125" i="7" s="1"/>
  <c r="AF112" i="7"/>
  <c r="AG112" i="7" s="1"/>
  <c r="AF111" i="7"/>
  <c r="AG111" i="7" s="1"/>
  <c r="AF110" i="7"/>
  <c r="AG110" i="7" s="1"/>
  <c r="AF109" i="7"/>
  <c r="AG109" i="7" s="1"/>
  <c r="AF96" i="7"/>
  <c r="AG96" i="7" s="1"/>
  <c r="AF95" i="7"/>
  <c r="AG95" i="7" s="1"/>
  <c r="AF94" i="7"/>
  <c r="AG94" i="7" s="1"/>
  <c r="AF83" i="7"/>
  <c r="AG83" i="7" s="1"/>
  <c r="AF82" i="7"/>
  <c r="AG82" i="7" s="1"/>
  <c r="AF81" i="7"/>
  <c r="AG81" i="7" s="1"/>
  <c r="AD71" i="7"/>
  <c r="AF71" i="7" s="1"/>
  <c r="AG71" i="7" s="1"/>
  <c r="AF70" i="7"/>
  <c r="AG70" i="7" s="1"/>
  <c r="AF69" i="7"/>
  <c r="AG69" i="7" s="1"/>
  <c r="AF68" i="7"/>
  <c r="AG68" i="7" s="1"/>
  <c r="AF67" i="7"/>
  <c r="AG67" i="7" s="1"/>
  <c r="AF66" i="7"/>
  <c r="AG66" i="7" s="1"/>
  <c r="AF65" i="7"/>
  <c r="AG65" i="7" s="1"/>
  <c r="AF64" i="7"/>
  <c r="AG64" i="7" s="1"/>
  <c r="AF63" i="7"/>
  <c r="AG63" i="7" s="1"/>
  <c r="AF62" i="7"/>
  <c r="AG62" i="7" s="1"/>
  <c r="AF61" i="7"/>
  <c r="AG61" i="7" s="1"/>
  <c r="AF60" i="7"/>
  <c r="AG60" i="7" s="1"/>
  <c r="AF59" i="7"/>
  <c r="AG59" i="7" s="1"/>
  <c r="AF58" i="7"/>
  <c r="AG58" i="7" s="1"/>
  <c r="AF57" i="7"/>
  <c r="AG57" i="7" s="1"/>
  <c r="AF56" i="7"/>
  <c r="AG56" i="7" s="1"/>
  <c r="AF55" i="7"/>
  <c r="AG55" i="7" s="1"/>
  <c r="AF54" i="7"/>
  <c r="AG54" i="7" s="1"/>
  <c r="AF53" i="7"/>
  <c r="AG53" i="7" s="1"/>
  <c r="AF52" i="7"/>
  <c r="AG52" i="7" s="1"/>
  <c r="AF51" i="7"/>
  <c r="AG51" i="7" s="1"/>
  <c r="AF50" i="7"/>
  <c r="AG50" i="7" s="1"/>
  <c r="AF49" i="7"/>
  <c r="AG49" i="7" s="1"/>
  <c r="AF48" i="7"/>
  <c r="AG48" i="7" s="1"/>
  <c r="AF47" i="7"/>
  <c r="AG47" i="7" s="1"/>
  <c r="AF46" i="7"/>
  <c r="AG46" i="7" s="1"/>
  <c r="AF45" i="7"/>
  <c r="AG45" i="7" s="1"/>
  <c r="AF44" i="7"/>
  <c r="AG44" i="7" s="1"/>
  <c r="AF43" i="7"/>
  <c r="AG43" i="7" s="1"/>
  <c r="AF42" i="7"/>
  <c r="AG42" i="7" s="1"/>
  <c r="AF41" i="7"/>
  <c r="AG41" i="7" s="1"/>
  <c r="AF40" i="7"/>
  <c r="AG40" i="7" s="1"/>
  <c r="AF39" i="7"/>
  <c r="AG39" i="7" s="1"/>
  <c r="AF38" i="7"/>
  <c r="AG38" i="7" s="1"/>
  <c r="AF37" i="7"/>
  <c r="AG37" i="7" s="1"/>
  <c r="AF36" i="7"/>
  <c r="AG36" i="7" s="1"/>
  <c r="AF35" i="7"/>
  <c r="AG35" i="7" s="1"/>
  <c r="AF34" i="7"/>
  <c r="AG34" i="7" s="1"/>
  <c r="AF33" i="7"/>
  <c r="AG33" i="7" s="1"/>
  <c r="AF32" i="7"/>
  <c r="AG32" i="7" s="1"/>
  <c r="AF31" i="7"/>
  <c r="AG31" i="7" s="1"/>
  <c r="AF30" i="7"/>
  <c r="AG30" i="7" s="1"/>
  <c r="AF29" i="7"/>
  <c r="AG29" i="7" s="1"/>
  <c r="AF28" i="7"/>
  <c r="AG28" i="7" s="1"/>
  <c r="AF27" i="7"/>
  <c r="AG27" i="7" s="1"/>
  <c r="AF26" i="7"/>
  <c r="AG26" i="7" s="1"/>
  <c r="AF25" i="7"/>
  <c r="AG25" i="7" s="1"/>
  <c r="AF24" i="7"/>
  <c r="AG24" i="7" s="1"/>
  <c r="AF23" i="7"/>
  <c r="AG23" i="7" s="1"/>
  <c r="AF22" i="7"/>
  <c r="AG22" i="7" s="1"/>
  <c r="AF21" i="7"/>
  <c r="AG21" i="7" s="1"/>
  <c r="AF20" i="7"/>
  <c r="AG20" i="7" s="1"/>
  <c r="AF19" i="7"/>
  <c r="AG19" i="7" s="1"/>
  <c r="AF18" i="7"/>
  <c r="AG18" i="7" s="1"/>
  <c r="AE18" i="7"/>
  <c r="AE19" i="7" s="1"/>
  <c r="AE20" i="7" s="1"/>
  <c r="AE21" i="7" s="1"/>
  <c r="AE22" i="7" s="1"/>
  <c r="AE23" i="7" s="1"/>
  <c r="AE24" i="7" s="1"/>
  <c r="AE25" i="7" s="1"/>
  <c r="AE26" i="7" s="1"/>
  <c r="AF17" i="7"/>
  <c r="AG17" i="7" s="1"/>
  <c r="AF16" i="7"/>
  <c r="AG16" i="7" s="1"/>
  <c r="Y243" i="7"/>
  <c r="Z243" i="7" s="1"/>
  <c r="Y242" i="7"/>
  <c r="Z242" i="7" s="1"/>
  <c r="Y241" i="7"/>
  <c r="Z241" i="7" s="1"/>
  <c r="Y240" i="7"/>
  <c r="Z240" i="7" s="1"/>
  <c r="Y239" i="7"/>
  <c r="Z239" i="7" s="1"/>
  <c r="Y238" i="7"/>
  <c r="Z238" i="7" s="1"/>
  <c r="Y237" i="7"/>
  <c r="Z237" i="7" s="1"/>
  <c r="Y236" i="7"/>
  <c r="Z236" i="7" s="1"/>
  <c r="Y235" i="7"/>
  <c r="Z235" i="7" s="1"/>
  <c r="Y234" i="7"/>
  <c r="Z234" i="7" s="1"/>
  <c r="Y233" i="7"/>
  <c r="Z233" i="7" s="1"/>
  <c r="Y232" i="7"/>
  <c r="Z232" i="7" s="1"/>
  <c r="Y231" i="7"/>
  <c r="Z231" i="7" s="1"/>
  <c r="Y230" i="7"/>
  <c r="Z230" i="7" s="1"/>
  <c r="Y229" i="7"/>
  <c r="Z229" i="7" s="1"/>
  <c r="Y228" i="7"/>
  <c r="Z228" i="7" s="1"/>
  <c r="Y227" i="7"/>
  <c r="Z227" i="7" s="1"/>
  <c r="Y226" i="7"/>
  <c r="Z226" i="7" s="1"/>
  <c r="Y225" i="7"/>
  <c r="Z225" i="7" s="1"/>
  <c r="Y224" i="7"/>
  <c r="Z224" i="7" s="1"/>
  <c r="Y223" i="7"/>
  <c r="Z223" i="7" s="1"/>
  <c r="Y222" i="7"/>
  <c r="Z222" i="7" s="1"/>
  <c r="Y221" i="7"/>
  <c r="Z221" i="7" s="1"/>
  <c r="Y220" i="7"/>
  <c r="Z220" i="7" s="1"/>
  <c r="Y219" i="7"/>
  <c r="Z219" i="7" s="1"/>
  <c r="Y218" i="7"/>
  <c r="Z218" i="7" s="1"/>
  <c r="Y217" i="7"/>
  <c r="Z217" i="7" s="1"/>
  <c r="Y216" i="7"/>
  <c r="Z216" i="7" s="1"/>
  <c r="Y215" i="7"/>
  <c r="Z215" i="7" s="1"/>
  <c r="Y214" i="7"/>
  <c r="Z214" i="7" s="1"/>
  <c r="Y213" i="7"/>
  <c r="Z213" i="7" s="1"/>
  <c r="Y212" i="7"/>
  <c r="Z212" i="7" s="1"/>
  <c r="Y211" i="7"/>
  <c r="Z211" i="7" s="1"/>
  <c r="Y210" i="7"/>
  <c r="Z210" i="7" s="1"/>
  <c r="Y209" i="7"/>
  <c r="Z209" i="7" s="1"/>
  <c r="Y208" i="7"/>
  <c r="Z208" i="7" s="1"/>
  <c r="Y207" i="7"/>
  <c r="Z207" i="7" s="1"/>
  <c r="Y206" i="7"/>
  <c r="Z206" i="7" s="1"/>
  <c r="Y205" i="7"/>
  <c r="Z205" i="7" s="1"/>
  <c r="Y204" i="7"/>
  <c r="Z204" i="7" s="1"/>
  <c r="Y203" i="7"/>
  <c r="Z203" i="7" s="1"/>
  <c r="Y202" i="7"/>
  <c r="Z202" i="7" s="1"/>
  <c r="Y201" i="7"/>
  <c r="Z201" i="7" s="1"/>
  <c r="Y200" i="7"/>
  <c r="Z200" i="7" s="1"/>
  <c r="Y199" i="7"/>
  <c r="Z199" i="7" s="1"/>
  <c r="Y198" i="7"/>
  <c r="Z198" i="7" s="1"/>
  <c r="Y197" i="7"/>
  <c r="Z197" i="7" s="1"/>
  <c r="Y196" i="7"/>
  <c r="Z196" i="7" s="1"/>
  <c r="Y195" i="7"/>
  <c r="Z195" i="7" s="1"/>
  <c r="Y194" i="7"/>
  <c r="Z194" i="7" s="1"/>
  <c r="Y193" i="7"/>
  <c r="Z193" i="7" s="1"/>
  <c r="Y192" i="7"/>
  <c r="Z192" i="7" s="1"/>
  <c r="Y191" i="7"/>
  <c r="Z191" i="7" s="1"/>
  <c r="Y190" i="7"/>
  <c r="Z190" i="7" s="1"/>
  <c r="Y189" i="7"/>
  <c r="Z189" i="7" s="1"/>
  <c r="Y176" i="7"/>
  <c r="Z176" i="7" s="1"/>
  <c r="Y175" i="7"/>
  <c r="Z175" i="7" s="1"/>
  <c r="Y174" i="7"/>
  <c r="Z174" i="7" s="1"/>
  <c r="Y173" i="7"/>
  <c r="Z173" i="7" s="1"/>
  <c r="Y172" i="7"/>
  <c r="Z172" i="7" s="1"/>
  <c r="Y161" i="7"/>
  <c r="Z161" i="7" s="1"/>
  <c r="Y160" i="7"/>
  <c r="Z160" i="7" s="1"/>
  <c r="Y159" i="7"/>
  <c r="Z159" i="7" s="1"/>
  <c r="Y158" i="7"/>
  <c r="Z158" i="7" s="1"/>
  <c r="Y157" i="7"/>
  <c r="Z157" i="7" s="1"/>
  <c r="Y145" i="7"/>
  <c r="Z145" i="7" s="1"/>
  <c r="Y142" i="7"/>
  <c r="Z142" i="7" s="1"/>
  <c r="Y141" i="7"/>
  <c r="Z141" i="7" s="1"/>
  <c r="Y129" i="7"/>
  <c r="Z129" i="7" s="1"/>
  <c r="Y128" i="7"/>
  <c r="Z128" i="7" s="1"/>
  <c r="Y127" i="7"/>
  <c r="Z127" i="7" s="1"/>
  <c r="Y126" i="7"/>
  <c r="Z126" i="7" s="1"/>
  <c r="Y125" i="7"/>
  <c r="Z125" i="7" s="1"/>
  <c r="Y112" i="7"/>
  <c r="Z112" i="7" s="1"/>
  <c r="Y111" i="7"/>
  <c r="Z111" i="7" s="1"/>
  <c r="Y110" i="7"/>
  <c r="Z110" i="7" s="1"/>
  <c r="Y109" i="7"/>
  <c r="Z109" i="7" s="1"/>
  <c r="W97" i="7"/>
  <c r="Y96" i="7"/>
  <c r="Z96" i="7" s="1"/>
  <c r="Y95" i="7"/>
  <c r="Z95" i="7" s="1"/>
  <c r="Z94" i="7"/>
  <c r="Z92" i="7"/>
  <c r="Z91" i="7"/>
  <c r="Y90" i="7"/>
  <c r="Z90" i="7" s="1"/>
  <c r="Y89" i="7"/>
  <c r="Z89" i="7" s="1"/>
  <c r="Y88" i="7"/>
  <c r="Z88" i="7" s="1"/>
  <c r="Y87" i="7"/>
  <c r="Z87" i="7" s="1"/>
  <c r="Y86" i="7"/>
  <c r="Z86" i="7" s="1"/>
  <c r="Y85" i="7"/>
  <c r="Z85" i="7" s="1"/>
  <c r="Y84" i="7"/>
  <c r="Z84" i="7" s="1"/>
  <c r="Y83" i="7"/>
  <c r="Z83" i="7" s="1"/>
  <c r="Y82" i="7"/>
  <c r="Z82" i="7" s="1"/>
  <c r="Y81" i="7"/>
  <c r="Z81" i="7" s="1"/>
  <c r="W71" i="7"/>
  <c r="Y71" i="7" s="1"/>
  <c r="Z71" i="7" s="1"/>
  <c r="Y70" i="7"/>
  <c r="Z70" i="7" s="1"/>
  <c r="Y69" i="7"/>
  <c r="Z69" i="7" s="1"/>
  <c r="Y68" i="7"/>
  <c r="Z68" i="7" s="1"/>
  <c r="Y67" i="7"/>
  <c r="Z67" i="7" s="1"/>
  <c r="Y66" i="7"/>
  <c r="Z66" i="7" s="1"/>
  <c r="Y65" i="7"/>
  <c r="Z65" i="7" s="1"/>
  <c r="Y64" i="7"/>
  <c r="Z64" i="7" s="1"/>
  <c r="Y63" i="7"/>
  <c r="Z63" i="7" s="1"/>
  <c r="Y62" i="7"/>
  <c r="Z62" i="7" s="1"/>
  <c r="Y61" i="7"/>
  <c r="Z61" i="7" s="1"/>
  <c r="Y60" i="7"/>
  <c r="Z60" i="7" s="1"/>
  <c r="Y59" i="7"/>
  <c r="Z59" i="7" s="1"/>
  <c r="Y58" i="7"/>
  <c r="Z58" i="7" s="1"/>
  <c r="Y57" i="7"/>
  <c r="Z57" i="7" s="1"/>
  <c r="Y56" i="7"/>
  <c r="Z56" i="7" s="1"/>
  <c r="Y55" i="7"/>
  <c r="Z55" i="7" s="1"/>
  <c r="Y54" i="7"/>
  <c r="Z54" i="7" s="1"/>
  <c r="Y53" i="7"/>
  <c r="Z53" i="7" s="1"/>
  <c r="Y52" i="7"/>
  <c r="Z52" i="7" s="1"/>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Y26" i="7"/>
  <c r="Z26" i="7" s="1"/>
  <c r="Y25" i="7"/>
  <c r="Z25" i="7" s="1"/>
  <c r="Y24" i="7"/>
  <c r="Z24" i="7" s="1"/>
  <c r="Y23" i="7"/>
  <c r="Z23" i="7" s="1"/>
  <c r="Y22" i="7"/>
  <c r="Z22" i="7" s="1"/>
  <c r="Y21" i="7"/>
  <c r="Z21" i="7" s="1"/>
  <c r="Y20" i="7"/>
  <c r="Z20" i="7" s="1"/>
  <c r="Y19" i="7"/>
  <c r="Z19" i="7" s="1"/>
  <c r="Y18" i="7"/>
  <c r="Z18" i="7" s="1"/>
  <c r="X18" i="7"/>
  <c r="X19" i="7" s="1"/>
  <c r="X20" i="7" s="1"/>
  <c r="X21" i="7" s="1"/>
  <c r="X22" i="7" s="1"/>
  <c r="X23" i="7" s="1"/>
  <c r="X24" i="7" s="1"/>
  <c r="X25" i="7" s="1"/>
  <c r="X26" i="7" s="1"/>
  <c r="Y17" i="7"/>
  <c r="Z17" i="7" s="1"/>
  <c r="Y16" i="7"/>
  <c r="Z16" i="7" s="1"/>
  <c r="Y100" i="1"/>
  <c r="Z100" i="1" s="1"/>
  <c r="Y15" i="1"/>
  <c r="Z15" i="1" s="1"/>
  <c r="Y16" i="1"/>
  <c r="Z16" i="1" s="1"/>
  <c r="Y17" i="1"/>
  <c r="Z17" i="1" s="1"/>
  <c r="Y18" i="1"/>
  <c r="Z18" i="1" s="1"/>
  <c r="Y19" i="1"/>
  <c r="Z19" i="1" s="1"/>
  <c r="Y20" i="1"/>
  <c r="Z20" i="1" s="1"/>
  <c r="Y21" i="1"/>
  <c r="Z21" i="1" s="1"/>
  <c r="Y22" i="1"/>
  <c r="Z22" i="1" s="1"/>
  <c r="Y23" i="1"/>
  <c r="Z23" i="1" s="1"/>
  <c r="Y24" i="1"/>
  <c r="Z24" i="1" s="1"/>
  <c r="Y25" i="1"/>
  <c r="Z25" i="1" s="1"/>
  <c r="Y26" i="1"/>
  <c r="Z26" i="1" s="1"/>
  <c r="Y235" i="1"/>
  <c r="Z235" i="1" s="1"/>
  <c r="Y234" i="1"/>
  <c r="Z234" i="1" s="1"/>
  <c r="Y233" i="1"/>
  <c r="Z233" i="1" s="1"/>
  <c r="Y232" i="1"/>
  <c r="Z232" i="1" s="1"/>
  <c r="Y231" i="1"/>
  <c r="Z231" i="1" s="1"/>
  <c r="Y230" i="1"/>
  <c r="Z230" i="1" s="1"/>
  <c r="Y229" i="1"/>
  <c r="Z229" i="1" s="1"/>
  <c r="Y228" i="1"/>
  <c r="Z228" i="1" s="1"/>
  <c r="Y227" i="1"/>
  <c r="Z227" i="1" s="1"/>
  <c r="Y226" i="1"/>
  <c r="Z226" i="1" s="1"/>
  <c r="Y225" i="1"/>
  <c r="Z225" i="1" s="1"/>
  <c r="Y224" i="1"/>
  <c r="Z224" i="1" s="1"/>
  <c r="Y223" i="1"/>
  <c r="Z223" i="1" s="1"/>
  <c r="Y222" i="1"/>
  <c r="Z222" i="1" s="1"/>
  <c r="Y221" i="1"/>
  <c r="Z221" i="1" s="1"/>
  <c r="Y220" i="1"/>
  <c r="Z220" i="1" s="1"/>
  <c r="Y219" i="1"/>
  <c r="Z219" i="1" s="1"/>
  <c r="Y218" i="1"/>
  <c r="Z218" i="1" s="1"/>
  <c r="Y217" i="1"/>
  <c r="Z217" i="1" s="1"/>
  <c r="Y216" i="1"/>
  <c r="Z216" i="1" s="1"/>
  <c r="Y215" i="1"/>
  <c r="Z215" i="1" s="1"/>
  <c r="Y214" i="1"/>
  <c r="Z214" i="1" s="1"/>
  <c r="Y213" i="1"/>
  <c r="Z213" i="1" s="1"/>
  <c r="Y212" i="1"/>
  <c r="Z212" i="1" s="1"/>
  <c r="Y211" i="1"/>
  <c r="Z211" i="1" s="1"/>
  <c r="Y210" i="1"/>
  <c r="Z210" i="1" s="1"/>
  <c r="Y209" i="1"/>
  <c r="Z209" i="1" s="1"/>
  <c r="Y208" i="1"/>
  <c r="Z208" i="1" s="1"/>
  <c r="Y207" i="1"/>
  <c r="Z207" i="1" s="1"/>
  <c r="Y206" i="1"/>
  <c r="Z206" i="1" s="1"/>
  <c r="Y205" i="1"/>
  <c r="Z205" i="1" s="1"/>
  <c r="Y204" i="1"/>
  <c r="Z204" i="1" s="1"/>
  <c r="Y203" i="1"/>
  <c r="Z203" i="1" s="1"/>
  <c r="Y202" i="1"/>
  <c r="Z202" i="1" s="1"/>
  <c r="Y201" i="1"/>
  <c r="Z201" i="1" s="1"/>
  <c r="Y200" i="1"/>
  <c r="Z200" i="1" s="1"/>
  <c r="Y199" i="1"/>
  <c r="Z199" i="1" s="1"/>
  <c r="Y198" i="1"/>
  <c r="Z198" i="1" s="1"/>
  <c r="Y197" i="1"/>
  <c r="Z197" i="1" s="1"/>
  <c r="Y196" i="1"/>
  <c r="Z196" i="1" s="1"/>
  <c r="Y195" i="1"/>
  <c r="Z195" i="1" s="1"/>
  <c r="Y194" i="1"/>
  <c r="Z194" i="1" s="1"/>
  <c r="Y193" i="1"/>
  <c r="Z193" i="1" s="1"/>
  <c r="Y192" i="1"/>
  <c r="Z192" i="1" s="1"/>
  <c r="Y191" i="1"/>
  <c r="Z191" i="1" s="1"/>
  <c r="Y190" i="1"/>
  <c r="Z190" i="1" s="1"/>
  <c r="Y189" i="1"/>
  <c r="Z189" i="1" s="1"/>
  <c r="Y188" i="1"/>
  <c r="Z188" i="1" s="1"/>
  <c r="Y187" i="1"/>
  <c r="Z187" i="1" s="1"/>
  <c r="Y186" i="1"/>
  <c r="Z186" i="1" s="1"/>
  <c r="Y185" i="1"/>
  <c r="Z185" i="1" s="1"/>
  <c r="Y184" i="1"/>
  <c r="Z184" i="1" s="1"/>
  <c r="Y183" i="1"/>
  <c r="Z183" i="1" s="1"/>
  <c r="Y182" i="1"/>
  <c r="Z182" i="1" s="1"/>
  <c r="Y181" i="1"/>
  <c r="Z181" i="1" s="1"/>
  <c r="Y180" i="1"/>
  <c r="Z180" i="1" s="1"/>
  <c r="Y179" i="1"/>
  <c r="Z179" i="1" s="1"/>
  <c r="Y178" i="1"/>
  <c r="Z178" i="1" s="1"/>
  <c r="Y177" i="1"/>
  <c r="Z177" i="1" s="1"/>
  <c r="Y176" i="1"/>
  <c r="Z176" i="1" s="1"/>
  <c r="Y175" i="1"/>
  <c r="Z175" i="1" s="1"/>
  <c r="Y174" i="1"/>
  <c r="Z174" i="1" s="1"/>
  <c r="Y173" i="1"/>
  <c r="Z173" i="1" s="1"/>
  <c r="Y172" i="1"/>
  <c r="Z172" i="1" s="1"/>
  <c r="Y171" i="1"/>
  <c r="Z171" i="1" s="1"/>
  <c r="Y170" i="1"/>
  <c r="Z170" i="1" s="1"/>
  <c r="Y169" i="1"/>
  <c r="Z169" i="1" s="1"/>
  <c r="Y168" i="1"/>
  <c r="Z168" i="1" s="1"/>
  <c r="Y167" i="1"/>
  <c r="Z167" i="1" s="1"/>
  <c r="Y166" i="1"/>
  <c r="Z166" i="1" s="1"/>
  <c r="Y165" i="1"/>
  <c r="Z165" i="1" s="1"/>
  <c r="Y164" i="1"/>
  <c r="Z164" i="1" s="1"/>
  <c r="Y163" i="1"/>
  <c r="Z163" i="1" s="1"/>
  <c r="Y162" i="1"/>
  <c r="Z162" i="1" s="1"/>
  <c r="Y161" i="1"/>
  <c r="Z161" i="1" s="1"/>
  <c r="Y160" i="1"/>
  <c r="Z160" i="1" s="1"/>
  <c r="Y159" i="1"/>
  <c r="Z159" i="1" s="1"/>
  <c r="Y158" i="1"/>
  <c r="Z158" i="1" s="1"/>
  <c r="Y157" i="1"/>
  <c r="Z157" i="1" s="1"/>
  <c r="Y156" i="1"/>
  <c r="Z156" i="1" s="1"/>
  <c r="Y155" i="1"/>
  <c r="Z155" i="1" s="1"/>
  <c r="Y154" i="1"/>
  <c r="Z154" i="1" s="1"/>
  <c r="Y153" i="1"/>
  <c r="Z153" i="1" s="1"/>
  <c r="Y152" i="1"/>
  <c r="Z152" i="1" s="1"/>
  <c r="Y151" i="1"/>
  <c r="Z151" i="1" s="1"/>
  <c r="Y150" i="1"/>
  <c r="Z150" i="1" s="1"/>
  <c r="Y149" i="1"/>
  <c r="Z149" i="1" s="1"/>
  <c r="Y148" i="1"/>
  <c r="Z148" i="1" s="1"/>
  <c r="Y147" i="1"/>
  <c r="Z147" i="1" s="1"/>
  <c r="Y146" i="1"/>
  <c r="Z146" i="1" s="1"/>
  <c r="Y145" i="1"/>
  <c r="Z145" i="1" s="1"/>
  <c r="Y144" i="1"/>
  <c r="Z144" i="1" s="1"/>
  <c r="Y143" i="1"/>
  <c r="Z143" i="1" s="1"/>
  <c r="Y142" i="1"/>
  <c r="Z142" i="1" s="1"/>
  <c r="Y141" i="1"/>
  <c r="Z141" i="1" s="1"/>
  <c r="Y140" i="1"/>
  <c r="Z140" i="1" s="1"/>
  <c r="Y139" i="1"/>
  <c r="Z139" i="1" s="1"/>
  <c r="Y138" i="1"/>
  <c r="Z138" i="1" s="1"/>
  <c r="Y137" i="1"/>
  <c r="Z137" i="1" s="1"/>
  <c r="Y136" i="1"/>
  <c r="Z136" i="1" s="1"/>
  <c r="Y135" i="1"/>
  <c r="Z135" i="1" s="1"/>
  <c r="Y134" i="1"/>
  <c r="Z134" i="1" s="1"/>
  <c r="Y133" i="1"/>
  <c r="Z133" i="1" s="1"/>
  <c r="Y132" i="1"/>
  <c r="Z132" i="1" s="1"/>
  <c r="Y131" i="1"/>
  <c r="Z131" i="1" s="1"/>
  <c r="Y130" i="1"/>
  <c r="Z130" i="1" s="1"/>
  <c r="Y129" i="1"/>
  <c r="Z129" i="1" s="1"/>
  <c r="Y128" i="1"/>
  <c r="Z128" i="1" s="1"/>
  <c r="Y127" i="1"/>
  <c r="Z127" i="1" s="1"/>
  <c r="Y126" i="1"/>
  <c r="Z126" i="1" s="1"/>
  <c r="Y125" i="1"/>
  <c r="Z125" i="1" s="1"/>
  <c r="Y124" i="1"/>
  <c r="Z124" i="1" s="1"/>
  <c r="Y123" i="1"/>
  <c r="Z123" i="1" s="1"/>
  <c r="Y122" i="1"/>
  <c r="Z122" i="1" s="1"/>
  <c r="Y121" i="1"/>
  <c r="Z121" i="1" s="1"/>
  <c r="Y120" i="1"/>
  <c r="Z120" i="1" s="1"/>
  <c r="Y119" i="1"/>
  <c r="Z119" i="1" s="1"/>
  <c r="Y118" i="1"/>
  <c r="Z118" i="1" s="1"/>
  <c r="Y117" i="1"/>
  <c r="Z117" i="1" s="1"/>
  <c r="Y116" i="1"/>
  <c r="Z116" i="1" s="1"/>
  <c r="Y115" i="1"/>
  <c r="Z115" i="1" s="1"/>
  <c r="Y114" i="1"/>
  <c r="Z114" i="1" s="1"/>
  <c r="Y113" i="1"/>
  <c r="Z113" i="1" s="1"/>
  <c r="Y112" i="1"/>
  <c r="Z112" i="1" s="1"/>
  <c r="Y111" i="1"/>
  <c r="Z111" i="1" s="1"/>
  <c r="Y110" i="1"/>
  <c r="Z110" i="1" s="1"/>
  <c r="Y109" i="1"/>
  <c r="Z109" i="1" s="1"/>
  <c r="Y108" i="1"/>
  <c r="Z108" i="1" s="1"/>
  <c r="Y107" i="1"/>
  <c r="Z107" i="1" s="1"/>
  <c r="Y106" i="1"/>
  <c r="Z106" i="1" s="1"/>
  <c r="Y105" i="1"/>
  <c r="Z105" i="1" s="1"/>
  <c r="Y104" i="1"/>
  <c r="Z104" i="1" s="1"/>
  <c r="Y103" i="1"/>
  <c r="Z103" i="1" s="1"/>
  <c r="Y102" i="1"/>
  <c r="Z102" i="1" s="1"/>
  <c r="Y101" i="1"/>
  <c r="Z101" i="1" s="1"/>
  <c r="Y99" i="1"/>
  <c r="Z99" i="1" s="1"/>
  <c r="Y98" i="1"/>
  <c r="Z98" i="1" s="1"/>
  <c r="Y97" i="1"/>
  <c r="Z97" i="1" s="1"/>
  <c r="Y96" i="1"/>
  <c r="Z96" i="1" s="1"/>
  <c r="Y95" i="1"/>
  <c r="Z95" i="1" s="1"/>
  <c r="Y94" i="1"/>
  <c r="Z94" i="1" s="1"/>
  <c r="Y93" i="1"/>
  <c r="Z93" i="1" s="1"/>
  <c r="Y92" i="1"/>
  <c r="Z92" i="1" s="1"/>
  <c r="Y91" i="1"/>
  <c r="Z91" i="1" s="1"/>
  <c r="Y90" i="1"/>
  <c r="Z90" i="1" s="1"/>
  <c r="Y89" i="1"/>
  <c r="Z89" i="1" s="1"/>
  <c r="Y88" i="1"/>
  <c r="Z88" i="1" s="1"/>
  <c r="Y87" i="1"/>
  <c r="Z87" i="1" s="1"/>
  <c r="Y86" i="1"/>
  <c r="Z86" i="1" s="1"/>
  <c r="Y85" i="1"/>
  <c r="Z85" i="1" s="1"/>
  <c r="Y84" i="1"/>
  <c r="Z84" i="1" s="1"/>
  <c r="Y83" i="1"/>
  <c r="Z83" i="1" s="1"/>
  <c r="Y82" i="1"/>
  <c r="Z82" i="1" s="1"/>
  <c r="Y81" i="1"/>
  <c r="Z81" i="1" s="1"/>
  <c r="Y80" i="1"/>
  <c r="Z80" i="1" s="1"/>
  <c r="Y79" i="1"/>
  <c r="Z79" i="1" s="1"/>
  <c r="Y78" i="1"/>
  <c r="Z78" i="1" s="1"/>
  <c r="Y77" i="1"/>
  <c r="Z77" i="1" s="1"/>
  <c r="Y76" i="1"/>
  <c r="Z76" i="1" s="1"/>
  <c r="Y75" i="1"/>
  <c r="Z75" i="1" s="1"/>
  <c r="Y74" i="1"/>
  <c r="Z74" i="1" s="1"/>
  <c r="Y73" i="1"/>
  <c r="Z73" i="1" s="1"/>
  <c r="Y72" i="1"/>
  <c r="Z72" i="1" s="1"/>
  <c r="Y71" i="1"/>
  <c r="Z71" i="1" s="1"/>
  <c r="Y70" i="1"/>
  <c r="Z70" i="1" s="1"/>
  <c r="Y69" i="1"/>
  <c r="Z69" i="1" s="1"/>
  <c r="Y68" i="1"/>
  <c r="Z68" i="1" s="1"/>
  <c r="Y67" i="1"/>
  <c r="Z67" i="1" s="1"/>
  <c r="Y66" i="1"/>
  <c r="Z66" i="1" s="1"/>
  <c r="Y65" i="1"/>
  <c r="Z65" i="1" s="1"/>
  <c r="Y64" i="1"/>
  <c r="Z64" i="1" s="1"/>
  <c r="Y63" i="1"/>
  <c r="Z63" i="1" s="1"/>
  <c r="Y62" i="1"/>
  <c r="Z62" i="1" s="1"/>
  <c r="Y61" i="1"/>
  <c r="Z61" i="1" s="1"/>
  <c r="Y60" i="1"/>
  <c r="Z60" i="1" s="1"/>
  <c r="Y59" i="1"/>
  <c r="Z59" i="1" s="1"/>
  <c r="Y58" i="1"/>
  <c r="Z58" i="1" s="1"/>
  <c r="Y57" i="1"/>
  <c r="Z57" i="1" s="1"/>
  <c r="Y56" i="1"/>
  <c r="Z56" i="1" s="1"/>
  <c r="Y55" i="1"/>
  <c r="Z55" i="1" s="1"/>
  <c r="Y54" i="1"/>
  <c r="Z54" i="1" s="1"/>
  <c r="Y53" i="1"/>
  <c r="Z53" i="1" s="1"/>
  <c r="Y52" i="1"/>
  <c r="Z52" i="1" s="1"/>
  <c r="Y51" i="1"/>
  <c r="Z51" i="1" s="1"/>
  <c r="Y50" i="1"/>
  <c r="Z50" i="1" s="1"/>
  <c r="Y49" i="1"/>
  <c r="Z49" i="1" s="1"/>
  <c r="Y48" i="1"/>
  <c r="Z48" i="1" s="1"/>
  <c r="Y47" i="1"/>
  <c r="Z47" i="1" s="1"/>
  <c r="Y46" i="1"/>
  <c r="Z46" i="1" s="1"/>
  <c r="Y45" i="1"/>
  <c r="Z45" i="1" s="1"/>
  <c r="Y44" i="1"/>
  <c r="Z44" i="1" s="1"/>
  <c r="Y43" i="1"/>
  <c r="Z43" i="1" s="1"/>
  <c r="Y42" i="1"/>
  <c r="Z42" i="1" s="1"/>
  <c r="Y41" i="1"/>
  <c r="Z41" i="1" s="1"/>
  <c r="Y40" i="1"/>
  <c r="Z40" i="1" s="1"/>
  <c r="Y39" i="1"/>
  <c r="Z39" i="1" s="1"/>
  <c r="Y38" i="1"/>
  <c r="Z38" i="1" s="1"/>
  <c r="Y37" i="1"/>
  <c r="Z37" i="1" s="1"/>
  <c r="Y36" i="1"/>
  <c r="Z36" i="1" s="1"/>
  <c r="Y35" i="1"/>
  <c r="Z35" i="1" s="1"/>
  <c r="Y34" i="1"/>
  <c r="Z34" i="1" s="1"/>
  <c r="Y33" i="1"/>
  <c r="Z33" i="1" s="1"/>
  <c r="Y32" i="1"/>
  <c r="Z32" i="1" s="1"/>
  <c r="Y31" i="1"/>
  <c r="Z31" i="1" s="1"/>
  <c r="Y30" i="1"/>
  <c r="Z30" i="1" s="1"/>
  <c r="Y29" i="1"/>
  <c r="Z29" i="1" s="1"/>
  <c r="Y28" i="1"/>
  <c r="Z28" i="1" s="1"/>
  <c r="Y27" i="1"/>
  <c r="Z27" i="1" s="1"/>
  <c r="D133" i="17"/>
  <c r="AK137" i="7" l="1"/>
  <c r="AM136" i="7"/>
  <c r="AN136" i="7" s="1"/>
  <c r="AK184" i="7"/>
  <c r="AM183" i="7"/>
  <c r="AN183" i="7" s="1"/>
  <c r="AM119" i="7"/>
  <c r="AN119" i="7" s="1"/>
  <c r="AK120" i="7"/>
  <c r="AM90" i="7"/>
  <c r="AN90" i="7" s="1"/>
  <c r="AK91" i="7"/>
  <c r="AM103" i="7"/>
  <c r="AN103" i="7" s="1"/>
  <c r="AK104" i="7"/>
  <c r="AM151" i="7"/>
  <c r="AN151" i="7" s="1"/>
  <c r="AK152" i="7"/>
  <c r="AK169" i="7"/>
  <c r="AM168" i="7"/>
  <c r="AN168" i="7" s="1"/>
  <c r="AM77" i="7"/>
  <c r="AN77" i="7" s="1"/>
  <c r="AK78" i="7"/>
  <c r="W72" i="7"/>
  <c r="W73" i="7" s="1"/>
  <c r="Y73" i="7" s="1"/>
  <c r="Z73" i="7" s="1"/>
  <c r="AD72" i="7"/>
  <c r="AD73" i="7" s="1"/>
  <c r="AD74" i="7" s="1"/>
  <c r="AD84" i="7" s="1"/>
  <c r="AF84" i="7" s="1"/>
  <c r="AG84" i="7" s="1"/>
  <c r="AF128" i="7"/>
  <c r="AG128" i="7" s="1"/>
  <c r="W98" i="7"/>
  <c r="Y97" i="7"/>
  <c r="Z97" i="7" s="1"/>
  <c r="C157" i="16"/>
  <c r="AK92" i="7" l="1"/>
  <c r="AM91" i="7"/>
  <c r="AN91" i="7" s="1"/>
  <c r="AK121" i="7"/>
  <c r="AM120" i="7"/>
  <c r="AN120" i="7" s="1"/>
  <c r="AM152" i="7"/>
  <c r="AN152" i="7" s="1"/>
  <c r="AK153" i="7"/>
  <c r="AK185" i="7"/>
  <c r="AM184" i="7"/>
  <c r="AN184" i="7" s="1"/>
  <c r="AM78" i="7"/>
  <c r="AN78" i="7" s="1"/>
  <c r="AK79" i="7"/>
  <c r="AK170" i="7"/>
  <c r="AM169" i="7"/>
  <c r="AN169" i="7" s="1"/>
  <c r="AM104" i="7"/>
  <c r="AN104" i="7" s="1"/>
  <c r="AK105" i="7"/>
  <c r="AM137" i="7"/>
  <c r="AN137" i="7" s="1"/>
  <c r="AK138" i="7"/>
  <c r="W74" i="7"/>
  <c r="Y74" i="7" s="1"/>
  <c r="Z74" i="7" s="1"/>
  <c r="Y72" i="7"/>
  <c r="Z72" i="7" s="1"/>
  <c r="AF72" i="7"/>
  <c r="AG72" i="7" s="1"/>
  <c r="AF73" i="7"/>
  <c r="AG73" i="7" s="1"/>
  <c r="AF129" i="7"/>
  <c r="AG129" i="7" s="1"/>
  <c r="AF74" i="7"/>
  <c r="AG74" i="7" s="1"/>
  <c r="AD75" i="7"/>
  <c r="AD85" i="7" s="1"/>
  <c r="AF85" i="7" s="1"/>
  <c r="AG85" i="7" s="1"/>
  <c r="W99" i="7"/>
  <c r="Y98" i="7"/>
  <c r="Z98" i="7" s="1"/>
  <c r="AK139" i="7" l="1"/>
  <c r="AM138" i="7"/>
  <c r="AN138" i="7" s="1"/>
  <c r="AM185" i="7"/>
  <c r="AN185" i="7" s="1"/>
  <c r="AK186" i="7"/>
  <c r="AK106" i="7"/>
  <c r="AM105" i="7"/>
  <c r="AN105" i="7" s="1"/>
  <c r="AK154" i="7"/>
  <c r="AM153" i="7"/>
  <c r="AN153" i="7" s="1"/>
  <c r="AM170" i="7"/>
  <c r="AN170" i="7" s="1"/>
  <c r="AK171" i="7"/>
  <c r="AM171" i="7" s="1"/>
  <c r="AN171" i="7" s="1"/>
  <c r="AK122" i="7"/>
  <c r="AM122" i="7" s="1"/>
  <c r="AN122" i="7" s="1"/>
  <c r="AM121" i="7"/>
  <c r="AN121" i="7" s="1"/>
  <c r="AK80" i="7"/>
  <c r="AM80" i="7" s="1"/>
  <c r="AN80" i="7" s="1"/>
  <c r="AM79" i="7"/>
  <c r="AN79" i="7" s="1"/>
  <c r="AK93" i="7"/>
  <c r="AM93" i="7" s="1"/>
  <c r="AN93" i="7" s="1"/>
  <c r="AM92" i="7"/>
  <c r="AN92" i="7" s="1"/>
  <c r="W75" i="7"/>
  <c r="W76" i="7" s="1"/>
  <c r="AD76" i="7"/>
  <c r="AD86" i="7" s="1"/>
  <c r="AF75" i="7"/>
  <c r="AG75" i="7" s="1"/>
  <c r="W100" i="7"/>
  <c r="Y99" i="7"/>
  <c r="Z99" i="7" s="1"/>
  <c r="Y75" i="7"/>
  <c r="Z75" i="7" s="1"/>
  <c r="AK155" i="7" l="1"/>
  <c r="AM154" i="7"/>
  <c r="AN154" i="7" s="1"/>
  <c r="AK107" i="7"/>
  <c r="AM106" i="7"/>
  <c r="AN106" i="7" s="1"/>
  <c r="AK187" i="7"/>
  <c r="AM186" i="7"/>
  <c r="AN186" i="7" s="1"/>
  <c r="AK140" i="7"/>
  <c r="AM140" i="7" s="1"/>
  <c r="AN140" i="7" s="1"/>
  <c r="AM139" i="7"/>
  <c r="AN139" i="7" s="1"/>
  <c r="AF86" i="7"/>
  <c r="AG86" i="7" s="1"/>
  <c r="AD77" i="7"/>
  <c r="AD87" i="7" s="1"/>
  <c r="AF87" i="7" s="1"/>
  <c r="AG87" i="7" s="1"/>
  <c r="AF76" i="7"/>
  <c r="AG76" i="7" s="1"/>
  <c r="Y76" i="7"/>
  <c r="Z76" i="7" s="1"/>
  <c r="W77" i="7"/>
  <c r="Y100" i="7"/>
  <c r="Z100" i="7" s="1"/>
  <c r="W101" i="7"/>
  <c r="W113" i="7" s="1"/>
  <c r="Y113" i="7" s="1"/>
  <c r="Z113" i="7" s="1"/>
  <c r="AM155" i="7" l="1"/>
  <c r="AN155" i="7" s="1"/>
  <c r="AK156" i="7"/>
  <c r="AM156" i="7" s="1"/>
  <c r="AN156" i="7" s="1"/>
  <c r="AK188" i="7"/>
  <c r="AM188" i="7" s="1"/>
  <c r="AN188" i="7" s="1"/>
  <c r="AM187" i="7"/>
  <c r="AN187" i="7" s="1"/>
  <c r="AM107" i="7"/>
  <c r="AN107" i="7" s="1"/>
  <c r="AK108" i="7"/>
  <c r="AM108" i="7" s="1"/>
  <c r="AN108" i="7" s="1"/>
  <c r="AD78" i="7"/>
  <c r="AD88" i="7" s="1"/>
  <c r="AF77" i="7"/>
  <c r="AG77" i="7" s="1"/>
  <c r="W102" i="7"/>
  <c r="W114" i="7" s="1"/>
  <c r="Y101" i="7"/>
  <c r="Z101" i="7" s="1"/>
  <c r="W78" i="7"/>
  <c r="Y77" i="7"/>
  <c r="Z77" i="7" s="1"/>
  <c r="R19" i="14"/>
  <c r="Q19" i="14"/>
  <c r="P19" i="14"/>
  <c r="O19" i="14"/>
  <c r="N19" i="14"/>
  <c r="M19" i="14"/>
  <c r="L19" i="14"/>
  <c r="K19" i="14"/>
  <c r="J19" i="14"/>
  <c r="I19" i="14"/>
  <c r="H19" i="14"/>
  <c r="G19" i="14"/>
  <c r="F19" i="14"/>
  <c r="E19" i="14"/>
  <c r="R18" i="14"/>
  <c r="Q18" i="14"/>
  <c r="P18" i="14"/>
  <c r="O18" i="14"/>
  <c r="N18" i="14"/>
  <c r="M18" i="14"/>
  <c r="L18" i="14"/>
  <c r="K18" i="14"/>
  <c r="J18" i="14"/>
  <c r="I18" i="14"/>
  <c r="H18" i="14"/>
  <c r="G18" i="14"/>
  <c r="F18" i="14"/>
  <c r="E18" i="14"/>
  <c r="R19" i="15"/>
  <c r="Q19" i="15"/>
  <c r="P19" i="15"/>
  <c r="O19" i="15"/>
  <c r="N19" i="15"/>
  <c r="M19" i="15"/>
  <c r="L19" i="15"/>
  <c r="K19" i="15"/>
  <c r="J19" i="15"/>
  <c r="I19" i="15"/>
  <c r="H19" i="15"/>
  <c r="G19" i="15"/>
  <c r="F19" i="15"/>
  <c r="E19" i="15"/>
  <c r="D19" i="15"/>
  <c r="R18" i="15"/>
  <c r="Q18" i="15"/>
  <c r="P18" i="15"/>
  <c r="O18" i="15"/>
  <c r="N18" i="15"/>
  <c r="M18" i="15"/>
  <c r="L18" i="15"/>
  <c r="K18" i="15"/>
  <c r="J18" i="15"/>
  <c r="I18" i="15"/>
  <c r="H18" i="15"/>
  <c r="G18" i="15"/>
  <c r="F18" i="15"/>
  <c r="E18" i="15"/>
  <c r="D18" i="15"/>
  <c r="R19" i="17"/>
  <c r="Q19" i="17"/>
  <c r="P19" i="17"/>
  <c r="O19" i="17"/>
  <c r="N19" i="17"/>
  <c r="M19" i="17"/>
  <c r="L19" i="17"/>
  <c r="K19" i="17"/>
  <c r="J19" i="17"/>
  <c r="I19" i="17"/>
  <c r="H19" i="17"/>
  <c r="G19" i="17"/>
  <c r="F19" i="17"/>
  <c r="E19" i="17"/>
  <c r="D19" i="17"/>
  <c r="R18" i="17"/>
  <c r="Q18" i="17"/>
  <c r="P18" i="17"/>
  <c r="O18" i="17"/>
  <c r="N18" i="17"/>
  <c r="M18" i="17"/>
  <c r="L18" i="17"/>
  <c r="K18" i="17"/>
  <c r="J18" i="17"/>
  <c r="I18" i="17"/>
  <c r="H18" i="17"/>
  <c r="G18" i="17"/>
  <c r="F18" i="17"/>
  <c r="E18" i="17"/>
  <c r="D18" i="17"/>
  <c r="R19" i="16"/>
  <c r="Q19" i="16"/>
  <c r="P19" i="16"/>
  <c r="O19" i="16"/>
  <c r="N19" i="16"/>
  <c r="M19" i="16"/>
  <c r="L19" i="16"/>
  <c r="K19" i="16"/>
  <c r="J19" i="16"/>
  <c r="I19" i="16"/>
  <c r="H19" i="16"/>
  <c r="G19" i="16"/>
  <c r="F19" i="16"/>
  <c r="E19" i="16"/>
  <c r="D19" i="16"/>
  <c r="R18" i="16"/>
  <c r="Q18" i="16"/>
  <c r="P18" i="16"/>
  <c r="O18" i="16"/>
  <c r="N18" i="16"/>
  <c r="M18" i="16"/>
  <c r="L18" i="16"/>
  <c r="K18" i="16"/>
  <c r="J18" i="16"/>
  <c r="I18" i="16"/>
  <c r="H18" i="16"/>
  <c r="G18" i="16"/>
  <c r="F18" i="16"/>
  <c r="E18" i="16"/>
  <c r="D18" i="16"/>
  <c r="D19" i="14"/>
  <c r="D18" i="14"/>
  <c r="C24" i="16"/>
  <c r="Y114" i="7" l="1"/>
  <c r="Z114" i="7" s="1"/>
  <c r="AF88" i="7"/>
  <c r="AG88" i="7" s="1"/>
  <c r="AD79" i="7"/>
  <c r="AD89" i="7" s="1"/>
  <c r="AF78" i="7"/>
  <c r="AG78" i="7" s="1"/>
  <c r="W79" i="7"/>
  <c r="Y78" i="7"/>
  <c r="Z78" i="7" s="1"/>
  <c r="W103" i="7"/>
  <c r="W115" i="7" s="1"/>
  <c r="Y115" i="7" s="1"/>
  <c r="Z115" i="7" s="1"/>
  <c r="Y102" i="7"/>
  <c r="Z102" i="7" s="1"/>
  <c r="D126" i="13"/>
  <c r="D130" i="13"/>
  <c r="D129" i="13"/>
  <c r="D127" i="13"/>
  <c r="D122" i="13"/>
  <c r="AF89" i="7" l="1"/>
  <c r="AG89" i="7" s="1"/>
  <c r="AF79" i="7"/>
  <c r="AG79" i="7" s="1"/>
  <c r="Y103" i="7"/>
  <c r="Z103" i="7" s="1"/>
  <c r="W104" i="7"/>
  <c r="W116" i="7" s="1"/>
  <c r="Y116" i="7" s="1"/>
  <c r="Z116" i="7" s="1"/>
  <c r="Y79" i="7"/>
  <c r="Z79" i="7" s="1"/>
  <c r="W80" i="7"/>
  <c r="Y80" i="7" s="1"/>
  <c r="Z80" i="7" s="1"/>
  <c r="J99" i="13"/>
  <c r="J98" i="13"/>
  <c r="J95" i="13"/>
  <c r="J94" i="13"/>
  <c r="AD80" i="7" l="1"/>
  <c r="AD97" i="7"/>
  <c r="Y104" i="7"/>
  <c r="Z104" i="7" s="1"/>
  <c r="W105" i="7"/>
  <c r="W117" i="7" s="1"/>
  <c r="Y117" i="7" s="1"/>
  <c r="Z117" i="7" s="1"/>
  <c r="D130" i="16"/>
  <c r="AF80" i="7" l="1"/>
  <c r="AG80" i="7" s="1"/>
  <c r="AD90" i="7"/>
  <c r="AD91" i="7" s="1"/>
  <c r="AD130" i="7"/>
  <c r="AF130" i="7" s="1"/>
  <c r="AG130" i="7" s="1"/>
  <c r="AF97" i="7"/>
  <c r="AG97" i="7" s="1"/>
  <c r="AD98" i="7"/>
  <c r="AD99" i="7" s="1"/>
  <c r="AF123" i="7"/>
  <c r="AG123" i="7" s="1"/>
  <c r="AF124" i="7"/>
  <c r="AG124" i="7" s="1"/>
  <c r="W106" i="7"/>
  <c r="W118" i="7" s="1"/>
  <c r="Y105" i="7"/>
  <c r="Z105" i="7" s="1"/>
  <c r="J40" i="13"/>
  <c r="I239" i="13" s="1"/>
  <c r="E24" i="13"/>
  <c r="C23" i="13"/>
  <c r="C22" i="13"/>
  <c r="C21" i="13"/>
  <c r="C190" i="13"/>
  <c r="C189" i="13"/>
  <c r="C181" i="13"/>
  <c r="C152" i="13"/>
  <c r="C142" i="13"/>
  <c r="D29" i="13" s="1"/>
  <c r="C64" i="13"/>
  <c r="R40" i="14"/>
  <c r="D40" i="14"/>
  <c r="C36" i="14"/>
  <c r="C23" i="14"/>
  <c r="C22" i="14"/>
  <c r="C21" i="14"/>
  <c r="C197" i="14"/>
  <c r="C188" i="14"/>
  <c r="C37" i="14" s="1"/>
  <c r="C161" i="14"/>
  <c r="C196" i="14" s="1"/>
  <c r="C158" i="14"/>
  <c r="C159" i="14" s="1"/>
  <c r="C148" i="14"/>
  <c r="D136" i="14"/>
  <c r="D135" i="14"/>
  <c r="D134" i="14"/>
  <c r="D133" i="14"/>
  <c r="D132" i="14"/>
  <c r="D128" i="14"/>
  <c r="E119" i="14"/>
  <c r="C64" i="14"/>
  <c r="D40" i="16"/>
  <c r="C193" i="16"/>
  <c r="C184" i="16"/>
  <c r="C192" i="16"/>
  <c r="C155" i="16"/>
  <c r="C144" i="16"/>
  <c r="D129" i="16"/>
  <c r="D128" i="16"/>
  <c r="D123" i="16"/>
  <c r="E114" i="16"/>
  <c r="C64" i="16"/>
  <c r="D41" i="17"/>
  <c r="C37" i="17"/>
  <c r="C23" i="17"/>
  <c r="C22" i="17"/>
  <c r="C21" i="17"/>
  <c r="C196" i="17"/>
  <c r="C160" i="17"/>
  <c r="C195" i="17" s="1"/>
  <c r="C157" i="17"/>
  <c r="C158" i="17" s="1"/>
  <c r="D135" i="17"/>
  <c r="D134" i="17"/>
  <c r="D132" i="17"/>
  <c r="D131" i="17"/>
  <c r="D126" i="17"/>
  <c r="E117" i="17"/>
  <c r="C65" i="17"/>
  <c r="E40" i="15"/>
  <c r="D40" i="15"/>
  <c r="C23" i="15"/>
  <c r="C22" i="15"/>
  <c r="C21" i="15"/>
  <c r="C197" i="15"/>
  <c r="C188" i="15"/>
  <c r="C161" i="15"/>
  <c r="C196" i="15" s="1"/>
  <c r="D134" i="15"/>
  <c r="C158" i="15"/>
  <c r="D133" i="15"/>
  <c r="D132" i="15"/>
  <c r="E118" i="15"/>
  <c r="C64" i="15"/>
  <c r="J18" i="13"/>
  <c r="I229" i="13" s="1"/>
  <c r="J19" i="13"/>
  <c r="I230" i="13" s="1"/>
  <c r="J20" i="13"/>
  <c r="J24" i="13"/>
  <c r="J91" i="13"/>
  <c r="J90" i="13"/>
  <c r="J59" i="13"/>
  <c r="I231" i="13" l="1"/>
  <c r="Y118" i="7"/>
  <c r="Z118" i="7" s="1"/>
  <c r="W130" i="7"/>
  <c r="AD100" i="7"/>
  <c r="AF99" i="7"/>
  <c r="AG99" i="7" s="1"/>
  <c r="AD92" i="7"/>
  <c r="AF91" i="7"/>
  <c r="AG91" i="7" s="1"/>
  <c r="AF90" i="7"/>
  <c r="AG90" i="7" s="1"/>
  <c r="AF98" i="7"/>
  <c r="AG98" i="7" s="1"/>
  <c r="Y106" i="7"/>
  <c r="Z106" i="7" s="1"/>
  <c r="C49" i="14"/>
  <c r="C188" i="13"/>
  <c r="C187" i="13" s="1"/>
  <c r="C191" i="16"/>
  <c r="C190" i="16"/>
  <c r="E192" i="16" s="1"/>
  <c r="C193" i="17"/>
  <c r="E195" i="17" s="1"/>
  <c r="C194" i="17"/>
  <c r="C195" i="14"/>
  <c r="C194" i="14"/>
  <c r="E196" i="14" s="1"/>
  <c r="D137" i="14"/>
  <c r="D139" i="14" s="1"/>
  <c r="C28" i="14" s="1"/>
  <c r="D136" i="15"/>
  <c r="D135" i="15"/>
  <c r="D129" i="15"/>
  <c r="D128" i="15"/>
  <c r="D127" i="15"/>
  <c r="D128" i="17"/>
  <c r="D127" i="17"/>
  <c r="D136" i="17" s="1"/>
  <c r="D138" i="17" s="1"/>
  <c r="C29" i="17" s="1"/>
  <c r="D132" i="16"/>
  <c r="D131" i="16"/>
  <c r="D124" i="16"/>
  <c r="D133" i="16" s="1"/>
  <c r="D135" i="16" s="1"/>
  <c r="D129" i="14"/>
  <c r="D131" i="13"/>
  <c r="D133" i="13" s="1"/>
  <c r="C28" i="13" s="1"/>
  <c r="D123" i="13"/>
  <c r="W143" i="7" l="1"/>
  <c r="Y130" i="7"/>
  <c r="Z130" i="7" s="1"/>
  <c r="AD93" i="7"/>
  <c r="AF93" i="7" s="1"/>
  <c r="AG93" i="7" s="1"/>
  <c r="AF92" i="7"/>
  <c r="AG92" i="7" s="1"/>
  <c r="AF100" i="7"/>
  <c r="AG100" i="7" s="1"/>
  <c r="AD101" i="7"/>
  <c r="AD113" i="7"/>
  <c r="E193" i="16"/>
  <c r="E191" i="16"/>
  <c r="E197" i="14"/>
  <c r="E196" i="17"/>
  <c r="E194" i="17"/>
  <c r="C33" i="17" s="1"/>
  <c r="E195" i="14"/>
  <c r="C32" i="14" s="1"/>
  <c r="E190" i="13"/>
  <c r="E188" i="13"/>
  <c r="G98" i="13"/>
  <c r="F98" i="13"/>
  <c r="G94" i="13"/>
  <c r="Y143" i="7" l="1"/>
  <c r="Z143" i="7" s="1"/>
  <c r="W107" i="7"/>
  <c r="AF113" i="7"/>
  <c r="AG113" i="7" s="1"/>
  <c r="AD114" i="7"/>
  <c r="AF101" i="7"/>
  <c r="AG101" i="7" s="1"/>
  <c r="AD102" i="7"/>
  <c r="AD131" i="7"/>
  <c r="D95" i="13"/>
  <c r="E94" i="13"/>
  <c r="D98" i="13"/>
  <c r="D94" i="13"/>
  <c r="F94" i="13"/>
  <c r="D99" i="13"/>
  <c r="H94" i="13"/>
  <c r="I99" i="13"/>
  <c r="G95" i="13"/>
  <c r="H95" i="13"/>
  <c r="I95" i="13"/>
  <c r="H98" i="13"/>
  <c r="I98" i="13"/>
  <c r="I94" i="13"/>
  <c r="E99" i="13"/>
  <c r="F99" i="13"/>
  <c r="E95" i="13"/>
  <c r="G99" i="13"/>
  <c r="F95" i="13"/>
  <c r="E98" i="13"/>
  <c r="H99" i="13"/>
  <c r="J22" i="13"/>
  <c r="W119" i="7" l="1"/>
  <c r="Y107" i="7"/>
  <c r="Z107" i="7" s="1"/>
  <c r="AF102" i="7"/>
  <c r="AG102" i="7" s="1"/>
  <c r="AD103" i="7"/>
  <c r="AD115" i="7"/>
  <c r="AF114" i="7"/>
  <c r="AG114" i="7" s="1"/>
  <c r="AD132" i="7"/>
  <c r="AF131" i="7"/>
  <c r="AG131" i="7" s="1"/>
  <c r="C36" i="15"/>
  <c r="C37" i="15"/>
  <c r="C159" i="15"/>
  <c r="C148" i="15"/>
  <c r="C187" i="17"/>
  <c r="C38" i="17" s="1"/>
  <c r="C147" i="17"/>
  <c r="H40" i="16"/>
  <c r="C36" i="16"/>
  <c r="C23" i="16"/>
  <c r="C22" i="16"/>
  <c r="C21" i="16"/>
  <c r="C37" i="16"/>
  <c r="H40" i="14"/>
  <c r="C36" i="13"/>
  <c r="D24" i="13"/>
  <c r="J23" i="13"/>
  <c r="C99" i="15"/>
  <c r="C95" i="15"/>
  <c r="C98" i="17"/>
  <c r="C94" i="17"/>
  <c r="C95" i="16"/>
  <c r="C91" i="16"/>
  <c r="B88" i="17"/>
  <c r="B87" i="17"/>
  <c r="B85" i="16"/>
  <c r="B84" i="16"/>
  <c r="B89" i="15"/>
  <c r="B88" i="15"/>
  <c r="C99" i="14"/>
  <c r="C95" i="14"/>
  <c r="B89" i="14"/>
  <c r="B88" i="14"/>
  <c r="C101" i="13"/>
  <c r="C97" i="13"/>
  <c r="I24" i="13"/>
  <c r="H24" i="13"/>
  <c r="G24" i="13"/>
  <c r="F24" i="13"/>
  <c r="I91" i="13"/>
  <c r="H91" i="13"/>
  <c r="G91" i="13"/>
  <c r="F91" i="13"/>
  <c r="E91" i="13"/>
  <c r="I90" i="13"/>
  <c r="H90" i="13"/>
  <c r="G90" i="13"/>
  <c r="F90" i="13"/>
  <c r="E90" i="13"/>
  <c r="D91" i="13"/>
  <c r="D90" i="13"/>
  <c r="B91" i="13"/>
  <c r="B90" i="13"/>
  <c r="Y119" i="7" l="1"/>
  <c r="Z119" i="7" s="1"/>
  <c r="W108" i="7"/>
  <c r="AF115" i="7"/>
  <c r="AG115" i="7" s="1"/>
  <c r="AD116" i="7"/>
  <c r="AF116" i="7" s="1"/>
  <c r="AG116" i="7" s="1"/>
  <c r="AD104" i="7"/>
  <c r="AF103" i="7"/>
  <c r="AG103" i="7" s="1"/>
  <c r="AD133" i="7"/>
  <c r="AF132" i="7"/>
  <c r="AG132" i="7" s="1"/>
  <c r="C49" i="16"/>
  <c r="C106" i="17"/>
  <c r="C195" i="15"/>
  <c r="C194" i="15"/>
  <c r="C49" i="15"/>
  <c r="C107" i="15"/>
  <c r="C50" i="17"/>
  <c r="J29" i="13"/>
  <c r="C103" i="16"/>
  <c r="W120" i="7" l="1"/>
  <c r="W121" i="7" s="1"/>
  <c r="Y108" i="7"/>
  <c r="Z108" i="7" s="1"/>
  <c r="AF104" i="7"/>
  <c r="AG104" i="7" s="1"/>
  <c r="AD105" i="7"/>
  <c r="AF133" i="7"/>
  <c r="AG133" i="7" s="1"/>
  <c r="E197" i="15"/>
  <c r="E196" i="15"/>
  <c r="E195" i="15"/>
  <c r="C32" i="15" s="1"/>
  <c r="I235" i="13"/>
  <c r="W122" i="7" l="1"/>
  <c r="Y121" i="7"/>
  <c r="Z121" i="7" s="1"/>
  <c r="W131" i="7"/>
  <c r="Y120" i="7"/>
  <c r="Z120" i="7" s="1"/>
  <c r="AF105" i="7"/>
  <c r="AG105" i="7" s="1"/>
  <c r="AD106" i="7"/>
  <c r="AD146" i="7"/>
  <c r="D137" i="15"/>
  <c r="D139" i="15" s="1"/>
  <c r="C28" i="15" s="1"/>
  <c r="D231" i="16"/>
  <c r="E231" i="16"/>
  <c r="F231" i="16"/>
  <c r="H231" i="16"/>
  <c r="I231" i="16"/>
  <c r="J231" i="16"/>
  <c r="K231" i="16"/>
  <c r="L231" i="16"/>
  <c r="M231" i="16"/>
  <c r="N231" i="16"/>
  <c r="O231" i="16"/>
  <c r="P231" i="16"/>
  <c r="Q231" i="16"/>
  <c r="D232" i="16"/>
  <c r="E232" i="16"/>
  <c r="F232" i="16"/>
  <c r="G232" i="16"/>
  <c r="H232" i="16"/>
  <c r="I232" i="16"/>
  <c r="J232" i="16"/>
  <c r="K232" i="16"/>
  <c r="L232" i="16"/>
  <c r="M232" i="16"/>
  <c r="N232" i="16"/>
  <c r="O232" i="16"/>
  <c r="P232" i="16"/>
  <c r="Q232" i="16"/>
  <c r="E40" i="16"/>
  <c r="D241" i="16" s="1"/>
  <c r="F40" i="16"/>
  <c r="E241" i="16" s="1"/>
  <c r="G40" i="16"/>
  <c r="F241" i="16" s="1"/>
  <c r="I40" i="16"/>
  <c r="H241" i="16" s="1"/>
  <c r="J40" i="16"/>
  <c r="I241" i="16" s="1"/>
  <c r="K40" i="16"/>
  <c r="J241" i="16" s="1"/>
  <c r="L40" i="16"/>
  <c r="K241" i="16" s="1"/>
  <c r="M40" i="16"/>
  <c r="L241" i="16" s="1"/>
  <c r="N40" i="16"/>
  <c r="M241" i="16" s="1"/>
  <c r="O40" i="16"/>
  <c r="N241" i="16" s="1"/>
  <c r="P40" i="16"/>
  <c r="O241" i="16" s="1"/>
  <c r="Q40" i="16"/>
  <c r="P241" i="16" s="1"/>
  <c r="R40" i="16"/>
  <c r="Q241" i="16" s="1"/>
  <c r="D59" i="16"/>
  <c r="E59" i="16"/>
  <c r="F59" i="16"/>
  <c r="G59" i="16"/>
  <c r="H59" i="16"/>
  <c r="I59" i="16"/>
  <c r="J59" i="16"/>
  <c r="K59" i="16"/>
  <c r="L59" i="16"/>
  <c r="M59" i="16"/>
  <c r="N59" i="16"/>
  <c r="O59" i="16"/>
  <c r="P59" i="16"/>
  <c r="Q59" i="16"/>
  <c r="R59" i="16"/>
  <c r="G231" i="16"/>
  <c r="G241" i="16"/>
  <c r="R243" i="7"/>
  <c r="S243" i="7" s="1"/>
  <c r="R242" i="7"/>
  <c r="S242" i="7" s="1"/>
  <c r="R241" i="7"/>
  <c r="S241" i="7" s="1"/>
  <c r="R240" i="7"/>
  <c r="S240" i="7" s="1"/>
  <c r="R239" i="7"/>
  <c r="S239" i="7" s="1"/>
  <c r="R238" i="7"/>
  <c r="S238" i="7" s="1"/>
  <c r="R237" i="7"/>
  <c r="S237" i="7" s="1"/>
  <c r="R236" i="7"/>
  <c r="S236" i="7" s="1"/>
  <c r="R235" i="7"/>
  <c r="S235" i="7" s="1"/>
  <c r="R234" i="7"/>
  <c r="S234" i="7" s="1"/>
  <c r="R233" i="7"/>
  <c r="S233" i="7" s="1"/>
  <c r="R232" i="7"/>
  <c r="S232" i="7" s="1"/>
  <c r="R231" i="7"/>
  <c r="S231" i="7" s="1"/>
  <c r="R230" i="7"/>
  <c r="S230" i="7" s="1"/>
  <c r="R229" i="7"/>
  <c r="S229" i="7" s="1"/>
  <c r="R228" i="7"/>
  <c r="S228" i="7" s="1"/>
  <c r="R227" i="7"/>
  <c r="S227" i="7" s="1"/>
  <c r="R226" i="7"/>
  <c r="S226" i="7" s="1"/>
  <c r="R225" i="7"/>
  <c r="S225" i="7" s="1"/>
  <c r="R224" i="7"/>
  <c r="S224" i="7" s="1"/>
  <c r="R223" i="7"/>
  <c r="S223" i="7" s="1"/>
  <c r="R222" i="7"/>
  <c r="S222" i="7" s="1"/>
  <c r="R221" i="7"/>
  <c r="S221" i="7" s="1"/>
  <c r="R220" i="7"/>
  <c r="S220" i="7" s="1"/>
  <c r="R219" i="7"/>
  <c r="S219" i="7" s="1"/>
  <c r="R218" i="7"/>
  <c r="S218" i="7" s="1"/>
  <c r="R217" i="7"/>
  <c r="S217" i="7" s="1"/>
  <c r="R216" i="7"/>
  <c r="S216" i="7" s="1"/>
  <c r="R215" i="7"/>
  <c r="S215" i="7" s="1"/>
  <c r="R214" i="7"/>
  <c r="S214" i="7" s="1"/>
  <c r="R213" i="7"/>
  <c r="S213" i="7" s="1"/>
  <c r="R212" i="7"/>
  <c r="S212" i="7" s="1"/>
  <c r="R211" i="7"/>
  <c r="S211" i="7" s="1"/>
  <c r="R210" i="7"/>
  <c r="S210" i="7" s="1"/>
  <c r="R209" i="7"/>
  <c r="S209" i="7" s="1"/>
  <c r="R208" i="7"/>
  <c r="S208" i="7" s="1"/>
  <c r="R207" i="7"/>
  <c r="S207" i="7" s="1"/>
  <c r="R206" i="7"/>
  <c r="S206" i="7" s="1"/>
  <c r="R205" i="7"/>
  <c r="S205" i="7" s="1"/>
  <c r="R204" i="7"/>
  <c r="S204" i="7" s="1"/>
  <c r="R203" i="7"/>
  <c r="S203" i="7" s="1"/>
  <c r="R202" i="7"/>
  <c r="S202" i="7" s="1"/>
  <c r="R201" i="7"/>
  <c r="S201" i="7" s="1"/>
  <c r="R200" i="7"/>
  <c r="S200" i="7" s="1"/>
  <c r="R199" i="7"/>
  <c r="S199" i="7" s="1"/>
  <c r="R198" i="7"/>
  <c r="S198" i="7" s="1"/>
  <c r="R197" i="7"/>
  <c r="S197" i="7" s="1"/>
  <c r="R196" i="7"/>
  <c r="S196" i="7" s="1"/>
  <c r="R195" i="7"/>
  <c r="S195" i="7" s="1"/>
  <c r="R194" i="7"/>
  <c r="S194" i="7" s="1"/>
  <c r="R193" i="7"/>
  <c r="S193" i="7" s="1"/>
  <c r="R192" i="7"/>
  <c r="S192" i="7" s="1"/>
  <c r="R191" i="7"/>
  <c r="S191" i="7" s="1"/>
  <c r="R190" i="7"/>
  <c r="S190" i="7" s="1"/>
  <c r="R189" i="7"/>
  <c r="S189" i="7" s="1"/>
  <c r="R188" i="7"/>
  <c r="S188" i="7" s="1"/>
  <c r="R187" i="7"/>
  <c r="S187" i="7" s="1"/>
  <c r="R186" i="7"/>
  <c r="S186" i="7" s="1"/>
  <c r="R185" i="7"/>
  <c r="S185" i="7" s="1"/>
  <c r="R184" i="7"/>
  <c r="S184" i="7" s="1"/>
  <c r="R183" i="7"/>
  <c r="S183" i="7" s="1"/>
  <c r="R182" i="7"/>
  <c r="S182" i="7" s="1"/>
  <c r="R181" i="7"/>
  <c r="S181" i="7" s="1"/>
  <c r="R180" i="7"/>
  <c r="S180" i="7" s="1"/>
  <c r="R179" i="7"/>
  <c r="S179" i="7" s="1"/>
  <c r="R178" i="7"/>
  <c r="S178" i="7" s="1"/>
  <c r="R177" i="7"/>
  <c r="S177" i="7" s="1"/>
  <c r="R176" i="7"/>
  <c r="S176" i="7" s="1"/>
  <c r="R175" i="7"/>
  <c r="S175" i="7" s="1"/>
  <c r="R174" i="7"/>
  <c r="S174" i="7" s="1"/>
  <c r="R173" i="7"/>
  <c r="S173" i="7" s="1"/>
  <c r="R172" i="7"/>
  <c r="S172" i="7" s="1"/>
  <c r="R171" i="7"/>
  <c r="S171" i="7" s="1"/>
  <c r="R170" i="7"/>
  <c r="S170" i="7" s="1"/>
  <c r="R169" i="7"/>
  <c r="S169" i="7" s="1"/>
  <c r="R168" i="7"/>
  <c r="S168" i="7" s="1"/>
  <c r="R167" i="7"/>
  <c r="S167" i="7" s="1"/>
  <c r="R166" i="7"/>
  <c r="S166" i="7" s="1"/>
  <c r="R165" i="7"/>
  <c r="S165" i="7" s="1"/>
  <c r="R164" i="7"/>
  <c r="S164" i="7" s="1"/>
  <c r="R163" i="7"/>
  <c r="S163" i="7" s="1"/>
  <c r="R162" i="7"/>
  <c r="S162" i="7" s="1"/>
  <c r="R161" i="7"/>
  <c r="S161" i="7" s="1"/>
  <c r="R160" i="7"/>
  <c r="S160" i="7" s="1"/>
  <c r="R159" i="7"/>
  <c r="S159" i="7" s="1"/>
  <c r="R158" i="7"/>
  <c r="S158" i="7" s="1"/>
  <c r="R157" i="7"/>
  <c r="S157" i="7" s="1"/>
  <c r="R156" i="7"/>
  <c r="S156" i="7" s="1"/>
  <c r="R155" i="7"/>
  <c r="S155" i="7" s="1"/>
  <c r="R154" i="7"/>
  <c r="S154" i="7" s="1"/>
  <c r="R153" i="7"/>
  <c r="S153" i="7" s="1"/>
  <c r="R152" i="7"/>
  <c r="S152" i="7" s="1"/>
  <c r="R151" i="7"/>
  <c r="S151" i="7" s="1"/>
  <c r="R150" i="7"/>
  <c r="S150" i="7" s="1"/>
  <c r="R149" i="7"/>
  <c r="S149" i="7" s="1"/>
  <c r="R148" i="7"/>
  <c r="S148" i="7" s="1"/>
  <c r="R147" i="7"/>
  <c r="S147" i="7" s="1"/>
  <c r="R146" i="7"/>
  <c r="S146" i="7" s="1"/>
  <c r="R145" i="7"/>
  <c r="S145" i="7" s="1"/>
  <c r="R144" i="7"/>
  <c r="S144" i="7" s="1"/>
  <c r="R143" i="7"/>
  <c r="S143" i="7" s="1"/>
  <c r="R142" i="7"/>
  <c r="S142" i="7" s="1"/>
  <c r="R141" i="7"/>
  <c r="S141" i="7" s="1"/>
  <c r="R140" i="7"/>
  <c r="S140" i="7" s="1"/>
  <c r="R139" i="7"/>
  <c r="S139" i="7" s="1"/>
  <c r="R138" i="7"/>
  <c r="S138" i="7" s="1"/>
  <c r="R137" i="7"/>
  <c r="S137" i="7" s="1"/>
  <c r="R136" i="7"/>
  <c r="S136" i="7" s="1"/>
  <c r="R135" i="7"/>
  <c r="S135" i="7" s="1"/>
  <c r="R134" i="7"/>
  <c r="S134" i="7" s="1"/>
  <c r="R133" i="7"/>
  <c r="S133" i="7" s="1"/>
  <c r="R132" i="7"/>
  <c r="S132" i="7" s="1"/>
  <c r="R131" i="7"/>
  <c r="S131" i="7" s="1"/>
  <c r="R130" i="7"/>
  <c r="S130" i="7" s="1"/>
  <c r="R129" i="7"/>
  <c r="S129" i="7" s="1"/>
  <c r="R128" i="7"/>
  <c r="S128" i="7" s="1"/>
  <c r="R127" i="7"/>
  <c r="S127" i="7" s="1"/>
  <c r="R126" i="7"/>
  <c r="S126" i="7" s="1"/>
  <c r="R125" i="7"/>
  <c r="S125" i="7" s="1"/>
  <c r="P113" i="7"/>
  <c r="R113" i="7" s="1"/>
  <c r="S113" i="7" s="1"/>
  <c r="R112" i="7"/>
  <c r="S112" i="7" s="1"/>
  <c r="R111" i="7"/>
  <c r="S111" i="7" s="1"/>
  <c r="R110" i="7"/>
  <c r="S110" i="7" s="1"/>
  <c r="R109" i="7"/>
  <c r="S109" i="7" s="1"/>
  <c r="P97" i="7"/>
  <c r="P98" i="7" s="1"/>
  <c r="R96" i="7"/>
  <c r="S96" i="7" s="1"/>
  <c r="R95" i="7"/>
  <c r="S95" i="7" s="1"/>
  <c r="R94" i="7"/>
  <c r="S94" i="7" s="1"/>
  <c r="R93" i="7"/>
  <c r="S93" i="7" s="1"/>
  <c r="R92" i="7"/>
  <c r="S92" i="7" s="1"/>
  <c r="R91" i="7"/>
  <c r="S91" i="7" s="1"/>
  <c r="R90" i="7"/>
  <c r="S90" i="7" s="1"/>
  <c r="R89" i="7"/>
  <c r="S89" i="7" s="1"/>
  <c r="R88" i="7"/>
  <c r="S88" i="7" s="1"/>
  <c r="R87" i="7"/>
  <c r="S87" i="7" s="1"/>
  <c r="R86" i="7"/>
  <c r="S86" i="7" s="1"/>
  <c r="R85" i="7"/>
  <c r="S85" i="7" s="1"/>
  <c r="R84" i="7"/>
  <c r="S84" i="7" s="1"/>
  <c r="R83" i="7"/>
  <c r="S83" i="7" s="1"/>
  <c r="R82" i="7"/>
  <c r="S82" i="7" s="1"/>
  <c r="R81" i="7"/>
  <c r="S81" i="7" s="1"/>
  <c r="P71" i="7"/>
  <c r="P72" i="7" s="1"/>
  <c r="R70" i="7"/>
  <c r="S70" i="7" s="1"/>
  <c r="R69" i="7"/>
  <c r="S69" i="7" s="1"/>
  <c r="R68" i="7"/>
  <c r="S68" i="7" s="1"/>
  <c r="R67" i="7"/>
  <c r="S67" i="7" s="1"/>
  <c r="R66" i="7"/>
  <c r="S66" i="7" s="1"/>
  <c r="R65" i="7"/>
  <c r="S65" i="7" s="1"/>
  <c r="R64" i="7"/>
  <c r="S64" i="7" s="1"/>
  <c r="R63" i="7"/>
  <c r="S63" i="7" s="1"/>
  <c r="R62" i="7"/>
  <c r="S62" i="7" s="1"/>
  <c r="R61" i="7"/>
  <c r="S61" i="7" s="1"/>
  <c r="R60" i="7"/>
  <c r="S60" i="7" s="1"/>
  <c r="R59" i="7"/>
  <c r="S59" i="7" s="1"/>
  <c r="R58" i="7"/>
  <c r="S58" i="7" s="1"/>
  <c r="R57" i="7"/>
  <c r="S57" i="7" s="1"/>
  <c r="R56" i="7"/>
  <c r="S56" i="7" s="1"/>
  <c r="R55" i="7"/>
  <c r="S55" i="7" s="1"/>
  <c r="R54" i="7"/>
  <c r="S54" i="7" s="1"/>
  <c r="R53" i="7"/>
  <c r="S53" i="7" s="1"/>
  <c r="R52" i="7"/>
  <c r="S52" i="7" s="1"/>
  <c r="R51" i="7"/>
  <c r="S51" i="7" s="1"/>
  <c r="R50" i="7"/>
  <c r="S50" i="7" s="1"/>
  <c r="R49" i="7"/>
  <c r="S49" i="7" s="1"/>
  <c r="R48" i="7"/>
  <c r="S48" i="7" s="1"/>
  <c r="R47" i="7"/>
  <c r="S47" i="7" s="1"/>
  <c r="R46" i="7"/>
  <c r="S46" i="7" s="1"/>
  <c r="R45" i="7"/>
  <c r="S45" i="7" s="1"/>
  <c r="R44" i="7"/>
  <c r="S44" i="7" s="1"/>
  <c r="R43" i="7"/>
  <c r="S43" i="7" s="1"/>
  <c r="R42" i="7"/>
  <c r="S42" i="7" s="1"/>
  <c r="R41" i="7"/>
  <c r="S41" i="7" s="1"/>
  <c r="R40" i="7"/>
  <c r="S40" i="7" s="1"/>
  <c r="R39" i="7"/>
  <c r="S39" i="7" s="1"/>
  <c r="R38" i="7"/>
  <c r="S38" i="7" s="1"/>
  <c r="R37" i="7"/>
  <c r="S37" i="7" s="1"/>
  <c r="R36" i="7"/>
  <c r="S36" i="7" s="1"/>
  <c r="R35" i="7"/>
  <c r="S35" i="7" s="1"/>
  <c r="R34" i="7"/>
  <c r="S34" i="7" s="1"/>
  <c r="R33" i="7"/>
  <c r="S33" i="7" s="1"/>
  <c r="R32" i="7"/>
  <c r="S32" i="7" s="1"/>
  <c r="R31" i="7"/>
  <c r="S31" i="7" s="1"/>
  <c r="R30" i="7"/>
  <c r="S30" i="7" s="1"/>
  <c r="R29" i="7"/>
  <c r="S29" i="7" s="1"/>
  <c r="R28" i="7"/>
  <c r="S28" i="7" s="1"/>
  <c r="R27" i="7"/>
  <c r="S27" i="7" s="1"/>
  <c r="R26" i="7"/>
  <c r="S26" i="7" s="1"/>
  <c r="R25" i="7"/>
  <c r="S25" i="7" s="1"/>
  <c r="R24" i="7"/>
  <c r="S24" i="7" s="1"/>
  <c r="R23" i="7"/>
  <c r="S23" i="7" s="1"/>
  <c r="R22" i="7"/>
  <c r="S22" i="7" s="1"/>
  <c r="R21" i="7"/>
  <c r="S21" i="7" s="1"/>
  <c r="R20" i="7"/>
  <c r="S20" i="7" s="1"/>
  <c r="R19" i="7"/>
  <c r="S19" i="7" s="1"/>
  <c r="R18" i="7"/>
  <c r="S18" i="7" s="1"/>
  <c r="Q18" i="7"/>
  <c r="Q19" i="7" s="1"/>
  <c r="Q20" i="7" s="1"/>
  <c r="Q21" i="7" s="1"/>
  <c r="Q22" i="7" s="1"/>
  <c r="Q23" i="7" s="1"/>
  <c r="Q24" i="7" s="1"/>
  <c r="Q25" i="7" s="1"/>
  <c r="Q26" i="7" s="1"/>
  <c r="R17" i="7"/>
  <c r="S17" i="7" s="1"/>
  <c r="R16" i="7"/>
  <c r="S16" i="7" s="1"/>
  <c r="R230" i="5"/>
  <c r="S230" i="5" s="1"/>
  <c r="R229" i="5"/>
  <c r="S229" i="5" s="1"/>
  <c r="R228" i="5"/>
  <c r="S228" i="5" s="1"/>
  <c r="R227" i="5"/>
  <c r="S227" i="5" s="1"/>
  <c r="R226" i="5"/>
  <c r="S226" i="5" s="1"/>
  <c r="R225" i="5"/>
  <c r="S225" i="5" s="1"/>
  <c r="R224" i="5"/>
  <c r="S224" i="5" s="1"/>
  <c r="R223" i="5"/>
  <c r="S223" i="5" s="1"/>
  <c r="R222" i="5"/>
  <c r="S222" i="5" s="1"/>
  <c r="R221" i="5"/>
  <c r="S221" i="5" s="1"/>
  <c r="R220" i="5"/>
  <c r="S220" i="5" s="1"/>
  <c r="R219" i="5"/>
  <c r="S219" i="5" s="1"/>
  <c r="R218" i="5"/>
  <c r="S218" i="5" s="1"/>
  <c r="R217" i="5"/>
  <c r="S217" i="5" s="1"/>
  <c r="R216" i="5"/>
  <c r="S216" i="5" s="1"/>
  <c r="R215" i="5"/>
  <c r="S215" i="5" s="1"/>
  <c r="R214" i="5"/>
  <c r="S214" i="5" s="1"/>
  <c r="R213" i="5"/>
  <c r="S213" i="5" s="1"/>
  <c r="R212" i="5"/>
  <c r="S212" i="5" s="1"/>
  <c r="R211" i="5"/>
  <c r="S211" i="5" s="1"/>
  <c r="R210" i="5"/>
  <c r="S210" i="5" s="1"/>
  <c r="R209" i="5"/>
  <c r="S209" i="5" s="1"/>
  <c r="R208" i="5"/>
  <c r="S208" i="5" s="1"/>
  <c r="R207" i="5"/>
  <c r="S207" i="5" s="1"/>
  <c r="R206" i="5"/>
  <c r="S206" i="5" s="1"/>
  <c r="R205" i="5"/>
  <c r="S205" i="5" s="1"/>
  <c r="R204" i="5"/>
  <c r="S204" i="5" s="1"/>
  <c r="R203" i="5"/>
  <c r="S203" i="5" s="1"/>
  <c r="R202" i="5"/>
  <c r="S202" i="5" s="1"/>
  <c r="R201" i="5"/>
  <c r="S201" i="5" s="1"/>
  <c r="R200" i="5"/>
  <c r="S200" i="5" s="1"/>
  <c r="R199" i="5"/>
  <c r="S199" i="5" s="1"/>
  <c r="R198" i="5"/>
  <c r="S198" i="5" s="1"/>
  <c r="R197" i="5"/>
  <c r="S197" i="5" s="1"/>
  <c r="R196" i="5"/>
  <c r="S196" i="5" s="1"/>
  <c r="R195" i="5"/>
  <c r="S195" i="5" s="1"/>
  <c r="R194" i="5"/>
  <c r="S194" i="5" s="1"/>
  <c r="R193" i="5"/>
  <c r="S193" i="5" s="1"/>
  <c r="R192" i="5"/>
  <c r="S192" i="5" s="1"/>
  <c r="R191" i="5"/>
  <c r="S191" i="5" s="1"/>
  <c r="R190" i="5"/>
  <c r="S190" i="5" s="1"/>
  <c r="R189" i="5"/>
  <c r="S189" i="5" s="1"/>
  <c r="R188" i="5"/>
  <c r="S188" i="5" s="1"/>
  <c r="R187" i="5"/>
  <c r="S187" i="5" s="1"/>
  <c r="R186" i="5"/>
  <c r="S186" i="5" s="1"/>
  <c r="R185" i="5"/>
  <c r="S185" i="5" s="1"/>
  <c r="R184" i="5"/>
  <c r="S184" i="5" s="1"/>
  <c r="R183" i="5"/>
  <c r="S183" i="5" s="1"/>
  <c r="R182" i="5"/>
  <c r="S182" i="5" s="1"/>
  <c r="R181" i="5"/>
  <c r="S181" i="5" s="1"/>
  <c r="R180" i="5"/>
  <c r="S180" i="5" s="1"/>
  <c r="R179" i="5"/>
  <c r="S179" i="5" s="1"/>
  <c r="R178" i="5"/>
  <c r="S178" i="5" s="1"/>
  <c r="R177" i="5"/>
  <c r="S177" i="5" s="1"/>
  <c r="R176" i="5"/>
  <c r="S176" i="5" s="1"/>
  <c r="R175" i="5"/>
  <c r="S175" i="5" s="1"/>
  <c r="R174" i="5"/>
  <c r="S174" i="5" s="1"/>
  <c r="R173" i="5"/>
  <c r="S173" i="5" s="1"/>
  <c r="R172" i="5"/>
  <c r="S172" i="5" s="1"/>
  <c r="R171" i="5"/>
  <c r="S171" i="5" s="1"/>
  <c r="R170" i="5"/>
  <c r="S170" i="5" s="1"/>
  <c r="R169" i="5"/>
  <c r="S169" i="5" s="1"/>
  <c r="R168" i="5"/>
  <c r="S168" i="5" s="1"/>
  <c r="R167" i="5"/>
  <c r="S167" i="5" s="1"/>
  <c r="R166" i="5"/>
  <c r="S166" i="5" s="1"/>
  <c r="R165" i="5"/>
  <c r="S165" i="5" s="1"/>
  <c r="R164" i="5"/>
  <c r="S164" i="5" s="1"/>
  <c r="R163" i="5"/>
  <c r="S163" i="5" s="1"/>
  <c r="R162" i="5"/>
  <c r="S162" i="5" s="1"/>
  <c r="R161" i="5"/>
  <c r="S161" i="5" s="1"/>
  <c r="R160" i="5"/>
  <c r="S160" i="5" s="1"/>
  <c r="R159" i="5"/>
  <c r="S159" i="5" s="1"/>
  <c r="R158" i="5"/>
  <c r="S158" i="5" s="1"/>
  <c r="R157" i="5"/>
  <c r="S157" i="5" s="1"/>
  <c r="R156" i="5"/>
  <c r="S156" i="5" s="1"/>
  <c r="R155" i="5"/>
  <c r="S155" i="5" s="1"/>
  <c r="R154" i="5"/>
  <c r="S154" i="5" s="1"/>
  <c r="R153" i="5"/>
  <c r="S153" i="5" s="1"/>
  <c r="R152" i="5"/>
  <c r="S152" i="5" s="1"/>
  <c r="R151" i="5"/>
  <c r="S151" i="5" s="1"/>
  <c r="R150" i="5"/>
  <c r="S150" i="5" s="1"/>
  <c r="R149" i="5"/>
  <c r="S149" i="5" s="1"/>
  <c r="R148" i="5"/>
  <c r="S148" i="5" s="1"/>
  <c r="R147" i="5"/>
  <c r="S147" i="5" s="1"/>
  <c r="R146" i="5"/>
  <c r="S146" i="5" s="1"/>
  <c r="R145" i="5"/>
  <c r="S145" i="5" s="1"/>
  <c r="R144" i="5"/>
  <c r="S144" i="5" s="1"/>
  <c r="R143" i="5"/>
  <c r="S143" i="5" s="1"/>
  <c r="R142" i="5"/>
  <c r="S142" i="5" s="1"/>
  <c r="R141" i="5"/>
  <c r="S141" i="5" s="1"/>
  <c r="R139" i="5"/>
  <c r="S139" i="5" s="1"/>
  <c r="R138" i="5"/>
  <c r="S138" i="5" s="1"/>
  <c r="R137" i="5"/>
  <c r="S137" i="5" s="1"/>
  <c r="R136" i="5"/>
  <c r="S136" i="5" s="1"/>
  <c r="R135" i="5"/>
  <c r="S135" i="5" s="1"/>
  <c r="R134" i="5"/>
  <c r="S134" i="5" s="1"/>
  <c r="R133" i="5"/>
  <c r="S133" i="5" s="1"/>
  <c r="R132" i="5"/>
  <c r="S132" i="5" s="1"/>
  <c r="R131" i="5"/>
  <c r="S131" i="5" s="1"/>
  <c r="R130" i="5"/>
  <c r="S130" i="5" s="1"/>
  <c r="R129" i="5"/>
  <c r="S129" i="5" s="1"/>
  <c r="R128" i="5"/>
  <c r="S128" i="5" s="1"/>
  <c r="R127" i="5"/>
  <c r="S127" i="5" s="1"/>
  <c r="R124" i="5"/>
  <c r="S124" i="5" s="1"/>
  <c r="R123" i="5"/>
  <c r="S123" i="5" s="1"/>
  <c r="R122" i="5"/>
  <c r="S122" i="5" s="1"/>
  <c r="R121" i="5"/>
  <c r="S121" i="5" s="1"/>
  <c r="R120" i="5"/>
  <c r="S120" i="5" s="1"/>
  <c r="R119" i="5"/>
  <c r="S119" i="5" s="1"/>
  <c r="R118" i="5"/>
  <c r="S118" i="5" s="1"/>
  <c r="R117" i="5"/>
  <c r="S117" i="5" s="1"/>
  <c r="R116" i="5"/>
  <c r="S116" i="5" s="1"/>
  <c r="R115" i="5"/>
  <c r="S115" i="5" s="1"/>
  <c r="R114" i="5"/>
  <c r="S114" i="5" s="1"/>
  <c r="R113" i="5"/>
  <c r="S113" i="5" s="1"/>
  <c r="R112" i="5"/>
  <c r="S112" i="5" s="1"/>
  <c r="R109" i="5"/>
  <c r="S109" i="5" s="1"/>
  <c r="R108" i="5"/>
  <c r="S108" i="5" s="1"/>
  <c r="R107" i="5"/>
  <c r="S107" i="5" s="1"/>
  <c r="R106" i="5"/>
  <c r="S106" i="5" s="1"/>
  <c r="R105" i="5"/>
  <c r="S105" i="5" s="1"/>
  <c r="R104" i="5"/>
  <c r="S104" i="5" s="1"/>
  <c r="R103" i="5"/>
  <c r="S103" i="5" s="1"/>
  <c r="R102" i="5"/>
  <c r="S102" i="5" s="1"/>
  <c r="R101" i="5"/>
  <c r="S101" i="5" s="1"/>
  <c r="R100" i="5"/>
  <c r="S100" i="5" s="1"/>
  <c r="R99" i="5"/>
  <c r="S99" i="5" s="1"/>
  <c r="R98" i="5"/>
  <c r="S98" i="5" s="1"/>
  <c r="R96" i="5"/>
  <c r="S96" i="5" s="1"/>
  <c r="R95" i="5"/>
  <c r="S95" i="5" s="1"/>
  <c r="R94" i="5"/>
  <c r="S94" i="5" s="1"/>
  <c r="R93" i="5"/>
  <c r="S93" i="5" s="1"/>
  <c r="R92" i="5"/>
  <c r="S92" i="5" s="1"/>
  <c r="R91" i="5"/>
  <c r="S91" i="5" s="1"/>
  <c r="R90" i="5"/>
  <c r="S90" i="5" s="1"/>
  <c r="R89" i="5"/>
  <c r="S89" i="5" s="1"/>
  <c r="R88" i="5"/>
  <c r="S88" i="5" s="1"/>
  <c r="R87" i="5"/>
  <c r="S87" i="5" s="1"/>
  <c r="R86" i="5"/>
  <c r="S86" i="5" s="1"/>
  <c r="R85" i="5"/>
  <c r="S85" i="5" s="1"/>
  <c r="R84" i="5"/>
  <c r="S84" i="5" s="1"/>
  <c r="R83" i="5"/>
  <c r="S83" i="5" s="1"/>
  <c r="R82" i="5"/>
  <c r="S82" i="5" s="1"/>
  <c r="R81" i="5"/>
  <c r="S81" i="5" s="1"/>
  <c r="R80" i="5"/>
  <c r="S80" i="5" s="1"/>
  <c r="R79" i="5"/>
  <c r="S79" i="5" s="1"/>
  <c r="R78" i="5"/>
  <c r="S78" i="5" s="1"/>
  <c r="R77" i="5"/>
  <c r="S77" i="5" s="1"/>
  <c r="R76" i="5"/>
  <c r="S76" i="5" s="1"/>
  <c r="R75" i="5"/>
  <c r="S75" i="5" s="1"/>
  <c r="R74" i="5"/>
  <c r="S74" i="5" s="1"/>
  <c r="R73" i="5"/>
  <c r="S73" i="5" s="1"/>
  <c r="R72" i="5"/>
  <c r="S72" i="5" s="1"/>
  <c r="R71" i="5"/>
  <c r="S71" i="5" s="1"/>
  <c r="R70" i="5"/>
  <c r="S70" i="5" s="1"/>
  <c r="R69" i="5"/>
  <c r="S69" i="5" s="1"/>
  <c r="R68" i="5"/>
  <c r="S68" i="5" s="1"/>
  <c r="R67" i="5"/>
  <c r="S67" i="5" s="1"/>
  <c r="R66" i="5"/>
  <c r="S66" i="5" s="1"/>
  <c r="R65" i="5"/>
  <c r="S65" i="5" s="1"/>
  <c r="R64" i="5"/>
  <c r="S64" i="5" s="1"/>
  <c r="R63" i="5"/>
  <c r="S63" i="5" s="1"/>
  <c r="R62" i="5"/>
  <c r="S62" i="5" s="1"/>
  <c r="R61" i="5"/>
  <c r="S61" i="5" s="1"/>
  <c r="R60" i="5"/>
  <c r="S60" i="5" s="1"/>
  <c r="R59" i="5"/>
  <c r="S59" i="5" s="1"/>
  <c r="R58" i="5"/>
  <c r="S58" i="5" s="1"/>
  <c r="R57" i="5"/>
  <c r="S57" i="5" s="1"/>
  <c r="R56" i="5"/>
  <c r="S56" i="5" s="1"/>
  <c r="R55" i="5"/>
  <c r="S55" i="5" s="1"/>
  <c r="R54" i="5"/>
  <c r="S54" i="5" s="1"/>
  <c r="R53" i="5"/>
  <c r="S53" i="5" s="1"/>
  <c r="R52" i="5"/>
  <c r="S52" i="5" s="1"/>
  <c r="R51" i="5"/>
  <c r="S51" i="5" s="1"/>
  <c r="R50" i="5"/>
  <c r="S50" i="5" s="1"/>
  <c r="R49" i="5"/>
  <c r="S49" i="5" s="1"/>
  <c r="R48" i="5"/>
  <c r="S48" i="5" s="1"/>
  <c r="R47" i="5"/>
  <c r="S47" i="5" s="1"/>
  <c r="R46" i="5"/>
  <c r="S46" i="5" s="1"/>
  <c r="R45" i="5"/>
  <c r="S45" i="5" s="1"/>
  <c r="R44" i="5"/>
  <c r="S44" i="5" s="1"/>
  <c r="R43" i="5"/>
  <c r="S43" i="5" s="1"/>
  <c r="R42" i="5"/>
  <c r="S42" i="5" s="1"/>
  <c r="R41" i="5"/>
  <c r="S41" i="5" s="1"/>
  <c r="R40" i="5"/>
  <c r="S40" i="5" s="1"/>
  <c r="R39" i="5"/>
  <c r="S39" i="5" s="1"/>
  <c r="R38" i="5"/>
  <c r="S38" i="5" s="1"/>
  <c r="R37" i="5"/>
  <c r="S37" i="5" s="1"/>
  <c r="R36" i="5"/>
  <c r="S36" i="5" s="1"/>
  <c r="R35" i="5"/>
  <c r="S35" i="5" s="1"/>
  <c r="R34" i="5"/>
  <c r="S34" i="5" s="1"/>
  <c r="R33" i="5"/>
  <c r="S33" i="5" s="1"/>
  <c r="R32" i="5"/>
  <c r="S32" i="5" s="1"/>
  <c r="R31" i="5"/>
  <c r="S31" i="5" s="1"/>
  <c r="R30" i="5"/>
  <c r="S30" i="5" s="1"/>
  <c r="R29" i="5"/>
  <c r="S29" i="5" s="1"/>
  <c r="R28" i="5"/>
  <c r="S28" i="5" s="1"/>
  <c r="R27" i="5"/>
  <c r="S27" i="5" s="1"/>
  <c r="R26" i="5"/>
  <c r="S26" i="5" s="1"/>
  <c r="R25" i="5"/>
  <c r="S25" i="5" s="1"/>
  <c r="R24" i="5"/>
  <c r="S24" i="5" s="1"/>
  <c r="R23" i="5"/>
  <c r="S23" i="5" s="1"/>
  <c r="R22" i="5"/>
  <c r="S22" i="5" s="1"/>
  <c r="R21" i="5"/>
  <c r="S21" i="5" s="1"/>
  <c r="R20" i="5"/>
  <c r="S20" i="5" s="1"/>
  <c r="R19" i="5"/>
  <c r="S19" i="5" s="1"/>
  <c r="R18" i="5"/>
  <c r="S18" i="5" s="1"/>
  <c r="R17" i="5"/>
  <c r="S17" i="5" s="1"/>
  <c r="R16" i="5"/>
  <c r="S16" i="5" s="1"/>
  <c r="AS111" i="5" l="1"/>
  <c r="AS140" i="5"/>
  <c r="AS125" i="5"/>
  <c r="AS110" i="5"/>
  <c r="AS97" i="5"/>
  <c r="Y122" i="7"/>
  <c r="Z122" i="7" s="1"/>
  <c r="W123" i="7"/>
  <c r="Y123" i="7" s="1"/>
  <c r="Z123" i="7" s="1"/>
  <c r="W132" i="7"/>
  <c r="Y131" i="7"/>
  <c r="Z131" i="7" s="1"/>
  <c r="W144" i="7"/>
  <c r="Y144" i="7" s="1"/>
  <c r="Z144" i="7" s="1"/>
  <c r="AD107" i="7"/>
  <c r="AF106" i="7"/>
  <c r="AG106" i="7" s="1"/>
  <c r="AF146" i="7"/>
  <c r="AG146" i="7" s="1"/>
  <c r="C28" i="16"/>
  <c r="P114" i="7"/>
  <c r="P115" i="7" s="1"/>
  <c r="P116" i="7" s="1"/>
  <c r="P99" i="7"/>
  <c r="R98" i="7"/>
  <c r="S98" i="7" s="1"/>
  <c r="P73" i="7"/>
  <c r="R72" i="7"/>
  <c r="S72" i="7" s="1"/>
  <c r="R97" i="7"/>
  <c r="S97" i="7" s="1"/>
  <c r="R71" i="7"/>
  <c r="S71" i="7" s="1"/>
  <c r="R235" i="1"/>
  <c r="S235" i="1" s="1"/>
  <c r="R234" i="1"/>
  <c r="S234" i="1" s="1"/>
  <c r="R233" i="1"/>
  <c r="S233" i="1" s="1"/>
  <c r="R232" i="1"/>
  <c r="S232" i="1" s="1"/>
  <c r="R231" i="1"/>
  <c r="S231" i="1" s="1"/>
  <c r="R230" i="1"/>
  <c r="S230" i="1" s="1"/>
  <c r="R229" i="1"/>
  <c r="S229" i="1" s="1"/>
  <c r="R228" i="1"/>
  <c r="S228" i="1" s="1"/>
  <c r="R227" i="1"/>
  <c r="S227" i="1" s="1"/>
  <c r="R226" i="1"/>
  <c r="S226" i="1" s="1"/>
  <c r="R225" i="1"/>
  <c r="S225" i="1" s="1"/>
  <c r="R224" i="1"/>
  <c r="S224" i="1" s="1"/>
  <c r="R223" i="1"/>
  <c r="S223" i="1" s="1"/>
  <c r="R222" i="1"/>
  <c r="S222" i="1" s="1"/>
  <c r="R221" i="1"/>
  <c r="S221" i="1" s="1"/>
  <c r="R220" i="1"/>
  <c r="S220" i="1" s="1"/>
  <c r="R219" i="1"/>
  <c r="S219" i="1" s="1"/>
  <c r="R218" i="1"/>
  <c r="S218" i="1" s="1"/>
  <c r="R217" i="1"/>
  <c r="S217" i="1" s="1"/>
  <c r="R216" i="1"/>
  <c r="S216" i="1" s="1"/>
  <c r="R215" i="1"/>
  <c r="S215" i="1" s="1"/>
  <c r="R214" i="1"/>
  <c r="S214" i="1" s="1"/>
  <c r="R213" i="1"/>
  <c r="S213" i="1" s="1"/>
  <c r="R212" i="1"/>
  <c r="S212" i="1" s="1"/>
  <c r="R211" i="1"/>
  <c r="S211" i="1" s="1"/>
  <c r="R210" i="1"/>
  <c r="S210" i="1" s="1"/>
  <c r="R209" i="1"/>
  <c r="S209" i="1" s="1"/>
  <c r="R208" i="1"/>
  <c r="S208" i="1" s="1"/>
  <c r="R207" i="1"/>
  <c r="S207" i="1" s="1"/>
  <c r="R206" i="1"/>
  <c r="S206" i="1" s="1"/>
  <c r="R205" i="1"/>
  <c r="S205" i="1" s="1"/>
  <c r="R204" i="1"/>
  <c r="S204" i="1" s="1"/>
  <c r="R203" i="1"/>
  <c r="S203" i="1" s="1"/>
  <c r="R202" i="1"/>
  <c r="S202" i="1" s="1"/>
  <c r="R201" i="1"/>
  <c r="S201" i="1" s="1"/>
  <c r="R200" i="1"/>
  <c r="S200" i="1" s="1"/>
  <c r="R199" i="1"/>
  <c r="S199" i="1" s="1"/>
  <c r="R198" i="1"/>
  <c r="S198" i="1" s="1"/>
  <c r="R197" i="1"/>
  <c r="S197" i="1" s="1"/>
  <c r="R196" i="1"/>
  <c r="S196" i="1" s="1"/>
  <c r="R195" i="1"/>
  <c r="S195" i="1" s="1"/>
  <c r="R194" i="1"/>
  <c r="S194" i="1" s="1"/>
  <c r="R193" i="1"/>
  <c r="S193" i="1" s="1"/>
  <c r="R192" i="1"/>
  <c r="S192" i="1" s="1"/>
  <c r="R191" i="1"/>
  <c r="S191" i="1" s="1"/>
  <c r="R190" i="1"/>
  <c r="S190" i="1" s="1"/>
  <c r="R189" i="1"/>
  <c r="S189" i="1" s="1"/>
  <c r="R188" i="1"/>
  <c r="S188" i="1" s="1"/>
  <c r="R187" i="1"/>
  <c r="S187" i="1" s="1"/>
  <c r="R186" i="1"/>
  <c r="S186" i="1" s="1"/>
  <c r="R185" i="1"/>
  <c r="S185" i="1" s="1"/>
  <c r="R184" i="1"/>
  <c r="S184" i="1" s="1"/>
  <c r="R183" i="1"/>
  <c r="S183" i="1" s="1"/>
  <c r="R182" i="1"/>
  <c r="S182" i="1" s="1"/>
  <c r="R181" i="1"/>
  <c r="S181" i="1" s="1"/>
  <c r="R180" i="1"/>
  <c r="S180" i="1" s="1"/>
  <c r="R179" i="1"/>
  <c r="S179" i="1" s="1"/>
  <c r="R178" i="1"/>
  <c r="S178" i="1" s="1"/>
  <c r="R177" i="1"/>
  <c r="S177" i="1" s="1"/>
  <c r="R176" i="1"/>
  <c r="S176" i="1" s="1"/>
  <c r="R175" i="1"/>
  <c r="S175" i="1" s="1"/>
  <c r="R174" i="1"/>
  <c r="S174" i="1" s="1"/>
  <c r="R173" i="1"/>
  <c r="S173" i="1" s="1"/>
  <c r="R172" i="1"/>
  <c r="S172" i="1" s="1"/>
  <c r="R171" i="1"/>
  <c r="S171" i="1" s="1"/>
  <c r="R170" i="1"/>
  <c r="S170" i="1" s="1"/>
  <c r="R169" i="1"/>
  <c r="S169" i="1" s="1"/>
  <c r="R168" i="1"/>
  <c r="S168" i="1" s="1"/>
  <c r="R167" i="1"/>
  <c r="S167" i="1" s="1"/>
  <c r="R166" i="1"/>
  <c r="S166" i="1" s="1"/>
  <c r="R165" i="1"/>
  <c r="S165" i="1" s="1"/>
  <c r="R164" i="1"/>
  <c r="S164" i="1" s="1"/>
  <c r="R163" i="1"/>
  <c r="S163" i="1" s="1"/>
  <c r="R162" i="1"/>
  <c r="S162" i="1" s="1"/>
  <c r="R161" i="1"/>
  <c r="S161" i="1" s="1"/>
  <c r="R160" i="1"/>
  <c r="S160" i="1" s="1"/>
  <c r="R159" i="1"/>
  <c r="S159" i="1" s="1"/>
  <c r="R158" i="1"/>
  <c r="S158" i="1" s="1"/>
  <c r="R157" i="1"/>
  <c r="S157" i="1" s="1"/>
  <c r="R156" i="1"/>
  <c r="S156" i="1" s="1"/>
  <c r="R155" i="1"/>
  <c r="S155" i="1" s="1"/>
  <c r="R154" i="1"/>
  <c r="S154" i="1" s="1"/>
  <c r="R153" i="1"/>
  <c r="S153" i="1" s="1"/>
  <c r="R152" i="1"/>
  <c r="S152" i="1" s="1"/>
  <c r="R151" i="1"/>
  <c r="S151" i="1" s="1"/>
  <c r="R150" i="1"/>
  <c r="S150" i="1" s="1"/>
  <c r="R149" i="1"/>
  <c r="S149" i="1" s="1"/>
  <c r="R148" i="1"/>
  <c r="S148" i="1" s="1"/>
  <c r="R147" i="1"/>
  <c r="S147" i="1" s="1"/>
  <c r="R146" i="1"/>
  <c r="S146" i="1" s="1"/>
  <c r="R145" i="1"/>
  <c r="S145" i="1" s="1"/>
  <c r="R144" i="1"/>
  <c r="S144" i="1" s="1"/>
  <c r="R143" i="1"/>
  <c r="S143" i="1" s="1"/>
  <c r="R142" i="1"/>
  <c r="S142" i="1" s="1"/>
  <c r="R141" i="1"/>
  <c r="S141" i="1" s="1"/>
  <c r="R140" i="1"/>
  <c r="S140" i="1" s="1"/>
  <c r="R139" i="1"/>
  <c r="S139" i="1" s="1"/>
  <c r="R138" i="1"/>
  <c r="S138" i="1" s="1"/>
  <c r="R137" i="1"/>
  <c r="S137" i="1" s="1"/>
  <c r="R136" i="1"/>
  <c r="S136" i="1" s="1"/>
  <c r="R135" i="1"/>
  <c r="S135" i="1" s="1"/>
  <c r="R134" i="1"/>
  <c r="S134" i="1" s="1"/>
  <c r="R133" i="1"/>
  <c r="S133" i="1" s="1"/>
  <c r="R132" i="1"/>
  <c r="S132" i="1" s="1"/>
  <c r="R131" i="1"/>
  <c r="S131" i="1" s="1"/>
  <c r="R130" i="1"/>
  <c r="S130" i="1" s="1"/>
  <c r="R129" i="1"/>
  <c r="S129" i="1" s="1"/>
  <c r="R128" i="1"/>
  <c r="S128" i="1" s="1"/>
  <c r="R127" i="1"/>
  <c r="S127" i="1" s="1"/>
  <c r="R126" i="1"/>
  <c r="S126" i="1" s="1"/>
  <c r="R125" i="1"/>
  <c r="S125" i="1" s="1"/>
  <c r="R124" i="1"/>
  <c r="S124" i="1" s="1"/>
  <c r="R123" i="1"/>
  <c r="S123" i="1" s="1"/>
  <c r="R122" i="1"/>
  <c r="S122" i="1" s="1"/>
  <c r="R121" i="1"/>
  <c r="S121" i="1" s="1"/>
  <c r="R120" i="1"/>
  <c r="S120" i="1" s="1"/>
  <c r="R119" i="1"/>
  <c r="S119" i="1" s="1"/>
  <c r="R118" i="1"/>
  <c r="S118" i="1" s="1"/>
  <c r="R117" i="1"/>
  <c r="S117" i="1" s="1"/>
  <c r="R116" i="1"/>
  <c r="S116" i="1" s="1"/>
  <c r="R115" i="1"/>
  <c r="S115" i="1" s="1"/>
  <c r="R114" i="1"/>
  <c r="S114" i="1" s="1"/>
  <c r="R113" i="1"/>
  <c r="S113" i="1" s="1"/>
  <c r="R112" i="1"/>
  <c r="S112" i="1" s="1"/>
  <c r="R111" i="1"/>
  <c r="S111" i="1" s="1"/>
  <c r="R110" i="1"/>
  <c r="S110" i="1" s="1"/>
  <c r="R109" i="1"/>
  <c r="S109" i="1" s="1"/>
  <c r="R108" i="1"/>
  <c r="S108" i="1" s="1"/>
  <c r="R107" i="1"/>
  <c r="S107" i="1" s="1"/>
  <c r="R106" i="1"/>
  <c r="S106" i="1" s="1"/>
  <c r="R105" i="1"/>
  <c r="S105" i="1" s="1"/>
  <c r="R104" i="1"/>
  <c r="S104" i="1" s="1"/>
  <c r="R103" i="1"/>
  <c r="S103" i="1" s="1"/>
  <c r="R102" i="1"/>
  <c r="S102" i="1" s="1"/>
  <c r="R101" i="1"/>
  <c r="S101" i="1" s="1"/>
  <c r="R99" i="1"/>
  <c r="S99" i="1" s="1"/>
  <c r="R98" i="1"/>
  <c r="S98" i="1" s="1"/>
  <c r="R97" i="1"/>
  <c r="S97" i="1" s="1"/>
  <c r="R96" i="1"/>
  <c r="S96" i="1" s="1"/>
  <c r="R95" i="1"/>
  <c r="S95" i="1" s="1"/>
  <c r="R94" i="1"/>
  <c r="S94" i="1" s="1"/>
  <c r="R93" i="1"/>
  <c r="S93" i="1" s="1"/>
  <c r="R92" i="1"/>
  <c r="S92" i="1" s="1"/>
  <c r="R91" i="1"/>
  <c r="S91" i="1" s="1"/>
  <c r="R90" i="1"/>
  <c r="S90" i="1" s="1"/>
  <c r="R89" i="1"/>
  <c r="S89" i="1" s="1"/>
  <c r="R88" i="1"/>
  <c r="S88" i="1" s="1"/>
  <c r="R87" i="1"/>
  <c r="S87" i="1" s="1"/>
  <c r="R86" i="1"/>
  <c r="S86" i="1" s="1"/>
  <c r="R85" i="1"/>
  <c r="S85" i="1" s="1"/>
  <c r="R84" i="1"/>
  <c r="S84" i="1" s="1"/>
  <c r="R83" i="1"/>
  <c r="S83" i="1" s="1"/>
  <c r="R82" i="1"/>
  <c r="S82" i="1" s="1"/>
  <c r="R81" i="1"/>
  <c r="S81" i="1" s="1"/>
  <c r="R80" i="1"/>
  <c r="S80" i="1" s="1"/>
  <c r="R79" i="1"/>
  <c r="S79" i="1" s="1"/>
  <c r="R78" i="1"/>
  <c r="S78" i="1" s="1"/>
  <c r="R77" i="1"/>
  <c r="S77" i="1" s="1"/>
  <c r="R76" i="1"/>
  <c r="S76" i="1" s="1"/>
  <c r="R75" i="1"/>
  <c r="S75" i="1" s="1"/>
  <c r="R74" i="1"/>
  <c r="S74" i="1" s="1"/>
  <c r="R73" i="1"/>
  <c r="S73" i="1" s="1"/>
  <c r="R72" i="1"/>
  <c r="S72" i="1" s="1"/>
  <c r="R71" i="1"/>
  <c r="S71" i="1" s="1"/>
  <c r="R70" i="1"/>
  <c r="S70" i="1" s="1"/>
  <c r="R69" i="1"/>
  <c r="S69" i="1" s="1"/>
  <c r="R68" i="1"/>
  <c r="S68" i="1" s="1"/>
  <c r="R67" i="1"/>
  <c r="S67" i="1" s="1"/>
  <c r="R66" i="1"/>
  <c r="S66" i="1" s="1"/>
  <c r="R65" i="1"/>
  <c r="S65" i="1" s="1"/>
  <c r="R64" i="1"/>
  <c r="S64" i="1" s="1"/>
  <c r="R63" i="1"/>
  <c r="S63" i="1" s="1"/>
  <c r="R62" i="1"/>
  <c r="S62" i="1" s="1"/>
  <c r="R61" i="1"/>
  <c r="S61" i="1" s="1"/>
  <c r="R60" i="1"/>
  <c r="S60" i="1" s="1"/>
  <c r="R59" i="1"/>
  <c r="S59" i="1" s="1"/>
  <c r="R58" i="1"/>
  <c r="S58" i="1" s="1"/>
  <c r="R57" i="1"/>
  <c r="S57" i="1" s="1"/>
  <c r="R56" i="1"/>
  <c r="S56" i="1" s="1"/>
  <c r="R55" i="1"/>
  <c r="S55" i="1" s="1"/>
  <c r="R54" i="1"/>
  <c r="S54" i="1" s="1"/>
  <c r="R53" i="1"/>
  <c r="S53" i="1" s="1"/>
  <c r="R52" i="1"/>
  <c r="S52" i="1" s="1"/>
  <c r="R51" i="1"/>
  <c r="S51" i="1" s="1"/>
  <c r="R50" i="1"/>
  <c r="S50" i="1" s="1"/>
  <c r="R49" i="1"/>
  <c r="S49" i="1" s="1"/>
  <c r="R48" i="1"/>
  <c r="S48" i="1" s="1"/>
  <c r="R47" i="1"/>
  <c r="S47" i="1" s="1"/>
  <c r="R46" i="1"/>
  <c r="S46" i="1" s="1"/>
  <c r="R45" i="1"/>
  <c r="S45" i="1" s="1"/>
  <c r="R44" i="1"/>
  <c r="S44" i="1" s="1"/>
  <c r="R43" i="1"/>
  <c r="S43" i="1" s="1"/>
  <c r="R42" i="1"/>
  <c r="S42" i="1" s="1"/>
  <c r="R41" i="1"/>
  <c r="S41" i="1" s="1"/>
  <c r="R40" i="1"/>
  <c r="S40" i="1" s="1"/>
  <c r="R39" i="1"/>
  <c r="S39" i="1" s="1"/>
  <c r="R38" i="1"/>
  <c r="S38" i="1" s="1"/>
  <c r="R37" i="1"/>
  <c r="S37" i="1" s="1"/>
  <c r="R36" i="1"/>
  <c r="S36" i="1" s="1"/>
  <c r="R35" i="1"/>
  <c r="S35" i="1" s="1"/>
  <c r="R34" i="1"/>
  <c r="S34" i="1" s="1"/>
  <c r="R33" i="1"/>
  <c r="S33" i="1" s="1"/>
  <c r="R32" i="1"/>
  <c r="S32" i="1" s="1"/>
  <c r="R31" i="1"/>
  <c r="S31" i="1" s="1"/>
  <c r="R30" i="1"/>
  <c r="S30" i="1" s="1"/>
  <c r="R29" i="1"/>
  <c r="S29" i="1" s="1"/>
  <c r="R28" i="1"/>
  <c r="S28" i="1" s="1"/>
  <c r="R27" i="1"/>
  <c r="S27" i="1" s="1"/>
  <c r="R26" i="1"/>
  <c r="S26" i="1" s="1"/>
  <c r="R25" i="1"/>
  <c r="S25" i="1" s="1"/>
  <c r="R24" i="1"/>
  <c r="S24" i="1" s="1"/>
  <c r="R23" i="1"/>
  <c r="S23" i="1" s="1"/>
  <c r="R22" i="1"/>
  <c r="S22" i="1" s="1"/>
  <c r="R21" i="1"/>
  <c r="S21" i="1" s="1"/>
  <c r="R20" i="1"/>
  <c r="S20" i="1" s="1"/>
  <c r="R19" i="1"/>
  <c r="S19" i="1" s="1"/>
  <c r="R18" i="1"/>
  <c r="S18" i="1" s="1"/>
  <c r="R17" i="1"/>
  <c r="S17" i="1" s="1"/>
  <c r="R16" i="1"/>
  <c r="S16" i="1" s="1"/>
  <c r="R15" i="1"/>
  <c r="S15" i="1" s="1"/>
  <c r="W133" i="7" l="1"/>
  <c r="Y132" i="7"/>
  <c r="Z132" i="7" s="1"/>
  <c r="AR100" i="1"/>
  <c r="AD117" i="7"/>
  <c r="AD134" i="7" s="1"/>
  <c r="AF134" i="7" s="1"/>
  <c r="AG134" i="7" s="1"/>
  <c r="AF107" i="7"/>
  <c r="AG107" i="7" s="1"/>
  <c r="AD108" i="7"/>
  <c r="AF108" i="7" s="1"/>
  <c r="AG108" i="7" s="1"/>
  <c r="AD147" i="7"/>
  <c r="AF147" i="7" s="1"/>
  <c r="AG147" i="7" s="1"/>
  <c r="R114" i="7"/>
  <c r="S114" i="7" s="1"/>
  <c r="R115" i="7"/>
  <c r="S115" i="7" s="1"/>
  <c r="P117" i="7"/>
  <c r="R116" i="7"/>
  <c r="S116" i="7" s="1"/>
  <c r="P74" i="7"/>
  <c r="R73" i="7"/>
  <c r="S73" i="7" s="1"/>
  <c r="P100" i="7"/>
  <c r="R99" i="7"/>
  <c r="S99" i="7" s="1"/>
  <c r="W134" i="7" l="1"/>
  <c r="Y133" i="7"/>
  <c r="Z133" i="7" s="1"/>
  <c r="AD118" i="7"/>
  <c r="AD135" i="7" s="1"/>
  <c r="AF135" i="7" s="1"/>
  <c r="AG135" i="7" s="1"/>
  <c r="AF117" i="7"/>
  <c r="AG117" i="7" s="1"/>
  <c r="P118" i="7"/>
  <c r="R117" i="7"/>
  <c r="S117" i="7" s="1"/>
  <c r="P101" i="7"/>
  <c r="R100" i="7"/>
  <c r="S100" i="7" s="1"/>
  <c r="P75" i="7"/>
  <c r="R74" i="7"/>
  <c r="S74" i="7" s="1"/>
  <c r="C37" i="13"/>
  <c r="C49" i="13" s="1"/>
  <c r="J21" i="13"/>
  <c r="W146" i="7" l="1"/>
  <c r="Y134" i="7"/>
  <c r="Z134" i="7" s="1"/>
  <c r="AD119" i="7"/>
  <c r="AD136" i="7" s="1"/>
  <c r="AF136" i="7" s="1"/>
  <c r="AG136" i="7" s="1"/>
  <c r="AF118" i="7"/>
  <c r="AG118" i="7" s="1"/>
  <c r="AD148" i="7"/>
  <c r="I232" i="13"/>
  <c r="J25" i="13"/>
  <c r="J93" i="13" s="1"/>
  <c r="R101" i="7"/>
  <c r="S101" i="7" s="1"/>
  <c r="P102" i="7"/>
  <c r="P119" i="7"/>
  <c r="R118" i="7"/>
  <c r="S118" i="7" s="1"/>
  <c r="P76" i="7"/>
  <c r="R75" i="7"/>
  <c r="S75" i="7" s="1"/>
  <c r="Y146" i="7" l="1"/>
  <c r="Z146" i="7" s="1"/>
  <c r="W124" i="7"/>
  <c r="AF119" i="7"/>
  <c r="AG119" i="7" s="1"/>
  <c r="AD120" i="7"/>
  <c r="AD137" i="7" s="1"/>
  <c r="AF137" i="7" s="1"/>
  <c r="AG137" i="7" s="1"/>
  <c r="AD149" i="7"/>
  <c r="AF149" i="7" s="1"/>
  <c r="AG149" i="7" s="1"/>
  <c r="AF148" i="7"/>
  <c r="AG148" i="7" s="1"/>
  <c r="J100" i="13"/>
  <c r="J101" i="13" s="1"/>
  <c r="J96" i="13"/>
  <c r="J97" i="13" s="1"/>
  <c r="P103" i="7"/>
  <c r="R102" i="7"/>
  <c r="S102" i="7" s="1"/>
  <c r="P77" i="7"/>
  <c r="R76" i="7"/>
  <c r="S76" i="7" s="1"/>
  <c r="P120" i="7"/>
  <c r="R119" i="7"/>
  <c r="S119" i="7" s="1"/>
  <c r="B36" i="15"/>
  <c r="B37" i="17"/>
  <c r="B36" i="16"/>
  <c r="B36" i="14"/>
  <c r="B36" i="13"/>
  <c r="B195" i="15"/>
  <c r="B194" i="17"/>
  <c r="B191" i="16"/>
  <c r="B195" i="14"/>
  <c r="B188" i="13"/>
  <c r="Y124" i="7" l="1"/>
  <c r="Z124" i="7" s="1"/>
  <c r="W135" i="7"/>
  <c r="AD121" i="7"/>
  <c r="AD138" i="7" s="1"/>
  <c r="AF138" i="7" s="1"/>
  <c r="AG138" i="7" s="1"/>
  <c r="AF120" i="7"/>
  <c r="AG120" i="7" s="1"/>
  <c r="J102" i="13"/>
  <c r="P104" i="7"/>
  <c r="R103" i="7"/>
  <c r="S103" i="7" s="1"/>
  <c r="P121" i="7"/>
  <c r="R120" i="7"/>
  <c r="S120" i="7" s="1"/>
  <c r="R77" i="7"/>
  <c r="S77" i="7" s="1"/>
  <c r="P78" i="7"/>
  <c r="C241" i="15"/>
  <c r="H40" i="15"/>
  <c r="G241" i="15" s="1"/>
  <c r="R40" i="15"/>
  <c r="Q241" i="15" s="1"/>
  <c r="E41" i="17"/>
  <c r="R41" i="17"/>
  <c r="Q242" i="17" s="1"/>
  <c r="C241" i="16"/>
  <c r="L40" i="14"/>
  <c r="K246" i="14" s="1"/>
  <c r="W136" i="7" l="1"/>
  <c r="Y135" i="7"/>
  <c r="Z135" i="7" s="1"/>
  <c r="AD122" i="7"/>
  <c r="AF121" i="7"/>
  <c r="AG121" i="7" s="1"/>
  <c r="AD150" i="7"/>
  <c r="AD151" i="7" s="1"/>
  <c r="J112" i="13"/>
  <c r="J114" i="13" s="1"/>
  <c r="D242" i="17"/>
  <c r="P105" i="7"/>
  <c r="R104" i="7"/>
  <c r="S104" i="7" s="1"/>
  <c r="P79" i="7"/>
  <c r="R78" i="7"/>
  <c r="S78" i="7" s="1"/>
  <c r="R121" i="7"/>
  <c r="S121" i="7" s="1"/>
  <c r="P122" i="7"/>
  <c r="W147" i="7" l="1"/>
  <c r="Y136" i="7"/>
  <c r="Z136" i="7" s="1"/>
  <c r="AF122" i="7"/>
  <c r="AG122" i="7" s="1"/>
  <c r="AD139" i="7"/>
  <c r="AF151" i="7"/>
  <c r="AG151" i="7" s="1"/>
  <c r="AD152" i="7"/>
  <c r="AD162" i="7"/>
  <c r="AF162" i="7" s="1"/>
  <c r="AG162" i="7" s="1"/>
  <c r="AF150" i="7"/>
  <c r="AG150" i="7" s="1"/>
  <c r="J26" i="13"/>
  <c r="J27" i="13" s="1"/>
  <c r="J28" i="13" s="1"/>
  <c r="J30" i="13" s="1"/>
  <c r="J32" i="13" s="1"/>
  <c r="P106" i="7"/>
  <c r="R105" i="7"/>
  <c r="S105" i="7" s="1"/>
  <c r="P123" i="7"/>
  <c r="R122" i="7"/>
  <c r="S122" i="7" s="1"/>
  <c r="P80" i="7"/>
  <c r="R80" i="7" s="1"/>
  <c r="S80" i="7" s="1"/>
  <c r="R79" i="7"/>
  <c r="S79" i="7" s="1"/>
  <c r="C235" i="13"/>
  <c r="I40" i="13"/>
  <c r="H239" i="13" s="1"/>
  <c r="I18" i="13"/>
  <c r="H229" i="13" s="1"/>
  <c r="I19" i="13"/>
  <c r="H230" i="13" s="1"/>
  <c r="I59" i="13"/>
  <c r="D40" i="13"/>
  <c r="E40" i="13"/>
  <c r="D239" i="13" s="1"/>
  <c r="F40" i="13"/>
  <c r="E239" i="13" s="1"/>
  <c r="G40" i="13"/>
  <c r="F239" i="13" s="1"/>
  <c r="H40" i="13"/>
  <c r="G239" i="13" s="1"/>
  <c r="Y147" i="7" l="1"/>
  <c r="Z147" i="7" s="1"/>
  <c r="W137" i="7"/>
  <c r="AF139" i="7"/>
  <c r="AG139" i="7" s="1"/>
  <c r="AD140" i="7"/>
  <c r="AF140" i="7" s="1"/>
  <c r="AG140" i="7" s="1"/>
  <c r="AD163" i="7"/>
  <c r="AF163" i="7" s="1"/>
  <c r="AG163" i="7" s="1"/>
  <c r="AF152" i="7"/>
  <c r="AG152" i="7" s="1"/>
  <c r="AD153" i="7"/>
  <c r="I233" i="13"/>
  <c r="C239" i="13"/>
  <c r="P124" i="7"/>
  <c r="R124" i="7" s="1"/>
  <c r="S124" i="7" s="1"/>
  <c r="R123" i="7"/>
  <c r="S123" i="7" s="1"/>
  <c r="R106" i="7"/>
  <c r="S106" i="7" s="1"/>
  <c r="P107" i="7"/>
  <c r="G29" i="13"/>
  <c r="F235" i="13" s="1"/>
  <c r="I29" i="13"/>
  <c r="H235" i="13" s="1"/>
  <c r="F29" i="13"/>
  <c r="E29" i="13"/>
  <c r="D235" i="13" s="1"/>
  <c r="H29" i="13"/>
  <c r="G235" i="13" s="1"/>
  <c r="W138" i="7" l="1"/>
  <c r="Y137" i="7"/>
  <c r="Z137" i="7" s="1"/>
  <c r="AD154" i="7"/>
  <c r="AF153" i="7"/>
  <c r="AG153" i="7" s="1"/>
  <c r="E235" i="13"/>
  <c r="C248" i="13" s="1"/>
  <c r="I234" i="13"/>
  <c r="P108" i="7"/>
  <c r="R108" i="7" s="1"/>
  <c r="S108" i="7" s="1"/>
  <c r="R107" i="7"/>
  <c r="S107" i="7" s="1"/>
  <c r="W139" i="7" l="1"/>
  <c r="Y138" i="7"/>
  <c r="Z138" i="7" s="1"/>
  <c r="W148" i="7"/>
  <c r="AD164" i="7"/>
  <c r="AD155" i="7"/>
  <c r="AF154" i="7"/>
  <c r="AG154" i="7" s="1"/>
  <c r="B196" i="17"/>
  <c r="B195" i="17"/>
  <c r="D60" i="17"/>
  <c r="E60" i="17"/>
  <c r="Q41" i="17"/>
  <c r="P242" i="17" s="1"/>
  <c r="P41" i="17"/>
  <c r="O242" i="17" s="1"/>
  <c r="O41" i="17"/>
  <c r="N242" i="17" s="1"/>
  <c r="N41" i="17"/>
  <c r="M242" i="17" s="1"/>
  <c r="M41" i="17"/>
  <c r="L242" i="17" s="1"/>
  <c r="L41" i="17"/>
  <c r="K242" i="17" s="1"/>
  <c r="K41" i="17"/>
  <c r="J242" i="17" s="1"/>
  <c r="J41" i="17"/>
  <c r="I242" i="17" s="1"/>
  <c r="I41" i="17"/>
  <c r="H242" i="17" s="1"/>
  <c r="H41" i="17"/>
  <c r="G242" i="17" s="1"/>
  <c r="G41" i="17"/>
  <c r="F242" i="17" s="1"/>
  <c r="F41" i="17"/>
  <c r="C242" i="17"/>
  <c r="Q233" i="17"/>
  <c r="P233" i="17"/>
  <c r="O233" i="17"/>
  <c r="N233" i="17"/>
  <c r="M233" i="17"/>
  <c r="L233" i="17"/>
  <c r="K233" i="17"/>
  <c r="J233" i="17"/>
  <c r="I233" i="17"/>
  <c r="H233" i="17"/>
  <c r="G233" i="17"/>
  <c r="F233" i="17"/>
  <c r="E233" i="17"/>
  <c r="D233" i="17"/>
  <c r="C233" i="17"/>
  <c r="C232" i="17"/>
  <c r="B193" i="16"/>
  <c r="B192" i="16"/>
  <c r="C232" i="16"/>
  <c r="C231" i="16"/>
  <c r="B197" i="15"/>
  <c r="B196" i="15"/>
  <c r="D59" i="15"/>
  <c r="Q40" i="15"/>
  <c r="P241" i="15" s="1"/>
  <c r="P40" i="15"/>
  <c r="O241" i="15" s="1"/>
  <c r="O40" i="15"/>
  <c r="N241" i="15" s="1"/>
  <c r="N40" i="15"/>
  <c r="M241" i="15" s="1"/>
  <c r="M40" i="15"/>
  <c r="L241" i="15" s="1"/>
  <c r="L40" i="15"/>
  <c r="K241" i="15" s="1"/>
  <c r="K40" i="15"/>
  <c r="J241" i="15" s="1"/>
  <c r="J40" i="15"/>
  <c r="I241" i="15" s="1"/>
  <c r="I40" i="15"/>
  <c r="H241" i="15" s="1"/>
  <c r="G40" i="15"/>
  <c r="F241" i="15" s="1"/>
  <c r="F40" i="15"/>
  <c r="D241" i="15"/>
  <c r="Q232" i="15"/>
  <c r="P232" i="15"/>
  <c r="O232" i="15"/>
  <c r="N232" i="15"/>
  <c r="M232" i="15"/>
  <c r="L232" i="15"/>
  <c r="K232" i="15"/>
  <c r="J232" i="15"/>
  <c r="I232" i="15"/>
  <c r="H232" i="15"/>
  <c r="G232" i="15"/>
  <c r="F232" i="15"/>
  <c r="E232" i="15"/>
  <c r="D232" i="15"/>
  <c r="C232" i="15"/>
  <c r="C231" i="15"/>
  <c r="P40" i="14"/>
  <c r="O246" i="14" s="1"/>
  <c r="Q40" i="14"/>
  <c r="P246" i="14" s="1"/>
  <c r="I40" i="14"/>
  <c r="H246" i="14" s="1"/>
  <c r="G246" i="14"/>
  <c r="G40" i="14"/>
  <c r="F246" i="14" s="1"/>
  <c r="F40" i="14"/>
  <c r="E246" i="14" s="1"/>
  <c r="E40" i="14"/>
  <c r="D246" i="14" s="1"/>
  <c r="C246" i="14"/>
  <c r="Q246" i="14"/>
  <c r="O40" i="14"/>
  <c r="N246" i="14" s="1"/>
  <c r="N40" i="14"/>
  <c r="M246" i="14" s="1"/>
  <c r="M40" i="14"/>
  <c r="L246" i="14" s="1"/>
  <c r="K40" i="14"/>
  <c r="J246" i="14" s="1"/>
  <c r="J40" i="14"/>
  <c r="I246" i="14" s="1"/>
  <c r="Q237" i="14"/>
  <c r="P237" i="14"/>
  <c r="O237" i="14"/>
  <c r="N237" i="14"/>
  <c r="M237" i="14"/>
  <c r="L237" i="14"/>
  <c r="K237" i="14"/>
  <c r="J237" i="14"/>
  <c r="I237" i="14"/>
  <c r="H237" i="14"/>
  <c r="D59" i="14"/>
  <c r="H59" i="13"/>
  <c r="G59" i="13"/>
  <c r="F59" i="13"/>
  <c r="E59" i="13"/>
  <c r="D59" i="13"/>
  <c r="AH346" i="8"/>
  <c r="AG346" i="8"/>
  <c r="AH345" i="8"/>
  <c r="AG345" i="8"/>
  <c r="AH344" i="8"/>
  <c r="AG344" i="8"/>
  <c r="AH343" i="8"/>
  <c r="AG343" i="8"/>
  <c r="AH342" i="8"/>
  <c r="AG342" i="8"/>
  <c r="AH341" i="8"/>
  <c r="AG341" i="8"/>
  <c r="AH340" i="8"/>
  <c r="AG340" i="8"/>
  <c r="AH339" i="8"/>
  <c r="AG339" i="8"/>
  <c r="AH338" i="8"/>
  <c r="AG338" i="8"/>
  <c r="AH337" i="8"/>
  <c r="AG337" i="8"/>
  <c r="AH336" i="8"/>
  <c r="AG336" i="8"/>
  <c r="AH335" i="8"/>
  <c r="AG335" i="8"/>
  <c r="AH334" i="8"/>
  <c r="AG334" i="8"/>
  <c r="AH333" i="8"/>
  <c r="AG333" i="8"/>
  <c r="AH332" i="8"/>
  <c r="AG332" i="8"/>
  <c r="AH331" i="8"/>
  <c r="AG331" i="8"/>
  <c r="AH330" i="8"/>
  <c r="AG330" i="8"/>
  <c r="AH329" i="8"/>
  <c r="AG329" i="8"/>
  <c r="AH328" i="8"/>
  <c r="AG328" i="8"/>
  <c r="AH327" i="8"/>
  <c r="AG327" i="8"/>
  <c r="AH326" i="8"/>
  <c r="AG326" i="8"/>
  <c r="AH325" i="8"/>
  <c r="AG325" i="8"/>
  <c r="AH324" i="8"/>
  <c r="AG324" i="8"/>
  <c r="AH323" i="8"/>
  <c r="AG323" i="8"/>
  <c r="AH322" i="8"/>
  <c r="AG322" i="8"/>
  <c r="AH321" i="8"/>
  <c r="AG321" i="8"/>
  <c r="AH320" i="8"/>
  <c r="AG320" i="8"/>
  <c r="AH319" i="8"/>
  <c r="AG319" i="8"/>
  <c r="AH318" i="8"/>
  <c r="AG318" i="8"/>
  <c r="AH317" i="8"/>
  <c r="AG317" i="8"/>
  <c r="AH316" i="8"/>
  <c r="AG316" i="8"/>
  <c r="AH315" i="8"/>
  <c r="AG315" i="8"/>
  <c r="AH314" i="8"/>
  <c r="AG314" i="8"/>
  <c r="AH313" i="8"/>
  <c r="AG313" i="8"/>
  <c r="AH312" i="8"/>
  <c r="AG312" i="8"/>
  <c r="AH311" i="8"/>
  <c r="AG311" i="8"/>
  <c r="AH310" i="8"/>
  <c r="AG310" i="8"/>
  <c r="AH309" i="8"/>
  <c r="AG309" i="8"/>
  <c r="AH308" i="8"/>
  <c r="AG308" i="8"/>
  <c r="AH307" i="8"/>
  <c r="AG307" i="8"/>
  <c r="AH306" i="8"/>
  <c r="AG306" i="8"/>
  <c r="AH305" i="8"/>
  <c r="AG305" i="8"/>
  <c r="AH304" i="8"/>
  <c r="AG304" i="8"/>
  <c r="AH303" i="8"/>
  <c r="AG303" i="8"/>
  <c r="AH302" i="8"/>
  <c r="AG302" i="8"/>
  <c r="AH301" i="8"/>
  <c r="AG301" i="8"/>
  <c r="AH300" i="8"/>
  <c r="AG300" i="8"/>
  <c r="AH299" i="8"/>
  <c r="AG299" i="8"/>
  <c r="AH298" i="8"/>
  <c r="AG298" i="8"/>
  <c r="AH297" i="8"/>
  <c r="AG297" i="8"/>
  <c r="AH296" i="8"/>
  <c r="AG296" i="8"/>
  <c r="AH295" i="8"/>
  <c r="AG295" i="8"/>
  <c r="AH294" i="8"/>
  <c r="AG294" i="8"/>
  <c r="AH293" i="8"/>
  <c r="AG293" i="8"/>
  <c r="AH292" i="8"/>
  <c r="AG292" i="8"/>
  <c r="AH291" i="8"/>
  <c r="AG291" i="8"/>
  <c r="AH290" i="8"/>
  <c r="AG290" i="8"/>
  <c r="AH289" i="8"/>
  <c r="AG289" i="8"/>
  <c r="AH288" i="8"/>
  <c r="AG288" i="8"/>
  <c r="AH287" i="8"/>
  <c r="AG287" i="8"/>
  <c r="AH286" i="8"/>
  <c r="AG286" i="8"/>
  <c r="AH285" i="8"/>
  <c r="AG285" i="8"/>
  <c r="AH284" i="8"/>
  <c r="AG284" i="8"/>
  <c r="AH283" i="8"/>
  <c r="AG283" i="8"/>
  <c r="AH282" i="8"/>
  <c r="AG282" i="8"/>
  <c r="AH281" i="8"/>
  <c r="AG281" i="8"/>
  <c r="AH280" i="8"/>
  <c r="AG280" i="8"/>
  <c r="AH279" i="8"/>
  <c r="AG279" i="8"/>
  <c r="AH278" i="8"/>
  <c r="AG278" i="8"/>
  <c r="AH277" i="8"/>
  <c r="AG277" i="8"/>
  <c r="AH276" i="8"/>
  <c r="AG276" i="8"/>
  <c r="AH275" i="8"/>
  <c r="AG275" i="8"/>
  <c r="AH274" i="8"/>
  <c r="AG274" i="8"/>
  <c r="AH273" i="8"/>
  <c r="AG273" i="8"/>
  <c r="AH272" i="8"/>
  <c r="AG272" i="8"/>
  <c r="AH271" i="8"/>
  <c r="AG271" i="8"/>
  <c r="AH270" i="8"/>
  <c r="AG270" i="8"/>
  <c r="AH269" i="8"/>
  <c r="AG269" i="8"/>
  <c r="AH268" i="8"/>
  <c r="AG268" i="8"/>
  <c r="AH267" i="8"/>
  <c r="AG267" i="8"/>
  <c r="AH266" i="8"/>
  <c r="AG266" i="8"/>
  <c r="AH265" i="8"/>
  <c r="AG265" i="8"/>
  <c r="AH264" i="8"/>
  <c r="AG264" i="8"/>
  <c r="AH263" i="8"/>
  <c r="AG263" i="8"/>
  <c r="AH262" i="8"/>
  <c r="AG262" i="8"/>
  <c r="AH261" i="8"/>
  <c r="AG261" i="8"/>
  <c r="AH260" i="8"/>
  <c r="AG260" i="8"/>
  <c r="AH259" i="8"/>
  <c r="AG259" i="8"/>
  <c r="AH258" i="8"/>
  <c r="AG258" i="8"/>
  <c r="AH257" i="8"/>
  <c r="AG257" i="8"/>
  <c r="AH256" i="8"/>
  <c r="AG256" i="8"/>
  <c r="AH255" i="8"/>
  <c r="AG255" i="8"/>
  <c r="AH254" i="8"/>
  <c r="AG254" i="8"/>
  <c r="AH253" i="8"/>
  <c r="AG253" i="8"/>
  <c r="AH252" i="8"/>
  <c r="AG252" i="8"/>
  <c r="AH251" i="8"/>
  <c r="AG251" i="8"/>
  <c r="AH250" i="8"/>
  <c r="AG250" i="8"/>
  <c r="AH249" i="8"/>
  <c r="AG249" i="8"/>
  <c r="AH248" i="8"/>
  <c r="AG248" i="8"/>
  <c r="AH247" i="8"/>
  <c r="AG247" i="8"/>
  <c r="AH246" i="8"/>
  <c r="AG246" i="8"/>
  <c r="AH245" i="8"/>
  <c r="AG245" i="8"/>
  <c r="AH244" i="8"/>
  <c r="AG244" i="8"/>
  <c r="AH243" i="8"/>
  <c r="AG243" i="8"/>
  <c r="AH242" i="8"/>
  <c r="AG242" i="8"/>
  <c r="AH241" i="8"/>
  <c r="AG241" i="8"/>
  <c r="AH240" i="8"/>
  <c r="AG240" i="8"/>
  <c r="AH239" i="8"/>
  <c r="AG239" i="8"/>
  <c r="AH238" i="8"/>
  <c r="AG238" i="8"/>
  <c r="AH237" i="8"/>
  <c r="AG237" i="8"/>
  <c r="AH236" i="8"/>
  <c r="AG236" i="8"/>
  <c r="AH235" i="8"/>
  <c r="AG235" i="8"/>
  <c r="AH234" i="8"/>
  <c r="AG234" i="8"/>
  <c r="AH233" i="8"/>
  <c r="AG233" i="8"/>
  <c r="AH232" i="8"/>
  <c r="AG232" i="8"/>
  <c r="AH231" i="8"/>
  <c r="AG231" i="8"/>
  <c r="AH230" i="8"/>
  <c r="AG230" i="8"/>
  <c r="AH229" i="8"/>
  <c r="AG229" i="8"/>
  <c r="AH228" i="8"/>
  <c r="AG228" i="8"/>
  <c r="AH227" i="8"/>
  <c r="AG227" i="8"/>
  <c r="AH226" i="8"/>
  <c r="AG226" i="8"/>
  <c r="AH225" i="8"/>
  <c r="AG225" i="8"/>
  <c r="AH224" i="8"/>
  <c r="AG224" i="8"/>
  <c r="AH223" i="8"/>
  <c r="AG223" i="8"/>
  <c r="AH222" i="8"/>
  <c r="AG222" i="8"/>
  <c r="AH221" i="8"/>
  <c r="AG221" i="8"/>
  <c r="AH220" i="8"/>
  <c r="AG220" i="8"/>
  <c r="AH219" i="8"/>
  <c r="AG219" i="8"/>
  <c r="AH218" i="8"/>
  <c r="AG218" i="8"/>
  <c r="AH217" i="8"/>
  <c r="AG217" i="8"/>
  <c r="AH216" i="8"/>
  <c r="AG216" i="8"/>
  <c r="AH215" i="8"/>
  <c r="AG215" i="8"/>
  <c r="AH214" i="8"/>
  <c r="AG214" i="8"/>
  <c r="AH213" i="8"/>
  <c r="AG213" i="8"/>
  <c r="AH212" i="8"/>
  <c r="AG212" i="8"/>
  <c r="AH211" i="8"/>
  <c r="AG211" i="8"/>
  <c r="AH210" i="8"/>
  <c r="AG210" i="8"/>
  <c r="AH209" i="8"/>
  <c r="AG209" i="8"/>
  <c r="AH208" i="8"/>
  <c r="AG208" i="8"/>
  <c r="AH207" i="8"/>
  <c r="AG207" i="8"/>
  <c r="AH206" i="8"/>
  <c r="AG206" i="8"/>
  <c r="AH205" i="8"/>
  <c r="AG205" i="8"/>
  <c r="AH204" i="8"/>
  <c r="AG204" i="8"/>
  <c r="AH203" i="8"/>
  <c r="AG203" i="8"/>
  <c r="AH202" i="8"/>
  <c r="AG202" i="8"/>
  <c r="AH201" i="8"/>
  <c r="AG201" i="8"/>
  <c r="AH200" i="8"/>
  <c r="AG200" i="8"/>
  <c r="AH199" i="8"/>
  <c r="AG199" i="8"/>
  <c r="AH198" i="8"/>
  <c r="AG198" i="8"/>
  <c r="AH197" i="8"/>
  <c r="AG197" i="8"/>
  <c r="AH196" i="8"/>
  <c r="AG196" i="8"/>
  <c r="AH195" i="8"/>
  <c r="AG195" i="8"/>
  <c r="AH194" i="8"/>
  <c r="AG194" i="8"/>
  <c r="AH193" i="8"/>
  <c r="AG193" i="8"/>
  <c r="AH192" i="8"/>
  <c r="AG192" i="8"/>
  <c r="AH191" i="8"/>
  <c r="AG191" i="8"/>
  <c r="AH190" i="8"/>
  <c r="AG190" i="8"/>
  <c r="AH189" i="8"/>
  <c r="AG189" i="8"/>
  <c r="AH188" i="8"/>
  <c r="AG188" i="8"/>
  <c r="AH187" i="8"/>
  <c r="AG187" i="8"/>
  <c r="AH186" i="8"/>
  <c r="AG186" i="8"/>
  <c r="AH185" i="8"/>
  <c r="AG185" i="8"/>
  <c r="AH184" i="8"/>
  <c r="AG184" i="8"/>
  <c r="AH183" i="8"/>
  <c r="AG183" i="8"/>
  <c r="AH182" i="8"/>
  <c r="AG182" i="8"/>
  <c r="AH181" i="8"/>
  <c r="AG181" i="8"/>
  <c r="AH180" i="8"/>
  <c r="AG180" i="8"/>
  <c r="AH179" i="8"/>
  <c r="AG179" i="8"/>
  <c r="AH178" i="8"/>
  <c r="AG178" i="8"/>
  <c r="AH177" i="8"/>
  <c r="AG177" i="8"/>
  <c r="AH176" i="8"/>
  <c r="AG176" i="8"/>
  <c r="AH175" i="8"/>
  <c r="AG175" i="8"/>
  <c r="AH174" i="8"/>
  <c r="AG174" i="8"/>
  <c r="AH173" i="8"/>
  <c r="AG173" i="8"/>
  <c r="AH172" i="8"/>
  <c r="AG172" i="8"/>
  <c r="AH171" i="8"/>
  <c r="AG171" i="8"/>
  <c r="AH170" i="8"/>
  <c r="AG170" i="8"/>
  <c r="AH169" i="8"/>
  <c r="AG169" i="8"/>
  <c r="AH168" i="8"/>
  <c r="AG168" i="8"/>
  <c r="AH167" i="8"/>
  <c r="AG167" i="8"/>
  <c r="AH166" i="8"/>
  <c r="AG166" i="8"/>
  <c r="AH165" i="8"/>
  <c r="AG165" i="8"/>
  <c r="AH164" i="8"/>
  <c r="AG164" i="8"/>
  <c r="AH163" i="8"/>
  <c r="AG163" i="8"/>
  <c r="AH162" i="8"/>
  <c r="AG162" i="8"/>
  <c r="AH161" i="8"/>
  <c r="AG161" i="8"/>
  <c r="AH160" i="8"/>
  <c r="AG160" i="8"/>
  <c r="AH159" i="8"/>
  <c r="AG159" i="8"/>
  <c r="AH158" i="8"/>
  <c r="AG158" i="8"/>
  <c r="AH157" i="8"/>
  <c r="AG157" i="8"/>
  <c r="AH156" i="8"/>
  <c r="AG156" i="8"/>
  <c r="AH155" i="8"/>
  <c r="AG155" i="8"/>
  <c r="AH154" i="8"/>
  <c r="AG154" i="8"/>
  <c r="AH153" i="8"/>
  <c r="AG153" i="8"/>
  <c r="AH152" i="8"/>
  <c r="AG152" i="8"/>
  <c r="AH151" i="8"/>
  <c r="AG151" i="8"/>
  <c r="AH150" i="8"/>
  <c r="AG150" i="8"/>
  <c r="AH149" i="8"/>
  <c r="AG149" i="8"/>
  <c r="AH148" i="8"/>
  <c r="AG148" i="8"/>
  <c r="AH147" i="8"/>
  <c r="AG147" i="8"/>
  <c r="AH146" i="8"/>
  <c r="AG146" i="8"/>
  <c r="AH145" i="8"/>
  <c r="AG145" i="8"/>
  <c r="AH144" i="8"/>
  <c r="AG144" i="8"/>
  <c r="AH143" i="8"/>
  <c r="AG143" i="8"/>
  <c r="AH142" i="8"/>
  <c r="AG142" i="8"/>
  <c r="AH141" i="8"/>
  <c r="AG141" i="8"/>
  <c r="AH140" i="8"/>
  <c r="AG140" i="8"/>
  <c r="AH139" i="8"/>
  <c r="AG139" i="8"/>
  <c r="AH138" i="8"/>
  <c r="AG138" i="8"/>
  <c r="AH137" i="8"/>
  <c r="AG137" i="8"/>
  <c r="AH136" i="8"/>
  <c r="AG136" i="8"/>
  <c r="AH135" i="8"/>
  <c r="AG135" i="8"/>
  <c r="AH134" i="8"/>
  <c r="AG134" i="8"/>
  <c r="AH133" i="8"/>
  <c r="AG133" i="8"/>
  <c r="AH132" i="8"/>
  <c r="AG132" i="8"/>
  <c r="AH131" i="8"/>
  <c r="AG131" i="8"/>
  <c r="AH130" i="8"/>
  <c r="AG130" i="8"/>
  <c r="AH129" i="8"/>
  <c r="AG129" i="8"/>
  <c r="AH128" i="8"/>
  <c r="AG128" i="8"/>
  <c r="AH127" i="8"/>
  <c r="AG127" i="8"/>
  <c r="AH126" i="8"/>
  <c r="AG126" i="8"/>
  <c r="AH125" i="8"/>
  <c r="AG125" i="8"/>
  <c r="AH124" i="8"/>
  <c r="AG124" i="8"/>
  <c r="AH123" i="8"/>
  <c r="AG123" i="8"/>
  <c r="AH122" i="8"/>
  <c r="AG122" i="8"/>
  <c r="AH121" i="8"/>
  <c r="AG121" i="8"/>
  <c r="AH120" i="8"/>
  <c r="AG120" i="8"/>
  <c r="AH119" i="8"/>
  <c r="AG119" i="8"/>
  <c r="AH118" i="8"/>
  <c r="AG118" i="8"/>
  <c r="AH117" i="8"/>
  <c r="AG117" i="8"/>
  <c r="AH116" i="8"/>
  <c r="AG116" i="8"/>
  <c r="AH115" i="8"/>
  <c r="AG115" i="8"/>
  <c r="AH114" i="8"/>
  <c r="AG114" i="8"/>
  <c r="AH113" i="8"/>
  <c r="AG113" i="8"/>
  <c r="AH112" i="8"/>
  <c r="AG112" i="8"/>
  <c r="AH111" i="8"/>
  <c r="AG111" i="8"/>
  <c r="AH110" i="8"/>
  <c r="AG110" i="8"/>
  <c r="AH109" i="8"/>
  <c r="AG109" i="8"/>
  <c r="AH108" i="8"/>
  <c r="AG108" i="8"/>
  <c r="AH107" i="8"/>
  <c r="AG107" i="8"/>
  <c r="AH106" i="8"/>
  <c r="AG106" i="8"/>
  <c r="AH105" i="8"/>
  <c r="AG105" i="8"/>
  <c r="AH104" i="8"/>
  <c r="AG104" i="8"/>
  <c r="AH103" i="8"/>
  <c r="AG103" i="8"/>
  <c r="AH102" i="8"/>
  <c r="AG102" i="8"/>
  <c r="AH101" i="8"/>
  <c r="AG101" i="8"/>
  <c r="AH100" i="8"/>
  <c r="AG100" i="8"/>
  <c r="AH99" i="8"/>
  <c r="AG99" i="8"/>
  <c r="AH98" i="8"/>
  <c r="AG98" i="8"/>
  <c r="AH97" i="8"/>
  <c r="AG97" i="8"/>
  <c r="AH96" i="8"/>
  <c r="AG96" i="8"/>
  <c r="AH95" i="8"/>
  <c r="AG95" i="8"/>
  <c r="AH94" i="8"/>
  <c r="AG94" i="8"/>
  <c r="AH93" i="8"/>
  <c r="AG93" i="8"/>
  <c r="AH92" i="8"/>
  <c r="AG92" i="8"/>
  <c r="AH91" i="8"/>
  <c r="AG91" i="8"/>
  <c r="AH90" i="8"/>
  <c r="AG90" i="8"/>
  <c r="AH89" i="8"/>
  <c r="AG89" i="8"/>
  <c r="AH88" i="8"/>
  <c r="AG88" i="8"/>
  <c r="AH87" i="8"/>
  <c r="AG87" i="8"/>
  <c r="AH86" i="8"/>
  <c r="AG86" i="8"/>
  <c r="AH85" i="8"/>
  <c r="AG85" i="8"/>
  <c r="AH84" i="8"/>
  <c r="AG84" i="8"/>
  <c r="AH83" i="8"/>
  <c r="AG83" i="8"/>
  <c r="AH82" i="8"/>
  <c r="AG82" i="8"/>
  <c r="AH81" i="8"/>
  <c r="AG81" i="8"/>
  <c r="AH80" i="8"/>
  <c r="AG80" i="8"/>
  <c r="AH79" i="8"/>
  <c r="AG79" i="8"/>
  <c r="AH78" i="8"/>
  <c r="AG78" i="8"/>
  <c r="AH77" i="8"/>
  <c r="AG77" i="8"/>
  <c r="AH76" i="8"/>
  <c r="AG76" i="8"/>
  <c r="AH75" i="8"/>
  <c r="AG75" i="8"/>
  <c r="AH74" i="8"/>
  <c r="AG74" i="8"/>
  <c r="AH73" i="8"/>
  <c r="AG73" i="8"/>
  <c r="AH72" i="8"/>
  <c r="AG72" i="8"/>
  <c r="AH71" i="8"/>
  <c r="AG71" i="8"/>
  <c r="AH70" i="8"/>
  <c r="AG70" i="8"/>
  <c r="AH69" i="8"/>
  <c r="AG69" i="8"/>
  <c r="AH68" i="8"/>
  <c r="AG68" i="8"/>
  <c r="AH67" i="8"/>
  <c r="AG67" i="8"/>
  <c r="AH66" i="8"/>
  <c r="AG66" i="8"/>
  <c r="AH65" i="8"/>
  <c r="AG65" i="8"/>
  <c r="AH64" i="8"/>
  <c r="AG64" i="8"/>
  <c r="AH63" i="8"/>
  <c r="AG63" i="8"/>
  <c r="AH62" i="8"/>
  <c r="AG62" i="8"/>
  <c r="AH61" i="8"/>
  <c r="AG61" i="8"/>
  <c r="AH60" i="8"/>
  <c r="AG60" i="8"/>
  <c r="AH59" i="8"/>
  <c r="AG59" i="8"/>
  <c r="AH58" i="8"/>
  <c r="AG58" i="8"/>
  <c r="AH57" i="8"/>
  <c r="AG57" i="8"/>
  <c r="AH56" i="8"/>
  <c r="AG56" i="8"/>
  <c r="AH55" i="8"/>
  <c r="AG55" i="8"/>
  <c r="AH54" i="8"/>
  <c r="AG54" i="8"/>
  <c r="AH53" i="8"/>
  <c r="AG53" i="8"/>
  <c r="AH52" i="8"/>
  <c r="AG52" i="8"/>
  <c r="AH51" i="8"/>
  <c r="AG51" i="8"/>
  <c r="AH50" i="8"/>
  <c r="AG50" i="8"/>
  <c r="AH49" i="8"/>
  <c r="AG49" i="8"/>
  <c r="AH48" i="8"/>
  <c r="AG48" i="8"/>
  <c r="AH47" i="8"/>
  <c r="AG47" i="8"/>
  <c r="AH46" i="8"/>
  <c r="AG46" i="8"/>
  <c r="AH45" i="8"/>
  <c r="AG45" i="8"/>
  <c r="AH44" i="8"/>
  <c r="AG44" i="8"/>
  <c r="AH43" i="8"/>
  <c r="AG43" i="8"/>
  <c r="AH42" i="8"/>
  <c r="AG42" i="8"/>
  <c r="AH41" i="8"/>
  <c r="AG41" i="8"/>
  <c r="AH40" i="8"/>
  <c r="AG40" i="8"/>
  <c r="AH39" i="8"/>
  <c r="AG39" i="8"/>
  <c r="AH38" i="8"/>
  <c r="AG38" i="8"/>
  <c r="AH37" i="8"/>
  <c r="AG37" i="8"/>
  <c r="AH36" i="8"/>
  <c r="AG36" i="8"/>
  <c r="AH35" i="8"/>
  <c r="AG35" i="8"/>
  <c r="AH34" i="8"/>
  <c r="AG34" i="8"/>
  <c r="AH33" i="8"/>
  <c r="AG33" i="8"/>
  <c r="AH32" i="8"/>
  <c r="AG32" i="8"/>
  <c r="AH31" i="8"/>
  <c r="AG31" i="8"/>
  <c r="AH30" i="8"/>
  <c r="AG30" i="8"/>
  <c r="AH29" i="8"/>
  <c r="AG29" i="8"/>
  <c r="AH28" i="8"/>
  <c r="AG28" i="8"/>
  <c r="AH27" i="8"/>
  <c r="AG27" i="8"/>
  <c r="AH26" i="8"/>
  <c r="AG26" i="8"/>
  <c r="AH25" i="8"/>
  <c r="AG25" i="8"/>
  <c r="AH24" i="8"/>
  <c r="AG24" i="8"/>
  <c r="AH23" i="8"/>
  <c r="AG23" i="8"/>
  <c r="AH22" i="8"/>
  <c r="AG22" i="8"/>
  <c r="AH21" i="8"/>
  <c r="AG21" i="8"/>
  <c r="AH20" i="8"/>
  <c r="AG20" i="8"/>
  <c r="AH19" i="8"/>
  <c r="AG19" i="8"/>
  <c r="AH18" i="8"/>
  <c r="AG18" i="8"/>
  <c r="AH17" i="8"/>
  <c r="AG17" i="8"/>
  <c r="AU243" i="7"/>
  <c r="AU242" i="7"/>
  <c r="AU241" i="7"/>
  <c r="AU240" i="7"/>
  <c r="AU239" i="7"/>
  <c r="AU238" i="7"/>
  <c r="AU237" i="7"/>
  <c r="AU236" i="7"/>
  <c r="AU235" i="7"/>
  <c r="AU234" i="7"/>
  <c r="AU233" i="7"/>
  <c r="AU232" i="7"/>
  <c r="AU231" i="7"/>
  <c r="AU230" i="7"/>
  <c r="AU229" i="7"/>
  <c r="AU228" i="7"/>
  <c r="AU227" i="7"/>
  <c r="AU226" i="7"/>
  <c r="AU225" i="7"/>
  <c r="AU224" i="7"/>
  <c r="AU223" i="7"/>
  <c r="AU222" i="7"/>
  <c r="AU221" i="7"/>
  <c r="AU220" i="7"/>
  <c r="AU219" i="7"/>
  <c r="AU218" i="7"/>
  <c r="AU217" i="7"/>
  <c r="AU216" i="7"/>
  <c r="AU215" i="7"/>
  <c r="AU214" i="7"/>
  <c r="AU213" i="7"/>
  <c r="AU212" i="7"/>
  <c r="AU211" i="7"/>
  <c r="AU210" i="7"/>
  <c r="AU209" i="7"/>
  <c r="AU208" i="7"/>
  <c r="AU207" i="7"/>
  <c r="AU206" i="7"/>
  <c r="AU205" i="7"/>
  <c r="AU204" i="7"/>
  <c r="AU203" i="7"/>
  <c r="AU202" i="7"/>
  <c r="AU201" i="7"/>
  <c r="AU200" i="7"/>
  <c r="AU199" i="7"/>
  <c r="AU198" i="7"/>
  <c r="AU197" i="7"/>
  <c r="AU196" i="7"/>
  <c r="AU195" i="7"/>
  <c r="AU194" i="7"/>
  <c r="AU193" i="7"/>
  <c r="AU192" i="7"/>
  <c r="AU191" i="7"/>
  <c r="AU190" i="7"/>
  <c r="AU189" i="7"/>
  <c r="AU188" i="7"/>
  <c r="AU187" i="7"/>
  <c r="AU186" i="7"/>
  <c r="AU185" i="7"/>
  <c r="AU184" i="7"/>
  <c r="AU183" i="7"/>
  <c r="AU182" i="7"/>
  <c r="AU181" i="7"/>
  <c r="AU180" i="7"/>
  <c r="AU179" i="7"/>
  <c r="AU178" i="7"/>
  <c r="AU177" i="7"/>
  <c r="AU176" i="7"/>
  <c r="AU175" i="7"/>
  <c r="AU174" i="7"/>
  <c r="AU173" i="7"/>
  <c r="AU172" i="7"/>
  <c r="AU171" i="7"/>
  <c r="AU170" i="7"/>
  <c r="AU169" i="7"/>
  <c r="AU168" i="7"/>
  <c r="AU167" i="7"/>
  <c r="AU166" i="7"/>
  <c r="AU165" i="7"/>
  <c r="AU164" i="7"/>
  <c r="AU163" i="7"/>
  <c r="AU162" i="7"/>
  <c r="AU161" i="7"/>
  <c r="AU160" i="7"/>
  <c r="AU159" i="7"/>
  <c r="AU158" i="7"/>
  <c r="AU157" i="7"/>
  <c r="AU156" i="7"/>
  <c r="AU155" i="7"/>
  <c r="AU154" i="7"/>
  <c r="AU153" i="7"/>
  <c r="AU152" i="7"/>
  <c r="AU151" i="7"/>
  <c r="AU150" i="7"/>
  <c r="AU149" i="7"/>
  <c r="AU148" i="7"/>
  <c r="AU147" i="7"/>
  <c r="AU146" i="7"/>
  <c r="AU145" i="7"/>
  <c r="AU144" i="7"/>
  <c r="AU143" i="7"/>
  <c r="AU142" i="7"/>
  <c r="AU141" i="7"/>
  <c r="AU140" i="7"/>
  <c r="AU139" i="7"/>
  <c r="AU138" i="7"/>
  <c r="AU137" i="7"/>
  <c r="AU136" i="7"/>
  <c r="AU135" i="7"/>
  <c r="AU134" i="7"/>
  <c r="AU133" i="7"/>
  <c r="AU132" i="7"/>
  <c r="AU131" i="7"/>
  <c r="AU130" i="7"/>
  <c r="AU129" i="7"/>
  <c r="AU128" i="7"/>
  <c r="AU127" i="7"/>
  <c r="AU126" i="7"/>
  <c r="AU125" i="7"/>
  <c r="AU112" i="7"/>
  <c r="AU111" i="7"/>
  <c r="AU110" i="7"/>
  <c r="AU109" i="7"/>
  <c r="AU98" i="7"/>
  <c r="AU96" i="7"/>
  <c r="AU95" i="7"/>
  <c r="AU94" i="7"/>
  <c r="AU93" i="7"/>
  <c r="AU92" i="7"/>
  <c r="AU91" i="7"/>
  <c r="AU90" i="7"/>
  <c r="AU89" i="7"/>
  <c r="AU88" i="7"/>
  <c r="AU87" i="7"/>
  <c r="AU86" i="7"/>
  <c r="AU85" i="7"/>
  <c r="AU84" i="7"/>
  <c r="AU83" i="7"/>
  <c r="AU82" i="7"/>
  <c r="AU81" i="7"/>
  <c r="AU71" i="7"/>
  <c r="AU70" i="7"/>
  <c r="AU69" i="7"/>
  <c r="AU68" i="7"/>
  <c r="AU67" i="7"/>
  <c r="AU66" i="7"/>
  <c r="AU65" i="7"/>
  <c r="AU64" i="7"/>
  <c r="AU63" i="7"/>
  <c r="AU62" i="7"/>
  <c r="AU61" i="7"/>
  <c r="AU60" i="7"/>
  <c r="AU59" i="7"/>
  <c r="AU58" i="7"/>
  <c r="AU57" i="7"/>
  <c r="AU56" i="7"/>
  <c r="AU55" i="7"/>
  <c r="AU54" i="7"/>
  <c r="AU53" i="7"/>
  <c r="AU52" i="7"/>
  <c r="AU51" i="7"/>
  <c r="AU50" i="7"/>
  <c r="AU49" i="7"/>
  <c r="AU48" i="7"/>
  <c r="AU47" i="7"/>
  <c r="AU46" i="7"/>
  <c r="AU45" i="7"/>
  <c r="AU44" i="7"/>
  <c r="AU43" i="7"/>
  <c r="AU42" i="7"/>
  <c r="AU41" i="7"/>
  <c r="AU40" i="7"/>
  <c r="AU39" i="7"/>
  <c r="AU38" i="7"/>
  <c r="AU37" i="7"/>
  <c r="AU36" i="7"/>
  <c r="AU35" i="7"/>
  <c r="AU34" i="7"/>
  <c r="AU33" i="7"/>
  <c r="AU32" i="7"/>
  <c r="AU31" i="7"/>
  <c r="AU30" i="7"/>
  <c r="AU29" i="7"/>
  <c r="AU28" i="7"/>
  <c r="AU27" i="7"/>
  <c r="AU26" i="7"/>
  <c r="AU25" i="7"/>
  <c r="AU24" i="7"/>
  <c r="AU23" i="7"/>
  <c r="AU22" i="7"/>
  <c r="AU21" i="7"/>
  <c r="AU20" i="7"/>
  <c r="AU19" i="7"/>
  <c r="AU18" i="7"/>
  <c r="AU17" i="7"/>
  <c r="AU16" i="7"/>
  <c r="AM230" i="5"/>
  <c r="AM229" i="5"/>
  <c r="AM228" i="5"/>
  <c r="AM227" i="5"/>
  <c r="AM226" i="5"/>
  <c r="AM225" i="5"/>
  <c r="AM224" i="5"/>
  <c r="AM223" i="5"/>
  <c r="AM222" i="5"/>
  <c r="AM221" i="5"/>
  <c r="AM220" i="5"/>
  <c r="AM219" i="5"/>
  <c r="AM218" i="5"/>
  <c r="AM217" i="5"/>
  <c r="AM216" i="5"/>
  <c r="AM215" i="5"/>
  <c r="AM214" i="5"/>
  <c r="AM213" i="5"/>
  <c r="AM212" i="5"/>
  <c r="AM211" i="5"/>
  <c r="AM210" i="5"/>
  <c r="AM209" i="5"/>
  <c r="AM208" i="5"/>
  <c r="AM207" i="5"/>
  <c r="AM206" i="5"/>
  <c r="AM205" i="5"/>
  <c r="AM204" i="5"/>
  <c r="AM203" i="5"/>
  <c r="AM202" i="5"/>
  <c r="AM201" i="5"/>
  <c r="AM200" i="5"/>
  <c r="AM199" i="5"/>
  <c r="AM198" i="5"/>
  <c r="AM197" i="5"/>
  <c r="AM196" i="5"/>
  <c r="AM195" i="5"/>
  <c r="AM194" i="5"/>
  <c r="AM193" i="5"/>
  <c r="AM192" i="5"/>
  <c r="AM191" i="5"/>
  <c r="AM190" i="5"/>
  <c r="AM189" i="5"/>
  <c r="AM188" i="5"/>
  <c r="AM187" i="5"/>
  <c r="AM186" i="5"/>
  <c r="AM185" i="5"/>
  <c r="AM184" i="5"/>
  <c r="AM183" i="5"/>
  <c r="AM182" i="5"/>
  <c r="AM181" i="5"/>
  <c r="AM180" i="5"/>
  <c r="AM179" i="5"/>
  <c r="AM178" i="5"/>
  <c r="AM177" i="5"/>
  <c r="AM176" i="5"/>
  <c r="AM175" i="5"/>
  <c r="AM174" i="5"/>
  <c r="AM173" i="5"/>
  <c r="AM172" i="5"/>
  <c r="AM171" i="5"/>
  <c r="AM170" i="5"/>
  <c r="AM169" i="5"/>
  <c r="AM168" i="5"/>
  <c r="AM167" i="5"/>
  <c r="AM166" i="5"/>
  <c r="AM165" i="5"/>
  <c r="AM164" i="5"/>
  <c r="AM163" i="5"/>
  <c r="AM162" i="5"/>
  <c r="AM161" i="5"/>
  <c r="AM160" i="5"/>
  <c r="AM159" i="5"/>
  <c r="AM158" i="5"/>
  <c r="AM157" i="5"/>
  <c r="AM156" i="5"/>
  <c r="AM155" i="5"/>
  <c r="AM154" i="5"/>
  <c r="AM153" i="5"/>
  <c r="AM152" i="5"/>
  <c r="AM151" i="5"/>
  <c r="AM150" i="5"/>
  <c r="AM149" i="5"/>
  <c r="AM148" i="5"/>
  <c r="AM147" i="5"/>
  <c r="AM146" i="5"/>
  <c r="AM145" i="5"/>
  <c r="AM144" i="5"/>
  <c r="AM143" i="5"/>
  <c r="AM142" i="5"/>
  <c r="AM141" i="5"/>
  <c r="AM139" i="5"/>
  <c r="AM138" i="5"/>
  <c r="AM137" i="5"/>
  <c r="AM136" i="5"/>
  <c r="AM135" i="5"/>
  <c r="AM134" i="5"/>
  <c r="AM133" i="5"/>
  <c r="AM132" i="5"/>
  <c r="AM131" i="5"/>
  <c r="AM130" i="5"/>
  <c r="AM129" i="5"/>
  <c r="AM128" i="5"/>
  <c r="AM127" i="5"/>
  <c r="AM124" i="5"/>
  <c r="AM123" i="5"/>
  <c r="AM122" i="5"/>
  <c r="AM121" i="5"/>
  <c r="AM120" i="5"/>
  <c r="AM119" i="5"/>
  <c r="AM118" i="5"/>
  <c r="AM117" i="5"/>
  <c r="AM116" i="5"/>
  <c r="AM115" i="5"/>
  <c r="AM114" i="5"/>
  <c r="AM113" i="5"/>
  <c r="AM112" i="5"/>
  <c r="AN112" i="5" s="1"/>
  <c r="AM109" i="5"/>
  <c r="AM108" i="5"/>
  <c r="AM107" i="5"/>
  <c r="AM106" i="5"/>
  <c r="AM105" i="5"/>
  <c r="AM104" i="5"/>
  <c r="AM103" i="5"/>
  <c r="AM102" i="5"/>
  <c r="AM101" i="5"/>
  <c r="AM100" i="5"/>
  <c r="AM99" i="5"/>
  <c r="AM98" i="5"/>
  <c r="AM96" i="5"/>
  <c r="AM95" i="5"/>
  <c r="AM94" i="5"/>
  <c r="AM93" i="5"/>
  <c r="AM92" i="5"/>
  <c r="AM91" i="5"/>
  <c r="AM90" i="5"/>
  <c r="AM89" i="5"/>
  <c r="AM88" i="5"/>
  <c r="AM87" i="5"/>
  <c r="AM86" i="5"/>
  <c r="AM85" i="5"/>
  <c r="AM84" i="5"/>
  <c r="AM83" i="5"/>
  <c r="AM82" i="5"/>
  <c r="AM81" i="5"/>
  <c r="AM80" i="5"/>
  <c r="AM79" i="5"/>
  <c r="AM78" i="5"/>
  <c r="AM77" i="5"/>
  <c r="AM76" i="5"/>
  <c r="AM75" i="5"/>
  <c r="AM74" i="5"/>
  <c r="AM73" i="5"/>
  <c r="AM72" i="5"/>
  <c r="AM71" i="5"/>
  <c r="AM70" i="5"/>
  <c r="AM69" i="5"/>
  <c r="AM68" i="5"/>
  <c r="AM67" i="5"/>
  <c r="AM66" i="5"/>
  <c r="AM65" i="5"/>
  <c r="AM64" i="5"/>
  <c r="AM63" i="5"/>
  <c r="AM62" i="5"/>
  <c r="AM61" i="5"/>
  <c r="AM60" i="5"/>
  <c r="AN60" i="5" s="1"/>
  <c r="AM59" i="5"/>
  <c r="AM58" i="5"/>
  <c r="AM57" i="5"/>
  <c r="AM56" i="5"/>
  <c r="AM55" i="5"/>
  <c r="AM54" i="5"/>
  <c r="AM53" i="5"/>
  <c r="AN53" i="5" s="1"/>
  <c r="AM52" i="5"/>
  <c r="AM51" i="5"/>
  <c r="AM50" i="5"/>
  <c r="AM49" i="5"/>
  <c r="AM48" i="5"/>
  <c r="AM47" i="5"/>
  <c r="AM46" i="5"/>
  <c r="AN46" i="5" s="1"/>
  <c r="AM45" i="5"/>
  <c r="AM44" i="5"/>
  <c r="AM43" i="5"/>
  <c r="AM42" i="5"/>
  <c r="AM41" i="5"/>
  <c r="AM40" i="5"/>
  <c r="AM39" i="5"/>
  <c r="AM38" i="5"/>
  <c r="AM37" i="5"/>
  <c r="AM36" i="5"/>
  <c r="AM35" i="5"/>
  <c r="AM34" i="5"/>
  <c r="AM33" i="5"/>
  <c r="AM32" i="5"/>
  <c r="AM31" i="5"/>
  <c r="AM30" i="5"/>
  <c r="AN30" i="5" s="1"/>
  <c r="AM29" i="5"/>
  <c r="AM28" i="5"/>
  <c r="AM27" i="5"/>
  <c r="AM26" i="5"/>
  <c r="AM25" i="5"/>
  <c r="AM24" i="5"/>
  <c r="AM23" i="5"/>
  <c r="AM22" i="5"/>
  <c r="AM21" i="5"/>
  <c r="AM20" i="5"/>
  <c r="AM19" i="5"/>
  <c r="AM18" i="5"/>
  <c r="AM17" i="5"/>
  <c r="AM16" i="5"/>
  <c r="AM235" i="1"/>
  <c r="AN235" i="1" s="1"/>
  <c r="AM234" i="1"/>
  <c r="AM233" i="1"/>
  <c r="AO233" i="1" s="1"/>
  <c r="AM232" i="1"/>
  <c r="AO232" i="1" s="1"/>
  <c r="AM231" i="1"/>
  <c r="AO231" i="1" s="1"/>
  <c r="AM230" i="1"/>
  <c r="AO230" i="1" s="1"/>
  <c r="AM229" i="1"/>
  <c r="AO229" i="1" s="1"/>
  <c r="AM228" i="1"/>
  <c r="AO228" i="1" s="1"/>
  <c r="AM227" i="1"/>
  <c r="AO227" i="1" s="1"/>
  <c r="AM226" i="1"/>
  <c r="AO226" i="1" s="1"/>
  <c r="AM225" i="1"/>
  <c r="AO225" i="1" s="1"/>
  <c r="AM224" i="1"/>
  <c r="AO224" i="1" s="1"/>
  <c r="AM223" i="1"/>
  <c r="AO223" i="1" s="1"/>
  <c r="AM222" i="1"/>
  <c r="AO222" i="1" s="1"/>
  <c r="AM221" i="1"/>
  <c r="AO221" i="1" s="1"/>
  <c r="AM220" i="1"/>
  <c r="AO220" i="1" s="1"/>
  <c r="AM219" i="1"/>
  <c r="AO219" i="1" s="1"/>
  <c r="AM218" i="1"/>
  <c r="AO218" i="1" s="1"/>
  <c r="AM217" i="1"/>
  <c r="AO217" i="1" s="1"/>
  <c r="AM216" i="1"/>
  <c r="AO216" i="1" s="1"/>
  <c r="AM215" i="1"/>
  <c r="AO215" i="1" s="1"/>
  <c r="AM214" i="1"/>
  <c r="AO214" i="1" s="1"/>
  <c r="AM213" i="1"/>
  <c r="AO213" i="1" s="1"/>
  <c r="AM212" i="1"/>
  <c r="AO212" i="1" s="1"/>
  <c r="AM211" i="1"/>
  <c r="AO211" i="1" s="1"/>
  <c r="AM210" i="1"/>
  <c r="AO210" i="1" s="1"/>
  <c r="AM209" i="1"/>
  <c r="AO209" i="1" s="1"/>
  <c r="AM208" i="1"/>
  <c r="AO208" i="1" s="1"/>
  <c r="AM207" i="1"/>
  <c r="AO207" i="1" s="1"/>
  <c r="AM206" i="1"/>
  <c r="AO206" i="1" s="1"/>
  <c r="AM205" i="1"/>
  <c r="AO205" i="1" s="1"/>
  <c r="AM204" i="1"/>
  <c r="AO204" i="1" s="1"/>
  <c r="AM203" i="1"/>
  <c r="AO203" i="1" s="1"/>
  <c r="AM202" i="1"/>
  <c r="AO202" i="1" s="1"/>
  <c r="AM201" i="1"/>
  <c r="AO201" i="1" s="1"/>
  <c r="AM200" i="1"/>
  <c r="AO200" i="1" s="1"/>
  <c r="AM199" i="1"/>
  <c r="AO199" i="1" s="1"/>
  <c r="AM198" i="1"/>
  <c r="AO198" i="1" s="1"/>
  <c r="AM197" i="1"/>
  <c r="AO197" i="1" s="1"/>
  <c r="AM196" i="1"/>
  <c r="AO196" i="1" s="1"/>
  <c r="AM195" i="1"/>
  <c r="AO195" i="1" s="1"/>
  <c r="AM194" i="1"/>
  <c r="AO194" i="1" s="1"/>
  <c r="AM193" i="1"/>
  <c r="AO193" i="1" s="1"/>
  <c r="AM192" i="1"/>
  <c r="AO192" i="1" s="1"/>
  <c r="AM191" i="1"/>
  <c r="AO191" i="1" s="1"/>
  <c r="AM190" i="1"/>
  <c r="AO190" i="1" s="1"/>
  <c r="AM189" i="1"/>
  <c r="AO189" i="1" s="1"/>
  <c r="AM188" i="1"/>
  <c r="AO188" i="1" s="1"/>
  <c r="AM187" i="1"/>
  <c r="AO187" i="1" s="1"/>
  <c r="AM186" i="1"/>
  <c r="AO186" i="1" s="1"/>
  <c r="AM185" i="1"/>
  <c r="AO185" i="1" s="1"/>
  <c r="AM184" i="1"/>
  <c r="AO184" i="1" s="1"/>
  <c r="AM183" i="1"/>
  <c r="AO183" i="1" s="1"/>
  <c r="AM182" i="1"/>
  <c r="AO182" i="1" s="1"/>
  <c r="AM181" i="1"/>
  <c r="AO181" i="1" s="1"/>
  <c r="AM180" i="1"/>
  <c r="AO180" i="1" s="1"/>
  <c r="AM179" i="1"/>
  <c r="AO179" i="1" s="1"/>
  <c r="AM178" i="1"/>
  <c r="AO178" i="1" s="1"/>
  <c r="AM177" i="1"/>
  <c r="AO177" i="1" s="1"/>
  <c r="AM176" i="1"/>
  <c r="AO176" i="1" s="1"/>
  <c r="AM175" i="1"/>
  <c r="AO175" i="1" s="1"/>
  <c r="AM174" i="1"/>
  <c r="AO174" i="1" s="1"/>
  <c r="AM173" i="1"/>
  <c r="AO173" i="1" s="1"/>
  <c r="AM172" i="1"/>
  <c r="AO172" i="1" s="1"/>
  <c r="AM171" i="1"/>
  <c r="AO171" i="1" s="1"/>
  <c r="AM170" i="1"/>
  <c r="AO170" i="1" s="1"/>
  <c r="AM169" i="1"/>
  <c r="AO169" i="1" s="1"/>
  <c r="AM168" i="1"/>
  <c r="AO168" i="1" s="1"/>
  <c r="AM167" i="1"/>
  <c r="AO167" i="1" s="1"/>
  <c r="AM166" i="1"/>
  <c r="AO166" i="1" s="1"/>
  <c r="AM165" i="1"/>
  <c r="AO165" i="1" s="1"/>
  <c r="AM164" i="1"/>
  <c r="AO164" i="1" s="1"/>
  <c r="AM163" i="1"/>
  <c r="AO163" i="1" s="1"/>
  <c r="AM162" i="1"/>
  <c r="AO162" i="1" s="1"/>
  <c r="AM161" i="1"/>
  <c r="AO161" i="1" s="1"/>
  <c r="AM160" i="1"/>
  <c r="AO160" i="1" s="1"/>
  <c r="AM159" i="1"/>
  <c r="AO159" i="1" s="1"/>
  <c r="AM158" i="1"/>
  <c r="AO158" i="1" s="1"/>
  <c r="AM157" i="1"/>
  <c r="AO157" i="1" s="1"/>
  <c r="AM156" i="1"/>
  <c r="AO156" i="1" s="1"/>
  <c r="AM155" i="1"/>
  <c r="AO155" i="1" s="1"/>
  <c r="AM154" i="1"/>
  <c r="AO154" i="1" s="1"/>
  <c r="AM153" i="1"/>
  <c r="AO153" i="1" s="1"/>
  <c r="AM152" i="1"/>
  <c r="AO152" i="1" s="1"/>
  <c r="AM151" i="1"/>
  <c r="AO151" i="1" s="1"/>
  <c r="AM150" i="1"/>
  <c r="AO150" i="1" s="1"/>
  <c r="AM149" i="1"/>
  <c r="AO149" i="1" s="1"/>
  <c r="AM148" i="1"/>
  <c r="AO148" i="1" s="1"/>
  <c r="AM147" i="1"/>
  <c r="AO147" i="1" s="1"/>
  <c r="AM146" i="1"/>
  <c r="AO146" i="1" s="1"/>
  <c r="AM145" i="1"/>
  <c r="AO145" i="1" s="1"/>
  <c r="AM144" i="1"/>
  <c r="AO144" i="1" s="1"/>
  <c r="AM143" i="1"/>
  <c r="AO143" i="1" s="1"/>
  <c r="AM142" i="1"/>
  <c r="AO142" i="1" s="1"/>
  <c r="AM141" i="1"/>
  <c r="AO141" i="1" s="1"/>
  <c r="AM140" i="1"/>
  <c r="AO140" i="1" s="1"/>
  <c r="AM139" i="1"/>
  <c r="AO139" i="1" s="1"/>
  <c r="AM138" i="1"/>
  <c r="AO138" i="1" s="1"/>
  <c r="AM137" i="1"/>
  <c r="AO137" i="1" s="1"/>
  <c r="AM136" i="1"/>
  <c r="AO136" i="1" s="1"/>
  <c r="AM135" i="1"/>
  <c r="AO135" i="1" s="1"/>
  <c r="AM134" i="1"/>
  <c r="AO134" i="1" s="1"/>
  <c r="AM133" i="1"/>
  <c r="AO133" i="1" s="1"/>
  <c r="AM132" i="1"/>
  <c r="AO132" i="1" s="1"/>
  <c r="AM131" i="1"/>
  <c r="AO131" i="1" s="1"/>
  <c r="AM130" i="1"/>
  <c r="AO130" i="1" s="1"/>
  <c r="AM129" i="1"/>
  <c r="AO129" i="1" s="1"/>
  <c r="AM128" i="1"/>
  <c r="AO128" i="1" s="1"/>
  <c r="AM127" i="1"/>
  <c r="AO127" i="1" s="1"/>
  <c r="AM126" i="1"/>
  <c r="AO126" i="1" s="1"/>
  <c r="AM125" i="1"/>
  <c r="AO125" i="1" s="1"/>
  <c r="AM124" i="1"/>
  <c r="AO124" i="1" s="1"/>
  <c r="AM123" i="1"/>
  <c r="AO123" i="1" s="1"/>
  <c r="AM122" i="1"/>
  <c r="AO122" i="1" s="1"/>
  <c r="AM121" i="1"/>
  <c r="AO121" i="1" s="1"/>
  <c r="AM120" i="1"/>
  <c r="AO120" i="1" s="1"/>
  <c r="AM119" i="1"/>
  <c r="AO119" i="1" s="1"/>
  <c r="AM118" i="1"/>
  <c r="AO118" i="1" s="1"/>
  <c r="AM117" i="1"/>
  <c r="AO117" i="1" s="1"/>
  <c r="AM116" i="1"/>
  <c r="AO116" i="1" s="1"/>
  <c r="AM115" i="1"/>
  <c r="AO115" i="1" s="1"/>
  <c r="AM114" i="1"/>
  <c r="AO114" i="1" s="1"/>
  <c r="AM113" i="1"/>
  <c r="AO113" i="1" s="1"/>
  <c r="AM112" i="1"/>
  <c r="AO112" i="1" s="1"/>
  <c r="AM111" i="1"/>
  <c r="AO111" i="1" s="1"/>
  <c r="AM110" i="1"/>
  <c r="AO110" i="1" s="1"/>
  <c r="AM109" i="1"/>
  <c r="AO109" i="1" s="1"/>
  <c r="AM108" i="1"/>
  <c r="AO108" i="1" s="1"/>
  <c r="AM107" i="1"/>
  <c r="AO107" i="1" s="1"/>
  <c r="AM106" i="1"/>
  <c r="AO106" i="1" s="1"/>
  <c r="AM105" i="1"/>
  <c r="AO105" i="1" s="1"/>
  <c r="AM104" i="1"/>
  <c r="AO104" i="1" s="1"/>
  <c r="AM103" i="1"/>
  <c r="AO103" i="1" s="1"/>
  <c r="AM102" i="1"/>
  <c r="AO102" i="1" s="1"/>
  <c r="AM101" i="1"/>
  <c r="AO101" i="1" s="1"/>
  <c r="AM99" i="1"/>
  <c r="AO99" i="1" s="1"/>
  <c r="AM98" i="1"/>
  <c r="AO98" i="1" s="1"/>
  <c r="AM97" i="1"/>
  <c r="AO97" i="1" s="1"/>
  <c r="AM96" i="1"/>
  <c r="AO96" i="1" s="1"/>
  <c r="AM95" i="1"/>
  <c r="AO95" i="1" s="1"/>
  <c r="AM94" i="1"/>
  <c r="AO94" i="1" s="1"/>
  <c r="AM93" i="1"/>
  <c r="AO93" i="1" s="1"/>
  <c r="AM92" i="1"/>
  <c r="AO92" i="1" s="1"/>
  <c r="AM91" i="1"/>
  <c r="AO91" i="1" s="1"/>
  <c r="AM90" i="1"/>
  <c r="AO90" i="1" s="1"/>
  <c r="AM89" i="1"/>
  <c r="AO89" i="1" s="1"/>
  <c r="AM88" i="1"/>
  <c r="AO88" i="1" s="1"/>
  <c r="AM87" i="1"/>
  <c r="AO87" i="1" s="1"/>
  <c r="AM86" i="1"/>
  <c r="AO86" i="1" s="1"/>
  <c r="AM85" i="1"/>
  <c r="AO85" i="1" s="1"/>
  <c r="AM84" i="1"/>
  <c r="AO84" i="1" s="1"/>
  <c r="AM83" i="1"/>
  <c r="AO83" i="1" s="1"/>
  <c r="AM82" i="1"/>
  <c r="AO82" i="1" s="1"/>
  <c r="AM81" i="1"/>
  <c r="AO81" i="1" s="1"/>
  <c r="AM80" i="1"/>
  <c r="AO80" i="1" s="1"/>
  <c r="AM79" i="1"/>
  <c r="AO79" i="1" s="1"/>
  <c r="AM78" i="1"/>
  <c r="AO78" i="1" s="1"/>
  <c r="AM77" i="1"/>
  <c r="AO77" i="1" s="1"/>
  <c r="AM76" i="1"/>
  <c r="AO76" i="1" s="1"/>
  <c r="AM75" i="1"/>
  <c r="AO75" i="1" s="1"/>
  <c r="AM74" i="1"/>
  <c r="AO74" i="1" s="1"/>
  <c r="AM73" i="1"/>
  <c r="AO73" i="1" s="1"/>
  <c r="AM72" i="1"/>
  <c r="AO72" i="1" s="1"/>
  <c r="AM71" i="1"/>
  <c r="AO71" i="1" s="1"/>
  <c r="AM70" i="1"/>
  <c r="AO70" i="1" s="1"/>
  <c r="AM69" i="1"/>
  <c r="AO69" i="1" s="1"/>
  <c r="AM68" i="1"/>
  <c r="AO68" i="1" s="1"/>
  <c r="AM67" i="1"/>
  <c r="AO67" i="1" s="1"/>
  <c r="AM66" i="1"/>
  <c r="AO66" i="1" s="1"/>
  <c r="AM65" i="1"/>
  <c r="AO65" i="1" s="1"/>
  <c r="AM64" i="1"/>
  <c r="AO64" i="1" s="1"/>
  <c r="AM63" i="1"/>
  <c r="AO63" i="1" s="1"/>
  <c r="AM62" i="1"/>
  <c r="AO62" i="1" s="1"/>
  <c r="AM61" i="1"/>
  <c r="AO61" i="1" s="1"/>
  <c r="AM60" i="1"/>
  <c r="AO60" i="1" s="1"/>
  <c r="AM59" i="1"/>
  <c r="AO59" i="1" s="1"/>
  <c r="AM58" i="1"/>
  <c r="AO58" i="1" s="1"/>
  <c r="AM57" i="1"/>
  <c r="AO57" i="1" s="1"/>
  <c r="AM56" i="1"/>
  <c r="AO56" i="1" s="1"/>
  <c r="AM55" i="1"/>
  <c r="AO55" i="1" s="1"/>
  <c r="AM54" i="1"/>
  <c r="AO54" i="1" s="1"/>
  <c r="AM53" i="1"/>
  <c r="AO53" i="1" s="1"/>
  <c r="AM52" i="1"/>
  <c r="AO52" i="1" s="1"/>
  <c r="AM51" i="1"/>
  <c r="AO51" i="1" s="1"/>
  <c r="AM50" i="1"/>
  <c r="AO50" i="1" s="1"/>
  <c r="AM49" i="1"/>
  <c r="AO49" i="1" s="1"/>
  <c r="AM48" i="1"/>
  <c r="AO48" i="1" s="1"/>
  <c r="AM47" i="1"/>
  <c r="AO47" i="1" s="1"/>
  <c r="AM46" i="1"/>
  <c r="AO46" i="1" s="1"/>
  <c r="AM45" i="1"/>
  <c r="AO45" i="1" s="1"/>
  <c r="AM44" i="1"/>
  <c r="AO44" i="1" s="1"/>
  <c r="AM43" i="1"/>
  <c r="AO43" i="1" s="1"/>
  <c r="AM42" i="1"/>
  <c r="AO42" i="1" s="1"/>
  <c r="AM41" i="1"/>
  <c r="AO41" i="1" s="1"/>
  <c r="AM40" i="1"/>
  <c r="AO40" i="1" s="1"/>
  <c r="AM39" i="1"/>
  <c r="AO39" i="1" s="1"/>
  <c r="AM38" i="1"/>
  <c r="AO38" i="1" s="1"/>
  <c r="AM37" i="1"/>
  <c r="AO37" i="1" s="1"/>
  <c r="AM36" i="1"/>
  <c r="AO36" i="1" s="1"/>
  <c r="AM35" i="1"/>
  <c r="AO35" i="1" s="1"/>
  <c r="AM34" i="1"/>
  <c r="AO34" i="1" s="1"/>
  <c r="AM33" i="1"/>
  <c r="AO33" i="1" s="1"/>
  <c r="AM32" i="1"/>
  <c r="AO32" i="1" s="1"/>
  <c r="AM31" i="1"/>
  <c r="AO31" i="1" s="1"/>
  <c r="AM30" i="1"/>
  <c r="AO30" i="1" s="1"/>
  <c r="AM29" i="1"/>
  <c r="AO29" i="1" s="1"/>
  <c r="AM28" i="1"/>
  <c r="AO28" i="1" s="1"/>
  <c r="AM27" i="1"/>
  <c r="AO27" i="1" s="1"/>
  <c r="AM26" i="1"/>
  <c r="AO26" i="1" s="1"/>
  <c r="AM25" i="1"/>
  <c r="AO25" i="1" s="1"/>
  <c r="AM24" i="1"/>
  <c r="AO24" i="1" s="1"/>
  <c r="AM23" i="1"/>
  <c r="AO23" i="1" s="1"/>
  <c r="AM22" i="1"/>
  <c r="AO22" i="1" s="1"/>
  <c r="AM21" i="1"/>
  <c r="AO21" i="1" s="1"/>
  <c r="AM20" i="1"/>
  <c r="AO20" i="1" s="1"/>
  <c r="AM19" i="1"/>
  <c r="AO19" i="1" s="1"/>
  <c r="AM18" i="1"/>
  <c r="AO18" i="1" s="1"/>
  <c r="AM17" i="1"/>
  <c r="AO17" i="1" s="1"/>
  <c r="AM16" i="1"/>
  <c r="AO16" i="1" s="1"/>
  <c r="AM15" i="1"/>
  <c r="AO15" i="1" s="1"/>
  <c r="AJ36" i="8" l="1"/>
  <c r="AI36" i="8"/>
  <c r="AJ76" i="8"/>
  <c r="AI76" i="8"/>
  <c r="AJ164" i="8"/>
  <c r="AI164" i="8"/>
  <c r="AJ19" i="8"/>
  <c r="AI19" i="8"/>
  <c r="AJ23" i="8"/>
  <c r="AI23" i="8"/>
  <c r="AJ27" i="8"/>
  <c r="AI27" i="8"/>
  <c r="AJ31" i="8"/>
  <c r="AI31" i="8"/>
  <c r="AJ35" i="8"/>
  <c r="AI35" i="8"/>
  <c r="AI39" i="8"/>
  <c r="AJ39" i="8"/>
  <c r="AJ43" i="8"/>
  <c r="AI43" i="8"/>
  <c r="AI47" i="8"/>
  <c r="AJ47" i="8"/>
  <c r="AJ51" i="8"/>
  <c r="AI51" i="8"/>
  <c r="AI55" i="8"/>
  <c r="AJ55" i="8"/>
  <c r="AJ59" i="8"/>
  <c r="AI59" i="8"/>
  <c r="AI63" i="8"/>
  <c r="AJ63" i="8"/>
  <c r="AJ67" i="8"/>
  <c r="AI67" i="8"/>
  <c r="AI71" i="8"/>
  <c r="AJ71" i="8"/>
  <c r="AJ75" i="8"/>
  <c r="AI75" i="8"/>
  <c r="AI79" i="8"/>
  <c r="AJ79" i="8"/>
  <c r="AJ83" i="8"/>
  <c r="AI83" i="8"/>
  <c r="AI87" i="8"/>
  <c r="AJ87" i="8"/>
  <c r="AJ91" i="8"/>
  <c r="AI91" i="8"/>
  <c r="AI95" i="8"/>
  <c r="AJ95" i="8"/>
  <c r="AJ99" i="8"/>
  <c r="AI99" i="8"/>
  <c r="AJ103" i="8"/>
  <c r="AI103" i="8"/>
  <c r="AJ107" i="8"/>
  <c r="AI107" i="8"/>
  <c r="AI111" i="8"/>
  <c r="AJ111" i="8"/>
  <c r="AJ115" i="8"/>
  <c r="AI115" i="8"/>
  <c r="AJ119" i="8"/>
  <c r="AI119" i="8"/>
  <c r="AJ123" i="8"/>
  <c r="AI123" i="8"/>
  <c r="AI127" i="8"/>
  <c r="AJ127" i="8"/>
  <c r="AJ131" i="8"/>
  <c r="AI131" i="8"/>
  <c r="AJ135" i="8"/>
  <c r="AI135" i="8"/>
  <c r="AJ139" i="8"/>
  <c r="AI139" i="8"/>
  <c r="AI143" i="8"/>
  <c r="AJ143" i="8"/>
  <c r="AJ147" i="8"/>
  <c r="AI147" i="8"/>
  <c r="AJ151" i="8"/>
  <c r="AI151" i="8"/>
  <c r="AJ155" i="8"/>
  <c r="AI155" i="8"/>
  <c r="AI159" i="8"/>
  <c r="AJ159" i="8"/>
  <c r="AJ163" i="8"/>
  <c r="AI163" i="8"/>
  <c r="AJ167" i="8"/>
  <c r="AI167" i="8"/>
  <c r="AJ171" i="8"/>
  <c r="AI171" i="8"/>
  <c r="AJ175" i="8"/>
  <c r="AI175" i="8"/>
  <c r="AJ179" i="8"/>
  <c r="AI179" i="8"/>
  <c r="AI183" i="8"/>
  <c r="AJ183" i="8"/>
  <c r="AJ187" i="8"/>
  <c r="AI187" i="8"/>
  <c r="AI191" i="8"/>
  <c r="AJ191" i="8"/>
  <c r="AJ195" i="8"/>
  <c r="AI195" i="8"/>
  <c r="AJ199" i="8"/>
  <c r="AI199" i="8"/>
  <c r="AJ203" i="8"/>
  <c r="AI203" i="8"/>
  <c r="AI207" i="8"/>
  <c r="AJ207" i="8"/>
  <c r="AJ211" i="8"/>
  <c r="AI211" i="8"/>
  <c r="AJ215" i="8"/>
  <c r="AI215" i="8"/>
  <c r="AJ219" i="8"/>
  <c r="AI219" i="8"/>
  <c r="AI223" i="8"/>
  <c r="AJ223" i="8"/>
  <c r="AJ227" i="8"/>
  <c r="AI227" i="8"/>
  <c r="AI231" i="8"/>
  <c r="AJ231" i="8"/>
  <c r="AJ235" i="8"/>
  <c r="AI235" i="8"/>
  <c r="AJ239" i="8"/>
  <c r="AI239" i="8"/>
  <c r="AJ243" i="8"/>
  <c r="AI243" i="8"/>
  <c r="AJ247" i="8"/>
  <c r="AI247" i="8"/>
  <c r="AJ251" i="8"/>
  <c r="AI251" i="8"/>
  <c r="AI255" i="8"/>
  <c r="AJ255" i="8"/>
  <c r="AJ259" i="8"/>
  <c r="AI259" i="8"/>
  <c r="AJ263" i="8"/>
  <c r="AI263" i="8"/>
  <c r="AJ267" i="8"/>
  <c r="AI267" i="8"/>
  <c r="AI271" i="8"/>
  <c r="AJ271" i="8"/>
  <c r="AJ275" i="8"/>
  <c r="AI275" i="8"/>
  <c r="AI279" i="8"/>
  <c r="AJ279" i="8"/>
  <c r="AJ283" i="8"/>
  <c r="AI283" i="8"/>
  <c r="AI287" i="8"/>
  <c r="AJ287" i="8"/>
  <c r="AJ291" i="8"/>
  <c r="AI291" i="8"/>
  <c r="AI295" i="8"/>
  <c r="AJ295" i="8"/>
  <c r="AJ299" i="8"/>
  <c r="AI299" i="8"/>
  <c r="AI303" i="8"/>
  <c r="AJ303" i="8"/>
  <c r="AJ307" i="8"/>
  <c r="AI307" i="8"/>
  <c r="AI311" i="8"/>
  <c r="AJ311" i="8"/>
  <c r="AJ315" i="8"/>
  <c r="AI315" i="8"/>
  <c r="AI319" i="8"/>
  <c r="AJ319" i="8"/>
  <c r="AJ323" i="8"/>
  <c r="AI323" i="8"/>
  <c r="AI327" i="8"/>
  <c r="AJ327" i="8"/>
  <c r="AJ331" i="8"/>
  <c r="AI331" i="8"/>
  <c r="AI335" i="8"/>
  <c r="AJ335" i="8"/>
  <c r="AJ339" i="8"/>
  <c r="AI339" i="8"/>
  <c r="AI343" i="8"/>
  <c r="AJ343" i="8"/>
  <c r="AJ32" i="8"/>
  <c r="AI32" i="8"/>
  <c r="AJ40" i="8"/>
  <c r="AI40" i="8"/>
  <c r="AJ60" i="8"/>
  <c r="AI60" i="8"/>
  <c r="AJ80" i="8"/>
  <c r="AI80" i="8"/>
  <c r="AK80" i="8" s="1"/>
  <c r="AL80" i="8" s="1"/>
  <c r="AJ172" i="8"/>
  <c r="AI172" i="8"/>
  <c r="AJ28" i="8"/>
  <c r="AI28" i="8"/>
  <c r="AJ44" i="8"/>
  <c r="AI44" i="8"/>
  <c r="AJ56" i="8"/>
  <c r="AI56" i="8"/>
  <c r="AK56" i="8" s="1"/>
  <c r="AL56" i="8" s="1"/>
  <c r="AJ72" i="8"/>
  <c r="AI72" i="8"/>
  <c r="AJ92" i="8"/>
  <c r="AI92" i="8"/>
  <c r="AJ104" i="8"/>
  <c r="AI104" i="8"/>
  <c r="AJ116" i="8"/>
  <c r="AI116" i="8"/>
  <c r="AK116" i="8" s="1"/>
  <c r="AL116" i="8" s="1"/>
  <c r="AJ132" i="8"/>
  <c r="AI132" i="8"/>
  <c r="AJ148" i="8"/>
  <c r="AI148" i="8"/>
  <c r="AJ160" i="8"/>
  <c r="AI160" i="8"/>
  <c r="AJ184" i="8"/>
  <c r="AI184" i="8"/>
  <c r="AK184" i="8" s="1"/>
  <c r="AL184" i="8" s="1"/>
  <c r="AJ196" i="8"/>
  <c r="AI196" i="8"/>
  <c r="AJ216" i="8"/>
  <c r="AI216" i="8"/>
  <c r="AJ240" i="8"/>
  <c r="AI240" i="8"/>
  <c r="AJ304" i="8"/>
  <c r="AI304" i="8"/>
  <c r="AK304" i="8" s="1"/>
  <c r="AL304" i="8" s="1"/>
  <c r="AJ312" i="8"/>
  <c r="AI312" i="8"/>
  <c r="AJ316" i="8"/>
  <c r="AI316" i="8"/>
  <c r="AJ328" i="8"/>
  <c r="AI328" i="8"/>
  <c r="AJ332" i="8"/>
  <c r="AI332" i="8"/>
  <c r="AK332" i="8" s="1"/>
  <c r="AL332" i="8" s="1"/>
  <c r="AJ336" i="8"/>
  <c r="AI336" i="8"/>
  <c r="AJ340" i="8"/>
  <c r="AI340" i="8"/>
  <c r="AJ344" i="8"/>
  <c r="AI344" i="8"/>
  <c r="AJ300" i="8"/>
  <c r="AI300" i="8"/>
  <c r="AK300" i="8" s="1"/>
  <c r="AL300" i="8" s="1"/>
  <c r="AJ308" i="8"/>
  <c r="AI308" i="8"/>
  <c r="AJ324" i="8"/>
  <c r="AI324" i="8"/>
  <c r="AJ17" i="8"/>
  <c r="AI17" i="8"/>
  <c r="AJ21" i="8"/>
  <c r="AI21" i="8"/>
  <c r="AK21" i="8" s="1"/>
  <c r="AL21" i="8" s="1"/>
  <c r="AJ25" i="8"/>
  <c r="AI25" i="8"/>
  <c r="AJ29" i="8"/>
  <c r="AI29" i="8"/>
  <c r="AJ33" i="8"/>
  <c r="AI33" i="8"/>
  <c r="AJ37" i="8"/>
  <c r="AI37" i="8"/>
  <c r="AK37" i="8" s="1"/>
  <c r="AL37" i="8" s="1"/>
  <c r="AJ41" i="8"/>
  <c r="AI41" i="8"/>
  <c r="AJ45" i="8"/>
  <c r="AI45" i="8"/>
  <c r="AJ49" i="8"/>
  <c r="AI49" i="8"/>
  <c r="AJ53" i="8"/>
  <c r="AI53" i="8"/>
  <c r="AK53" i="8" s="1"/>
  <c r="AL53" i="8" s="1"/>
  <c r="AJ57" i="8"/>
  <c r="AI57" i="8"/>
  <c r="AJ61" i="8"/>
  <c r="AI61" i="8"/>
  <c r="AJ65" i="8"/>
  <c r="AI65" i="8"/>
  <c r="AJ69" i="8"/>
  <c r="AI69" i="8"/>
  <c r="AK69" i="8" s="1"/>
  <c r="AL69" i="8" s="1"/>
  <c r="AJ73" i="8"/>
  <c r="AI73" i="8"/>
  <c r="AJ77" i="8"/>
  <c r="AI77" i="8"/>
  <c r="AJ81" i="8"/>
  <c r="AI81" i="8"/>
  <c r="AJ85" i="8"/>
  <c r="AI85" i="8"/>
  <c r="AK85" i="8" s="1"/>
  <c r="AL85" i="8" s="1"/>
  <c r="AJ89" i="8"/>
  <c r="AI89" i="8"/>
  <c r="AJ93" i="8"/>
  <c r="AI93" i="8"/>
  <c r="AJ97" i="8"/>
  <c r="AI97" i="8"/>
  <c r="AJ101" i="8"/>
  <c r="AI101" i="8"/>
  <c r="AK101" i="8" s="1"/>
  <c r="AL101" i="8" s="1"/>
  <c r="AJ105" i="8"/>
  <c r="AI105" i="8"/>
  <c r="AJ109" i="8"/>
  <c r="AI109" i="8"/>
  <c r="AJ113" i="8"/>
  <c r="AI113" i="8"/>
  <c r="AJ117" i="8"/>
  <c r="AI117" i="8"/>
  <c r="AK117" i="8" s="1"/>
  <c r="AL117" i="8" s="1"/>
  <c r="AJ121" i="8"/>
  <c r="AI121" i="8"/>
  <c r="AJ125" i="8"/>
  <c r="AI125" i="8"/>
  <c r="AJ129" i="8"/>
  <c r="AI129" i="8"/>
  <c r="AJ133" i="8"/>
  <c r="AI133" i="8"/>
  <c r="AK133" i="8" s="1"/>
  <c r="AL133" i="8" s="1"/>
  <c r="I61" i="15" s="1"/>
  <c r="AJ137" i="8"/>
  <c r="AI137" i="8"/>
  <c r="AJ141" i="8"/>
  <c r="AI141" i="8"/>
  <c r="AJ145" i="8"/>
  <c r="AI145" i="8"/>
  <c r="AJ149" i="8"/>
  <c r="AI149" i="8"/>
  <c r="AK149" i="8" s="1"/>
  <c r="AL149" i="8" s="1"/>
  <c r="AJ153" i="8"/>
  <c r="AI153" i="8"/>
  <c r="AJ157" i="8"/>
  <c r="AI157" i="8"/>
  <c r="AJ161" i="8"/>
  <c r="AI161" i="8"/>
  <c r="AJ165" i="8"/>
  <c r="AI165" i="8"/>
  <c r="AK165" i="8" s="1"/>
  <c r="AL165" i="8" s="1"/>
  <c r="AJ169" i="8"/>
  <c r="AI169" i="8"/>
  <c r="AJ173" i="8"/>
  <c r="AI173" i="8"/>
  <c r="AJ177" i="8"/>
  <c r="AI177" i="8"/>
  <c r="AJ181" i="8"/>
  <c r="AI181" i="8"/>
  <c r="AK181" i="8" s="1"/>
  <c r="AL181" i="8" s="1"/>
  <c r="AJ185" i="8"/>
  <c r="AI185" i="8"/>
  <c r="AJ189" i="8"/>
  <c r="AI189" i="8"/>
  <c r="AJ193" i="8"/>
  <c r="AI193" i="8"/>
  <c r="AJ197" i="8"/>
  <c r="AI197" i="8"/>
  <c r="AK197" i="8" s="1"/>
  <c r="AL197" i="8" s="1"/>
  <c r="AJ201" i="8"/>
  <c r="AI201" i="8"/>
  <c r="AJ205" i="8"/>
  <c r="AI205" i="8"/>
  <c r="AJ209" i="8"/>
  <c r="AI209" i="8"/>
  <c r="AJ213" i="8"/>
  <c r="AI213" i="8"/>
  <c r="AK213" i="8" s="1"/>
  <c r="AL213" i="8" s="1"/>
  <c r="AJ217" i="8"/>
  <c r="AI217" i="8"/>
  <c r="AJ221" i="8"/>
  <c r="AI221" i="8"/>
  <c r="AJ225" i="8"/>
  <c r="AI225" i="8"/>
  <c r="AJ229" i="8"/>
  <c r="AI229" i="8"/>
  <c r="AK229" i="8" s="1"/>
  <c r="AL229" i="8" s="1"/>
  <c r="AJ233" i="8"/>
  <c r="AI233" i="8"/>
  <c r="AJ237" i="8"/>
  <c r="AI237" i="8"/>
  <c r="AJ241" i="8"/>
  <c r="AI241" i="8"/>
  <c r="AJ245" i="8"/>
  <c r="AI245" i="8"/>
  <c r="AJ249" i="8"/>
  <c r="AI249" i="8"/>
  <c r="AJ253" i="8"/>
  <c r="AI253" i="8"/>
  <c r="AJ257" i="8"/>
  <c r="AI257" i="8"/>
  <c r="AJ261" i="8"/>
  <c r="AI261" i="8"/>
  <c r="AJ265" i="8"/>
  <c r="AI265" i="8"/>
  <c r="AJ269" i="8"/>
  <c r="AI269" i="8"/>
  <c r="AJ273" i="8"/>
  <c r="AI273" i="8"/>
  <c r="AJ277" i="8"/>
  <c r="AI277" i="8"/>
  <c r="AJ281" i="8"/>
  <c r="AI281" i="8"/>
  <c r="AJ285" i="8"/>
  <c r="AI285" i="8"/>
  <c r="AJ289" i="8"/>
  <c r="AI289" i="8"/>
  <c r="AJ293" i="8"/>
  <c r="AI293" i="8"/>
  <c r="AJ297" i="8"/>
  <c r="AI297" i="8"/>
  <c r="AJ301" i="8"/>
  <c r="AI301" i="8"/>
  <c r="AJ305" i="8"/>
  <c r="AI305" i="8"/>
  <c r="AJ309" i="8"/>
  <c r="AI309" i="8"/>
  <c r="AJ313" i="8"/>
  <c r="AI313" i="8"/>
  <c r="AJ317" i="8"/>
  <c r="AI317" i="8"/>
  <c r="AJ321" i="8"/>
  <c r="AI321" i="8"/>
  <c r="AJ325" i="8"/>
  <c r="AI325" i="8"/>
  <c r="AJ329" i="8"/>
  <c r="AI329" i="8"/>
  <c r="AJ333" i="8"/>
  <c r="AI333" i="8"/>
  <c r="AJ337" i="8"/>
  <c r="AI337" i="8"/>
  <c r="AJ341" i="8"/>
  <c r="AI341" i="8"/>
  <c r="AJ345" i="8"/>
  <c r="AI345" i="8"/>
  <c r="AI24" i="8"/>
  <c r="AJ24" i="8"/>
  <c r="AJ48" i="8"/>
  <c r="AI48" i="8"/>
  <c r="AJ64" i="8"/>
  <c r="AI64" i="8"/>
  <c r="AJ88" i="8"/>
  <c r="AI88" i="8"/>
  <c r="AJ100" i="8"/>
  <c r="AI100" i="8"/>
  <c r="AJ112" i="8"/>
  <c r="AI112" i="8"/>
  <c r="AJ124" i="8"/>
  <c r="AI124" i="8"/>
  <c r="AJ136" i="8"/>
  <c r="AI136" i="8"/>
  <c r="AJ144" i="8"/>
  <c r="AI144" i="8"/>
  <c r="AJ156" i="8"/>
  <c r="AI156" i="8"/>
  <c r="AJ176" i="8"/>
  <c r="AI176" i="8"/>
  <c r="AJ188" i="8"/>
  <c r="AI188" i="8"/>
  <c r="AJ208" i="8"/>
  <c r="AI208" i="8"/>
  <c r="AJ220" i="8"/>
  <c r="AI220" i="8"/>
  <c r="AJ228" i="8"/>
  <c r="AI228" i="8"/>
  <c r="AJ236" i="8"/>
  <c r="AI236" i="8"/>
  <c r="AJ248" i="8"/>
  <c r="AI248" i="8"/>
  <c r="AJ252" i="8"/>
  <c r="AI252" i="8"/>
  <c r="AJ256" i="8"/>
  <c r="AI256" i="8"/>
  <c r="AJ264" i="8"/>
  <c r="AI264" i="8"/>
  <c r="AJ268" i="8"/>
  <c r="AI268" i="8"/>
  <c r="AJ272" i="8"/>
  <c r="AI272" i="8"/>
  <c r="AJ276" i="8"/>
  <c r="AI276" i="8"/>
  <c r="AJ280" i="8"/>
  <c r="AI280" i="8"/>
  <c r="AJ284" i="8"/>
  <c r="AI284" i="8"/>
  <c r="AJ292" i="8"/>
  <c r="AI292" i="8"/>
  <c r="AJ296" i="8"/>
  <c r="AI296" i="8"/>
  <c r="AJ320" i="8"/>
  <c r="AI320" i="8"/>
  <c r="AJ20" i="8"/>
  <c r="AI20" i="8"/>
  <c r="AJ52" i="8"/>
  <c r="AI52" i="8"/>
  <c r="AJ68" i="8"/>
  <c r="AI68" i="8"/>
  <c r="AJ84" i="8"/>
  <c r="AI84" i="8"/>
  <c r="AJ96" i="8"/>
  <c r="AI96" i="8"/>
  <c r="AJ108" i="8"/>
  <c r="AI108" i="8"/>
  <c r="AJ120" i="8"/>
  <c r="AI120" i="8"/>
  <c r="AJ128" i="8"/>
  <c r="AI128" i="8"/>
  <c r="AJ140" i="8"/>
  <c r="AI140" i="8"/>
  <c r="AJ152" i="8"/>
  <c r="AI152" i="8"/>
  <c r="AJ168" i="8"/>
  <c r="AI168" i="8"/>
  <c r="AJ180" i="8"/>
  <c r="AI180" i="8"/>
  <c r="AJ192" i="8"/>
  <c r="AI192" i="8"/>
  <c r="AJ200" i="8"/>
  <c r="AI200" i="8"/>
  <c r="AJ204" i="8"/>
  <c r="AI204" i="8"/>
  <c r="AJ212" i="8"/>
  <c r="AI212" i="8"/>
  <c r="AJ224" i="8"/>
  <c r="AI224" i="8"/>
  <c r="AJ232" i="8"/>
  <c r="AI232" i="8"/>
  <c r="AJ244" i="8"/>
  <c r="AI244" i="8"/>
  <c r="AJ260" i="8"/>
  <c r="AI260" i="8"/>
  <c r="AJ288" i="8"/>
  <c r="AI288" i="8"/>
  <c r="AJ18" i="8"/>
  <c r="AI18" i="8"/>
  <c r="AJ22" i="8"/>
  <c r="AI22" i="8"/>
  <c r="AJ26" i="8"/>
  <c r="AI26" i="8"/>
  <c r="AJ30" i="8"/>
  <c r="AI30" i="8"/>
  <c r="AJ34" i="8"/>
  <c r="AI34" i="8"/>
  <c r="AI38" i="8"/>
  <c r="AJ38" i="8"/>
  <c r="AJ42" i="8"/>
  <c r="AI42" i="8"/>
  <c r="AI46" i="8"/>
  <c r="AJ46" i="8"/>
  <c r="AJ50" i="8"/>
  <c r="AI50" i="8"/>
  <c r="AI54" i="8"/>
  <c r="AJ54" i="8"/>
  <c r="AJ58" i="8"/>
  <c r="AI58" i="8"/>
  <c r="AI62" i="8"/>
  <c r="AJ62" i="8"/>
  <c r="AJ66" i="8"/>
  <c r="AI66" i="8"/>
  <c r="AI70" i="8"/>
  <c r="AJ70" i="8"/>
  <c r="AJ74" i="8"/>
  <c r="AI74" i="8"/>
  <c r="AI78" i="8"/>
  <c r="AJ78" i="8"/>
  <c r="AJ82" i="8"/>
  <c r="AI82" i="8"/>
  <c r="AI86" i="8"/>
  <c r="AJ86" i="8"/>
  <c r="AJ90" i="8"/>
  <c r="AI90" i="8"/>
  <c r="AI94" i="8"/>
  <c r="AJ94" i="8"/>
  <c r="AJ98" i="8"/>
  <c r="AI98" i="8"/>
  <c r="AI102" i="8"/>
  <c r="AJ102" i="8"/>
  <c r="AJ106" i="8"/>
  <c r="AI106" i="8"/>
  <c r="AI110" i="8"/>
  <c r="AJ110" i="8"/>
  <c r="AJ114" i="8"/>
  <c r="AI114" i="8"/>
  <c r="AI118" i="8"/>
  <c r="AJ118" i="8"/>
  <c r="AJ122" i="8"/>
  <c r="AI122" i="8"/>
  <c r="AI126" i="8"/>
  <c r="AJ126" i="8"/>
  <c r="AJ130" i="8"/>
  <c r="AI130" i="8"/>
  <c r="AI134" i="8"/>
  <c r="AJ134" i="8"/>
  <c r="AJ138" i="8"/>
  <c r="AI138" i="8"/>
  <c r="AI142" i="8"/>
  <c r="AJ142" i="8"/>
  <c r="AJ146" i="8"/>
  <c r="AI146" i="8"/>
  <c r="AI150" i="8"/>
  <c r="AJ150" i="8"/>
  <c r="AJ154" i="8"/>
  <c r="AI154" i="8"/>
  <c r="AI158" i="8"/>
  <c r="AJ158" i="8"/>
  <c r="AJ162" i="8"/>
  <c r="AI162" i="8"/>
  <c r="AI166" i="8"/>
  <c r="AJ166" i="8"/>
  <c r="AJ170" i="8"/>
  <c r="AI170" i="8"/>
  <c r="AI174" i="8"/>
  <c r="AJ174" i="8"/>
  <c r="AJ178" i="8"/>
  <c r="AI178" i="8"/>
  <c r="AI182" i="8"/>
  <c r="AJ182" i="8"/>
  <c r="AJ186" i="8"/>
  <c r="AI186" i="8"/>
  <c r="AI190" i="8"/>
  <c r="AJ190" i="8"/>
  <c r="AJ194" i="8"/>
  <c r="AI194" i="8"/>
  <c r="AI198" i="8"/>
  <c r="AJ198" i="8"/>
  <c r="AJ202" i="8"/>
  <c r="AI202" i="8"/>
  <c r="AI206" i="8"/>
  <c r="AJ206" i="8"/>
  <c r="AJ210" i="8"/>
  <c r="AI210" i="8"/>
  <c r="AI214" i="8"/>
  <c r="AJ214" i="8"/>
  <c r="AJ218" i="8"/>
  <c r="AI218" i="8"/>
  <c r="AI222" i="8"/>
  <c r="AJ222" i="8"/>
  <c r="AJ226" i="8"/>
  <c r="AI226" i="8"/>
  <c r="AI230" i="8"/>
  <c r="AJ230" i="8"/>
  <c r="AJ234" i="8"/>
  <c r="AI234" i="8"/>
  <c r="AI238" i="8"/>
  <c r="AJ238" i="8"/>
  <c r="AJ242" i="8"/>
  <c r="AI242" i="8"/>
  <c r="AJ246" i="8"/>
  <c r="AI246" i="8"/>
  <c r="AJ250" i="8"/>
  <c r="AI250" i="8"/>
  <c r="AI254" i="8"/>
  <c r="AJ254" i="8"/>
  <c r="AJ258" i="8"/>
  <c r="AI258" i="8"/>
  <c r="AJ262" i="8"/>
  <c r="AI262" i="8"/>
  <c r="AJ266" i="8"/>
  <c r="AI266" i="8"/>
  <c r="AI270" i="8"/>
  <c r="AJ270" i="8"/>
  <c r="AJ274" i="8"/>
  <c r="AI274" i="8"/>
  <c r="AI278" i="8"/>
  <c r="AJ278" i="8"/>
  <c r="AJ282" i="8"/>
  <c r="AI282" i="8"/>
  <c r="AJ286" i="8"/>
  <c r="AI286" i="8"/>
  <c r="AJ290" i="8"/>
  <c r="AI290" i="8"/>
  <c r="AJ294" i="8"/>
  <c r="AI294" i="8"/>
  <c r="AJ298" i="8"/>
  <c r="AI298" i="8"/>
  <c r="AJ302" i="8"/>
  <c r="AI302" i="8"/>
  <c r="AJ306" i="8"/>
  <c r="AI306" i="8"/>
  <c r="AJ310" i="8"/>
  <c r="AI310" i="8"/>
  <c r="AJ314" i="8"/>
  <c r="AI314" i="8"/>
  <c r="AJ318" i="8"/>
  <c r="AI318" i="8"/>
  <c r="AJ322" i="8"/>
  <c r="AI322" i="8"/>
  <c r="AJ326" i="8"/>
  <c r="AI326" i="8"/>
  <c r="AJ330" i="8"/>
  <c r="AI330" i="8"/>
  <c r="AJ334" i="8"/>
  <c r="AI334" i="8"/>
  <c r="AJ338" i="8"/>
  <c r="AI338" i="8"/>
  <c r="AJ342" i="8"/>
  <c r="AI342" i="8"/>
  <c r="AJ346" i="8"/>
  <c r="AI346" i="8"/>
  <c r="AW16" i="7"/>
  <c r="AV16" i="7"/>
  <c r="AO46" i="5"/>
  <c r="AO53" i="5"/>
  <c r="AO60" i="5"/>
  <c r="AO30" i="5"/>
  <c r="AO234" i="1"/>
  <c r="AN234" i="1"/>
  <c r="W149" i="7"/>
  <c r="Y148" i="7"/>
  <c r="Z148" i="7" s="1"/>
  <c r="W140" i="7"/>
  <c r="Y140" i="7" s="1"/>
  <c r="Z140" i="7" s="1"/>
  <c r="Y139" i="7"/>
  <c r="Z139" i="7" s="1"/>
  <c r="AO32" i="5"/>
  <c r="AN32" i="5"/>
  <c r="AO54" i="5"/>
  <c r="AN54" i="5"/>
  <c r="AO85" i="5"/>
  <c r="AN85" i="5"/>
  <c r="AO119" i="5"/>
  <c r="AN119" i="5"/>
  <c r="AO162" i="5"/>
  <c r="AN162" i="5"/>
  <c r="AO186" i="5"/>
  <c r="AN186" i="5"/>
  <c r="AO226" i="5"/>
  <c r="AN226" i="5"/>
  <c r="AO26" i="5"/>
  <c r="AN26" i="5"/>
  <c r="AO41" i="5"/>
  <c r="AN41" i="5"/>
  <c r="AO55" i="5"/>
  <c r="AN55" i="5"/>
  <c r="AO78" i="5"/>
  <c r="AN78" i="5"/>
  <c r="AO103" i="5"/>
  <c r="AN103" i="5"/>
  <c r="AO138" i="5"/>
  <c r="AN138" i="5"/>
  <c r="AO155" i="5"/>
  <c r="AN155" i="5"/>
  <c r="AO187" i="5"/>
  <c r="AN187" i="5"/>
  <c r="AO27" i="5"/>
  <c r="AN27" i="5"/>
  <c r="AO49" i="5"/>
  <c r="AN49" i="5"/>
  <c r="AO56" i="5"/>
  <c r="AN56" i="5"/>
  <c r="AO63" i="5"/>
  <c r="AN63" i="5"/>
  <c r="AO71" i="5"/>
  <c r="AN71" i="5"/>
  <c r="AO95" i="5"/>
  <c r="AN95" i="5"/>
  <c r="AO104" i="5"/>
  <c r="AN104" i="5"/>
  <c r="AO113" i="5"/>
  <c r="AN113" i="5"/>
  <c r="AO121" i="5"/>
  <c r="AN121" i="5"/>
  <c r="AO131" i="5"/>
  <c r="AN131" i="5"/>
  <c r="AO139" i="5"/>
  <c r="AN139" i="5"/>
  <c r="AO148" i="5"/>
  <c r="AN148" i="5"/>
  <c r="AO156" i="5"/>
  <c r="AN156" i="5"/>
  <c r="AO164" i="5"/>
  <c r="AN164" i="5"/>
  <c r="AO172" i="5"/>
  <c r="AN172" i="5"/>
  <c r="AO180" i="5"/>
  <c r="AN180" i="5"/>
  <c r="AO188" i="5"/>
  <c r="AN188" i="5"/>
  <c r="AO196" i="5"/>
  <c r="AN196" i="5"/>
  <c r="AO204" i="5"/>
  <c r="AN204" i="5"/>
  <c r="AO212" i="5"/>
  <c r="AN212" i="5"/>
  <c r="AO220" i="5"/>
  <c r="AN220" i="5"/>
  <c r="AO228" i="5"/>
  <c r="AN228" i="5"/>
  <c r="AO47" i="5"/>
  <c r="AN47" i="5"/>
  <c r="AO77" i="5"/>
  <c r="AN77" i="5"/>
  <c r="AO102" i="5"/>
  <c r="AN102" i="5"/>
  <c r="AO146" i="5"/>
  <c r="AN146" i="5"/>
  <c r="AO194" i="5"/>
  <c r="AN194" i="5"/>
  <c r="AO218" i="5"/>
  <c r="AN218" i="5"/>
  <c r="AO33" i="5"/>
  <c r="AN33" i="5"/>
  <c r="AO48" i="5"/>
  <c r="AN48" i="5"/>
  <c r="AO70" i="5"/>
  <c r="AN70" i="5"/>
  <c r="AO94" i="5"/>
  <c r="AN94" i="5"/>
  <c r="AO120" i="5"/>
  <c r="AN120" i="5"/>
  <c r="AO147" i="5"/>
  <c r="AN147" i="5"/>
  <c r="AO163" i="5"/>
  <c r="AN163" i="5"/>
  <c r="AO171" i="5"/>
  <c r="AN171" i="5"/>
  <c r="AO179" i="5"/>
  <c r="AN179" i="5"/>
  <c r="AO195" i="5"/>
  <c r="AN195" i="5"/>
  <c r="AO203" i="5"/>
  <c r="AN203" i="5"/>
  <c r="AO219" i="5"/>
  <c r="AN219" i="5"/>
  <c r="AO19" i="5"/>
  <c r="AN19" i="5"/>
  <c r="AO42" i="5"/>
  <c r="AN42" i="5"/>
  <c r="AO79" i="5"/>
  <c r="AN79" i="5"/>
  <c r="AO20" i="5"/>
  <c r="AN20" i="5"/>
  <c r="AO28" i="5"/>
  <c r="AN28" i="5"/>
  <c r="AO35" i="5"/>
  <c r="AN35" i="5"/>
  <c r="AO43" i="5"/>
  <c r="AN43" i="5"/>
  <c r="AO50" i="5"/>
  <c r="AN50" i="5"/>
  <c r="AO57" i="5"/>
  <c r="AN57" i="5"/>
  <c r="AO64" i="5"/>
  <c r="AN64" i="5"/>
  <c r="AO72" i="5"/>
  <c r="AN72" i="5"/>
  <c r="AO80" i="5"/>
  <c r="AN80" i="5"/>
  <c r="AO88" i="5"/>
  <c r="AN88" i="5"/>
  <c r="AO96" i="5"/>
  <c r="AN96" i="5"/>
  <c r="AO105" i="5"/>
  <c r="AN105" i="5"/>
  <c r="AO114" i="5"/>
  <c r="AN114" i="5"/>
  <c r="AO122" i="5"/>
  <c r="AN122" i="5"/>
  <c r="AO132" i="5"/>
  <c r="AN132" i="5"/>
  <c r="AO141" i="5"/>
  <c r="AN141" i="5"/>
  <c r="AO149" i="5"/>
  <c r="AN149" i="5"/>
  <c r="AO157" i="5"/>
  <c r="AN157" i="5"/>
  <c r="AO165" i="5"/>
  <c r="AN165" i="5"/>
  <c r="AO173" i="5"/>
  <c r="AN173" i="5"/>
  <c r="AO181" i="5"/>
  <c r="AN181" i="5"/>
  <c r="AO189" i="5"/>
  <c r="AN189" i="5"/>
  <c r="AO197" i="5"/>
  <c r="AN197" i="5"/>
  <c r="AO205" i="5"/>
  <c r="AN205" i="5"/>
  <c r="AO213" i="5"/>
  <c r="AN213" i="5"/>
  <c r="AO221" i="5"/>
  <c r="AN221" i="5"/>
  <c r="AO229" i="5"/>
  <c r="AN229" i="5"/>
  <c r="AO137" i="5"/>
  <c r="AN137" i="5"/>
  <c r="AO178" i="5"/>
  <c r="AN178" i="5"/>
  <c r="AO202" i="5"/>
  <c r="AN202" i="5"/>
  <c r="AO112" i="5"/>
  <c r="AO211" i="5"/>
  <c r="AN211" i="5"/>
  <c r="AO34" i="5"/>
  <c r="AN34" i="5"/>
  <c r="AO87" i="5"/>
  <c r="AN87" i="5"/>
  <c r="AO21" i="5"/>
  <c r="AN21" i="5"/>
  <c r="AO29" i="5"/>
  <c r="AN29" i="5"/>
  <c r="AO36" i="5"/>
  <c r="AN36" i="5"/>
  <c r="AO44" i="5"/>
  <c r="AN44" i="5"/>
  <c r="AO51" i="5"/>
  <c r="AN51" i="5"/>
  <c r="AO58" i="5"/>
  <c r="AN58" i="5"/>
  <c r="AO65" i="5"/>
  <c r="AN65" i="5"/>
  <c r="AO73" i="5"/>
  <c r="AN73" i="5"/>
  <c r="AO81" i="5"/>
  <c r="AN81" i="5"/>
  <c r="AO89" i="5"/>
  <c r="AN89" i="5"/>
  <c r="AO98" i="5"/>
  <c r="AN98" i="5"/>
  <c r="AO106" i="5"/>
  <c r="AN106" i="5"/>
  <c r="AO115" i="5"/>
  <c r="AN115" i="5"/>
  <c r="AO123" i="5"/>
  <c r="AN123" i="5"/>
  <c r="AO133" i="5"/>
  <c r="AN133" i="5"/>
  <c r="AO142" i="5"/>
  <c r="AN142" i="5"/>
  <c r="AO150" i="5"/>
  <c r="AN150" i="5"/>
  <c r="AO158" i="5"/>
  <c r="AN158" i="5"/>
  <c r="AO166" i="5"/>
  <c r="AN166" i="5"/>
  <c r="AO174" i="5"/>
  <c r="AN174" i="5"/>
  <c r="AO182" i="5"/>
  <c r="AN182" i="5"/>
  <c r="AO190" i="5"/>
  <c r="AN190" i="5"/>
  <c r="AO198" i="5"/>
  <c r="AN198" i="5"/>
  <c r="AO206" i="5"/>
  <c r="AN206" i="5"/>
  <c r="AO214" i="5"/>
  <c r="AN214" i="5"/>
  <c r="AO222" i="5"/>
  <c r="AN222" i="5"/>
  <c r="AO230" i="5"/>
  <c r="AN230" i="5"/>
  <c r="AO25" i="5"/>
  <c r="AN25" i="5"/>
  <c r="AO22" i="5"/>
  <c r="AN22" i="5"/>
  <c r="AO37" i="5"/>
  <c r="AN37" i="5"/>
  <c r="AO45" i="5"/>
  <c r="AN45" i="5"/>
  <c r="AO52" i="5"/>
  <c r="AN52" i="5"/>
  <c r="AO59" i="5"/>
  <c r="AN59" i="5"/>
  <c r="AO66" i="5"/>
  <c r="AN66" i="5"/>
  <c r="AO74" i="5"/>
  <c r="AN74" i="5"/>
  <c r="AO82" i="5"/>
  <c r="AN82" i="5"/>
  <c r="AO90" i="5"/>
  <c r="AN90" i="5"/>
  <c r="AO99" i="5"/>
  <c r="AN99" i="5"/>
  <c r="AO107" i="5"/>
  <c r="AN107" i="5"/>
  <c r="AO116" i="5"/>
  <c r="AN116" i="5"/>
  <c r="AO124" i="5"/>
  <c r="AN124" i="5"/>
  <c r="AO134" i="5"/>
  <c r="AN134" i="5"/>
  <c r="AO143" i="5"/>
  <c r="AN143" i="5"/>
  <c r="AO151" i="5"/>
  <c r="AN151" i="5"/>
  <c r="AO159" i="5"/>
  <c r="AN159" i="5"/>
  <c r="AO167" i="5"/>
  <c r="AN167" i="5"/>
  <c r="AO175" i="5"/>
  <c r="AN175" i="5"/>
  <c r="AO183" i="5"/>
  <c r="AN183" i="5"/>
  <c r="AO191" i="5"/>
  <c r="AN191" i="5"/>
  <c r="AO199" i="5"/>
  <c r="AN199" i="5"/>
  <c r="AO207" i="5"/>
  <c r="AN207" i="5"/>
  <c r="AO215" i="5"/>
  <c r="AN215" i="5"/>
  <c r="AO223" i="5"/>
  <c r="AN223" i="5"/>
  <c r="AO17" i="5"/>
  <c r="AN17" i="5"/>
  <c r="AO40" i="5"/>
  <c r="AN40" i="5"/>
  <c r="AO69" i="5"/>
  <c r="AN69" i="5"/>
  <c r="AO93" i="5"/>
  <c r="AN93" i="5"/>
  <c r="AO129" i="5"/>
  <c r="AN129" i="5"/>
  <c r="AO170" i="5"/>
  <c r="AN170" i="5"/>
  <c r="AO210" i="5"/>
  <c r="AN210" i="5"/>
  <c r="AO18" i="5"/>
  <c r="AN18" i="5"/>
  <c r="AO62" i="5"/>
  <c r="AN62" i="5"/>
  <c r="AO130" i="5"/>
  <c r="AN130" i="5"/>
  <c r="AO227" i="5"/>
  <c r="AN227" i="5"/>
  <c r="AO23" i="5"/>
  <c r="AN23" i="5"/>
  <c r="AO38" i="5"/>
  <c r="AN38" i="5"/>
  <c r="AO67" i="5"/>
  <c r="AN67" i="5"/>
  <c r="AO75" i="5"/>
  <c r="AN75" i="5"/>
  <c r="AO83" i="5"/>
  <c r="AN83" i="5"/>
  <c r="AO91" i="5"/>
  <c r="AN91" i="5"/>
  <c r="AO100" i="5"/>
  <c r="AN100" i="5"/>
  <c r="AO108" i="5"/>
  <c r="AN108" i="5"/>
  <c r="AO117" i="5"/>
  <c r="AN117" i="5"/>
  <c r="AO127" i="5"/>
  <c r="AN127" i="5"/>
  <c r="AO135" i="5"/>
  <c r="AN135" i="5"/>
  <c r="AO144" i="5"/>
  <c r="AN144" i="5"/>
  <c r="AO152" i="5"/>
  <c r="AN152" i="5"/>
  <c r="AO160" i="5"/>
  <c r="AN160" i="5"/>
  <c r="AO168" i="5"/>
  <c r="AN168" i="5"/>
  <c r="AO176" i="5"/>
  <c r="AN176" i="5"/>
  <c r="AO184" i="5"/>
  <c r="AN184" i="5"/>
  <c r="AO192" i="5"/>
  <c r="AN192" i="5"/>
  <c r="AO200" i="5"/>
  <c r="AN200" i="5"/>
  <c r="AO208" i="5"/>
  <c r="AN208" i="5"/>
  <c r="AO216" i="5"/>
  <c r="AN216" i="5"/>
  <c r="AO224" i="5"/>
  <c r="AN224" i="5"/>
  <c r="AO61" i="5"/>
  <c r="AN61" i="5"/>
  <c r="AO154" i="5"/>
  <c r="AN154" i="5"/>
  <c r="AO86" i="5"/>
  <c r="AN86" i="5"/>
  <c r="AO16" i="5"/>
  <c r="AN16" i="5"/>
  <c r="AO24" i="5"/>
  <c r="AN24" i="5"/>
  <c r="AO31" i="5"/>
  <c r="AN31" i="5"/>
  <c r="AO39" i="5"/>
  <c r="AN39" i="5"/>
  <c r="AO68" i="5"/>
  <c r="AN68" i="5"/>
  <c r="AO76" i="5"/>
  <c r="AN76" i="5"/>
  <c r="AO84" i="5"/>
  <c r="AN84" i="5"/>
  <c r="AO92" i="5"/>
  <c r="AN92" i="5"/>
  <c r="AO101" i="5"/>
  <c r="AN101" i="5"/>
  <c r="AO109" i="5"/>
  <c r="AN109" i="5"/>
  <c r="AO118" i="5"/>
  <c r="AN118" i="5"/>
  <c r="AO128" i="5"/>
  <c r="AN128" i="5"/>
  <c r="AO136" i="5"/>
  <c r="AN136" i="5"/>
  <c r="AO145" i="5"/>
  <c r="AN145" i="5"/>
  <c r="AO153" i="5"/>
  <c r="AN153" i="5"/>
  <c r="AO161" i="5"/>
  <c r="AN161" i="5"/>
  <c r="AO169" i="5"/>
  <c r="AN169" i="5"/>
  <c r="AO177" i="5"/>
  <c r="AN177" i="5"/>
  <c r="AO185" i="5"/>
  <c r="AN185" i="5"/>
  <c r="AO193" i="5"/>
  <c r="AN193" i="5"/>
  <c r="AO201" i="5"/>
  <c r="AN201" i="5"/>
  <c r="AO209" i="5"/>
  <c r="AN209" i="5"/>
  <c r="AO217" i="5"/>
  <c r="AN217" i="5"/>
  <c r="AO225" i="5"/>
  <c r="AN225" i="5"/>
  <c r="AO235" i="1"/>
  <c r="AR74" i="1"/>
  <c r="AR123" i="1"/>
  <c r="AR211" i="1"/>
  <c r="AR27" i="1"/>
  <c r="AR132" i="1"/>
  <c r="AR164" i="1"/>
  <c r="AR101" i="1"/>
  <c r="AR133" i="1"/>
  <c r="M61" i="14" s="1"/>
  <c r="AR37" i="1"/>
  <c r="AR69" i="1"/>
  <c r="AR102" i="1"/>
  <c r="AR134" i="1"/>
  <c r="AR166" i="1"/>
  <c r="AR198" i="1"/>
  <c r="AR230" i="1"/>
  <c r="D61" i="13" s="1"/>
  <c r="AR187" i="1"/>
  <c r="AR188" i="1"/>
  <c r="AR173" i="1"/>
  <c r="AR22" i="1"/>
  <c r="AR54" i="1"/>
  <c r="AR94" i="1"/>
  <c r="AR127" i="1"/>
  <c r="AR159" i="1"/>
  <c r="AR191" i="1"/>
  <c r="AR223" i="1"/>
  <c r="AR115" i="1"/>
  <c r="AR196" i="1"/>
  <c r="AR92" i="1"/>
  <c r="AR213" i="1"/>
  <c r="AR15" i="1"/>
  <c r="AR39" i="1"/>
  <c r="AR47" i="1"/>
  <c r="AR71" i="1"/>
  <c r="AR79" i="1"/>
  <c r="AR104" i="1"/>
  <c r="AR112" i="1"/>
  <c r="AR136" i="1"/>
  <c r="AR144" i="1"/>
  <c r="AR168" i="1"/>
  <c r="AR176" i="1"/>
  <c r="AR200" i="1"/>
  <c r="AR208" i="1"/>
  <c r="AR232" i="1"/>
  <c r="F61" i="13" s="1"/>
  <c r="AR107" i="1"/>
  <c r="AR147" i="1"/>
  <c r="AR75" i="1"/>
  <c r="AR172" i="1"/>
  <c r="AR212" i="1"/>
  <c r="AR60" i="1"/>
  <c r="AR109" i="1"/>
  <c r="K61" i="14" s="1"/>
  <c r="AR141" i="1"/>
  <c r="AR165" i="1"/>
  <c r="AR16" i="1"/>
  <c r="AR24" i="1"/>
  <c r="AR32" i="1"/>
  <c r="AR48" i="1"/>
  <c r="AR56" i="1"/>
  <c r="AR64" i="1"/>
  <c r="AR80" i="1"/>
  <c r="AR88" i="1"/>
  <c r="AR96" i="1"/>
  <c r="AR113" i="1"/>
  <c r="AR121" i="1"/>
  <c r="AR129" i="1"/>
  <c r="AR145" i="1"/>
  <c r="AR153" i="1"/>
  <c r="AR161" i="1"/>
  <c r="AR177" i="1"/>
  <c r="P61" i="14" s="1"/>
  <c r="AR185" i="1"/>
  <c r="AR193" i="1"/>
  <c r="AR209" i="1"/>
  <c r="AR217" i="1"/>
  <c r="AR225" i="1"/>
  <c r="AR98" i="1"/>
  <c r="AR155" i="1"/>
  <c r="AR203" i="1"/>
  <c r="AR108" i="1"/>
  <c r="AR148" i="1"/>
  <c r="AR220" i="1"/>
  <c r="AR36" i="1"/>
  <c r="AR68" i="1"/>
  <c r="AR189" i="1"/>
  <c r="AR229" i="1"/>
  <c r="AR17" i="1"/>
  <c r="AR65" i="1"/>
  <c r="AR73" i="1"/>
  <c r="AR81" i="1"/>
  <c r="I61" i="14" s="1"/>
  <c r="AR97" i="1"/>
  <c r="J61" i="14" s="1"/>
  <c r="AR106" i="1"/>
  <c r="AR114" i="1"/>
  <c r="AR130" i="1"/>
  <c r="AR138" i="1"/>
  <c r="AR146" i="1"/>
  <c r="AR162" i="1"/>
  <c r="O61" i="14" s="1"/>
  <c r="AR170" i="1"/>
  <c r="AR178" i="1"/>
  <c r="AR194" i="1"/>
  <c r="AR202" i="1"/>
  <c r="AR210" i="1"/>
  <c r="AR226" i="1"/>
  <c r="AR234" i="1"/>
  <c r="H61" i="13" s="1"/>
  <c r="AF155" i="7"/>
  <c r="AG155" i="7" s="1"/>
  <c r="AD156" i="7"/>
  <c r="AF156" i="7" s="1"/>
  <c r="AG156" i="7" s="1"/>
  <c r="AF164" i="7"/>
  <c r="AG164" i="7" s="1"/>
  <c r="AD165" i="7"/>
  <c r="E241" i="15"/>
  <c r="E242" i="17"/>
  <c r="E59" i="15"/>
  <c r="D231" i="15"/>
  <c r="D232" i="17"/>
  <c r="AU97" i="7"/>
  <c r="AU73" i="7"/>
  <c r="AU113" i="7"/>
  <c r="AU115" i="7"/>
  <c r="AU114" i="7"/>
  <c r="E59" i="14"/>
  <c r="B197" i="14"/>
  <c r="B196" i="14"/>
  <c r="G237" i="14"/>
  <c r="F237" i="14"/>
  <c r="E237" i="14"/>
  <c r="D237" i="14"/>
  <c r="C237" i="14"/>
  <c r="C236" i="14"/>
  <c r="AK338" i="8" l="1"/>
  <c r="AL338" i="8" s="1"/>
  <c r="AK322" i="8"/>
  <c r="AL322" i="8" s="1"/>
  <c r="AK306" i="8"/>
  <c r="AL306" i="8" s="1"/>
  <c r="AK290" i="8"/>
  <c r="AL290" i="8" s="1"/>
  <c r="AK274" i="8"/>
  <c r="AL274" i="8" s="1"/>
  <c r="AK258" i="8"/>
  <c r="AL258" i="8" s="1"/>
  <c r="AK242" i="8"/>
  <c r="AL242" i="8" s="1"/>
  <c r="AK226" i="8"/>
  <c r="AL226" i="8" s="1"/>
  <c r="AK210" i="8"/>
  <c r="AL210" i="8" s="1"/>
  <c r="AK194" i="8"/>
  <c r="AL194" i="8" s="1"/>
  <c r="AK178" i="8"/>
  <c r="AL178" i="8" s="1"/>
  <c r="AK162" i="8"/>
  <c r="AL162" i="8" s="1"/>
  <c r="AK146" i="8"/>
  <c r="AL146" i="8" s="1"/>
  <c r="AK130" i="8"/>
  <c r="AL130" i="8" s="1"/>
  <c r="AK114" i="8"/>
  <c r="AL114" i="8" s="1"/>
  <c r="AK98" i="8"/>
  <c r="AL98" i="8" s="1"/>
  <c r="AK82" i="8"/>
  <c r="AL82" i="8" s="1"/>
  <c r="AK66" i="8"/>
  <c r="AL66" i="8" s="1"/>
  <c r="AK50" i="8"/>
  <c r="AL50" i="8" s="1"/>
  <c r="AK34" i="8"/>
  <c r="AL34" i="8" s="1"/>
  <c r="AK18" i="8"/>
  <c r="AL18" i="8" s="1"/>
  <c r="AK232" i="8"/>
  <c r="AL232" i="8" s="1"/>
  <c r="AK200" i="8"/>
  <c r="AL200" i="8" s="1"/>
  <c r="AK152" i="8"/>
  <c r="AL152" i="8" s="1"/>
  <c r="AK108" i="8"/>
  <c r="AL108" i="8" s="1"/>
  <c r="AK52" i="8"/>
  <c r="AL52" i="8" s="1"/>
  <c r="AK292" i="8"/>
  <c r="AL292" i="8" s="1"/>
  <c r="AK272" i="8"/>
  <c r="AL272" i="8" s="1"/>
  <c r="AK252" i="8"/>
  <c r="AL252" i="8" s="1"/>
  <c r="AK220" i="8"/>
  <c r="AL220" i="8" s="1"/>
  <c r="AK156" i="8"/>
  <c r="AL156" i="8" s="1"/>
  <c r="AK112" i="8"/>
  <c r="AL112" i="8" s="1"/>
  <c r="AK48" i="8"/>
  <c r="AL48" i="8" s="1"/>
  <c r="AK337" i="8"/>
  <c r="AL337" i="8" s="1"/>
  <c r="AK321" i="8"/>
  <c r="AL321" i="8" s="1"/>
  <c r="AK305" i="8"/>
  <c r="AL305" i="8" s="1"/>
  <c r="AK289" i="8"/>
  <c r="AL289" i="8" s="1"/>
  <c r="AK273" i="8"/>
  <c r="AL273" i="8" s="1"/>
  <c r="AK257" i="8"/>
  <c r="AL257" i="8" s="1"/>
  <c r="AK241" i="8"/>
  <c r="AL241" i="8" s="1"/>
  <c r="AK225" i="8"/>
  <c r="AL225" i="8" s="1"/>
  <c r="AK209" i="8"/>
  <c r="AL209" i="8" s="1"/>
  <c r="AK193" i="8"/>
  <c r="AL193" i="8" s="1"/>
  <c r="AK177" i="8"/>
  <c r="AL177" i="8" s="1"/>
  <c r="K61" i="15" s="1"/>
  <c r="AK161" i="8"/>
  <c r="AL161" i="8" s="1"/>
  <c r="AK145" i="8"/>
  <c r="AL145" i="8" s="1"/>
  <c r="AK129" i="8"/>
  <c r="AL129" i="8" s="1"/>
  <c r="AK113" i="8"/>
  <c r="AL113" i="8" s="1"/>
  <c r="AK97" i="8"/>
  <c r="AL97" i="8" s="1"/>
  <c r="AK81" i="8"/>
  <c r="AL81" i="8" s="1"/>
  <c r="AK65" i="8"/>
  <c r="AL65" i="8" s="1"/>
  <c r="AK49" i="8"/>
  <c r="AL49" i="8" s="1"/>
  <c r="AK33" i="8"/>
  <c r="AL33" i="8" s="1"/>
  <c r="AK17" i="8"/>
  <c r="AL17" i="8" s="1"/>
  <c r="AK344" i="8"/>
  <c r="AL344" i="8" s="1"/>
  <c r="AK328" i="8"/>
  <c r="AL328" i="8" s="1"/>
  <c r="AK240" i="8"/>
  <c r="AL240" i="8" s="1"/>
  <c r="AK160" i="8"/>
  <c r="AL160" i="8" s="1"/>
  <c r="AK104" i="8"/>
  <c r="AL104" i="8" s="1"/>
  <c r="AK44" i="8"/>
  <c r="AL44" i="8" s="1"/>
  <c r="AK60" i="8"/>
  <c r="AL60" i="8" s="1"/>
  <c r="AK339" i="8"/>
  <c r="AL339" i="8" s="1"/>
  <c r="AK323" i="8"/>
  <c r="AL323" i="8" s="1"/>
  <c r="AK307" i="8"/>
  <c r="AL307" i="8" s="1"/>
  <c r="AK291" i="8"/>
  <c r="AL291" i="8" s="1"/>
  <c r="AK275" i="8"/>
  <c r="AL275" i="8" s="1"/>
  <c r="AK259" i="8"/>
  <c r="AL259" i="8" s="1"/>
  <c r="AK243" i="8"/>
  <c r="AL243" i="8" s="1"/>
  <c r="N61" i="15" s="1"/>
  <c r="AK227" i="8"/>
  <c r="AL227" i="8" s="1"/>
  <c r="AK211" i="8"/>
  <c r="AL211" i="8" s="1"/>
  <c r="AK195" i="8"/>
  <c r="AL195" i="8" s="1"/>
  <c r="AK179" i="8"/>
  <c r="AL179" i="8" s="1"/>
  <c r="AK163" i="8"/>
  <c r="AL163" i="8" s="1"/>
  <c r="AK147" i="8"/>
  <c r="AL147" i="8" s="1"/>
  <c r="AK131" i="8"/>
  <c r="AL131" i="8" s="1"/>
  <c r="AK115" i="8"/>
  <c r="AL115" i="8" s="1"/>
  <c r="AK99" i="8"/>
  <c r="AL99" i="8" s="1"/>
  <c r="AK83" i="8"/>
  <c r="AL83" i="8" s="1"/>
  <c r="AK67" i="8"/>
  <c r="AL67" i="8" s="1"/>
  <c r="F61" i="15" s="1"/>
  <c r="AK51" i="8"/>
  <c r="AL51" i="8" s="1"/>
  <c r="AK35" i="8"/>
  <c r="AL35" i="8" s="1"/>
  <c r="AK19" i="8"/>
  <c r="AL19" i="8" s="1"/>
  <c r="AK270" i="8"/>
  <c r="AL270" i="8" s="1"/>
  <c r="AK254" i="8"/>
  <c r="AL254" i="8" s="1"/>
  <c r="AK238" i="8"/>
  <c r="AL238" i="8" s="1"/>
  <c r="AK222" i="8"/>
  <c r="AL222" i="8" s="1"/>
  <c r="AK206" i="8"/>
  <c r="AL206" i="8" s="1"/>
  <c r="AK190" i="8"/>
  <c r="AL190" i="8" s="1"/>
  <c r="AK174" i="8"/>
  <c r="AL174" i="8" s="1"/>
  <c r="AK158" i="8"/>
  <c r="AL158" i="8" s="1"/>
  <c r="AK142" i="8"/>
  <c r="AL142" i="8" s="1"/>
  <c r="AK126" i="8"/>
  <c r="AL126" i="8" s="1"/>
  <c r="AK110" i="8"/>
  <c r="AL110" i="8" s="1"/>
  <c r="AK94" i="8"/>
  <c r="AL94" i="8" s="1"/>
  <c r="AK78" i="8"/>
  <c r="AL78" i="8" s="1"/>
  <c r="AK24" i="8"/>
  <c r="AL24" i="8" s="1"/>
  <c r="AK335" i="8"/>
  <c r="AL335" i="8" s="1"/>
  <c r="AK319" i="8"/>
  <c r="AL319" i="8" s="1"/>
  <c r="AK303" i="8"/>
  <c r="AL303" i="8" s="1"/>
  <c r="AK287" i="8"/>
  <c r="AL287" i="8" s="1"/>
  <c r="P61" i="15" s="1"/>
  <c r="AK271" i="8"/>
  <c r="AL271" i="8" s="1"/>
  <c r="AK255" i="8"/>
  <c r="AL255" i="8" s="1"/>
  <c r="AK159" i="8"/>
  <c r="AL159" i="8" s="1"/>
  <c r="AK143" i="8"/>
  <c r="AL143" i="8" s="1"/>
  <c r="AK127" i="8"/>
  <c r="AL127" i="8" s="1"/>
  <c r="AK111" i="8"/>
  <c r="AL111" i="8" s="1"/>
  <c r="H61" i="15" s="1"/>
  <c r="AK95" i="8"/>
  <c r="AL95" i="8" s="1"/>
  <c r="AK79" i="8"/>
  <c r="AL79" i="8" s="1"/>
  <c r="AK63" i="8"/>
  <c r="AL63" i="8" s="1"/>
  <c r="AK47" i="8"/>
  <c r="AL47" i="8" s="1"/>
  <c r="AK223" i="8"/>
  <c r="AL223" i="8" s="1"/>
  <c r="AK207" i="8"/>
  <c r="AL207" i="8" s="1"/>
  <c r="AK191" i="8"/>
  <c r="AL191" i="8" s="1"/>
  <c r="AK251" i="8"/>
  <c r="AL251" i="8" s="1"/>
  <c r="AK235" i="8"/>
  <c r="AL235" i="8" s="1"/>
  <c r="AK219" i="8"/>
  <c r="AL219" i="8" s="1"/>
  <c r="AK203" i="8"/>
  <c r="AL203" i="8" s="1"/>
  <c r="AK187" i="8"/>
  <c r="AL187" i="8" s="1"/>
  <c r="AK171" i="8"/>
  <c r="AL171" i="8" s="1"/>
  <c r="AK155" i="8"/>
  <c r="AL155" i="8" s="1"/>
  <c r="J61" i="15" s="1"/>
  <c r="AK139" i="8"/>
  <c r="AL139" i="8" s="1"/>
  <c r="AK123" i="8"/>
  <c r="AL123" i="8" s="1"/>
  <c r="AK107" i="8"/>
  <c r="AL107" i="8" s="1"/>
  <c r="AK91" i="8"/>
  <c r="AL91" i="8" s="1"/>
  <c r="AK75" i="8"/>
  <c r="AL75" i="8" s="1"/>
  <c r="AK59" i="8"/>
  <c r="AL59" i="8" s="1"/>
  <c r="AK43" i="8"/>
  <c r="AL43" i="8" s="1"/>
  <c r="AK23" i="8"/>
  <c r="AL23" i="8" s="1"/>
  <c r="D61" i="15" s="1"/>
  <c r="AK36" i="8"/>
  <c r="AL36" i="8" s="1"/>
  <c r="AK168" i="8"/>
  <c r="AL168" i="8" s="1"/>
  <c r="AK120" i="8"/>
  <c r="AL120" i="8" s="1"/>
  <c r="AK68" i="8"/>
  <c r="AL68" i="8" s="1"/>
  <c r="AK296" i="8"/>
  <c r="AL296" i="8" s="1"/>
  <c r="AK276" i="8"/>
  <c r="AL276" i="8" s="1"/>
  <c r="AK256" i="8"/>
  <c r="AL256" i="8" s="1"/>
  <c r="AK228" i="8"/>
  <c r="AL228" i="8" s="1"/>
  <c r="AK176" i="8"/>
  <c r="AL176" i="8" s="1"/>
  <c r="AK124" i="8"/>
  <c r="AL124" i="8" s="1"/>
  <c r="AK64" i="8"/>
  <c r="AL64" i="8" s="1"/>
  <c r="AK341" i="8"/>
  <c r="AL341" i="8" s="1"/>
  <c r="AK325" i="8"/>
  <c r="AL325" i="8" s="1"/>
  <c r="AK309" i="8"/>
  <c r="AL309" i="8" s="1"/>
  <c r="Q61" i="15" s="1"/>
  <c r="AK293" i="8"/>
  <c r="AL293" i="8" s="1"/>
  <c r="AK277" i="8"/>
  <c r="AL277" i="8" s="1"/>
  <c r="AK261" i="8"/>
  <c r="AL261" i="8" s="1"/>
  <c r="AK245" i="8"/>
  <c r="AL245" i="8" s="1"/>
  <c r="AK263" i="8"/>
  <c r="AL263" i="8" s="1"/>
  <c r="AK62" i="8"/>
  <c r="AL62" i="8" s="1"/>
  <c r="AK46" i="8"/>
  <c r="AL46" i="8" s="1"/>
  <c r="AK87" i="8"/>
  <c r="AL87" i="8" s="1"/>
  <c r="AK346" i="8"/>
  <c r="AL346" i="8" s="1"/>
  <c r="AK330" i="8"/>
  <c r="AL330" i="8" s="1"/>
  <c r="AK314" i="8"/>
  <c r="AL314" i="8" s="1"/>
  <c r="AK298" i="8"/>
  <c r="AL298" i="8" s="1"/>
  <c r="AK282" i="8"/>
  <c r="AL282" i="8" s="1"/>
  <c r="AK266" i="8"/>
  <c r="AL266" i="8" s="1"/>
  <c r="AK250" i="8"/>
  <c r="AL250" i="8" s="1"/>
  <c r="AK234" i="8"/>
  <c r="AL234" i="8" s="1"/>
  <c r="AK218" i="8"/>
  <c r="AL218" i="8" s="1"/>
  <c r="AK202" i="8"/>
  <c r="AL202" i="8" s="1"/>
  <c r="AK186" i="8"/>
  <c r="AL186" i="8" s="1"/>
  <c r="AK170" i="8"/>
  <c r="AL170" i="8" s="1"/>
  <c r="AK154" i="8"/>
  <c r="AL154" i="8" s="1"/>
  <c r="AK138" i="8"/>
  <c r="AL138" i="8" s="1"/>
  <c r="AK122" i="8"/>
  <c r="AL122" i="8" s="1"/>
  <c r="AK106" i="8"/>
  <c r="AL106" i="8" s="1"/>
  <c r="AK90" i="8"/>
  <c r="AL90" i="8" s="1"/>
  <c r="AK74" i="8"/>
  <c r="AL74" i="8" s="1"/>
  <c r="AK58" i="8"/>
  <c r="AL58" i="8" s="1"/>
  <c r="AK42" i="8"/>
  <c r="AL42" i="8" s="1"/>
  <c r="AK26" i="8"/>
  <c r="AL26" i="8" s="1"/>
  <c r="AK260" i="8"/>
  <c r="AL260" i="8" s="1"/>
  <c r="AK212" i="8"/>
  <c r="AL212" i="8" s="1"/>
  <c r="AK180" i="8"/>
  <c r="AL180" i="8" s="1"/>
  <c r="AK128" i="8"/>
  <c r="AL128" i="8" s="1"/>
  <c r="AK84" i="8"/>
  <c r="AL84" i="8" s="1"/>
  <c r="AK320" i="8"/>
  <c r="AL320" i="8" s="1"/>
  <c r="AK280" i="8"/>
  <c r="AL280" i="8" s="1"/>
  <c r="AK264" i="8"/>
  <c r="AL264" i="8" s="1"/>
  <c r="AK236" i="8"/>
  <c r="AL236" i="8" s="1"/>
  <c r="AK188" i="8"/>
  <c r="AL188" i="8" s="1"/>
  <c r="AK136" i="8"/>
  <c r="AL136" i="8" s="1"/>
  <c r="AK88" i="8"/>
  <c r="AL88" i="8" s="1"/>
  <c r="AK345" i="8"/>
  <c r="AL345" i="8" s="1"/>
  <c r="AK329" i="8"/>
  <c r="AL329" i="8" s="1"/>
  <c r="AK313" i="8"/>
  <c r="AL313" i="8" s="1"/>
  <c r="AK297" i="8"/>
  <c r="AL297" i="8" s="1"/>
  <c r="AK281" i="8"/>
  <c r="AL281" i="8" s="1"/>
  <c r="AK265" i="8"/>
  <c r="AL265" i="8" s="1"/>
  <c r="O61" i="15" s="1"/>
  <c r="AK249" i="8"/>
  <c r="AL249" i="8" s="1"/>
  <c r="AK233" i="8"/>
  <c r="AL233" i="8" s="1"/>
  <c r="AK217" i="8"/>
  <c r="AL217" i="8" s="1"/>
  <c r="AK201" i="8"/>
  <c r="AL201" i="8" s="1"/>
  <c r="AK185" i="8"/>
  <c r="AL185" i="8" s="1"/>
  <c r="AK169" i="8"/>
  <c r="AL169" i="8" s="1"/>
  <c r="AK153" i="8"/>
  <c r="AL153" i="8" s="1"/>
  <c r="AK137" i="8"/>
  <c r="AL137" i="8" s="1"/>
  <c r="AK121" i="8"/>
  <c r="AL121" i="8" s="1"/>
  <c r="AK105" i="8"/>
  <c r="AL105" i="8" s="1"/>
  <c r="AK89" i="8"/>
  <c r="AL89" i="8" s="1"/>
  <c r="G61" i="15" s="1"/>
  <c r="AK73" i="8"/>
  <c r="AL73" i="8" s="1"/>
  <c r="AK57" i="8"/>
  <c r="AL57" i="8" s="1"/>
  <c r="AK41" i="8"/>
  <c r="AL41" i="8" s="1"/>
  <c r="AK25" i="8"/>
  <c r="AL25" i="8" s="1"/>
  <c r="AK308" i="8"/>
  <c r="AL308" i="8" s="1"/>
  <c r="AK336" i="8"/>
  <c r="AL336" i="8" s="1"/>
  <c r="AK312" i="8"/>
  <c r="AL312" i="8" s="1"/>
  <c r="AK196" i="8"/>
  <c r="AL196" i="8" s="1"/>
  <c r="AK132" i="8"/>
  <c r="AL132" i="8" s="1"/>
  <c r="AK72" i="8"/>
  <c r="AL72" i="8" s="1"/>
  <c r="AK172" i="8"/>
  <c r="AL172" i="8" s="1"/>
  <c r="AK32" i="8"/>
  <c r="AL32" i="8" s="1"/>
  <c r="AK331" i="8"/>
  <c r="AL331" i="8" s="1"/>
  <c r="R61" i="15" s="1"/>
  <c r="AK315" i="8"/>
  <c r="AL315" i="8" s="1"/>
  <c r="AK299" i="8"/>
  <c r="AL299" i="8" s="1"/>
  <c r="AK283" i="8"/>
  <c r="AL283" i="8" s="1"/>
  <c r="AK267" i="8"/>
  <c r="AL267" i="8" s="1"/>
  <c r="AK27" i="8"/>
  <c r="AL27" i="8" s="1"/>
  <c r="AK342" i="8"/>
  <c r="AL342" i="8" s="1"/>
  <c r="AK326" i="8"/>
  <c r="AL326" i="8" s="1"/>
  <c r="AK310" i="8"/>
  <c r="AL310" i="8" s="1"/>
  <c r="AK294" i="8"/>
  <c r="AL294" i="8" s="1"/>
  <c r="AK262" i="8"/>
  <c r="AL262" i="8" s="1"/>
  <c r="AK246" i="8"/>
  <c r="AL246" i="8" s="1"/>
  <c r="AK22" i="8"/>
  <c r="AL22" i="8" s="1"/>
  <c r="AK244" i="8"/>
  <c r="AL244" i="8" s="1"/>
  <c r="AK204" i="8"/>
  <c r="AL204" i="8" s="1"/>
  <c r="AK247" i="8"/>
  <c r="AL247" i="8" s="1"/>
  <c r="AK215" i="8"/>
  <c r="AL215" i="8" s="1"/>
  <c r="AK199" i="8"/>
  <c r="AL199" i="8" s="1"/>
  <c r="L61" i="15" s="1"/>
  <c r="AK167" i="8"/>
  <c r="AL167" i="8" s="1"/>
  <c r="AK151" i="8"/>
  <c r="AL151" i="8" s="1"/>
  <c r="AK135" i="8"/>
  <c r="AL135" i="8" s="1"/>
  <c r="AK119" i="8"/>
  <c r="AL119" i="8" s="1"/>
  <c r="AK71" i="8"/>
  <c r="AL71" i="8" s="1"/>
  <c r="AK334" i="8"/>
  <c r="AL334" i="8" s="1"/>
  <c r="AK318" i="8"/>
  <c r="AL318" i="8" s="1"/>
  <c r="AK302" i="8"/>
  <c r="AL302" i="8" s="1"/>
  <c r="AK286" i="8"/>
  <c r="AL286" i="8" s="1"/>
  <c r="AK30" i="8"/>
  <c r="AL30" i="8" s="1"/>
  <c r="AK288" i="8"/>
  <c r="AL288" i="8" s="1"/>
  <c r="AK224" i="8"/>
  <c r="AL224" i="8" s="1"/>
  <c r="AK192" i="8"/>
  <c r="AL192" i="8" s="1"/>
  <c r="AK140" i="8"/>
  <c r="AL140" i="8" s="1"/>
  <c r="AK96" i="8"/>
  <c r="AL96" i="8" s="1"/>
  <c r="AK20" i="8"/>
  <c r="AL20" i="8" s="1"/>
  <c r="AK284" i="8"/>
  <c r="AL284" i="8" s="1"/>
  <c r="AK268" i="8"/>
  <c r="AL268" i="8" s="1"/>
  <c r="AK248" i="8"/>
  <c r="AL248" i="8" s="1"/>
  <c r="AK208" i="8"/>
  <c r="AL208" i="8" s="1"/>
  <c r="AK144" i="8"/>
  <c r="AL144" i="8" s="1"/>
  <c r="AK100" i="8"/>
  <c r="AL100" i="8" s="1"/>
  <c r="AK333" i="8"/>
  <c r="AL333" i="8" s="1"/>
  <c r="AK317" i="8"/>
  <c r="AL317" i="8" s="1"/>
  <c r="AK301" i="8"/>
  <c r="AL301" i="8" s="1"/>
  <c r="AK285" i="8"/>
  <c r="AL285" i="8" s="1"/>
  <c r="AK269" i="8"/>
  <c r="AL269" i="8" s="1"/>
  <c r="AK253" i="8"/>
  <c r="AL253" i="8" s="1"/>
  <c r="AK237" i="8"/>
  <c r="AL237" i="8" s="1"/>
  <c r="AK221" i="8"/>
  <c r="AL221" i="8" s="1"/>
  <c r="M61" i="15" s="1"/>
  <c r="AK205" i="8"/>
  <c r="AL205" i="8" s="1"/>
  <c r="AK189" i="8"/>
  <c r="AL189" i="8" s="1"/>
  <c r="AK173" i="8"/>
  <c r="AL173" i="8" s="1"/>
  <c r="AK157" i="8"/>
  <c r="AL157" i="8" s="1"/>
  <c r="AK141" i="8"/>
  <c r="AL141" i="8" s="1"/>
  <c r="AK125" i="8"/>
  <c r="AL125" i="8" s="1"/>
  <c r="AK109" i="8"/>
  <c r="AL109" i="8" s="1"/>
  <c r="AK93" i="8"/>
  <c r="AL93" i="8" s="1"/>
  <c r="AK77" i="8"/>
  <c r="AL77" i="8" s="1"/>
  <c r="AK61" i="8"/>
  <c r="AL61" i="8" s="1"/>
  <c r="AK45" i="8"/>
  <c r="AL45" i="8" s="1"/>
  <c r="E61" i="15" s="1"/>
  <c r="AK29" i="8"/>
  <c r="AL29" i="8" s="1"/>
  <c r="AK324" i="8"/>
  <c r="AL324" i="8" s="1"/>
  <c r="AK340" i="8"/>
  <c r="AL340" i="8" s="1"/>
  <c r="AK316" i="8"/>
  <c r="AL316" i="8" s="1"/>
  <c r="AK216" i="8"/>
  <c r="AL216" i="8" s="1"/>
  <c r="AK148" i="8"/>
  <c r="AL148" i="8" s="1"/>
  <c r="AK92" i="8"/>
  <c r="AL92" i="8" s="1"/>
  <c r="AK28" i="8"/>
  <c r="AL28" i="8" s="1"/>
  <c r="AK40" i="8"/>
  <c r="AL40" i="8" s="1"/>
  <c r="AK239" i="8"/>
  <c r="AL239" i="8" s="1"/>
  <c r="AK175" i="8"/>
  <c r="AL175" i="8" s="1"/>
  <c r="AK31" i="8"/>
  <c r="AL31" i="8" s="1"/>
  <c r="AK164" i="8"/>
  <c r="AL164" i="8" s="1"/>
  <c r="AK76" i="8"/>
  <c r="AL76" i="8" s="1"/>
  <c r="AK103" i="8"/>
  <c r="AL103" i="8" s="1"/>
  <c r="AK278" i="8"/>
  <c r="AL278" i="8" s="1"/>
  <c r="AK230" i="8"/>
  <c r="AL230" i="8" s="1"/>
  <c r="AK214" i="8"/>
  <c r="AL214" i="8" s="1"/>
  <c r="AK198" i="8"/>
  <c r="AL198" i="8" s="1"/>
  <c r="AK182" i="8"/>
  <c r="AL182" i="8" s="1"/>
  <c r="AK166" i="8"/>
  <c r="AL166" i="8" s="1"/>
  <c r="AK150" i="8"/>
  <c r="AL150" i="8" s="1"/>
  <c r="AK134" i="8"/>
  <c r="AL134" i="8" s="1"/>
  <c r="AK118" i="8"/>
  <c r="AL118" i="8" s="1"/>
  <c r="AK102" i="8"/>
  <c r="AL102" i="8" s="1"/>
  <c r="AK86" i="8"/>
  <c r="AL86" i="8" s="1"/>
  <c r="AK70" i="8"/>
  <c r="AL70" i="8" s="1"/>
  <c r="AK54" i="8"/>
  <c r="AL54" i="8" s="1"/>
  <c r="AK38" i="8"/>
  <c r="AL38" i="8" s="1"/>
  <c r="AK343" i="8"/>
  <c r="AL343" i="8" s="1"/>
  <c r="AK327" i="8"/>
  <c r="AL327" i="8" s="1"/>
  <c r="AK311" i="8"/>
  <c r="AL311" i="8" s="1"/>
  <c r="AK295" i="8"/>
  <c r="AL295" i="8" s="1"/>
  <c r="AK279" i="8"/>
  <c r="AL279" i="8" s="1"/>
  <c r="AK231" i="8"/>
  <c r="AL231" i="8" s="1"/>
  <c r="AK183" i="8"/>
  <c r="AL183" i="8" s="1"/>
  <c r="AK55" i="8"/>
  <c r="AL55" i="8" s="1"/>
  <c r="AK39" i="8"/>
  <c r="AL39" i="8" s="1"/>
  <c r="AS30" i="5"/>
  <c r="AS46" i="5"/>
  <c r="W150" i="7"/>
  <c r="Y149" i="7"/>
  <c r="Z149" i="7" s="1"/>
  <c r="AS53" i="5"/>
  <c r="AS200" i="5"/>
  <c r="AS135" i="5"/>
  <c r="AS69" i="5"/>
  <c r="AS106" i="5"/>
  <c r="J61" i="16" s="1"/>
  <c r="AS92" i="5"/>
  <c r="AS188" i="5"/>
  <c r="AS94" i="5"/>
  <c r="AS180" i="5"/>
  <c r="AS16" i="5"/>
  <c r="AS89" i="5"/>
  <c r="AS60" i="5"/>
  <c r="AS195" i="5"/>
  <c r="AR235" i="1"/>
  <c r="I61" i="13" s="1"/>
  <c r="AR25" i="1"/>
  <c r="AR19" i="1"/>
  <c r="AR50" i="1"/>
  <c r="AR227" i="1"/>
  <c r="AR82" i="1"/>
  <c r="AR224" i="1"/>
  <c r="AR192" i="1"/>
  <c r="AR160" i="1"/>
  <c r="AR128" i="1"/>
  <c r="AR95" i="1"/>
  <c r="AR63" i="1"/>
  <c r="AR31" i="1"/>
  <c r="AR181" i="1"/>
  <c r="AR20" i="1"/>
  <c r="AR124" i="1"/>
  <c r="AR195" i="1"/>
  <c r="Q61" i="14" s="1"/>
  <c r="AR207" i="1"/>
  <c r="AR175" i="1"/>
  <c r="AR143" i="1"/>
  <c r="AR111" i="1"/>
  <c r="AR78" i="1"/>
  <c r="AR38" i="1"/>
  <c r="AR21" i="1"/>
  <c r="AR76" i="1"/>
  <c r="AR83" i="1"/>
  <c r="AR90" i="1"/>
  <c r="AR214" i="1"/>
  <c r="AR182" i="1"/>
  <c r="AR150" i="1"/>
  <c r="AR118" i="1"/>
  <c r="AR85" i="1"/>
  <c r="AR53" i="1"/>
  <c r="AR157" i="1"/>
  <c r="AR204" i="1"/>
  <c r="AR67" i="1"/>
  <c r="AR167" i="1"/>
  <c r="AR135" i="1"/>
  <c r="AR103" i="1"/>
  <c r="AR70" i="1"/>
  <c r="AR30" i="1"/>
  <c r="AR221" i="1"/>
  <c r="AR44" i="1"/>
  <c r="AR206" i="1"/>
  <c r="AR174" i="1"/>
  <c r="AR142" i="1"/>
  <c r="AR110" i="1"/>
  <c r="AR77" i="1"/>
  <c r="AR45" i="1"/>
  <c r="AR51" i="1"/>
  <c r="AR52" i="1"/>
  <c r="AR156" i="1"/>
  <c r="AR219" i="1"/>
  <c r="AR66" i="1"/>
  <c r="AR215" i="1"/>
  <c r="AR183" i="1"/>
  <c r="AR151" i="1"/>
  <c r="AR119" i="1"/>
  <c r="AR86" i="1"/>
  <c r="AR46" i="1"/>
  <c r="AR29" i="1"/>
  <c r="AR117" i="1"/>
  <c r="AR116" i="1"/>
  <c r="AR139" i="1"/>
  <c r="AR222" i="1"/>
  <c r="AR190" i="1"/>
  <c r="AR158" i="1"/>
  <c r="AR126" i="1"/>
  <c r="AR93" i="1"/>
  <c r="AR61" i="1"/>
  <c r="AR197" i="1"/>
  <c r="AR28" i="1"/>
  <c r="D61" i="14" s="1"/>
  <c r="AR99" i="1"/>
  <c r="AR163" i="1"/>
  <c r="AR41" i="1"/>
  <c r="AR58" i="1"/>
  <c r="AR35" i="1"/>
  <c r="AR59" i="1"/>
  <c r="AR18" i="1"/>
  <c r="AR34" i="1"/>
  <c r="AR33" i="1"/>
  <c r="E61" i="14" s="1"/>
  <c r="AR218" i="1"/>
  <c r="AR186" i="1"/>
  <c r="AR154" i="1"/>
  <c r="AR122" i="1"/>
  <c r="AR89" i="1"/>
  <c r="AR57" i="1"/>
  <c r="AR125" i="1"/>
  <c r="AR180" i="1"/>
  <c r="AR131" i="1"/>
  <c r="AR233" i="1"/>
  <c r="G61" i="13" s="1"/>
  <c r="AR201" i="1"/>
  <c r="AR169" i="1"/>
  <c r="AR137" i="1"/>
  <c r="AR105" i="1"/>
  <c r="AR72" i="1"/>
  <c r="AR40" i="1"/>
  <c r="AR205" i="1"/>
  <c r="AR84" i="1"/>
  <c r="AR140" i="1"/>
  <c r="AR179" i="1"/>
  <c r="AR216" i="1"/>
  <c r="R61" i="14" s="1"/>
  <c r="AR184" i="1"/>
  <c r="AR152" i="1"/>
  <c r="AR120" i="1"/>
  <c r="L61" i="14" s="1"/>
  <c r="AR87" i="1"/>
  <c r="AR55" i="1"/>
  <c r="AR23" i="1"/>
  <c r="AR149" i="1"/>
  <c r="N61" i="14" s="1"/>
  <c r="AR228" i="1"/>
  <c r="AR91" i="1"/>
  <c r="AR171" i="1"/>
  <c r="AR231" i="1"/>
  <c r="E61" i="13" s="1"/>
  <c r="AR199" i="1"/>
  <c r="AR49" i="1"/>
  <c r="AR26" i="1"/>
  <c r="AR43" i="1"/>
  <c r="AR42" i="1"/>
  <c r="AR62" i="1"/>
  <c r="AF165" i="7"/>
  <c r="AG165" i="7" s="1"/>
  <c r="AD166" i="7"/>
  <c r="C34" i="16"/>
  <c r="C33" i="16"/>
  <c r="C32" i="16"/>
  <c r="AU72" i="7"/>
  <c r="AU74" i="7"/>
  <c r="C34" i="15"/>
  <c r="C35" i="17"/>
  <c r="C34" i="17"/>
  <c r="F60" i="17"/>
  <c r="E232" i="17"/>
  <c r="F59" i="15"/>
  <c r="E231" i="15"/>
  <c r="C33" i="15"/>
  <c r="AU99" i="7"/>
  <c r="AU116" i="7"/>
  <c r="D236" i="14"/>
  <c r="D17" i="5"/>
  <c r="AS29" i="5" l="1"/>
  <c r="AS158" i="5"/>
  <c r="AS102" i="5"/>
  <c r="AS155" i="5"/>
  <c r="AS70" i="5"/>
  <c r="AS28" i="5"/>
  <c r="AS166" i="5"/>
  <c r="AS74" i="5"/>
  <c r="AS207" i="5"/>
  <c r="AS192" i="5"/>
  <c r="AS21" i="5"/>
  <c r="AS58" i="5"/>
  <c r="AS99" i="5"/>
  <c r="AS221" i="5"/>
  <c r="AS65" i="5"/>
  <c r="AS224" i="5"/>
  <c r="AS43" i="5"/>
  <c r="AS173" i="5"/>
  <c r="AS190" i="5"/>
  <c r="AS117" i="5"/>
  <c r="AS187" i="5"/>
  <c r="P61" i="16" s="1"/>
  <c r="AS41" i="5"/>
  <c r="AS146" i="5"/>
  <c r="AS42" i="5"/>
  <c r="E61" i="16" s="1"/>
  <c r="AS112" i="5"/>
  <c r="AS101" i="5"/>
  <c r="AS113" i="5"/>
  <c r="AS77" i="5"/>
  <c r="AS223" i="5"/>
  <c r="AS44" i="5"/>
  <c r="AS82" i="5"/>
  <c r="AS215" i="5"/>
  <c r="AS119" i="5"/>
  <c r="AS57" i="5"/>
  <c r="AS152" i="5"/>
  <c r="AS137" i="5"/>
  <c r="AS98" i="5"/>
  <c r="AS143" i="5"/>
  <c r="AS170" i="5"/>
  <c r="AS127" i="5"/>
  <c r="AS73" i="5"/>
  <c r="AS206" i="5"/>
  <c r="AS83" i="5"/>
  <c r="AS191" i="5"/>
  <c r="AS123" i="5"/>
  <c r="AS167" i="5"/>
  <c r="AS62" i="5"/>
  <c r="AS68" i="5"/>
  <c r="AS103" i="5"/>
  <c r="AS34" i="5"/>
  <c r="AS130" i="5"/>
  <c r="AS182" i="5"/>
  <c r="AS72" i="5"/>
  <c r="AS229" i="5"/>
  <c r="AS31" i="5"/>
  <c r="D61" i="16" s="1"/>
  <c r="AS23" i="5"/>
  <c r="AS205" i="5"/>
  <c r="AS196" i="5"/>
  <c r="AS64" i="5"/>
  <c r="AS156" i="5"/>
  <c r="AS212" i="5"/>
  <c r="AS80" i="5"/>
  <c r="AS33" i="5"/>
  <c r="AS142" i="5"/>
  <c r="AS52" i="5"/>
  <c r="AS168" i="5"/>
  <c r="AS84" i="5"/>
  <c r="AS138" i="5"/>
  <c r="AS159" i="5"/>
  <c r="AS78" i="5"/>
  <c r="AS95" i="5"/>
  <c r="AS48" i="5"/>
  <c r="AS35" i="5"/>
  <c r="AS165" i="5"/>
  <c r="AS211" i="5"/>
  <c r="AS194" i="5"/>
  <c r="AS79" i="5"/>
  <c r="H61" i="16" s="1"/>
  <c r="AS141" i="5"/>
  <c r="AS27" i="5"/>
  <c r="AS132" i="5"/>
  <c r="AS219" i="5"/>
  <c r="R61" i="16" s="1"/>
  <c r="AS19" i="5"/>
  <c r="W151" i="7"/>
  <c r="W162" i="7"/>
  <c r="Y150" i="7"/>
  <c r="Z150" i="7" s="1"/>
  <c r="AS169" i="5"/>
  <c r="AS136" i="5"/>
  <c r="AS193" i="5"/>
  <c r="AS104" i="5"/>
  <c r="AS47" i="5"/>
  <c r="AS218" i="5"/>
  <c r="AS189" i="5"/>
  <c r="AS210" i="5"/>
  <c r="AS17" i="5"/>
  <c r="AS86" i="5"/>
  <c r="AS179" i="5"/>
  <c r="AS59" i="5"/>
  <c r="AS54" i="5"/>
  <c r="F61" i="16" s="1"/>
  <c r="AS56" i="5"/>
  <c r="AS204" i="5"/>
  <c r="AS163" i="5"/>
  <c r="AS154" i="5"/>
  <c r="AS198" i="5"/>
  <c r="AS107" i="5"/>
  <c r="AS40" i="5"/>
  <c r="AS91" i="5"/>
  <c r="I61" i="16" s="1"/>
  <c r="AS145" i="5"/>
  <c r="AS150" i="5"/>
  <c r="AS226" i="5"/>
  <c r="AS114" i="5"/>
  <c r="AS178" i="5"/>
  <c r="AS174" i="5"/>
  <c r="AS67" i="5"/>
  <c r="AS131" i="5"/>
  <c r="AS20" i="5"/>
  <c r="AS149" i="5"/>
  <c r="AS26" i="5"/>
  <c r="AS157" i="5"/>
  <c r="AS176" i="5"/>
  <c r="AS116" i="5"/>
  <c r="AS100" i="5"/>
  <c r="AS61" i="5"/>
  <c r="AS118" i="5"/>
  <c r="K61" i="16" s="1"/>
  <c r="AS18" i="5"/>
  <c r="AS217" i="5"/>
  <c r="AS164" i="5"/>
  <c r="AS32" i="5"/>
  <c r="AS49" i="5"/>
  <c r="AS147" i="5"/>
  <c r="M61" i="16" s="1"/>
  <c r="AS197" i="5"/>
  <c r="AS214" i="5"/>
  <c r="AS222" i="5"/>
  <c r="AS134" i="5"/>
  <c r="AS129" i="5"/>
  <c r="AS39" i="5"/>
  <c r="AS201" i="5"/>
  <c r="AS88" i="5"/>
  <c r="AS93" i="5"/>
  <c r="AS186" i="5"/>
  <c r="AS203" i="5"/>
  <c r="AS105" i="5"/>
  <c r="AS115" i="5"/>
  <c r="AS225" i="5"/>
  <c r="AS230" i="5"/>
  <c r="AS177" i="5"/>
  <c r="AS148" i="5"/>
  <c r="AS124" i="5"/>
  <c r="AS37" i="5"/>
  <c r="AS184" i="5"/>
  <c r="AS71" i="5"/>
  <c r="AS202" i="5"/>
  <c r="Q61" i="16" s="1"/>
  <c r="AS144" i="5"/>
  <c r="AS55" i="5"/>
  <c r="AS139" i="5"/>
  <c r="AS90" i="5"/>
  <c r="AS133" i="5"/>
  <c r="L61" i="16" s="1"/>
  <c r="AS45" i="5"/>
  <c r="AS175" i="5"/>
  <c r="O61" i="16" s="1"/>
  <c r="AS160" i="5"/>
  <c r="AS76" i="5"/>
  <c r="AS209" i="5"/>
  <c r="AS75" i="5"/>
  <c r="AS50" i="5"/>
  <c r="AS181" i="5"/>
  <c r="AS51" i="5"/>
  <c r="AS25" i="5"/>
  <c r="AS151" i="5"/>
  <c r="AS24" i="5"/>
  <c r="AS153" i="5"/>
  <c r="AS121" i="5"/>
  <c r="AS208" i="5"/>
  <c r="AS120" i="5"/>
  <c r="AS185" i="5"/>
  <c r="AS220" i="5"/>
  <c r="AS161" i="5"/>
  <c r="AS162" i="5"/>
  <c r="N61" i="16" s="1"/>
  <c r="AS228" i="5"/>
  <c r="AS96" i="5"/>
  <c r="AS122" i="5"/>
  <c r="AS108" i="5"/>
  <c r="AS66" i="5"/>
  <c r="G61" i="16" s="1"/>
  <c r="AS199" i="5"/>
  <c r="AS216" i="5"/>
  <c r="AS81" i="5"/>
  <c r="AS128" i="5"/>
  <c r="AS172" i="5"/>
  <c r="AS36" i="5"/>
  <c r="AS38" i="5"/>
  <c r="AS109" i="5"/>
  <c r="AS85" i="5"/>
  <c r="AS63" i="5"/>
  <c r="AS171" i="5"/>
  <c r="AS213" i="5"/>
  <c r="AS22" i="5"/>
  <c r="AS87" i="5"/>
  <c r="AS183" i="5"/>
  <c r="AS227" i="5"/>
  <c r="AD177" i="7"/>
  <c r="AF177" i="7" s="1"/>
  <c r="AG177" i="7" s="1"/>
  <c r="AD167" i="7"/>
  <c r="AF166" i="7"/>
  <c r="AG166" i="7" s="1"/>
  <c r="C34" i="14"/>
  <c r="C33" i="14"/>
  <c r="F232" i="17"/>
  <c r="G60" i="17"/>
  <c r="F231" i="15"/>
  <c r="G59" i="15"/>
  <c r="F59" i="14"/>
  <c r="F61" i="14" s="1"/>
  <c r="E236" i="14"/>
  <c r="AU117" i="7"/>
  <c r="AU100" i="7"/>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Y162" i="7" l="1"/>
  <c r="Z162" i="7" s="1"/>
  <c r="W152" i="7"/>
  <c r="Y151" i="7"/>
  <c r="Z151" i="7" s="1"/>
  <c r="AF167" i="7"/>
  <c r="AG167" i="7" s="1"/>
  <c r="AD168" i="7"/>
  <c r="AU75" i="7"/>
  <c r="G232" i="17"/>
  <c r="H60" i="17"/>
  <c r="G231" i="15"/>
  <c r="H59" i="15"/>
  <c r="G59" i="14"/>
  <c r="G61" i="14" s="1"/>
  <c r="F236" i="14"/>
  <c r="AU101" i="7"/>
  <c r="AU76" i="7"/>
  <c r="AU118" i="7"/>
  <c r="W153" i="7" l="1"/>
  <c r="Y152" i="7"/>
  <c r="Z152" i="7" s="1"/>
  <c r="W163" i="7"/>
  <c r="AD178" i="7"/>
  <c r="AF178" i="7" s="1"/>
  <c r="AG178" i="7" s="1"/>
  <c r="AF168" i="7"/>
  <c r="AG168" i="7" s="1"/>
  <c r="AD169" i="7"/>
  <c r="J34" i="13"/>
  <c r="J33" i="13"/>
  <c r="H232" i="17"/>
  <c r="I60" i="17"/>
  <c r="H231" i="15"/>
  <c r="I59" i="15"/>
  <c r="H59" i="14"/>
  <c r="H61" i="14" s="1"/>
  <c r="G236" i="14"/>
  <c r="AU119" i="7"/>
  <c r="AU77" i="7"/>
  <c r="AU102" i="7"/>
  <c r="Y163" i="7" l="1"/>
  <c r="Z163" i="7" s="1"/>
  <c r="W154" i="7"/>
  <c r="Y153" i="7"/>
  <c r="Z153" i="7" s="1"/>
  <c r="AD170" i="7"/>
  <c r="AF169" i="7"/>
  <c r="AG169" i="7" s="1"/>
  <c r="J35" i="13"/>
  <c r="J36" i="13" s="1"/>
  <c r="I236" i="13"/>
  <c r="I232" i="17"/>
  <c r="J60" i="17"/>
  <c r="I231" i="15"/>
  <c r="J59" i="15"/>
  <c r="I59" i="14"/>
  <c r="H236" i="14"/>
  <c r="AU103" i="7"/>
  <c r="AU78" i="7"/>
  <c r="AU120" i="7"/>
  <c r="W155" i="7" l="1"/>
  <c r="Y154" i="7"/>
  <c r="Z154" i="7" s="1"/>
  <c r="W164" i="7"/>
  <c r="AD179" i="7"/>
  <c r="AF170" i="7"/>
  <c r="AG170" i="7" s="1"/>
  <c r="AD171" i="7"/>
  <c r="AF171" i="7" s="1"/>
  <c r="AG171" i="7" s="1"/>
  <c r="J37" i="13"/>
  <c r="J38" i="13" s="1"/>
  <c r="I237" i="13"/>
  <c r="J232" i="17"/>
  <c r="K60" i="17"/>
  <c r="J231" i="15"/>
  <c r="K59" i="15"/>
  <c r="J59" i="14"/>
  <c r="I236" i="14"/>
  <c r="AU121" i="7"/>
  <c r="AU80" i="7"/>
  <c r="AU79" i="7"/>
  <c r="AU104" i="7"/>
  <c r="Y164" i="7" l="1"/>
  <c r="Z164" i="7" s="1"/>
  <c r="W156" i="7"/>
  <c r="Y156" i="7" s="1"/>
  <c r="Z156" i="7" s="1"/>
  <c r="Y155" i="7"/>
  <c r="Z155" i="7" s="1"/>
  <c r="AF179" i="7"/>
  <c r="AG179" i="7" s="1"/>
  <c r="AD180" i="7"/>
  <c r="I238" i="13"/>
  <c r="L60" i="17"/>
  <c r="K232" i="17"/>
  <c r="L59" i="15"/>
  <c r="K231" i="15"/>
  <c r="K59" i="14"/>
  <c r="J236" i="14"/>
  <c r="AU122" i="7"/>
  <c r="AU105" i="7"/>
  <c r="W165" i="7" l="1"/>
  <c r="AF180" i="7"/>
  <c r="AG180" i="7" s="1"/>
  <c r="AD181" i="7"/>
  <c r="M60" i="17"/>
  <c r="L232" i="17"/>
  <c r="M59" i="15"/>
  <c r="L231" i="15"/>
  <c r="K236" i="14"/>
  <c r="L59" i="14"/>
  <c r="AU106" i="7"/>
  <c r="AU123" i="7"/>
  <c r="AU124" i="7"/>
  <c r="K234" i="1"/>
  <c r="L234" i="1" s="1"/>
  <c r="K233" i="1"/>
  <c r="L233" i="1" s="1"/>
  <c r="K232" i="1"/>
  <c r="L232" i="1" s="1"/>
  <c r="K231" i="1"/>
  <c r="L231" i="1" s="1"/>
  <c r="K230" i="1"/>
  <c r="L230" i="1" s="1"/>
  <c r="K229" i="1"/>
  <c r="L229" i="1" s="1"/>
  <c r="K228" i="1"/>
  <c r="L228" i="1" s="1"/>
  <c r="K227" i="1"/>
  <c r="L227" i="1" s="1"/>
  <c r="K226" i="1"/>
  <c r="L226" i="1" s="1"/>
  <c r="K225" i="1"/>
  <c r="L225" i="1" s="1"/>
  <c r="K224" i="1"/>
  <c r="L224" i="1" s="1"/>
  <c r="K223" i="1"/>
  <c r="L223" i="1" s="1"/>
  <c r="K222" i="1"/>
  <c r="L222" i="1" s="1"/>
  <c r="K221" i="1"/>
  <c r="L221" i="1" s="1"/>
  <c r="K220" i="1"/>
  <c r="L220" i="1" s="1"/>
  <c r="K219" i="1"/>
  <c r="L219" i="1" s="1"/>
  <c r="K218" i="1"/>
  <c r="L218" i="1" s="1"/>
  <c r="K217" i="1"/>
  <c r="L217" i="1" s="1"/>
  <c r="K216" i="1"/>
  <c r="L216" i="1" s="1"/>
  <c r="K215" i="1"/>
  <c r="L215" i="1" s="1"/>
  <c r="K214" i="1"/>
  <c r="L214" i="1" s="1"/>
  <c r="K213" i="1"/>
  <c r="L213" i="1" s="1"/>
  <c r="K212" i="1"/>
  <c r="L212" i="1" s="1"/>
  <c r="K211" i="1"/>
  <c r="L211" i="1" s="1"/>
  <c r="K210" i="1"/>
  <c r="L210" i="1" s="1"/>
  <c r="K209" i="1"/>
  <c r="L209" i="1" s="1"/>
  <c r="K208" i="1"/>
  <c r="L208" i="1" s="1"/>
  <c r="K207" i="1"/>
  <c r="L207" i="1" s="1"/>
  <c r="K206" i="1"/>
  <c r="L206" i="1" s="1"/>
  <c r="K205" i="1"/>
  <c r="L205" i="1" s="1"/>
  <c r="K204" i="1"/>
  <c r="L204" i="1" s="1"/>
  <c r="K203" i="1"/>
  <c r="L203" i="1" s="1"/>
  <c r="K202" i="1"/>
  <c r="L202" i="1" s="1"/>
  <c r="K201" i="1"/>
  <c r="L201" i="1" s="1"/>
  <c r="K200" i="1"/>
  <c r="L200" i="1" s="1"/>
  <c r="K199" i="1"/>
  <c r="L199" i="1" s="1"/>
  <c r="K198" i="1"/>
  <c r="L198" i="1" s="1"/>
  <c r="K197" i="1"/>
  <c r="L197" i="1" s="1"/>
  <c r="K196" i="1"/>
  <c r="L196" i="1" s="1"/>
  <c r="K195" i="1"/>
  <c r="L195" i="1" s="1"/>
  <c r="K194" i="1"/>
  <c r="L194" i="1" s="1"/>
  <c r="K193" i="1"/>
  <c r="L193" i="1" s="1"/>
  <c r="K192" i="1"/>
  <c r="L192" i="1" s="1"/>
  <c r="K191" i="1"/>
  <c r="L191" i="1" s="1"/>
  <c r="K190" i="1"/>
  <c r="L190" i="1" s="1"/>
  <c r="K189" i="1"/>
  <c r="L189" i="1" s="1"/>
  <c r="K188" i="1"/>
  <c r="L188" i="1" s="1"/>
  <c r="K187" i="1"/>
  <c r="L187" i="1" s="1"/>
  <c r="K186" i="1"/>
  <c r="L186" i="1" s="1"/>
  <c r="K185" i="1"/>
  <c r="L185" i="1" s="1"/>
  <c r="K184" i="1"/>
  <c r="L184" i="1" s="1"/>
  <c r="K183" i="1"/>
  <c r="L183" i="1" s="1"/>
  <c r="K182" i="1"/>
  <c r="L182" i="1" s="1"/>
  <c r="K181" i="1"/>
  <c r="L181" i="1" s="1"/>
  <c r="K180" i="1"/>
  <c r="L180" i="1" s="1"/>
  <c r="K179" i="1"/>
  <c r="L179" i="1" s="1"/>
  <c r="K178" i="1"/>
  <c r="L178" i="1" s="1"/>
  <c r="K177" i="1"/>
  <c r="L177" i="1" s="1"/>
  <c r="K176" i="1"/>
  <c r="L176" i="1" s="1"/>
  <c r="K175" i="1"/>
  <c r="L175" i="1" s="1"/>
  <c r="K174" i="1"/>
  <c r="L174" i="1" s="1"/>
  <c r="K173" i="1"/>
  <c r="L173" i="1" s="1"/>
  <c r="K172" i="1"/>
  <c r="L172" i="1" s="1"/>
  <c r="K171" i="1"/>
  <c r="L171" i="1" s="1"/>
  <c r="K170" i="1"/>
  <c r="L170" i="1" s="1"/>
  <c r="K169" i="1"/>
  <c r="L169" i="1" s="1"/>
  <c r="K168" i="1"/>
  <c r="L168" i="1" s="1"/>
  <c r="K167" i="1"/>
  <c r="L167" i="1" s="1"/>
  <c r="K166" i="1"/>
  <c r="L166" i="1" s="1"/>
  <c r="K165" i="1"/>
  <c r="L165" i="1" s="1"/>
  <c r="K164" i="1"/>
  <c r="L164" i="1" s="1"/>
  <c r="K163" i="1"/>
  <c r="L163" i="1" s="1"/>
  <c r="K162" i="1"/>
  <c r="L162" i="1" s="1"/>
  <c r="K161" i="1"/>
  <c r="L161" i="1" s="1"/>
  <c r="K160" i="1"/>
  <c r="L160" i="1" s="1"/>
  <c r="K159" i="1"/>
  <c r="L159" i="1" s="1"/>
  <c r="K158" i="1"/>
  <c r="L158" i="1" s="1"/>
  <c r="K157" i="1"/>
  <c r="L157" i="1" s="1"/>
  <c r="K156" i="1"/>
  <c r="L156" i="1" s="1"/>
  <c r="K155" i="1"/>
  <c r="L155" i="1" s="1"/>
  <c r="K154" i="1"/>
  <c r="L154" i="1" s="1"/>
  <c r="K153" i="1"/>
  <c r="L153" i="1" s="1"/>
  <c r="K152" i="1"/>
  <c r="L152" i="1" s="1"/>
  <c r="K151" i="1"/>
  <c r="L151" i="1" s="1"/>
  <c r="K150" i="1"/>
  <c r="L150" i="1" s="1"/>
  <c r="K149" i="1"/>
  <c r="L149" i="1" s="1"/>
  <c r="K148" i="1"/>
  <c r="L148" i="1" s="1"/>
  <c r="K147" i="1"/>
  <c r="L147" i="1" s="1"/>
  <c r="K146" i="1"/>
  <c r="L146" i="1" s="1"/>
  <c r="K145" i="1"/>
  <c r="L145" i="1" s="1"/>
  <c r="K144" i="1"/>
  <c r="L144" i="1" s="1"/>
  <c r="K143" i="1"/>
  <c r="L143" i="1" s="1"/>
  <c r="K142" i="1"/>
  <c r="L142" i="1" s="1"/>
  <c r="K141" i="1"/>
  <c r="L141" i="1" s="1"/>
  <c r="K140" i="1"/>
  <c r="L140" i="1" s="1"/>
  <c r="K139" i="1"/>
  <c r="L139" i="1" s="1"/>
  <c r="K138" i="1"/>
  <c r="L138" i="1" s="1"/>
  <c r="K137" i="1"/>
  <c r="L137" i="1" s="1"/>
  <c r="K136" i="1"/>
  <c r="L136" i="1" s="1"/>
  <c r="K135" i="1"/>
  <c r="L135" i="1" s="1"/>
  <c r="K134" i="1"/>
  <c r="L134" i="1" s="1"/>
  <c r="K133" i="1"/>
  <c r="L133" i="1" s="1"/>
  <c r="K132" i="1"/>
  <c r="L132" i="1" s="1"/>
  <c r="K131" i="1"/>
  <c r="L131" i="1" s="1"/>
  <c r="K130" i="1"/>
  <c r="L130" i="1" s="1"/>
  <c r="K129" i="1"/>
  <c r="L129" i="1" s="1"/>
  <c r="K128" i="1"/>
  <c r="L128" i="1" s="1"/>
  <c r="K127" i="1"/>
  <c r="L127" i="1" s="1"/>
  <c r="K126" i="1"/>
  <c r="L126" i="1" s="1"/>
  <c r="K125" i="1"/>
  <c r="L125" i="1" s="1"/>
  <c r="K124" i="1"/>
  <c r="L124" i="1" s="1"/>
  <c r="K123" i="1"/>
  <c r="L123" i="1" s="1"/>
  <c r="K122" i="1"/>
  <c r="L122" i="1" s="1"/>
  <c r="K121" i="1"/>
  <c r="L121" i="1" s="1"/>
  <c r="K120" i="1"/>
  <c r="L120" i="1" s="1"/>
  <c r="K119" i="1"/>
  <c r="L119" i="1" s="1"/>
  <c r="K118" i="1"/>
  <c r="L118" i="1" s="1"/>
  <c r="K117" i="1"/>
  <c r="L117" i="1" s="1"/>
  <c r="K116" i="1"/>
  <c r="L116" i="1" s="1"/>
  <c r="K115" i="1"/>
  <c r="L115" i="1" s="1"/>
  <c r="K114" i="1"/>
  <c r="L114" i="1" s="1"/>
  <c r="K113" i="1"/>
  <c r="L113" i="1" s="1"/>
  <c r="K112" i="1"/>
  <c r="L112" i="1" s="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K100" i="1"/>
  <c r="L100" i="1" s="1"/>
  <c r="K99" i="1"/>
  <c r="L99" i="1" s="1"/>
  <c r="K98" i="1"/>
  <c r="L98" i="1" s="1"/>
  <c r="K97" i="1"/>
  <c r="L97" i="1" s="1"/>
  <c r="K96" i="1"/>
  <c r="L96" i="1" s="1"/>
  <c r="K95" i="1"/>
  <c r="L95" i="1" s="1"/>
  <c r="K94" i="1"/>
  <c r="L94" i="1" s="1"/>
  <c r="K93" i="1"/>
  <c r="L93" i="1" s="1"/>
  <c r="K92" i="1"/>
  <c r="L92" i="1" s="1"/>
  <c r="K91" i="1"/>
  <c r="L91" i="1" s="1"/>
  <c r="K90" i="1"/>
  <c r="L90" i="1" s="1"/>
  <c r="K89" i="1"/>
  <c r="L89" i="1" s="1"/>
  <c r="K88" i="1"/>
  <c r="L88" i="1" s="1"/>
  <c r="K87" i="1"/>
  <c r="L87" i="1" s="1"/>
  <c r="K86" i="1"/>
  <c r="L86" i="1" s="1"/>
  <c r="K85" i="1"/>
  <c r="L85" i="1" s="1"/>
  <c r="K84" i="1"/>
  <c r="L84" i="1" s="1"/>
  <c r="K83" i="1"/>
  <c r="L83" i="1" s="1"/>
  <c r="K82" i="1"/>
  <c r="L82" i="1" s="1"/>
  <c r="K81" i="1"/>
  <c r="L81" i="1" s="1"/>
  <c r="K80" i="1"/>
  <c r="L80" i="1" s="1"/>
  <c r="K79" i="1"/>
  <c r="L79" i="1" s="1"/>
  <c r="K78" i="1"/>
  <c r="L78" i="1" s="1"/>
  <c r="K77" i="1"/>
  <c r="L77" i="1" s="1"/>
  <c r="K76" i="1"/>
  <c r="L76" i="1" s="1"/>
  <c r="K75" i="1"/>
  <c r="L75" i="1" s="1"/>
  <c r="K74" i="1"/>
  <c r="L74" i="1" s="1"/>
  <c r="K73" i="1"/>
  <c r="L73" i="1" s="1"/>
  <c r="K72" i="1"/>
  <c r="L72" i="1" s="1"/>
  <c r="K71" i="1"/>
  <c r="L71" i="1" s="1"/>
  <c r="K70" i="1"/>
  <c r="L70" i="1" s="1"/>
  <c r="K69" i="1"/>
  <c r="L69" i="1" s="1"/>
  <c r="K68" i="1"/>
  <c r="L68" i="1" s="1"/>
  <c r="K67" i="1"/>
  <c r="L67" i="1" s="1"/>
  <c r="K66" i="1"/>
  <c r="L66" i="1" s="1"/>
  <c r="K65" i="1"/>
  <c r="L65" i="1" s="1"/>
  <c r="K64" i="1"/>
  <c r="L64" i="1" s="1"/>
  <c r="K63" i="1"/>
  <c r="L63" i="1" s="1"/>
  <c r="K62" i="1"/>
  <c r="L62" i="1" s="1"/>
  <c r="K61" i="1"/>
  <c r="L61" i="1" s="1"/>
  <c r="K60" i="1"/>
  <c r="L60" i="1" s="1"/>
  <c r="K59" i="1"/>
  <c r="L59" i="1" s="1"/>
  <c r="K58" i="1"/>
  <c r="L58" i="1" s="1"/>
  <c r="K57" i="1"/>
  <c r="L57" i="1" s="1"/>
  <c r="K56" i="1"/>
  <c r="L56" i="1" s="1"/>
  <c r="K55" i="1"/>
  <c r="L55" i="1" s="1"/>
  <c r="K54" i="1"/>
  <c r="L54" i="1" s="1"/>
  <c r="K53" i="1"/>
  <c r="L53" i="1" s="1"/>
  <c r="K52" i="1"/>
  <c r="L52" i="1" s="1"/>
  <c r="K51" i="1"/>
  <c r="L51" i="1" s="1"/>
  <c r="K50" i="1"/>
  <c r="L50" i="1" s="1"/>
  <c r="K49" i="1"/>
  <c r="L49" i="1" s="1"/>
  <c r="K48" i="1"/>
  <c r="L48" i="1" s="1"/>
  <c r="K47" i="1"/>
  <c r="L47" i="1" s="1"/>
  <c r="K46" i="1"/>
  <c r="L46" i="1" s="1"/>
  <c r="K45" i="1"/>
  <c r="L45" i="1" s="1"/>
  <c r="K44" i="1"/>
  <c r="L44" i="1" s="1"/>
  <c r="K43" i="1"/>
  <c r="L43" i="1" s="1"/>
  <c r="K42" i="1"/>
  <c r="L42" i="1" s="1"/>
  <c r="K41" i="1"/>
  <c r="L41" i="1" s="1"/>
  <c r="K40" i="1"/>
  <c r="L40" i="1" s="1"/>
  <c r="K39" i="1"/>
  <c r="L39" i="1" s="1"/>
  <c r="K38" i="1"/>
  <c r="L38" i="1" s="1"/>
  <c r="K37" i="1"/>
  <c r="L37" i="1" s="1"/>
  <c r="K36" i="1"/>
  <c r="L36" i="1" s="1"/>
  <c r="K35" i="1"/>
  <c r="L35" i="1" s="1"/>
  <c r="K34" i="1"/>
  <c r="L34" i="1" s="1"/>
  <c r="K33" i="1"/>
  <c r="L33" i="1" s="1"/>
  <c r="K32" i="1"/>
  <c r="L32" i="1" s="1"/>
  <c r="K31" i="1"/>
  <c r="L31" i="1" s="1"/>
  <c r="K30" i="1"/>
  <c r="L30" i="1" s="1"/>
  <c r="K29" i="1"/>
  <c r="L29" i="1" s="1"/>
  <c r="K28" i="1"/>
  <c r="L28" i="1" s="1"/>
  <c r="K27" i="1"/>
  <c r="L27" i="1" s="1"/>
  <c r="K26" i="1"/>
  <c r="L26" i="1" s="1"/>
  <c r="K25" i="1"/>
  <c r="L25" i="1" s="1"/>
  <c r="K24" i="1"/>
  <c r="L24" i="1" s="1"/>
  <c r="K23" i="1"/>
  <c r="L23" i="1" s="1"/>
  <c r="K22" i="1"/>
  <c r="L22" i="1" s="1"/>
  <c r="K21" i="1"/>
  <c r="L21" i="1" s="1"/>
  <c r="K20" i="1"/>
  <c r="L20" i="1" s="1"/>
  <c r="K19" i="1"/>
  <c r="L19" i="1" s="1"/>
  <c r="K18" i="1"/>
  <c r="L18" i="1" s="1"/>
  <c r="K17" i="1"/>
  <c r="L17" i="1" s="1"/>
  <c r="K16" i="1"/>
  <c r="L16" i="1" s="1"/>
  <c r="K15" i="1"/>
  <c r="L15" i="1" s="1"/>
  <c r="D235" i="1"/>
  <c r="E235" i="1" s="1"/>
  <c r="D234" i="1"/>
  <c r="E234" i="1" s="1"/>
  <c r="D233" i="1"/>
  <c r="E233" i="1" s="1"/>
  <c r="D232" i="1"/>
  <c r="E232" i="1" s="1"/>
  <c r="D231" i="1"/>
  <c r="E231" i="1" s="1"/>
  <c r="D230" i="1"/>
  <c r="E230" i="1" s="1"/>
  <c r="D229" i="1"/>
  <c r="E229" i="1" s="1"/>
  <c r="D228" i="1"/>
  <c r="E228" i="1" s="1"/>
  <c r="D227" i="1"/>
  <c r="E227" i="1" s="1"/>
  <c r="D226" i="1"/>
  <c r="E226" i="1" s="1"/>
  <c r="D225" i="1"/>
  <c r="E225" i="1" s="1"/>
  <c r="D224" i="1"/>
  <c r="E224" i="1" s="1"/>
  <c r="D223" i="1"/>
  <c r="E223" i="1" s="1"/>
  <c r="D222" i="1"/>
  <c r="E222" i="1" s="1"/>
  <c r="D221" i="1"/>
  <c r="E221" i="1" s="1"/>
  <c r="D220" i="1"/>
  <c r="E220" i="1" s="1"/>
  <c r="D219" i="1"/>
  <c r="E219" i="1" s="1"/>
  <c r="D218" i="1"/>
  <c r="E218" i="1" s="1"/>
  <c r="D217" i="1"/>
  <c r="E217" i="1" s="1"/>
  <c r="D216" i="1"/>
  <c r="E216" i="1" s="1"/>
  <c r="D215" i="1"/>
  <c r="E215" i="1" s="1"/>
  <c r="D214" i="1"/>
  <c r="E214" i="1" s="1"/>
  <c r="D213" i="1"/>
  <c r="E213" i="1" s="1"/>
  <c r="D212" i="1"/>
  <c r="E212" i="1" s="1"/>
  <c r="D211" i="1"/>
  <c r="E211" i="1" s="1"/>
  <c r="D210" i="1"/>
  <c r="E210" i="1" s="1"/>
  <c r="D209" i="1"/>
  <c r="E209" i="1" s="1"/>
  <c r="D208" i="1"/>
  <c r="E208" i="1" s="1"/>
  <c r="D207" i="1"/>
  <c r="E207" i="1" s="1"/>
  <c r="D206" i="1"/>
  <c r="E206" i="1" s="1"/>
  <c r="D205" i="1"/>
  <c r="E205" i="1" s="1"/>
  <c r="D204" i="1"/>
  <c r="E204" i="1" s="1"/>
  <c r="D203" i="1"/>
  <c r="E203" i="1" s="1"/>
  <c r="D202" i="1"/>
  <c r="E202" i="1" s="1"/>
  <c r="D201" i="1"/>
  <c r="E201" i="1" s="1"/>
  <c r="D200" i="1"/>
  <c r="E200" i="1" s="1"/>
  <c r="D199" i="1"/>
  <c r="E199" i="1" s="1"/>
  <c r="D198" i="1"/>
  <c r="E198" i="1" s="1"/>
  <c r="D197" i="1"/>
  <c r="E197" i="1" s="1"/>
  <c r="D196" i="1"/>
  <c r="E196" i="1" s="1"/>
  <c r="D195" i="1"/>
  <c r="E195" i="1" s="1"/>
  <c r="D194" i="1"/>
  <c r="E194" i="1" s="1"/>
  <c r="D193" i="1"/>
  <c r="E193" i="1" s="1"/>
  <c r="D192" i="1"/>
  <c r="E192" i="1" s="1"/>
  <c r="D191" i="1"/>
  <c r="E191" i="1" s="1"/>
  <c r="D190" i="1"/>
  <c r="E190" i="1" s="1"/>
  <c r="D189" i="1"/>
  <c r="E189" i="1" s="1"/>
  <c r="D188" i="1"/>
  <c r="E188" i="1" s="1"/>
  <c r="D187" i="1"/>
  <c r="E187" i="1" s="1"/>
  <c r="D186" i="1"/>
  <c r="E186" i="1" s="1"/>
  <c r="D185" i="1"/>
  <c r="E185" i="1" s="1"/>
  <c r="D184" i="1"/>
  <c r="E184" i="1" s="1"/>
  <c r="D183" i="1"/>
  <c r="E183" i="1" s="1"/>
  <c r="D182" i="1"/>
  <c r="E182" i="1" s="1"/>
  <c r="D181" i="1"/>
  <c r="E181" i="1" s="1"/>
  <c r="D180" i="1"/>
  <c r="E180" i="1" s="1"/>
  <c r="D179" i="1"/>
  <c r="E179" i="1" s="1"/>
  <c r="D178" i="1"/>
  <c r="E178" i="1" s="1"/>
  <c r="D177" i="1"/>
  <c r="E177" i="1" s="1"/>
  <c r="D176" i="1"/>
  <c r="E176" i="1" s="1"/>
  <c r="D175" i="1"/>
  <c r="E175" i="1" s="1"/>
  <c r="D174" i="1"/>
  <c r="E174" i="1" s="1"/>
  <c r="D173" i="1"/>
  <c r="E173" i="1" s="1"/>
  <c r="D172" i="1"/>
  <c r="E172" i="1" s="1"/>
  <c r="D171" i="1"/>
  <c r="E171" i="1" s="1"/>
  <c r="D170" i="1"/>
  <c r="E170" i="1" s="1"/>
  <c r="D169" i="1"/>
  <c r="E169" i="1" s="1"/>
  <c r="D168" i="1"/>
  <c r="E168" i="1" s="1"/>
  <c r="D167" i="1"/>
  <c r="E167" i="1" s="1"/>
  <c r="D166" i="1"/>
  <c r="E166" i="1" s="1"/>
  <c r="D165" i="1"/>
  <c r="E165" i="1" s="1"/>
  <c r="D164" i="1"/>
  <c r="E164" i="1" s="1"/>
  <c r="D163" i="1"/>
  <c r="E163" i="1" s="1"/>
  <c r="D162" i="1"/>
  <c r="E162" i="1" s="1"/>
  <c r="D161" i="1"/>
  <c r="E161" i="1" s="1"/>
  <c r="D160" i="1"/>
  <c r="E160" i="1" s="1"/>
  <c r="D159" i="1"/>
  <c r="E159" i="1" s="1"/>
  <c r="D158" i="1"/>
  <c r="E158" i="1" s="1"/>
  <c r="D157" i="1"/>
  <c r="E157" i="1" s="1"/>
  <c r="D156" i="1"/>
  <c r="E156" i="1" s="1"/>
  <c r="D155" i="1"/>
  <c r="E155" i="1" s="1"/>
  <c r="D154" i="1"/>
  <c r="E154" i="1" s="1"/>
  <c r="D153" i="1"/>
  <c r="E153" i="1" s="1"/>
  <c r="D152" i="1"/>
  <c r="E152" i="1" s="1"/>
  <c r="D151" i="1"/>
  <c r="E151" i="1" s="1"/>
  <c r="D150" i="1"/>
  <c r="E150" i="1" s="1"/>
  <c r="D149" i="1"/>
  <c r="E149" i="1" s="1"/>
  <c r="D148" i="1"/>
  <c r="E148" i="1" s="1"/>
  <c r="D147" i="1"/>
  <c r="E147" i="1" s="1"/>
  <c r="D146" i="1"/>
  <c r="E146" i="1" s="1"/>
  <c r="D145" i="1"/>
  <c r="E145" i="1" s="1"/>
  <c r="D144" i="1"/>
  <c r="E144" i="1" s="1"/>
  <c r="D143" i="1"/>
  <c r="E143" i="1" s="1"/>
  <c r="D142" i="1"/>
  <c r="E142" i="1" s="1"/>
  <c r="D141" i="1"/>
  <c r="E141" i="1" s="1"/>
  <c r="D140" i="1"/>
  <c r="E140" i="1" s="1"/>
  <c r="D139" i="1"/>
  <c r="E139" i="1" s="1"/>
  <c r="D138" i="1"/>
  <c r="E138" i="1" s="1"/>
  <c r="D137" i="1"/>
  <c r="E137" i="1" s="1"/>
  <c r="D136" i="1"/>
  <c r="E136" i="1" s="1"/>
  <c r="D135" i="1"/>
  <c r="E135" i="1" s="1"/>
  <c r="D134" i="1"/>
  <c r="E134" i="1" s="1"/>
  <c r="D133" i="1"/>
  <c r="E133" i="1" s="1"/>
  <c r="D132" i="1"/>
  <c r="E132" i="1" s="1"/>
  <c r="D131" i="1"/>
  <c r="E131" i="1" s="1"/>
  <c r="D130" i="1"/>
  <c r="E130" i="1" s="1"/>
  <c r="D129" i="1"/>
  <c r="E129" i="1" s="1"/>
  <c r="D128" i="1"/>
  <c r="E128" i="1" s="1"/>
  <c r="D127" i="1"/>
  <c r="E127" i="1" s="1"/>
  <c r="D126" i="1"/>
  <c r="E126" i="1" s="1"/>
  <c r="D125" i="1"/>
  <c r="E125" i="1" s="1"/>
  <c r="D124" i="1"/>
  <c r="E124" i="1" s="1"/>
  <c r="D123" i="1"/>
  <c r="E123" i="1" s="1"/>
  <c r="D122" i="1"/>
  <c r="E122" i="1" s="1"/>
  <c r="D121" i="1"/>
  <c r="E121" i="1" s="1"/>
  <c r="D120" i="1"/>
  <c r="E120" i="1" s="1"/>
  <c r="D119" i="1"/>
  <c r="E119" i="1" s="1"/>
  <c r="D118" i="1"/>
  <c r="E118" i="1" s="1"/>
  <c r="D117" i="1"/>
  <c r="E117" i="1" s="1"/>
  <c r="D116" i="1"/>
  <c r="E116" i="1" s="1"/>
  <c r="D115" i="1"/>
  <c r="E115" i="1" s="1"/>
  <c r="D114" i="1"/>
  <c r="E114" i="1" s="1"/>
  <c r="D113" i="1"/>
  <c r="E113" i="1" s="1"/>
  <c r="D112" i="1"/>
  <c r="E112" i="1" s="1"/>
  <c r="D111" i="1"/>
  <c r="E111" i="1" s="1"/>
  <c r="D110" i="1"/>
  <c r="E110" i="1" s="1"/>
  <c r="D109" i="1"/>
  <c r="E109" i="1" s="1"/>
  <c r="D108" i="1"/>
  <c r="E108" i="1" s="1"/>
  <c r="D107" i="1"/>
  <c r="E107" i="1" s="1"/>
  <c r="D106" i="1"/>
  <c r="E106" i="1" s="1"/>
  <c r="D105" i="1"/>
  <c r="E105" i="1" s="1"/>
  <c r="D104" i="1"/>
  <c r="E104" i="1" s="1"/>
  <c r="D103" i="1"/>
  <c r="E103" i="1" s="1"/>
  <c r="D102" i="1"/>
  <c r="E102" i="1" s="1"/>
  <c r="D101" i="1"/>
  <c r="E101" i="1" s="1"/>
  <c r="D100" i="1"/>
  <c r="E100" i="1" s="1"/>
  <c r="D99" i="1"/>
  <c r="E99" i="1" s="1"/>
  <c r="D98" i="1"/>
  <c r="E98" i="1" s="1"/>
  <c r="D97" i="1"/>
  <c r="E97" i="1" s="1"/>
  <c r="D96" i="1"/>
  <c r="E96" i="1" s="1"/>
  <c r="D95" i="1"/>
  <c r="E95" i="1" s="1"/>
  <c r="D94" i="1"/>
  <c r="E94" i="1" s="1"/>
  <c r="D93" i="1"/>
  <c r="E93" i="1" s="1"/>
  <c r="D92" i="1"/>
  <c r="E92" i="1" s="1"/>
  <c r="D91" i="1"/>
  <c r="E91" i="1" s="1"/>
  <c r="D90" i="1"/>
  <c r="E90" i="1" s="1"/>
  <c r="D89" i="1"/>
  <c r="E89" i="1" s="1"/>
  <c r="D88" i="1"/>
  <c r="E88" i="1" s="1"/>
  <c r="D87" i="1"/>
  <c r="E87" i="1" s="1"/>
  <c r="D86" i="1"/>
  <c r="E86" i="1" s="1"/>
  <c r="D85" i="1"/>
  <c r="E85" i="1" s="1"/>
  <c r="D84" i="1"/>
  <c r="E84" i="1" s="1"/>
  <c r="D83" i="1"/>
  <c r="E83" i="1" s="1"/>
  <c r="D82" i="1"/>
  <c r="E82" i="1" s="1"/>
  <c r="D81" i="1"/>
  <c r="E81" i="1" s="1"/>
  <c r="D80" i="1"/>
  <c r="E80" i="1" s="1"/>
  <c r="D79" i="1"/>
  <c r="E79" i="1" s="1"/>
  <c r="D78" i="1"/>
  <c r="E78" i="1" s="1"/>
  <c r="D77" i="1"/>
  <c r="E77" i="1" s="1"/>
  <c r="D76" i="1"/>
  <c r="E76" i="1" s="1"/>
  <c r="D75" i="1"/>
  <c r="E75" i="1" s="1"/>
  <c r="D74" i="1"/>
  <c r="E74" i="1" s="1"/>
  <c r="D73" i="1"/>
  <c r="E73" i="1" s="1"/>
  <c r="D72" i="1"/>
  <c r="E72" i="1" s="1"/>
  <c r="D71" i="1"/>
  <c r="E71" i="1" s="1"/>
  <c r="D70" i="1"/>
  <c r="E70" i="1" s="1"/>
  <c r="D69" i="1"/>
  <c r="E69" i="1" s="1"/>
  <c r="D68" i="1"/>
  <c r="E68" i="1" s="1"/>
  <c r="D67" i="1"/>
  <c r="E67" i="1" s="1"/>
  <c r="D66" i="1"/>
  <c r="E66" i="1" s="1"/>
  <c r="D65" i="1"/>
  <c r="E65" i="1" s="1"/>
  <c r="D64" i="1"/>
  <c r="E64" i="1" s="1"/>
  <c r="D63" i="1"/>
  <c r="E63" i="1" s="1"/>
  <c r="D62" i="1"/>
  <c r="E62" i="1" s="1"/>
  <c r="D61" i="1"/>
  <c r="E61" i="1" s="1"/>
  <c r="D60" i="1"/>
  <c r="E60" i="1" s="1"/>
  <c r="D59" i="1"/>
  <c r="E59" i="1" s="1"/>
  <c r="D58" i="1"/>
  <c r="E58" i="1" s="1"/>
  <c r="D57" i="1"/>
  <c r="E57" i="1" s="1"/>
  <c r="D56" i="1"/>
  <c r="E56" i="1" s="1"/>
  <c r="D55" i="1"/>
  <c r="E55" i="1" s="1"/>
  <c r="D54" i="1"/>
  <c r="E54" i="1" s="1"/>
  <c r="D53" i="1"/>
  <c r="E53" i="1" s="1"/>
  <c r="D52" i="1"/>
  <c r="E52" i="1" s="1"/>
  <c r="D51" i="1"/>
  <c r="E51" i="1" s="1"/>
  <c r="D50" i="1"/>
  <c r="E50" i="1" s="1"/>
  <c r="D49" i="1"/>
  <c r="E49" i="1" s="1"/>
  <c r="D48" i="1"/>
  <c r="E48" i="1" s="1"/>
  <c r="D47" i="1"/>
  <c r="E47" i="1" s="1"/>
  <c r="D46" i="1"/>
  <c r="E46" i="1" s="1"/>
  <c r="D45" i="1"/>
  <c r="E45" i="1" s="1"/>
  <c r="D44" i="1"/>
  <c r="E44" i="1" s="1"/>
  <c r="D43" i="1"/>
  <c r="E43" i="1" s="1"/>
  <c r="D42" i="1"/>
  <c r="E42" i="1" s="1"/>
  <c r="D41" i="1"/>
  <c r="E41" i="1" s="1"/>
  <c r="D40" i="1"/>
  <c r="E40" i="1" s="1"/>
  <c r="D39" i="1"/>
  <c r="E39" i="1" s="1"/>
  <c r="D38" i="1"/>
  <c r="E38" i="1" s="1"/>
  <c r="D37" i="1"/>
  <c r="E37" i="1" s="1"/>
  <c r="D36" i="1"/>
  <c r="E36" i="1" s="1"/>
  <c r="D35" i="1"/>
  <c r="E35" i="1" s="1"/>
  <c r="D34" i="1"/>
  <c r="E34" i="1" s="1"/>
  <c r="D33" i="1"/>
  <c r="E33" i="1" s="1"/>
  <c r="D32" i="1"/>
  <c r="E32" i="1" s="1"/>
  <c r="D31" i="1"/>
  <c r="E31" i="1" s="1"/>
  <c r="D30" i="1"/>
  <c r="E30" i="1" s="1"/>
  <c r="D29" i="1"/>
  <c r="E29" i="1" s="1"/>
  <c r="D28" i="1"/>
  <c r="E28" i="1" s="1"/>
  <c r="D27" i="1"/>
  <c r="E27" i="1" s="1"/>
  <c r="D26" i="1"/>
  <c r="E26" i="1" s="1"/>
  <c r="D25" i="1"/>
  <c r="E25" i="1" s="1"/>
  <c r="D24" i="1"/>
  <c r="E24" i="1" s="1"/>
  <c r="D23" i="1"/>
  <c r="E23" i="1" s="1"/>
  <c r="D22" i="1"/>
  <c r="E22" i="1" s="1"/>
  <c r="D21" i="1"/>
  <c r="E21" i="1" s="1"/>
  <c r="D20" i="1"/>
  <c r="E20" i="1" s="1"/>
  <c r="D19" i="1"/>
  <c r="E19" i="1" s="1"/>
  <c r="D18" i="1"/>
  <c r="E18" i="1" s="1"/>
  <c r="D17" i="1"/>
  <c r="E17" i="1" s="1"/>
  <c r="D16" i="1"/>
  <c r="E16" i="1" s="1"/>
  <c r="D15" i="1"/>
  <c r="E15" i="1" s="1"/>
  <c r="W166" i="7" l="1"/>
  <c r="Y165" i="7"/>
  <c r="Z165" i="7" s="1"/>
  <c r="AF181" i="7"/>
  <c r="AG181" i="7" s="1"/>
  <c r="AD182" i="7"/>
  <c r="L20" i="14"/>
  <c r="D20" i="13"/>
  <c r="N60" i="17"/>
  <c r="M232" i="17"/>
  <c r="N59" i="15"/>
  <c r="M231" i="15"/>
  <c r="L236" i="14"/>
  <c r="M59" i="14"/>
  <c r="AU108" i="7"/>
  <c r="AU107" i="7"/>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J76" i="8"/>
  <c r="I76" i="8"/>
  <c r="I75" i="8"/>
  <c r="I74" i="8"/>
  <c r="I73" i="8"/>
  <c r="I72" i="8"/>
  <c r="I71" i="8"/>
  <c r="I70" i="8"/>
  <c r="I69" i="8"/>
  <c r="J68" i="8"/>
  <c r="I68" i="8"/>
  <c r="I67" i="8"/>
  <c r="I66" i="8"/>
  <c r="I65" i="8"/>
  <c r="I64" i="8"/>
  <c r="J63" i="8"/>
  <c r="I63" i="8"/>
  <c r="I62" i="8"/>
  <c r="I61" i="8"/>
  <c r="J60" i="8"/>
  <c r="I60" i="8"/>
  <c r="J59" i="8"/>
  <c r="I59" i="8"/>
  <c r="I58" i="8"/>
  <c r="I57" i="8"/>
  <c r="I56" i="8"/>
  <c r="J55" i="8"/>
  <c r="I55" i="8"/>
  <c r="J54" i="8"/>
  <c r="I54" i="8"/>
  <c r="I53" i="8"/>
  <c r="J52" i="8"/>
  <c r="I52" i="8"/>
  <c r="J51" i="8"/>
  <c r="I51" i="8"/>
  <c r="I50" i="8"/>
  <c r="I49" i="8"/>
  <c r="J71" i="8"/>
  <c r="I48" i="8"/>
  <c r="J47" i="8"/>
  <c r="I47" i="8"/>
  <c r="J46" i="8"/>
  <c r="I46" i="8"/>
  <c r="I45" i="8"/>
  <c r="J44" i="8"/>
  <c r="I44" i="8"/>
  <c r="J43" i="8"/>
  <c r="I43" i="8"/>
  <c r="I42" i="8"/>
  <c r="I41" i="8"/>
  <c r="I40" i="8"/>
  <c r="J39" i="8"/>
  <c r="I39" i="8"/>
  <c r="J38" i="8"/>
  <c r="I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D38" i="8"/>
  <c r="C38" i="8"/>
  <c r="D37" i="8"/>
  <c r="C37" i="8"/>
  <c r="D36" i="8"/>
  <c r="C36" i="8"/>
  <c r="D35" i="8"/>
  <c r="C35" i="8"/>
  <c r="D34" i="8"/>
  <c r="C34" i="8"/>
  <c r="D33" i="8"/>
  <c r="C33" i="8"/>
  <c r="D32" i="8"/>
  <c r="C32" i="8"/>
  <c r="D31" i="8"/>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80" i="8"/>
  <c r="D60" i="8"/>
  <c r="D59" i="8"/>
  <c r="D58" i="8"/>
  <c r="D57" i="8"/>
  <c r="D53" i="8"/>
  <c r="D52" i="8"/>
  <c r="D51" i="8"/>
  <c r="D50" i="8"/>
  <c r="D49" i="8"/>
  <c r="D48" i="8"/>
  <c r="D45" i="8"/>
  <c r="D43" i="8"/>
  <c r="D42" i="8"/>
  <c r="D41" i="8"/>
  <c r="D39" i="8"/>
  <c r="K243" i="7"/>
  <c r="L243" i="7" s="1"/>
  <c r="K242" i="7"/>
  <c r="L242" i="7" s="1"/>
  <c r="K241" i="7"/>
  <c r="L241" i="7" s="1"/>
  <c r="K240" i="7"/>
  <c r="L240" i="7" s="1"/>
  <c r="K239" i="7"/>
  <c r="L239" i="7" s="1"/>
  <c r="K238" i="7"/>
  <c r="L238" i="7" s="1"/>
  <c r="K237" i="7"/>
  <c r="L237" i="7" s="1"/>
  <c r="K236" i="7"/>
  <c r="L236" i="7" s="1"/>
  <c r="K235" i="7"/>
  <c r="L235" i="7" s="1"/>
  <c r="K234" i="7"/>
  <c r="L234" i="7" s="1"/>
  <c r="K233" i="7"/>
  <c r="L233"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5" i="7"/>
  <c r="L195" i="7" s="1"/>
  <c r="K194" i="7"/>
  <c r="L194"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12" i="7"/>
  <c r="L112" i="7" s="1"/>
  <c r="K111" i="7"/>
  <c r="L111" i="7" s="1"/>
  <c r="K110" i="7"/>
  <c r="L110" i="7" s="1"/>
  <c r="K109" i="7"/>
  <c r="L109" i="7" s="1"/>
  <c r="K96" i="7"/>
  <c r="L96" i="7" s="1"/>
  <c r="K95" i="7"/>
  <c r="L95" i="7" s="1"/>
  <c r="K94" i="7"/>
  <c r="L94" i="7" s="1"/>
  <c r="K93" i="7"/>
  <c r="L93" i="7" s="1"/>
  <c r="K92" i="7"/>
  <c r="L92" i="7" s="1"/>
  <c r="K91" i="7"/>
  <c r="L91" i="7" s="1"/>
  <c r="K90" i="7"/>
  <c r="L90" i="7" s="1"/>
  <c r="K89" i="7"/>
  <c r="L89" i="7" s="1"/>
  <c r="K88" i="7"/>
  <c r="L88" i="7" s="1"/>
  <c r="K87" i="7"/>
  <c r="L87" i="7" s="1"/>
  <c r="K86" i="7"/>
  <c r="L86" i="7" s="1"/>
  <c r="K85" i="7"/>
  <c r="L85" i="7" s="1"/>
  <c r="K84" i="7"/>
  <c r="L84" i="7" s="1"/>
  <c r="K83" i="7"/>
  <c r="L83" i="7" s="1"/>
  <c r="K82" i="7"/>
  <c r="L82" i="7" s="1"/>
  <c r="K81" i="7"/>
  <c r="L81" i="7" s="1"/>
  <c r="K70" i="7"/>
  <c r="L70" i="7" s="1"/>
  <c r="K69" i="7"/>
  <c r="L69" i="7" s="1"/>
  <c r="K68" i="7"/>
  <c r="L68" i="7" s="1"/>
  <c r="K67" i="7"/>
  <c r="L67" i="7" s="1"/>
  <c r="K66" i="7"/>
  <c r="L66" i="7" s="1"/>
  <c r="K65" i="7"/>
  <c r="L65" i="7" s="1"/>
  <c r="K64" i="7"/>
  <c r="L64" i="7" s="1"/>
  <c r="K63" i="7"/>
  <c r="L63" i="7" s="1"/>
  <c r="K62" i="7"/>
  <c r="L62" i="7" s="1"/>
  <c r="K61" i="7"/>
  <c r="L61" i="7" s="1"/>
  <c r="K60" i="7"/>
  <c r="L60" i="7" s="1"/>
  <c r="K59" i="7"/>
  <c r="L59" i="7" s="1"/>
  <c r="K58" i="7"/>
  <c r="L58" i="7" s="1"/>
  <c r="K57" i="7"/>
  <c r="L57" i="7" s="1"/>
  <c r="K56" i="7"/>
  <c r="L56" i="7" s="1"/>
  <c r="K55" i="7"/>
  <c r="L55" i="7" s="1"/>
  <c r="K54" i="7"/>
  <c r="L54" i="7" s="1"/>
  <c r="K53" i="7"/>
  <c r="L53" i="7" s="1"/>
  <c r="K52" i="7"/>
  <c r="L52" i="7" s="1"/>
  <c r="K51" i="7"/>
  <c r="L51" i="7" s="1"/>
  <c r="K50" i="7"/>
  <c r="L50" i="7" s="1"/>
  <c r="K49" i="7"/>
  <c r="L49" i="7" s="1"/>
  <c r="K48" i="7"/>
  <c r="L48" i="7" s="1"/>
  <c r="K47" i="7"/>
  <c r="L47" i="7" s="1"/>
  <c r="K46" i="7"/>
  <c r="L46" i="7" s="1"/>
  <c r="K45" i="7"/>
  <c r="L45" i="7" s="1"/>
  <c r="K44" i="7"/>
  <c r="L44" i="7" s="1"/>
  <c r="K43" i="7"/>
  <c r="L43" i="7" s="1"/>
  <c r="K42" i="7"/>
  <c r="L42" i="7" s="1"/>
  <c r="K41" i="7"/>
  <c r="L41" i="7" s="1"/>
  <c r="K40" i="7"/>
  <c r="L40" i="7" s="1"/>
  <c r="K39" i="7"/>
  <c r="L39" i="7" s="1"/>
  <c r="K38" i="7"/>
  <c r="L38" i="7" s="1"/>
  <c r="K37" i="7"/>
  <c r="L37" i="7" s="1"/>
  <c r="K36" i="7"/>
  <c r="L36" i="7" s="1"/>
  <c r="K35" i="7"/>
  <c r="L35" i="7" s="1"/>
  <c r="K34" i="7"/>
  <c r="L34" i="7" s="1"/>
  <c r="K33" i="7"/>
  <c r="L33" i="7" s="1"/>
  <c r="K32" i="7"/>
  <c r="L32" i="7" s="1"/>
  <c r="K31" i="7"/>
  <c r="L31" i="7" s="1"/>
  <c r="K30" i="7"/>
  <c r="L30" i="7" s="1"/>
  <c r="K29" i="7"/>
  <c r="L29" i="7" s="1"/>
  <c r="K28" i="7"/>
  <c r="L28" i="7" s="1"/>
  <c r="K27" i="7"/>
  <c r="L27" i="7" s="1"/>
  <c r="K26" i="7"/>
  <c r="L26" i="7" s="1"/>
  <c r="K25" i="7"/>
  <c r="L25" i="7" s="1"/>
  <c r="K24" i="7"/>
  <c r="L24" i="7" s="1"/>
  <c r="K23" i="7"/>
  <c r="L23" i="7" s="1"/>
  <c r="K22" i="7"/>
  <c r="L22" i="7" s="1"/>
  <c r="K21" i="7"/>
  <c r="L21" i="7" s="1"/>
  <c r="K20" i="7"/>
  <c r="L20" i="7" s="1"/>
  <c r="K19" i="7"/>
  <c r="L19" i="7" s="1"/>
  <c r="K18" i="7"/>
  <c r="L18" i="7" s="1"/>
  <c r="K17" i="7"/>
  <c r="L17" i="7" s="1"/>
  <c r="K16" i="7"/>
  <c r="L16" i="7" s="1"/>
  <c r="D243" i="7"/>
  <c r="E243" i="7" s="1"/>
  <c r="D242" i="7"/>
  <c r="E242" i="7" s="1"/>
  <c r="D241" i="7"/>
  <c r="E241" i="7" s="1"/>
  <c r="D240" i="7"/>
  <c r="E240" i="7" s="1"/>
  <c r="D239" i="7"/>
  <c r="E239" i="7" s="1"/>
  <c r="D238" i="7"/>
  <c r="E238" i="7" s="1"/>
  <c r="D237" i="7"/>
  <c r="E237" i="7" s="1"/>
  <c r="D236" i="7"/>
  <c r="E236" i="7" s="1"/>
  <c r="D235" i="7"/>
  <c r="E235" i="7" s="1"/>
  <c r="D234" i="7"/>
  <c r="E234" i="7" s="1"/>
  <c r="D233" i="7"/>
  <c r="E233" i="7" s="1"/>
  <c r="D232" i="7"/>
  <c r="E232" i="7" s="1"/>
  <c r="D231" i="7"/>
  <c r="E231" i="7" s="1"/>
  <c r="D230" i="7"/>
  <c r="E230" i="7" s="1"/>
  <c r="D229" i="7"/>
  <c r="E229" i="7" s="1"/>
  <c r="D228" i="7"/>
  <c r="E228" i="7" s="1"/>
  <c r="D227" i="7"/>
  <c r="E227" i="7" s="1"/>
  <c r="D226" i="7"/>
  <c r="E226" i="7" s="1"/>
  <c r="D225" i="7"/>
  <c r="E225" i="7" s="1"/>
  <c r="D224" i="7"/>
  <c r="E224" i="7" s="1"/>
  <c r="D223" i="7"/>
  <c r="E223" i="7" s="1"/>
  <c r="D222" i="7"/>
  <c r="E222" i="7" s="1"/>
  <c r="D221" i="7"/>
  <c r="E221" i="7" s="1"/>
  <c r="D220" i="7"/>
  <c r="E220" i="7" s="1"/>
  <c r="D219" i="7"/>
  <c r="E219" i="7" s="1"/>
  <c r="D218" i="7"/>
  <c r="E218" i="7" s="1"/>
  <c r="D217" i="7"/>
  <c r="E217" i="7" s="1"/>
  <c r="D216" i="7"/>
  <c r="E216" i="7" s="1"/>
  <c r="D215" i="7"/>
  <c r="E215" i="7" s="1"/>
  <c r="D214" i="7"/>
  <c r="E214" i="7" s="1"/>
  <c r="D213" i="7"/>
  <c r="E213" i="7" s="1"/>
  <c r="D212" i="7"/>
  <c r="E212" i="7" s="1"/>
  <c r="D211" i="7"/>
  <c r="E211" i="7" s="1"/>
  <c r="D210" i="7"/>
  <c r="E210" i="7" s="1"/>
  <c r="D209" i="7"/>
  <c r="E209" i="7" s="1"/>
  <c r="D208" i="7"/>
  <c r="E208" i="7" s="1"/>
  <c r="D207" i="7"/>
  <c r="E207" i="7" s="1"/>
  <c r="D206" i="7"/>
  <c r="E206" i="7" s="1"/>
  <c r="D205" i="7"/>
  <c r="E205" i="7" s="1"/>
  <c r="D204" i="7"/>
  <c r="E204" i="7" s="1"/>
  <c r="D203" i="7"/>
  <c r="E203" i="7" s="1"/>
  <c r="D202" i="7"/>
  <c r="E202" i="7" s="1"/>
  <c r="D201" i="7"/>
  <c r="E201" i="7" s="1"/>
  <c r="D200" i="7"/>
  <c r="E200" i="7" s="1"/>
  <c r="D199" i="7"/>
  <c r="E199" i="7" s="1"/>
  <c r="D198" i="7"/>
  <c r="E198" i="7" s="1"/>
  <c r="D197" i="7"/>
  <c r="E197" i="7" s="1"/>
  <c r="D196" i="7"/>
  <c r="E196" i="7" s="1"/>
  <c r="D195" i="7"/>
  <c r="E195" i="7" s="1"/>
  <c r="D194" i="7"/>
  <c r="E194" i="7" s="1"/>
  <c r="D193" i="7"/>
  <c r="E193" i="7" s="1"/>
  <c r="D192" i="7"/>
  <c r="E192" i="7" s="1"/>
  <c r="D191" i="7"/>
  <c r="E191" i="7" s="1"/>
  <c r="D190" i="7"/>
  <c r="E190" i="7" s="1"/>
  <c r="D189" i="7"/>
  <c r="E189" i="7" s="1"/>
  <c r="D188" i="7"/>
  <c r="E188" i="7" s="1"/>
  <c r="D187" i="7"/>
  <c r="E187" i="7" s="1"/>
  <c r="D186" i="7"/>
  <c r="E186" i="7" s="1"/>
  <c r="D185" i="7"/>
  <c r="E185" i="7" s="1"/>
  <c r="D184" i="7"/>
  <c r="E184" i="7" s="1"/>
  <c r="D183" i="7"/>
  <c r="E183" i="7" s="1"/>
  <c r="D182" i="7"/>
  <c r="E182" i="7" s="1"/>
  <c r="D181" i="7"/>
  <c r="E181" i="7" s="1"/>
  <c r="D180" i="7"/>
  <c r="E180" i="7" s="1"/>
  <c r="D179" i="7"/>
  <c r="E179" i="7" s="1"/>
  <c r="D178" i="7"/>
  <c r="E178" i="7" s="1"/>
  <c r="D177" i="7"/>
  <c r="E177" i="7" s="1"/>
  <c r="D176" i="7"/>
  <c r="E176" i="7" s="1"/>
  <c r="D175" i="7"/>
  <c r="E175" i="7" s="1"/>
  <c r="D174" i="7"/>
  <c r="E174" i="7" s="1"/>
  <c r="D173" i="7"/>
  <c r="E173" i="7" s="1"/>
  <c r="D172" i="7"/>
  <c r="E172" i="7" s="1"/>
  <c r="D171" i="7"/>
  <c r="E171" i="7" s="1"/>
  <c r="D170" i="7"/>
  <c r="E170" i="7" s="1"/>
  <c r="D169" i="7"/>
  <c r="E169" i="7" s="1"/>
  <c r="D168" i="7"/>
  <c r="E168" i="7" s="1"/>
  <c r="D167" i="7"/>
  <c r="E167" i="7" s="1"/>
  <c r="D166" i="7"/>
  <c r="E166" i="7" s="1"/>
  <c r="D165" i="7"/>
  <c r="E165" i="7" s="1"/>
  <c r="D164" i="7"/>
  <c r="E164" i="7" s="1"/>
  <c r="D163" i="7"/>
  <c r="E163" i="7" s="1"/>
  <c r="D162" i="7"/>
  <c r="E162" i="7" s="1"/>
  <c r="D161" i="7"/>
  <c r="E161" i="7" s="1"/>
  <c r="D160" i="7"/>
  <c r="E160" i="7" s="1"/>
  <c r="D159" i="7"/>
  <c r="E159" i="7" s="1"/>
  <c r="D158" i="7"/>
  <c r="E158" i="7" s="1"/>
  <c r="D157" i="7"/>
  <c r="E157" i="7" s="1"/>
  <c r="D156" i="7"/>
  <c r="E156" i="7" s="1"/>
  <c r="D155" i="7"/>
  <c r="E155" i="7" s="1"/>
  <c r="D154" i="7"/>
  <c r="E154" i="7" s="1"/>
  <c r="D153" i="7"/>
  <c r="E153" i="7" s="1"/>
  <c r="D152" i="7"/>
  <c r="E152" i="7" s="1"/>
  <c r="D151" i="7"/>
  <c r="E151" i="7" s="1"/>
  <c r="D150" i="7"/>
  <c r="E150" i="7" s="1"/>
  <c r="D149" i="7"/>
  <c r="E149" i="7" s="1"/>
  <c r="D148" i="7"/>
  <c r="E148" i="7" s="1"/>
  <c r="D147" i="7"/>
  <c r="E147" i="7" s="1"/>
  <c r="D146" i="7"/>
  <c r="E146" i="7" s="1"/>
  <c r="D145" i="7"/>
  <c r="E145" i="7" s="1"/>
  <c r="D144" i="7"/>
  <c r="E144" i="7" s="1"/>
  <c r="D143" i="7"/>
  <c r="E143" i="7" s="1"/>
  <c r="D142" i="7"/>
  <c r="E142" i="7" s="1"/>
  <c r="D141" i="7"/>
  <c r="E141" i="7" s="1"/>
  <c r="D140" i="7"/>
  <c r="E140" i="7" s="1"/>
  <c r="D139" i="7"/>
  <c r="E139" i="7" s="1"/>
  <c r="D138" i="7"/>
  <c r="E138" i="7" s="1"/>
  <c r="D137" i="7"/>
  <c r="E137" i="7" s="1"/>
  <c r="D136" i="7"/>
  <c r="E136" i="7" s="1"/>
  <c r="D135" i="7"/>
  <c r="E135" i="7" s="1"/>
  <c r="D134" i="7"/>
  <c r="E134" i="7" s="1"/>
  <c r="D133" i="7"/>
  <c r="E133" i="7" s="1"/>
  <c r="D132" i="7"/>
  <c r="E132" i="7" s="1"/>
  <c r="D131" i="7"/>
  <c r="E131" i="7" s="1"/>
  <c r="D130" i="7"/>
  <c r="E130" i="7" s="1"/>
  <c r="D129" i="7"/>
  <c r="E129" i="7" s="1"/>
  <c r="D128" i="7"/>
  <c r="E128" i="7" s="1"/>
  <c r="D127" i="7"/>
  <c r="E127" i="7" s="1"/>
  <c r="D126" i="7"/>
  <c r="E126" i="7" s="1"/>
  <c r="D125" i="7"/>
  <c r="E125" i="7" s="1"/>
  <c r="D112" i="7"/>
  <c r="E112" i="7" s="1"/>
  <c r="D111" i="7"/>
  <c r="E111" i="7" s="1"/>
  <c r="D110" i="7"/>
  <c r="E110" i="7" s="1"/>
  <c r="D109" i="7"/>
  <c r="E109" i="7" s="1"/>
  <c r="D96" i="7"/>
  <c r="E96" i="7" s="1"/>
  <c r="D95" i="7"/>
  <c r="E95" i="7" s="1"/>
  <c r="D94" i="7"/>
  <c r="E94" i="7" s="1"/>
  <c r="D93" i="7"/>
  <c r="E93" i="7" s="1"/>
  <c r="D92" i="7"/>
  <c r="E92" i="7" s="1"/>
  <c r="D91" i="7"/>
  <c r="E91" i="7" s="1"/>
  <c r="D90" i="7"/>
  <c r="E90" i="7" s="1"/>
  <c r="D89" i="7"/>
  <c r="E89" i="7" s="1"/>
  <c r="D88" i="7"/>
  <c r="E88" i="7" s="1"/>
  <c r="D87" i="7"/>
  <c r="E87" i="7" s="1"/>
  <c r="D86" i="7"/>
  <c r="E86" i="7" s="1"/>
  <c r="D85" i="7"/>
  <c r="E85" i="7" s="1"/>
  <c r="D84" i="7"/>
  <c r="E84" i="7" s="1"/>
  <c r="D83" i="7"/>
  <c r="E83" i="7" s="1"/>
  <c r="D82" i="7"/>
  <c r="E82" i="7" s="1"/>
  <c r="D81" i="7"/>
  <c r="E81" i="7" s="1"/>
  <c r="D70" i="7"/>
  <c r="E70" i="7" s="1"/>
  <c r="D69" i="7"/>
  <c r="E69"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6" i="7"/>
  <c r="E56"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3" i="7"/>
  <c r="E43" i="7" s="1"/>
  <c r="D42" i="7"/>
  <c r="E42" i="7" s="1"/>
  <c r="D41" i="7"/>
  <c r="E41" i="7" s="1"/>
  <c r="D40" i="7"/>
  <c r="E40" i="7" s="1"/>
  <c r="D39" i="7"/>
  <c r="E39" i="7" s="1"/>
  <c r="D38" i="7"/>
  <c r="E38" i="7" s="1"/>
  <c r="D37" i="7"/>
  <c r="E37" i="7" s="1"/>
  <c r="D36" i="7"/>
  <c r="E36" i="7" s="1"/>
  <c r="D35" i="7"/>
  <c r="E35" i="7" s="1"/>
  <c r="D34" i="7"/>
  <c r="E34" i="7" s="1"/>
  <c r="D33" i="7"/>
  <c r="E33" i="7" s="1"/>
  <c r="D32" i="7"/>
  <c r="E32" i="7" s="1"/>
  <c r="D31" i="7"/>
  <c r="E31" i="7" s="1"/>
  <c r="D30" i="7"/>
  <c r="E30"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I113" i="7"/>
  <c r="I114" i="7" s="1"/>
  <c r="I115" i="7" s="1"/>
  <c r="I116" i="7" s="1"/>
  <c r="I117" i="7" s="1"/>
  <c r="I118" i="7" s="1"/>
  <c r="I119" i="7" s="1"/>
  <c r="I120" i="7" s="1"/>
  <c r="I121" i="7" s="1"/>
  <c r="I122" i="7" s="1"/>
  <c r="I123" i="7" s="1"/>
  <c r="I124" i="7" s="1"/>
  <c r="K124" i="7" s="1"/>
  <c r="L124" i="7" s="1"/>
  <c r="I97" i="7"/>
  <c r="I98" i="7" s="1"/>
  <c r="I99" i="7" s="1"/>
  <c r="I100" i="7" s="1"/>
  <c r="I101" i="7" s="1"/>
  <c r="I102" i="7" s="1"/>
  <c r="I103" i="7" s="1"/>
  <c r="I104" i="7" s="1"/>
  <c r="I105" i="7" s="1"/>
  <c r="I106" i="7" s="1"/>
  <c r="I107" i="7" s="1"/>
  <c r="I108" i="7" s="1"/>
  <c r="K108" i="7" s="1"/>
  <c r="L108" i="7" s="1"/>
  <c r="I71" i="7"/>
  <c r="I72" i="7" s="1"/>
  <c r="I73" i="7" s="1"/>
  <c r="I74" i="7" s="1"/>
  <c r="I75" i="7" s="1"/>
  <c r="I76" i="7" s="1"/>
  <c r="I77" i="7" s="1"/>
  <c r="I78" i="7" s="1"/>
  <c r="I79" i="7" s="1"/>
  <c r="I80" i="7" s="1"/>
  <c r="K80" i="7" s="1"/>
  <c r="L80" i="7" s="1"/>
  <c r="J18" i="7"/>
  <c r="J19" i="7" s="1"/>
  <c r="J20" i="7" s="1"/>
  <c r="J21" i="7" s="1"/>
  <c r="J22" i="7" s="1"/>
  <c r="J23" i="7" s="1"/>
  <c r="J24" i="7" s="1"/>
  <c r="J25" i="7" s="1"/>
  <c r="J26" i="7" s="1"/>
  <c r="B113" i="7"/>
  <c r="B114" i="7" s="1"/>
  <c r="B115" i="7" s="1"/>
  <c r="B116" i="7" s="1"/>
  <c r="B117" i="7" s="1"/>
  <c r="B118" i="7" s="1"/>
  <c r="B119" i="7" s="1"/>
  <c r="B120" i="7" s="1"/>
  <c r="B121" i="7" s="1"/>
  <c r="B122" i="7" s="1"/>
  <c r="B123" i="7" s="1"/>
  <c r="B124" i="7" s="1"/>
  <c r="D124" i="7" s="1"/>
  <c r="E124" i="7" s="1"/>
  <c r="B97" i="7"/>
  <c r="B98" i="7" s="1"/>
  <c r="B99" i="7" s="1"/>
  <c r="B100" i="7" s="1"/>
  <c r="B101" i="7" s="1"/>
  <c r="B102" i="7" s="1"/>
  <c r="B103" i="7" s="1"/>
  <c r="B104" i="7" s="1"/>
  <c r="B105" i="7" s="1"/>
  <c r="B106" i="7" s="1"/>
  <c r="B107" i="7" s="1"/>
  <c r="B108" i="7" s="1"/>
  <c r="D108" i="7" s="1"/>
  <c r="E108" i="7" s="1"/>
  <c r="B71" i="7"/>
  <c r="B72" i="7" s="1"/>
  <c r="B73" i="7" s="1"/>
  <c r="B74" i="7" s="1"/>
  <c r="B75" i="7" s="1"/>
  <c r="B76" i="7" s="1"/>
  <c r="B77" i="7" s="1"/>
  <c r="B78" i="7" s="1"/>
  <c r="B79" i="7" s="1"/>
  <c r="B80" i="7" s="1"/>
  <c r="D80" i="7" s="1"/>
  <c r="E80" i="7" s="1"/>
  <c r="C18" i="7"/>
  <c r="C19" i="7" s="1"/>
  <c r="C20" i="7" s="1"/>
  <c r="C21" i="7" s="1"/>
  <c r="C22" i="7" s="1"/>
  <c r="C23" i="7" s="1"/>
  <c r="C24" i="7" s="1"/>
  <c r="C25" i="7" s="1"/>
  <c r="C26" i="7" s="1"/>
  <c r="W167" i="7" l="1"/>
  <c r="W177" i="7"/>
  <c r="Y177" i="7" s="1"/>
  <c r="Z177" i="7" s="1"/>
  <c r="Y166" i="7"/>
  <c r="Z166" i="7" s="1"/>
  <c r="AF182" i="7"/>
  <c r="AG182" i="7" s="1"/>
  <c r="AD183" i="7"/>
  <c r="M96" i="14"/>
  <c r="G88" i="14"/>
  <c r="I89" i="14"/>
  <c r="H93" i="14"/>
  <c r="K92" i="14"/>
  <c r="L89" i="14"/>
  <c r="L88" i="14"/>
  <c r="L96" i="14"/>
  <c r="AX17" i="7"/>
  <c r="AX18" i="7"/>
  <c r="L92" i="14"/>
  <c r="L93" i="14"/>
  <c r="E96" i="14"/>
  <c r="E20" i="14"/>
  <c r="E93" i="14"/>
  <c r="E92" i="14"/>
  <c r="E89" i="14"/>
  <c r="E97" i="14"/>
  <c r="E88" i="14"/>
  <c r="D22" i="13"/>
  <c r="D21" i="13"/>
  <c r="J89" i="14"/>
  <c r="J97" i="14"/>
  <c r="J96" i="14"/>
  <c r="J93" i="14"/>
  <c r="J92" i="14"/>
  <c r="J20" i="14"/>
  <c r="J88" i="14"/>
  <c r="L97" i="14"/>
  <c r="F96" i="14"/>
  <c r="F20" i="14"/>
  <c r="F93" i="14"/>
  <c r="F89" i="14"/>
  <c r="F92" i="14"/>
  <c r="F88" i="14"/>
  <c r="F97" i="14"/>
  <c r="D20" i="14"/>
  <c r="D89" i="14"/>
  <c r="D97" i="14"/>
  <c r="D96" i="14"/>
  <c r="D88" i="14"/>
  <c r="D92" i="14"/>
  <c r="D93" i="14"/>
  <c r="L21" i="14"/>
  <c r="L29" i="14"/>
  <c r="K242" i="14" s="1"/>
  <c r="L22" i="14"/>
  <c r="L24" i="14"/>
  <c r="L23" i="14"/>
  <c r="AX54" i="7"/>
  <c r="AY54" i="7" s="1"/>
  <c r="AX40" i="7"/>
  <c r="AY40" i="7" s="1"/>
  <c r="AX28" i="7"/>
  <c r="AY28" i="7" s="1"/>
  <c r="AX27" i="7"/>
  <c r="AY27" i="7" s="1"/>
  <c r="AX55" i="7"/>
  <c r="AY55" i="7" s="1"/>
  <c r="G20" i="13"/>
  <c r="F20" i="13"/>
  <c r="N232" i="17"/>
  <c r="O60" i="17"/>
  <c r="N231" i="15"/>
  <c r="O59" i="15"/>
  <c r="M236" i="14"/>
  <c r="N59" i="14"/>
  <c r="AX29" i="7"/>
  <c r="AY29" i="7" s="1"/>
  <c r="K113" i="7"/>
  <c r="L113" i="7" s="1"/>
  <c r="D113" i="7"/>
  <c r="E113" i="7" s="1"/>
  <c r="K97" i="7"/>
  <c r="L97" i="7" s="1"/>
  <c r="D101" i="7"/>
  <c r="E101" i="7" s="1"/>
  <c r="D117" i="7"/>
  <c r="E117" i="7" s="1"/>
  <c r="D106" i="7"/>
  <c r="E106" i="7" s="1"/>
  <c r="D122" i="7"/>
  <c r="E122" i="7" s="1"/>
  <c r="D73" i="7"/>
  <c r="E73" i="7" s="1"/>
  <c r="D74" i="7"/>
  <c r="E74" i="7" s="1"/>
  <c r="J85" i="8"/>
  <c r="J101" i="8"/>
  <c r="J96" i="8"/>
  <c r="J112" i="8"/>
  <c r="J69" i="8"/>
  <c r="J88" i="8"/>
  <c r="J120" i="8"/>
  <c r="J53" i="8"/>
  <c r="J73" i="8"/>
  <c r="J79" i="8"/>
  <c r="J64" i="8"/>
  <c r="J45" i="8"/>
  <c r="J70" i="8"/>
  <c r="J80" i="8"/>
  <c r="J61" i="8"/>
  <c r="J62" i="8"/>
  <c r="J72" i="8"/>
  <c r="J78" i="8"/>
  <c r="J104" i="8"/>
  <c r="J65" i="8"/>
  <c r="J81" i="8"/>
  <c r="J77" i="8"/>
  <c r="J40" i="8"/>
  <c r="J48" i="8"/>
  <c r="J56" i="8"/>
  <c r="J41" i="8"/>
  <c r="J49" i="8"/>
  <c r="J57" i="8"/>
  <c r="J42" i="8"/>
  <c r="J50" i="8"/>
  <c r="J58" i="8"/>
  <c r="J66" i="8"/>
  <c r="J74" i="8"/>
  <c r="J82" i="8"/>
  <c r="J90" i="8"/>
  <c r="J98" i="8"/>
  <c r="D54" i="8"/>
  <c r="D75" i="8"/>
  <c r="D86" i="8"/>
  <c r="D68" i="8"/>
  <c r="D76" i="8"/>
  <c r="D94" i="8"/>
  <c r="D69" i="8"/>
  <c r="D77" i="8"/>
  <c r="D66" i="8"/>
  <c r="D62" i="8"/>
  <c r="D78" i="8"/>
  <c r="D101" i="8"/>
  <c r="D44" i="8"/>
  <c r="D46" i="8"/>
  <c r="D55" i="8"/>
  <c r="D64" i="8"/>
  <c r="D47" i="8"/>
  <c r="D56" i="8"/>
  <c r="D79" i="8"/>
  <c r="D40" i="8"/>
  <c r="D72" i="8"/>
  <c r="D75" i="7"/>
  <c r="E75" i="7" s="1"/>
  <c r="D107" i="7"/>
  <c r="E107" i="7" s="1"/>
  <c r="D123" i="7"/>
  <c r="E123" i="7" s="1"/>
  <c r="K71" i="7"/>
  <c r="L71" i="7" s="1"/>
  <c r="K76" i="7"/>
  <c r="L76" i="7" s="1"/>
  <c r="K98" i="7"/>
  <c r="L98" i="7" s="1"/>
  <c r="AX23" i="7" s="1"/>
  <c r="AY23" i="7" s="1"/>
  <c r="D62" i="17" s="1"/>
  <c r="K103" i="7"/>
  <c r="L103" i="7" s="1"/>
  <c r="K114" i="7"/>
  <c r="L114" i="7" s="1"/>
  <c r="K119" i="7"/>
  <c r="L119" i="7" s="1"/>
  <c r="D97" i="7"/>
  <c r="E97" i="7" s="1"/>
  <c r="D102" i="7"/>
  <c r="E102" i="7" s="1"/>
  <c r="D118" i="7"/>
  <c r="E118" i="7" s="1"/>
  <c r="K77" i="7"/>
  <c r="L77" i="7" s="1"/>
  <c r="D71" i="7"/>
  <c r="E71" i="7" s="1"/>
  <c r="D76" i="7"/>
  <c r="E76" i="7" s="1"/>
  <c r="D103" i="7"/>
  <c r="E103" i="7" s="1"/>
  <c r="D119" i="7"/>
  <c r="E119" i="7" s="1"/>
  <c r="K72" i="7"/>
  <c r="L72" i="7" s="1"/>
  <c r="K78" i="7"/>
  <c r="L78" i="7" s="1"/>
  <c r="K99" i="7"/>
  <c r="L99" i="7" s="1"/>
  <c r="K104" i="7"/>
  <c r="L104" i="7" s="1"/>
  <c r="K115" i="7"/>
  <c r="L115" i="7" s="1"/>
  <c r="K120" i="7"/>
  <c r="L120" i="7" s="1"/>
  <c r="D77" i="7"/>
  <c r="E77" i="7" s="1"/>
  <c r="D98" i="7"/>
  <c r="E98" i="7" s="1"/>
  <c r="D114" i="7"/>
  <c r="E114" i="7" s="1"/>
  <c r="K73" i="7"/>
  <c r="L73" i="7" s="1"/>
  <c r="K105" i="7"/>
  <c r="L105" i="7" s="1"/>
  <c r="K121" i="7"/>
  <c r="L121" i="7" s="1"/>
  <c r="D72" i="7"/>
  <c r="E72" i="7" s="1"/>
  <c r="D99" i="7"/>
  <c r="E99" i="7" s="1"/>
  <c r="D104" i="7"/>
  <c r="E104" i="7" s="1"/>
  <c r="D115" i="7"/>
  <c r="E115" i="7" s="1"/>
  <c r="D120" i="7"/>
  <c r="E120" i="7" s="1"/>
  <c r="K74" i="7"/>
  <c r="L74" i="7" s="1"/>
  <c r="K79" i="7"/>
  <c r="L79" i="7" s="1"/>
  <c r="K100" i="7"/>
  <c r="L100" i="7" s="1"/>
  <c r="K106" i="7"/>
  <c r="L106" i="7" s="1"/>
  <c r="K116" i="7"/>
  <c r="L116" i="7" s="1"/>
  <c r="K122" i="7"/>
  <c r="L122" i="7" s="1"/>
  <c r="D78" i="7"/>
  <c r="E78" i="7" s="1"/>
  <c r="D105" i="7"/>
  <c r="E105" i="7" s="1"/>
  <c r="D121" i="7"/>
  <c r="E121" i="7" s="1"/>
  <c r="K101" i="7"/>
  <c r="L101" i="7" s="1"/>
  <c r="K117" i="7"/>
  <c r="L117" i="7" s="1"/>
  <c r="D79" i="7"/>
  <c r="E79" i="7" s="1"/>
  <c r="D100" i="7"/>
  <c r="E100" i="7" s="1"/>
  <c r="D116" i="7"/>
  <c r="E116" i="7" s="1"/>
  <c r="K75" i="7"/>
  <c r="L75" i="7" s="1"/>
  <c r="K102" i="7"/>
  <c r="L102" i="7" s="1"/>
  <c r="K107" i="7"/>
  <c r="L107" i="7" s="1"/>
  <c r="K118" i="7"/>
  <c r="L118" i="7" s="1"/>
  <c r="K123" i="7"/>
  <c r="L123" i="7" s="1"/>
  <c r="D230" i="5"/>
  <c r="E230" i="5" s="1"/>
  <c r="D229" i="5"/>
  <c r="E229" i="5" s="1"/>
  <c r="D228" i="5"/>
  <c r="E228" i="5" s="1"/>
  <c r="D227" i="5"/>
  <c r="E227" i="5" s="1"/>
  <c r="D226" i="5"/>
  <c r="E226" i="5" s="1"/>
  <c r="D225" i="5"/>
  <c r="E225" i="5" s="1"/>
  <c r="D224" i="5"/>
  <c r="E224" i="5" s="1"/>
  <c r="D223" i="5"/>
  <c r="E223" i="5" s="1"/>
  <c r="D222" i="5"/>
  <c r="E222" i="5" s="1"/>
  <c r="D221" i="5"/>
  <c r="E221" i="5" s="1"/>
  <c r="D220" i="5"/>
  <c r="E220" i="5" s="1"/>
  <c r="D219" i="5"/>
  <c r="E219" i="5" s="1"/>
  <c r="D218" i="5"/>
  <c r="E218" i="5" s="1"/>
  <c r="D217" i="5"/>
  <c r="E217" i="5" s="1"/>
  <c r="D216" i="5"/>
  <c r="E216" i="5" s="1"/>
  <c r="D215" i="5"/>
  <c r="E215" i="5" s="1"/>
  <c r="D214" i="5"/>
  <c r="E214" i="5" s="1"/>
  <c r="D213" i="5"/>
  <c r="E213" i="5" s="1"/>
  <c r="D212" i="5"/>
  <c r="E212" i="5" s="1"/>
  <c r="D211" i="5"/>
  <c r="E211" i="5" s="1"/>
  <c r="D210" i="5"/>
  <c r="E210" i="5" s="1"/>
  <c r="D209" i="5"/>
  <c r="E209" i="5" s="1"/>
  <c r="D208" i="5"/>
  <c r="E208" i="5" s="1"/>
  <c r="D207" i="5"/>
  <c r="E207" i="5" s="1"/>
  <c r="D206" i="5"/>
  <c r="E206" i="5" s="1"/>
  <c r="D205" i="5"/>
  <c r="E205" i="5" s="1"/>
  <c r="D204" i="5"/>
  <c r="E204" i="5" s="1"/>
  <c r="D203" i="5"/>
  <c r="E203" i="5" s="1"/>
  <c r="D202" i="5"/>
  <c r="E202" i="5" s="1"/>
  <c r="D201" i="5"/>
  <c r="E201" i="5" s="1"/>
  <c r="D200" i="5"/>
  <c r="E200" i="5" s="1"/>
  <c r="D199" i="5"/>
  <c r="E199" i="5" s="1"/>
  <c r="D198" i="5"/>
  <c r="E198" i="5" s="1"/>
  <c r="D197" i="5"/>
  <c r="E197" i="5" s="1"/>
  <c r="D196" i="5"/>
  <c r="E196" i="5" s="1"/>
  <c r="D195" i="5"/>
  <c r="E195" i="5" s="1"/>
  <c r="D194" i="5"/>
  <c r="E194" i="5" s="1"/>
  <c r="D193" i="5"/>
  <c r="E193" i="5" s="1"/>
  <c r="D192" i="5"/>
  <c r="E192" i="5" s="1"/>
  <c r="D191" i="5"/>
  <c r="E191" i="5" s="1"/>
  <c r="D190" i="5"/>
  <c r="E190" i="5" s="1"/>
  <c r="D189" i="5"/>
  <c r="E189" i="5" s="1"/>
  <c r="D188" i="5"/>
  <c r="E188" i="5" s="1"/>
  <c r="D187" i="5"/>
  <c r="E187" i="5" s="1"/>
  <c r="D186" i="5"/>
  <c r="E186" i="5" s="1"/>
  <c r="D185" i="5"/>
  <c r="E185" i="5" s="1"/>
  <c r="D184" i="5"/>
  <c r="E184" i="5" s="1"/>
  <c r="D183" i="5"/>
  <c r="E183" i="5" s="1"/>
  <c r="D182" i="5"/>
  <c r="E182" i="5" s="1"/>
  <c r="D181" i="5"/>
  <c r="E181" i="5" s="1"/>
  <c r="D180" i="5"/>
  <c r="E180" i="5" s="1"/>
  <c r="D179" i="5"/>
  <c r="E179" i="5" s="1"/>
  <c r="D178" i="5"/>
  <c r="E178" i="5" s="1"/>
  <c r="D177" i="5"/>
  <c r="E177" i="5" s="1"/>
  <c r="D176" i="5"/>
  <c r="E176" i="5" s="1"/>
  <c r="D175" i="5"/>
  <c r="E175" i="5" s="1"/>
  <c r="D174" i="5"/>
  <c r="E174" i="5" s="1"/>
  <c r="D173" i="5"/>
  <c r="E173" i="5" s="1"/>
  <c r="D172" i="5"/>
  <c r="E172" i="5" s="1"/>
  <c r="D171" i="5"/>
  <c r="E171" i="5" s="1"/>
  <c r="D170" i="5"/>
  <c r="E170" i="5" s="1"/>
  <c r="D169" i="5"/>
  <c r="E169" i="5" s="1"/>
  <c r="D168" i="5"/>
  <c r="E168" i="5" s="1"/>
  <c r="D167" i="5"/>
  <c r="E167" i="5" s="1"/>
  <c r="D166" i="5"/>
  <c r="E166" i="5" s="1"/>
  <c r="D165" i="5"/>
  <c r="E165" i="5" s="1"/>
  <c r="D164" i="5"/>
  <c r="E164" i="5" s="1"/>
  <c r="D163" i="5"/>
  <c r="E163" i="5" s="1"/>
  <c r="D162" i="5"/>
  <c r="E162" i="5" s="1"/>
  <c r="D161" i="5"/>
  <c r="E161" i="5" s="1"/>
  <c r="D160" i="5"/>
  <c r="E160" i="5" s="1"/>
  <c r="D159" i="5"/>
  <c r="E159" i="5" s="1"/>
  <c r="D158" i="5"/>
  <c r="E158" i="5" s="1"/>
  <c r="D157" i="5"/>
  <c r="E157" i="5" s="1"/>
  <c r="D156" i="5"/>
  <c r="E156" i="5" s="1"/>
  <c r="D155" i="5"/>
  <c r="E155" i="5" s="1"/>
  <c r="D154" i="5"/>
  <c r="E154" i="5" s="1"/>
  <c r="D153" i="5"/>
  <c r="E153" i="5" s="1"/>
  <c r="D152" i="5"/>
  <c r="E152" i="5" s="1"/>
  <c r="D151" i="5"/>
  <c r="E151" i="5" s="1"/>
  <c r="D150" i="5"/>
  <c r="E150" i="5" s="1"/>
  <c r="D149" i="5"/>
  <c r="E149" i="5" s="1"/>
  <c r="D148" i="5"/>
  <c r="E148" i="5" s="1"/>
  <c r="D147" i="5"/>
  <c r="E147" i="5" s="1"/>
  <c r="D146" i="5"/>
  <c r="E146" i="5" s="1"/>
  <c r="D145" i="5"/>
  <c r="E145" i="5" s="1"/>
  <c r="D144" i="5"/>
  <c r="E144" i="5" s="1"/>
  <c r="D143" i="5"/>
  <c r="E143" i="5" s="1"/>
  <c r="D142" i="5"/>
  <c r="E142" i="5" s="1"/>
  <c r="D141" i="5"/>
  <c r="E141" i="5" s="1"/>
  <c r="D139" i="5"/>
  <c r="E139" i="5" s="1"/>
  <c r="D138" i="5"/>
  <c r="E138" i="5" s="1"/>
  <c r="D137" i="5"/>
  <c r="E137" i="5" s="1"/>
  <c r="D136" i="5"/>
  <c r="E136" i="5" s="1"/>
  <c r="D135" i="5"/>
  <c r="E135" i="5" s="1"/>
  <c r="D134" i="5"/>
  <c r="E134" i="5" s="1"/>
  <c r="D133" i="5"/>
  <c r="E133" i="5" s="1"/>
  <c r="D132" i="5"/>
  <c r="E132" i="5" s="1"/>
  <c r="D131" i="5"/>
  <c r="E131" i="5" s="1"/>
  <c r="D130" i="5"/>
  <c r="E130" i="5" s="1"/>
  <c r="D129" i="5"/>
  <c r="E129" i="5" s="1"/>
  <c r="D128" i="5"/>
  <c r="E128" i="5" s="1"/>
  <c r="D127" i="5"/>
  <c r="E127" i="5" s="1"/>
  <c r="D124" i="5"/>
  <c r="E124" i="5" s="1"/>
  <c r="D123" i="5"/>
  <c r="E123" i="5" s="1"/>
  <c r="D122" i="5"/>
  <c r="E122" i="5" s="1"/>
  <c r="D121" i="5"/>
  <c r="E121" i="5" s="1"/>
  <c r="D120" i="5"/>
  <c r="E120" i="5" s="1"/>
  <c r="D119" i="5"/>
  <c r="E119" i="5" s="1"/>
  <c r="D118" i="5"/>
  <c r="E118" i="5" s="1"/>
  <c r="D117" i="5"/>
  <c r="E117" i="5" s="1"/>
  <c r="D116" i="5"/>
  <c r="E116" i="5" s="1"/>
  <c r="D115" i="5"/>
  <c r="E115" i="5" s="1"/>
  <c r="D114" i="5"/>
  <c r="E114" i="5" s="1"/>
  <c r="D113" i="5"/>
  <c r="E113" i="5" s="1"/>
  <c r="D112" i="5"/>
  <c r="E112" i="5" s="1"/>
  <c r="D109" i="5"/>
  <c r="E109" i="5" s="1"/>
  <c r="D108" i="5"/>
  <c r="E108" i="5" s="1"/>
  <c r="D107" i="5"/>
  <c r="E107" i="5" s="1"/>
  <c r="D106" i="5"/>
  <c r="E106" i="5" s="1"/>
  <c r="D105" i="5"/>
  <c r="E105" i="5" s="1"/>
  <c r="D104" i="5"/>
  <c r="E104" i="5" s="1"/>
  <c r="D103" i="5"/>
  <c r="E103" i="5" s="1"/>
  <c r="D102" i="5"/>
  <c r="E102" i="5" s="1"/>
  <c r="D101" i="5"/>
  <c r="E101" i="5" s="1"/>
  <c r="D100" i="5"/>
  <c r="E100" i="5" s="1"/>
  <c r="D99" i="5"/>
  <c r="E99" i="5" s="1"/>
  <c r="D98" i="5"/>
  <c r="E98" i="5" s="1"/>
  <c r="D96" i="5"/>
  <c r="E96" i="5" s="1"/>
  <c r="D95" i="5"/>
  <c r="E95" i="5" s="1"/>
  <c r="D94" i="5"/>
  <c r="E94" i="5" s="1"/>
  <c r="D93" i="5"/>
  <c r="E93" i="5" s="1"/>
  <c r="D92" i="5"/>
  <c r="E92" i="5" s="1"/>
  <c r="D91" i="5"/>
  <c r="E91" i="5" s="1"/>
  <c r="D90" i="5"/>
  <c r="E90" i="5" s="1"/>
  <c r="D89" i="5"/>
  <c r="E89" i="5" s="1"/>
  <c r="D88" i="5"/>
  <c r="E88" i="5" s="1"/>
  <c r="D87" i="5"/>
  <c r="E87" i="5" s="1"/>
  <c r="D86" i="5"/>
  <c r="E86" i="5" s="1"/>
  <c r="D85" i="5"/>
  <c r="E85" i="5" s="1"/>
  <c r="D84" i="5"/>
  <c r="E84" i="5" s="1"/>
  <c r="D83" i="5"/>
  <c r="E83" i="5" s="1"/>
  <c r="D82" i="5"/>
  <c r="E82" i="5" s="1"/>
  <c r="D81" i="5"/>
  <c r="E81" i="5" s="1"/>
  <c r="D80" i="5"/>
  <c r="E80" i="5" s="1"/>
  <c r="D79" i="5"/>
  <c r="E79" i="5" s="1"/>
  <c r="D78" i="5"/>
  <c r="E78" i="5" s="1"/>
  <c r="D77" i="5"/>
  <c r="E77" i="5" s="1"/>
  <c r="D76" i="5"/>
  <c r="E76" i="5" s="1"/>
  <c r="D75" i="5"/>
  <c r="E75" i="5" s="1"/>
  <c r="D74" i="5"/>
  <c r="E74" i="5" s="1"/>
  <c r="D73" i="5"/>
  <c r="E73" i="5" s="1"/>
  <c r="D72" i="5"/>
  <c r="E72" i="5" s="1"/>
  <c r="D71" i="5"/>
  <c r="E71" i="5" s="1"/>
  <c r="D70" i="5"/>
  <c r="E70" i="5" s="1"/>
  <c r="D69" i="5"/>
  <c r="E69" i="5" s="1"/>
  <c r="D68" i="5"/>
  <c r="E68" i="5" s="1"/>
  <c r="D67" i="5"/>
  <c r="E67" i="5" s="1"/>
  <c r="D66" i="5"/>
  <c r="E66" i="5" s="1"/>
  <c r="D65" i="5"/>
  <c r="E65" i="5" s="1"/>
  <c r="D64" i="5"/>
  <c r="E64" i="5" s="1"/>
  <c r="D63" i="5"/>
  <c r="E63" i="5" s="1"/>
  <c r="D62" i="5"/>
  <c r="E62" i="5" s="1"/>
  <c r="D61" i="5"/>
  <c r="E61" i="5" s="1"/>
  <c r="D60" i="5"/>
  <c r="E60" i="5" s="1"/>
  <c r="D59" i="5"/>
  <c r="E59" i="5" s="1"/>
  <c r="D58" i="5"/>
  <c r="E58" i="5" s="1"/>
  <c r="D57" i="5"/>
  <c r="E57" i="5" s="1"/>
  <c r="D56" i="5"/>
  <c r="E56" i="5" s="1"/>
  <c r="D55" i="5"/>
  <c r="E55" i="5" s="1"/>
  <c r="D54" i="5"/>
  <c r="E54" i="5" s="1"/>
  <c r="D53" i="5"/>
  <c r="E53" i="5" s="1"/>
  <c r="D52" i="5"/>
  <c r="E52" i="5" s="1"/>
  <c r="D51" i="5"/>
  <c r="E51" i="5" s="1"/>
  <c r="D50" i="5"/>
  <c r="E50" i="5" s="1"/>
  <c r="D49" i="5"/>
  <c r="E49" i="5" s="1"/>
  <c r="D48" i="5"/>
  <c r="E48" i="5" s="1"/>
  <c r="D47" i="5"/>
  <c r="E47" i="5" s="1"/>
  <c r="D46" i="5"/>
  <c r="E46" i="5" s="1"/>
  <c r="D45" i="5"/>
  <c r="E45" i="5" s="1"/>
  <c r="D44" i="5"/>
  <c r="E44" i="5" s="1"/>
  <c r="D43" i="5"/>
  <c r="E43" i="5" s="1"/>
  <c r="D42" i="5"/>
  <c r="E42" i="5" s="1"/>
  <c r="D41" i="5"/>
  <c r="E41" i="5" s="1"/>
  <c r="D40" i="5"/>
  <c r="E40" i="5" s="1"/>
  <c r="D39" i="5"/>
  <c r="E39" i="5" s="1"/>
  <c r="D38" i="5"/>
  <c r="E38" i="5" s="1"/>
  <c r="D37" i="5"/>
  <c r="E37" i="5" s="1"/>
  <c r="D36" i="5"/>
  <c r="E36" i="5" s="1"/>
  <c r="D35" i="5"/>
  <c r="E35" i="5" s="1"/>
  <c r="D34" i="5"/>
  <c r="E34" i="5" s="1"/>
  <c r="D33" i="5"/>
  <c r="E33" i="5" s="1"/>
  <c r="D32" i="5"/>
  <c r="E32" i="5" s="1"/>
  <c r="D31" i="5"/>
  <c r="E31" i="5" s="1"/>
  <c r="D30" i="5"/>
  <c r="E30" i="5" s="1"/>
  <c r="D29" i="5"/>
  <c r="E29" i="5" s="1"/>
  <c r="D28" i="5"/>
  <c r="E28" i="5" s="1"/>
  <c r="D27" i="5"/>
  <c r="E27" i="5" s="1"/>
  <c r="D26" i="5"/>
  <c r="E26" i="5" s="1"/>
  <c r="D25" i="5"/>
  <c r="E25" i="5" s="1"/>
  <c r="D24" i="5"/>
  <c r="E24" i="5" s="1"/>
  <c r="D23" i="5"/>
  <c r="E23" i="5" s="1"/>
  <c r="D22" i="5"/>
  <c r="E22" i="5" s="1"/>
  <c r="D21" i="5"/>
  <c r="E21" i="5" s="1"/>
  <c r="D20" i="5"/>
  <c r="E20" i="5" s="1"/>
  <c r="D19" i="5"/>
  <c r="E19" i="5" s="1"/>
  <c r="D18" i="5"/>
  <c r="E18" i="5" s="1"/>
  <c r="E17" i="5"/>
  <c r="D16" i="5"/>
  <c r="E16" i="5" s="1"/>
  <c r="K230" i="5"/>
  <c r="K229" i="5"/>
  <c r="K228" i="5"/>
  <c r="K227" i="5"/>
  <c r="K226" i="5"/>
  <c r="K225" i="5"/>
  <c r="K224" i="5"/>
  <c r="K223" i="5"/>
  <c r="K222" i="5"/>
  <c r="K221" i="5"/>
  <c r="K220" i="5"/>
  <c r="K219" i="5"/>
  <c r="K218" i="5"/>
  <c r="K217" i="5"/>
  <c r="K216" i="5"/>
  <c r="K215" i="5"/>
  <c r="K214" i="5"/>
  <c r="K213" i="5"/>
  <c r="K212" i="5"/>
  <c r="K211" i="5"/>
  <c r="K210" i="5"/>
  <c r="K209" i="5"/>
  <c r="K208" i="5"/>
  <c r="K207" i="5"/>
  <c r="L207" i="5" s="1"/>
  <c r="K206" i="5"/>
  <c r="L206" i="5" s="1"/>
  <c r="K205" i="5"/>
  <c r="L205" i="5" s="1"/>
  <c r="K204" i="5"/>
  <c r="L204" i="5" s="1"/>
  <c r="K203" i="5"/>
  <c r="L203" i="5" s="1"/>
  <c r="K202" i="5"/>
  <c r="L202" i="5" s="1"/>
  <c r="K201" i="5"/>
  <c r="L201" i="5" s="1"/>
  <c r="K200" i="5"/>
  <c r="L200" i="5" s="1"/>
  <c r="K199" i="5"/>
  <c r="L199" i="5" s="1"/>
  <c r="K198" i="5"/>
  <c r="L198" i="5" s="1"/>
  <c r="K197" i="5"/>
  <c r="L197" i="5" s="1"/>
  <c r="K196" i="5"/>
  <c r="L196" i="5" s="1"/>
  <c r="K195" i="5"/>
  <c r="L195" i="5" s="1"/>
  <c r="K194" i="5"/>
  <c r="L194" i="5" s="1"/>
  <c r="K193" i="5"/>
  <c r="L193" i="5" s="1"/>
  <c r="K192" i="5"/>
  <c r="L192" i="5" s="1"/>
  <c r="K191" i="5"/>
  <c r="L191" i="5" s="1"/>
  <c r="K190" i="5"/>
  <c r="L190" i="5" s="1"/>
  <c r="K189" i="5"/>
  <c r="L189" i="5" s="1"/>
  <c r="K188" i="5"/>
  <c r="L188" i="5" s="1"/>
  <c r="K187" i="5"/>
  <c r="L187" i="5" s="1"/>
  <c r="K186" i="5"/>
  <c r="L186" i="5" s="1"/>
  <c r="K185" i="5"/>
  <c r="L185" i="5" s="1"/>
  <c r="K184" i="5"/>
  <c r="L184" i="5" s="1"/>
  <c r="K183" i="5"/>
  <c r="L183" i="5" s="1"/>
  <c r="K182" i="5"/>
  <c r="L182" i="5" s="1"/>
  <c r="K181" i="5"/>
  <c r="L181" i="5" s="1"/>
  <c r="K180" i="5"/>
  <c r="L180" i="5" s="1"/>
  <c r="K179" i="5"/>
  <c r="L179" i="5" s="1"/>
  <c r="K178" i="5"/>
  <c r="K177" i="5"/>
  <c r="L177" i="5" s="1"/>
  <c r="K176" i="5"/>
  <c r="L176" i="5" s="1"/>
  <c r="K175" i="5"/>
  <c r="L175" i="5" s="1"/>
  <c r="K174" i="5"/>
  <c r="L174" i="5" s="1"/>
  <c r="K173" i="5"/>
  <c r="L173" i="5" s="1"/>
  <c r="K172" i="5"/>
  <c r="L172" i="5" s="1"/>
  <c r="K171" i="5"/>
  <c r="L171" i="5" s="1"/>
  <c r="K170" i="5"/>
  <c r="L170" i="5" s="1"/>
  <c r="K169" i="5"/>
  <c r="K168" i="5"/>
  <c r="L168" i="5" s="1"/>
  <c r="K167" i="5"/>
  <c r="L167" i="5" s="1"/>
  <c r="K166" i="5"/>
  <c r="L166" i="5" s="1"/>
  <c r="K165" i="5"/>
  <c r="L165" i="5" s="1"/>
  <c r="K164" i="5"/>
  <c r="L164" i="5" s="1"/>
  <c r="K163" i="5"/>
  <c r="L163" i="5" s="1"/>
  <c r="K162" i="5"/>
  <c r="L162" i="5" s="1"/>
  <c r="K161" i="5"/>
  <c r="L161" i="5" s="1"/>
  <c r="K160" i="5"/>
  <c r="L160" i="5" s="1"/>
  <c r="K159" i="5"/>
  <c r="L159" i="5" s="1"/>
  <c r="K158" i="5"/>
  <c r="L158" i="5" s="1"/>
  <c r="K157" i="5"/>
  <c r="L157" i="5" s="1"/>
  <c r="K156" i="5"/>
  <c r="L156" i="5" s="1"/>
  <c r="K155" i="5"/>
  <c r="L155" i="5" s="1"/>
  <c r="K154" i="5"/>
  <c r="L154" i="5" s="1"/>
  <c r="K153" i="5"/>
  <c r="L153" i="5" s="1"/>
  <c r="K152" i="5"/>
  <c r="L152" i="5" s="1"/>
  <c r="K151" i="5"/>
  <c r="L151" i="5" s="1"/>
  <c r="K150" i="5"/>
  <c r="L150" i="5" s="1"/>
  <c r="K149" i="5"/>
  <c r="L149" i="5" s="1"/>
  <c r="K148" i="5"/>
  <c r="L148" i="5" s="1"/>
  <c r="K147" i="5"/>
  <c r="L147" i="5" s="1"/>
  <c r="K146" i="5"/>
  <c r="L146" i="5" s="1"/>
  <c r="K145" i="5"/>
  <c r="L145" i="5" s="1"/>
  <c r="K144" i="5"/>
  <c r="L144" i="5" s="1"/>
  <c r="K143" i="5"/>
  <c r="L143" i="5" s="1"/>
  <c r="K142" i="5"/>
  <c r="L142" i="5" s="1"/>
  <c r="K141" i="5"/>
  <c r="L141" i="5" s="1"/>
  <c r="K139" i="5"/>
  <c r="L139" i="5" s="1"/>
  <c r="K138" i="5"/>
  <c r="L138" i="5" s="1"/>
  <c r="K137" i="5"/>
  <c r="L137" i="5" s="1"/>
  <c r="K136" i="5"/>
  <c r="L136" i="5" s="1"/>
  <c r="K135" i="5"/>
  <c r="L135" i="5" s="1"/>
  <c r="K134" i="5"/>
  <c r="L134" i="5" s="1"/>
  <c r="K133" i="5"/>
  <c r="L133" i="5" s="1"/>
  <c r="K132" i="5"/>
  <c r="L132" i="5" s="1"/>
  <c r="K131" i="5"/>
  <c r="L131" i="5" s="1"/>
  <c r="K130" i="5"/>
  <c r="L130" i="5" s="1"/>
  <c r="K129" i="5"/>
  <c r="L129" i="5" s="1"/>
  <c r="K128" i="5"/>
  <c r="K127" i="5"/>
  <c r="L127" i="5" s="1"/>
  <c r="K124" i="5"/>
  <c r="L124" i="5" s="1"/>
  <c r="K123" i="5"/>
  <c r="L123" i="5" s="1"/>
  <c r="K122" i="5"/>
  <c r="L122" i="5" s="1"/>
  <c r="K121" i="5"/>
  <c r="L121" i="5" s="1"/>
  <c r="K120" i="5"/>
  <c r="L120" i="5" s="1"/>
  <c r="K119" i="5"/>
  <c r="L119" i="5" s="1"/>
  <c r="K118" i="5"/>
  <c r="L118" i="5" s="1"/>
  <c r="K117" i="5"/>
  <c r="L117" i="5" s="1"/>
  <c r="K116" i="5"/>
  <c r="L116" i="5" s="1"/>
  <c r="K115" i="5"/>
  <c r="L115" i="5" s="1"/>
  <c r="K114" i="5"/>
  <c r="L114" i="5" s="1"/>
  <c r="K113" i="5"/>
  <c r="L113" i="5" s="1"/>
  <c r="K112" i="5"/>
  <c r="L112" i="5" s="1"/>
  <c r="K109" i="5"/>
  <c r="L109" i="5" s="1"/>
  <c r="K108" i="5"/>
  <c r="L108" i="5" s="1"/>
  <c r="K107" i="5"/>
  <c r="L107" i="5" s="1"/>
  <c r="K106" i="5"/>
  <c r="L106" i="5" s="1"/>
  <c r="K105" i="5"/>
  <c r="L105" i="5" s="1"/>
  <c r="K104" i="5"/>
  <c r="L104" i="5" s="1"/>
  <c r="K103" i="5"/>
  <c r="L103" i="5" s="1"/>
  <c r="K102" i="5"/>
  <c r="L102" i="5" s="1"/>
  <c r="K101" i="5"/>
  <c r="L101" i="5" s="1"/>
  <c r="K100" i="5"/>
  <c r="L100" i="5" s="1"/>
  <c r="K99" i="5"/>
  <c r="L99" i="5" s="1"/>
  <c r="K98" i="5"/>
  <c r="L98" i="5" s="1"/>
  <c r="K96" i="5"/>
  <c r="L96" i="5" s="1"/>
  <c r="K95" i="5"/>
  <c r="L95" i="5" s="1"/>
  <c r="K94" i="5"/>
  <c r="L94" i="5" s="1"/>
  <c r="K93" i="5"/>
  <c r="L93" i="5" s="1"/>
  <c r="K92" i="5"/>
  <c r="L92" i="5" s="1"/>
  <c r="K91" i="5"/>
  <c r="L91" i="5" s="1"/>
  <c r="K90" i="5"/>
  <c r="L90" i="5" s="1"/>
  <c r="K89" i="5"/>
  <c r="L89" i="5" s="1"/>
  <c r="K88" i="5"/>
  <c r="L88" i="5" s="1"/>
  <c r="K87" i="5"/>
  <c r="L87" i="5" s="1"/>
  <c r="K86" i="5"/>
  <c r="L86" i="5" s="1"/>
  <c r="K85" i="5"/>
  <c r="L85" i="5" s="1"/>
  <c r="K84" i="5"/>
  <c r="L84" i="5" s="1"/>
  <c r="K83" i="5"/>
  <c r="L83" i="5" s="1"/>
  <c r="K82" i="5"/>
  <c r="L82" i="5" s="1"/>
  <c r="K81" i="5"/>
  <c r="L81" i="5" s="1"/>
  <c r="K80" i="5"/>
  <c r="L80" i="5" s="1"/>
  <c r="K79" i="5"/>
  <c r="L79" i="5" s="1"/>
  <c r="K78" i="5"/>
  <c r="L78" i="5" s="1"/>
  <c r="K77" i="5"/>
  <c r="L77" i="5" s="1"/>
  <c r="K76" i="5"/>
  <c r="L76" i="5" s="1"/>
  <c r="K75" i="5"/>
  <c r="L75" i="5" s="1"/>
  <c r="K74" i="5"/>
  <c r="L74" i="5" s="1"/>
  <c r="K73" i="5"/>
  <c r="L73" i="5" s="1"/>
  <c r="K72" i="5"/>
  <c r="L72" i="5" s="1"/>
  <c r="K71" i="5"/>
  <c r="L71" i="5" s="1"/>
  <c r="K70" i="5"/>
  <c r="L70" i="5" s="1"/>
  <c r="K69" i="5"/>
  <c r="L69" i="5" s="1"/>
  <c r="K68" i="5"/>
  <c r="L68" i="5" s="1"/>
  <c r="K67" i="5"/>
  <c r="L67" i="5" s="1"/>
  <c r="K66" i="5"/>
  <c r="L66" i="5" s="1"/>
  <c r="K65" i="5"/>
  <c r="L65" i="5" s="1"/>
  <c r="K64" i="5"/>
  <c r="L64" i="5" s="1"/>
  <c r="K63" i="5"/>
  <c r="L63" i="5" s="1"/>
  <c r="K62" i="5"/>
  <c r="L62" i="5" s="1"/>
  <c r="K61" i="5"/>
  <c r="L61" i="5" s="1"/>
  <c r="K60" i="5"/>
  <c r="L60" i="5" s="1"/>
  <c r="K59" i="5"/>
  <c r="L59" i="5" s="1"/>
  <c r="K58" i="5"/>
  <c r="L58" i="5" s="1"/>
  <c r="K57" i="5"/>
  <c r="L57" i="5" s="1"/>
  <c r="K56" i="5"/>
  <c r="L56" i="5" s="1"/>
  <c r="K55" i="5"/>
  <c r="L55" i="5" s="1"/>
  <c r="K54" i="5"/>
  <c r="L54" i="5" s="1"/>
  <c r="K53" i="5"/>
  <c r="L53" i="5" s="1"/>
  <c r="K52" i="5"/>
  <c r="L52" i="5" s="1"/>
  <c r="K51" i="5"/>
  <c r="L51" i="5" s="1"/>
  <c r="K50" i="5"/>
  <c r="L50" i="5" s="1"/>
  <c r="K49" i="5"/>
  <c r="L49" i="5" s="1"/>
  <c r="K48" i="5"/>
  <c r="L48" i="5" s="1"/>
  <c r="K47" i="5"/>
  <c r="L47" i="5" s="1"/>
  <c r="K46" i="5"/>
  <c r="L46" i="5" s="1"/>
  <c r="K45" i="5"/>
  <c r="L45" i="5" s="1"/>
  <c r="K44" i="5"/>
  <c r="K43" i="5"/>
  <c r="L43" i="5" s="1"/>
  <c r="K42" i="5"/>
  <c r="L42" i="5" s="1"/>
  <c r="K41" i="5"/>
  <c r="L41" i="5" s="1"/>
  <c r="K40" i="5"/>
  <c r="L40" i="5" s="1"/>
  <c r="K39" i="5"/>
  <c r="L39" i="5" s="1"/>
  <c r="K38" i="5"/>
  <c r="L38" i="5" s="1"/>
  <c r="K37" i="5"/>
  <c r="L37" i="5" s="1"/>
  <c r="K36" i="5"/>
  <c r="L36" i="5" s="1"/>
  <c r="K35" i="5"/>
  <c r="L35" i="5" s="1"/>
  <c r="K34" i="5"/>
  <c r="L34" i="5" s="1"/>
  <c r="K33" i="5"/>
  <c r="L33" i="5" s="1"/>
  <c r="K32" i="5"/>
  <c r="L32" i="5" s="1"/>
  <c r="K31" i="5"/>
  <c r="L31" i="5" s="1"/>
  <c r="K30" i="5"/>
  <c r="L30" i="5" s="1"/>
  <c r="K29" i="5"/>
  <c r="L29" i="5" s="1"/>
  <c r="K28" i="5"/>
  <c r="L28" i="5" s="1"/>
  <c r="K27" i="5"/>
  <c r="L27" i="5" s="1"/>
  <c r="K26" i="5"/>
  <c r="L26" i="5" s="1"/>
  <c r="K25" i="5"/>
  <c r="L25" i="5" s="1"/>
  <c r="K24" i="5"/>
  <c r="L24" i="5" s="1"/>
  <c r="K23" i="5"/>
  <c r="L23" i="5" s="1"/>
  <c r="K22" i="5"/>
  <c r="L22" i="5" s="1"/>
  <c r="K21" i="5"/>
  <c r="L21" i="5" s="1"/>
  <c r="K20" i="5"/>
  <c r="L20" i="5" s="1"/>
  <c r="K19" i="5"/>
  <c r="L19" i="5" s="1"/>
  <c r="K18" i="5"/>
  <c r="L18" i="5" s="1"/>
  <c r="K17" i="5"/>
  <c r="L17" i="5" s="1"/>
  <c r="L230" i="5"/>
  <c r="L229" i="5"/>
  <c r="L228" i="5"/>
  <c r="L227" i="5"/>
  <c r="L226" i="5"/>
  <c r="L225" i="5"/>
  <c r="L224" i="5"/>
  <c r="L223" i="5"/>
  <c r="L222" i="5"/>
  <c r="L221" i="5"/>
  <c r="L220" i="5"/>
  <c r="L219" i="5"/>
  <c r="L218" i="5"/>
  <c r="L217" i="5"/>
  <c r="L216" i="5"/>
  <c r="L215" i="5"/>
  <c r="L214" i="5"/>
  <c r="L213" i="5"/>
  <c r="L212" i="5"/>
  <c r="L211" i="5"/>
  <c r="L210" i="5"/>
  <c r="L209" i="5"/>
  <c r="L208" i="5"/>
  <c r="L178" i="5"/>
  <c r="L169" i="5"/>
  <c r="L128" i="5"/>
  <c r="L44" i="5"/>
  <c r="K16" i="5"/>
  <c r="L16" i="5" s="1"/>
  <c r="D21" i="14" l="1"/>
  <c r="W168" i="7"/>
  <c r="Y167" i="7"/>
  <c r="Z167" i="7" s="1"/>
  <c r="AF183" i="7"/>
  <c r="AG183" i="7" s="1"/>
  <c r="AD184" i="7"/>
  <c r="M20" i="14"/>
  <c r="M92" i="14"/>
  <c r="M97" i="14"/>
  <c r="M88" i="14"/>
  <c r="M89" i="14"/>
  <c r="G97" i="14"/>
  <c r="M93" i="14"/>
  <c r="G92" i="14"/>
  <c r="G96" i="14"/>
  <c r="G89" i="14"/>
  <c r="G93" i="14"/>
  <c r="G20" i="14"/>
  <c r="H92" i="14"/>
  <c r="H96" i="14"/>
  <c r="H20" i="14"/>
  <c r="I93" i="14"/>
  <c r="I97" i="14"/>
  <c r="I96" i="14"/>
  <c r="I92" i="14"/>
  <c r="I20" i="14"/>
  <c r="H89" i="14"/>
  <c r="I88" i="14"/>
  <c r="H88" i="14"/>
  <c r="H97" i="14"/>
  <c r="K97" i="14"/>
  <c r="K20" i="14"/>
  <c r="K88" i="14"/>
  <c r="E21" i="14"/>
  <c r="E22" i="14"/>
  <c r="K93" i="14"/>
  <c r="K89" i="14"/>
  <c r="K96" i="14"/>
  <c r="AY18" i="7"/>
  <c r="F22" i="14"/>
  <c r="F29" i="14"/>
  <c r="E242" i="14" s="1"/>
  <c r="F21" i="14"/>
  <c r="F23" i="14"/>
  <c r="F24" i="14"/>
  <c r="E29" i="14"/>
  <c r="D242" i="14" s="1"/>
  <c r="E24" i="14"/>
  <c r="E23" i="14"/>
  <c r="D29" i="14"/>
  <c r="C242" i="14" s="1"/>
  <c r="D23" i="14"/>
  <c r="D22" i="14"/>
  <c r="D24" i="14"/>
  <c r="J29" i="14"/>
  <c r="I242" i="14" s="1"/>
  <c r="J22" i="14"/>
  <c r="J23" i="14"/>
  <c r="J21" i="14"/>
  <c r="J24" i="14"/>
  <c r="N20" i="14"/>
  <c r="N89" i="14"/>
  <c r="N88" i="14"/>
  <c r="N93" i="14"/>
  <c r="N97" i="14"/>
  <c r="N96" i="14"/>
  <c r="N92" i="14"/>
  <c r="AX59" i="7"/>
  <c r="AY59" i="7" s="1"/>
  <c r="AX30" i="7"/>
  <c r="AY30" i="7" s="1"/>
  <c r="AX46" i="7"/>
  <c r="AY46" i="7" s="1"/>
  <c r="AX47" i="7"/>
  <c r="AY47" i="7" s="1"/>
  <c r="AX31" i="7"/>
  <c r="AY31" i="7" s="1"/>
  <c r="AX60" i="7"/>
  <c r="AY60" i="7" s="1"/>
  <c r="AX33" i="7"/>
  <c r="AY33" i="7" s="1"/>
  <c r="AX70" i="7"/>
  <c r="AY70" i="7" s="1"/>
  <c r="AX34" i="7"/>
  <c r="AY34" i="7" s="1"/>
  <c r="AX45" i="7"/>
  <c r="AY45" i="7" s="1"/>
  <c r="AX32" i="7"/>
  <c r="AY32" i="7" s="1"/>
  <c r="AX61" i="7"/>
  <c r="AY61" i="7" s="1"/>
  <c r="AX66" i="7"/>
  <c r="AY66" i="7" s="1"/>
  <c r="AX25" i="7"/>
  <c r="AY25" i="7" s="1"/>
  <c r="AX38" i="7"/>
  <c r="AY38" i="7" s="1"/>
  <c r="AX39" i="7"/>
  <c r="AY39" i="7" s="1"/>
  <c r="AX36" i="7"/>
  <c r="AY36" i="7" s="1"/>
  <c r="AX48" i="7"/>
  <c r="AY48" i="7" s="1"/>
  <c r="F62" i="17" s="1"/>
  <c r="AX49" i="7"/>
  <c r="AY49" i="7" s="1"/>
  <c r="AX67" i="7"/>
  <c r="AY67" i="7" s="1"/>
  <c r="AX87" i="7"/>
  <c r="AY87" i="7" s="1"/>
  <c r="I62" i="17" s="1"/>
  <c r="AX26" i="7"/>
  <c r="AY26" i="7" s="1"/>
  <c r="AX62" i="7"/>
  <c r="AY62" i="7" s="1"/>
  <c r="G62" i="17" s="1"/>
  <c r="AX35" i="7"/>
  <c r="AY35" i="7" s="1"/>
  <c r="AX63" i="7"/>
  <c r="AY63" i="7" s="1"/>
  <c r="AX52" i="7"/>
  <c r="AY52" i="7" s="1"/>
  <c r="AX64" i="7"/>
  <c r="AY64" i="7" s="1"/>
  <c r="AX37" i="7"/>
  <c r="AY37" i="7" s="1"/>
  <c r="E62" i="17" s="1"/>
  <c r="AX95" i="7"/>
  <c r="AY95" i="7" s="1"/>
  <c r="AX51" i="7"/>
  <c r="AY51" i="7" s="1"/>
  <c r="AX84" i="7"/>
  <c r="AY84" i="7" s="1"/>
  <c r="AX53" i="7"/>
  <c r="AY53" i="7" s="1"/>
  <c r="AX24" i="7"/>
  <c r="AY24" i="7" s="1"/>
  <c r="G21" i="13"/>
  <c r="G22" i="13"/>
  <c r="G23" i="13"/>
  <c r="AX42" i="7"/>
  <c r="AY42" i="7" s="1"/>
  <c r="AY17" i="7"/>
  <c r="AX68" i="7"/>
  <c r="AY68" i="7" s="1"/>
  <c r="F231" i="13"/>
  <c r="F22" i="13"/>
  <c r="F21" i="13"/>
  <c r="E231" i="13"/>
  <c r="F23" i="13"/>
  <c r="I20" i="13"/>
  <c r="E20" i="13"/>
  <c r="H20" i="13"/>
  <c r="AX21" i="7"/>
  <c r="AY21" i="7" s="1"/>
  <c r="P60" i="17"/>
  <c r="O232" i="17"/>
  <c r="P59" i="15"/>
  <c r="O231" i="15"/>
  <c r="N236" i="14"/>
  <c r="O59" i="14"/>
  <c r="AX57" i="7"/>
  <c r="AY57" i="7" s="1"/>
  <c r="AX69" i="7"/>
  <c r="AY69" i="7" s="1"/>
  <c r="AX43" i="7"/>
  <c r="AY43" i="7" s="1"/>
  <c r="AX41" i="7"/>
  <c r="AY41" i="7" s="1"/>
  <c r="AX65" i="7"/>
  <c r="AY65" i="7" s="1"/>
  <c r="AX44" i="7"/>
  <c r="AY44" i="7" s="1"/>
  <c r="AX56" i="7"/>
  <c r="AY56" i="7" s="1"/>
  <c r="AX22" i="7"/>
  <c r="AY22" i="7" s="1"/>
  <c r="AX50" i="7"/>
  <c r="AY50" i="7" s="1"/>
  <c r="AX79" i="7"/>
  <c r="AY79" i="7" s="1"/>
  <c r="AX92" i="7"/>
  <c r="AY92" i="7" s="1"/>
  <c r="AX58" i="7"/>
  <c r="AY58" i="7" s="1"/>
  <c r="J102" i="8"/>
  <c r="J92" i="8"/>
  <c r="J84" i="8"/>
  <c r="J134" i="8"/>
  <c r="J93" i="8"/>
  <c r="J126" i="8"/>
  <c r="J142" i="8"/>
  <c r="J118" i="8"/>
  <c r="J67" i="8"/>
  <c r="J83" i="8"/>
  <c r="J86" i="8"/>
  <c r="J87" i="8"/>
  <c r="J75" i="8"/>
  <c r="J99" i="8"/>
  <c r="J100" i="8"/>
  <c r="J110" i="8"/>
  <c r="J123" i="8"/>
  <c r="J103" i="8"/>
  <c r="J94" i="8"/>
  <c r="J95" i="8"/>
  <c r="J91" i="8"/>
  <c r="J107" i="8"/>
  <c r="D61" i="8"/>
  <c r="D70" i="8"/>
  <c r="D65" i="8"/>
  <c r="D84" i="8"/>
  <c r="D116" i="8"/>
  <c r="D88" i="8"/>
  <c r="D82" i="8"/>
  <c r="D63" i="8"/>
  <c r="D98" i="8"/>
  <c r="D74" i="8"/>
  <c r="D123" i="8"/>
  <c r="D99" i="8"/>
  <c r="D97" i="8"/>
  <c r="D90" i="8"/>
  <c r="D71" i="8"/>
  <c r="D81" i="8"/>
  <c r="D91" i="8"/>
  <c r="D102" i="8"/>
  <c r="D67" i="8"/>
  <c r="D73" i="8"/>
  <c r="D100" i="8"/>
  <c r="D108" i="8"/>
  <c r="H23" i="13" l="1"/>
  <c r="I29" i="14"/>
  <c r="H242" i="14" s="1"/>
  <c r="G22" i="14"/>
  <c r="H22" i="14"/>
  <c r="K23" i="14"/>
  <c r="M24" i="14"/>
  <c r="W169" i="7"/>
  <c r="W178" i="7"/>
  <c r="Y168" i="7"/>
  <c r="Z168" i="7" s="1"/>
  <c r="M29" i="14"/>
  <c r="L242" i="14" s="1"/>
  <c r="M21" i="14"/>
  <c r="M22" i="14"/>
  <c r="AD185" i="7"/>
  <c r="AF184" i="7"/>
  <c r="AG184" i="7" s="1"/>
  <c r="M23" i="14"/>
  <c r="G29" i="14"/>
  <c r="F242" i="14" s="1"/>
  <c r="G24" i="14"/>
  <c r="F238" i="14"/>
  <c r="G23" i="14"/>
  <c r="H21" i="14"/>
  <c r="G21" i="14"/>
  <c r="H29" i="14"/>
  <c r="G242" i="14" s="1"/>
  <c r="H238" i="14"/>
  <c r="H23" i="14"/>
  <c r="I21" i="14"/>
  <c r="H24" i="14"/>
  <c r="I22" i="14"/>
  <c r="I24" i="14"/>
  <c r="K21" i="14"/>
  <c r="I23" i="14"/>
  <c r="K22" i="14"/>
  <c r="K24" i="14"/>
  <c r="K29" i="14"/>
  <c r="J242" i="14" s="1"/>
  <c r="D93" i="16"/>
  <c r="E85" i="16"/>
  <c r="D25" i="14"/>
  <c r="D91" i="14" s="1"/>
  <c r="D98" i="14" s="1"/>
  <c r="D99" i="14" s="1"/>
  <c r="G87" i="17"/>
  <c r="G92" i="17"/>
  <c r="G96" i="17"/>
  <c r="G95" i="17"/>
  <c r="G88" i="17"/>
  <c r="G91" i="17"/>
  <c r="M84" i="16"/>
  <c r="M92" i="16"/>
  <c r="M93" i="16"/>
  <c r="M85" i="16"/>
  <c r="M89" i="16"/>
  <c r="M88" i="16"/>
  <c r="M20" i="16"/>
  <c r="F20" i="17"/>
  <c r="L88" i="16"/>
  <c r="L92" i="16"/>
  <c r="L89" i="16"/>
  <c r="L93" i="16"/>
  <c r="L85" i="16"/>
  <c r="L84" i="16"/>
  <c r="L20" i="16"/>
  <c r="R84" i="16"/>
  <c r="R20" i="16"/>
  <c r="R92" i="16"/>
  <c r="R85" i="16"/>
  <c r="R93" i="16"/>
  <c r="R88" i="16"/>
  <c r="R89" i="16"/>
  <c r="K84" i="16"/>
  <c r="K20" i="16"/>
  <c r="K85" i="16"/>
  <c r="K88" i="16"/>
  <c r="K92" i="16"/>
  <c r="K93" i="16"/>
  <c r="K89" i="16"/>
  <c r="I93" i="16"/>
  <c r="I84" i="16"/>
  <c r="I85" i="16"/>
  <c r="I88" i="16"/>
  <c r="I92" i="16"/>
  <c r="I89" i="16"/>
  <c r="I20" i="16"/>
  <c r="Q84" i="16"/>
  <c r="Q85" i="16"/>
  <c r="Q88" i="16"/>
  <c r="Q93" i="16"/>
  <c r="Q92" i="16"/>
  <c r="Q89" i="16"/>
  <c r="Q20" i="16"/>
  <c r="N88" i="16"/>
  <c r="N20" i="16"/>
  <c r="N92" i="16"/>
  <c r="N89" i="16"/>
  <c r="N93" i="16"/>
  <c r="N84" i="16"/>
  <c r="N85" i="16"/>
  <c r="D96" i="15"/>
  <c r="D92" i="15"/>
  <c r="D97" i="15"/>
  <c r="D93" i="15"/>
  <c r="D88" i="15"/>
  <c r="D89" i="15"/>
  <c r="AX19" i="7"/>
  <c r="AY19" i="7" s="1"/>
  <c r="O89" i="16"/>
  <c r="O93" i="16"/>
  <c r="O84" i="16"/>
  <c r="O20" i="16"/>
  <c r="O85" i="16"/>
  <c r="O88" i="16"/>
  <c r="O92" i="16"/>
  <c r="AX20" i="7"/>
  <c r="AY20" i="7" s="1"/>
  <c r="H92" i="16"/>
  <c r="H20" i="16"/>
  <c r="H89" i="16"/>
  <c r="H88" i="16"/>
  <c r="H93" i="16"/>
  <c r="H84" i="16"/>
  <c r="H85" i="16"/>
  <c r="F88" i="16"/>
  <c r="F92" i="16"/>
  <c r="F89" i="16"/>
  <c r="F20" i="16"/>
  <c r="F93" i="16"/>
  <c r="F84" i="16"/>
  <c r="F85" i="16"/>
  <c r="G85" i="16"/>
  <c r="G88" i="16"/>
  <c r="G93" i="16"/>
  <c r="G20" i="16"/>
  <c r="G92" i="16"/>
  <c r="G89" i="16"/>
  <c r="P88" i="16"/>
  <c r="P20" i="16"/>
  <c r="P92" i="16"/>
  <c r="P89" i="16"/>
  <c r="P93" i="16"/>
  <c r="P85" i="16"/>
  <c r="P84" i="16"/>
  <c r="J88" i="16"/>
  <c r="J89" i="16"/>
  <c r="J20" i="16"/>
  <c r="J93" i="16"/>
  <c r="J84" i="16"/>
  <c r="J85" i="16"/>
  <c r="J92" i="16"/>
  <c r="N22" i="14"/>
  <c r="N29" i="14"/>
  <c r="M242" i="14" s="1"/>
  <c r="N21" i="14"/>
  <c r="N24" i="14"/>
  <c r="N23" i="14"/>
  <c r="O88" i="14"/>
  <c r="O97" i="14"/>
  <c r="O96" i="14"/>
  <c r="O93" i="14"/>
  <c r="O92" i="14"/>
  <c r="O20" i="14"/>
  <c r="O89" i="14"/>
  <c r="G20" i="17"/>
  <c r="E23" i="13"/>
  <c r="E22" i="13"/>
  <c r="I22" i="13"/>
  <c r="I21" i="13"/>
  <c r="G25" i="13"/>
  <c r="D23" i="13"/>
  <c r="E232" i="13"/>
  <c r="F232" i="13"/>
  <c r="F25" i="13"/>
  <c r="AX85" i="7"/>
  <c r="AY85" i="7" s="1"/>
  <c r="C238" i="14"/>
  <c r="D231" i="13"/>
  <c r="E21" i="13"/>
  <c r="I23" i="13"/>
  <c r="H231" i="13"/>
  <c r="K238" i="14"/>
  <c r="G238" i="14"/>
  <c r="C231" i="13"/>
  <c r="E238" i="14"/>
  <c r="H22" i="13"/>
  <c r="G231" i="13"/>
  <c r="H21" i="13"/>
  <c r="I238" i="14"/>
  <c r="L238" i="14"/>
  <c r="J238" i="14"/>
  <c r="D238" i="14"/>
  <c r="D20" i="15"/>
  <c r="M238" i="14"/>
  <c r="P232" i="17"/>
  <c r="Q60" i="17"/>
  <c r="P231" i="15"/>
  <c r="Q59" i="15"/>
  <c r="P59" i="14"/>
  <c r="O236" i="14"/>
  <c r="AX96" i="7"/>
  <c r="AY96" i="7" s="1"/>
  <c r="AX77" i="7"/>
  <c r="AY77" i="7" s="1"/>
  <c r="AX106" i="7"/>
  <c r="AY106" i="7" s="1"/>
  <c r="AX102" i="7"/>
  <c r="AY102" i="7" s="1"/>
  <c r="AX78" i="7"/>
  <c r="AY78" i="7" s="1"/>
  <c r="AX100" i="7"/>
  <c r="AY100" i="7" s="1"/>
  <c r="AX73" i="7"/>
  <c r="AY73" i="7" s="1"/>
  <c r="AX94" i="7"/>
  <c r="AY94" i="7" s="1"/>
  <c r="AX101" i="7"/>
  <c r="AY101" i="7" s="1"/>
  <c r="J62" i="17" s="1"/>
  <c r="AX83" i="7"/>
  <c r="AY83" i="7" s="1"/>
  <c r="AX88" i="7"/>
  <c r="AY88" i="7" s="1"/>
  <c r="AX80" i="7"/>
  <c r="AY80" i="7" s="1"/>
  <c r="AX103" i="7"/>
  <c r="AY103" i="7" s="1"/>
  <c r="AX76" i="7"/>
  <c r="AY76" i="7" s="1"/>
  <c r="AX86" i="7"/>
  <c r="AY86" i="7" s="1"/>
  <c r="AX75" i="7"/>
  <c r="AY75" i="7" s="1"/>
  <c r="H62" i="17" s="1"/>
  <c r="J109" i="8"/>
  <c r="J117" i="8"/>
  <c r="J132" i="8"/>
  <c r="J140" i="8"/>
  <c r="J156" i="8"/>
  <c r="J116" i="8"/>
  <c r="J122" i="8"/>
  <c r="J108" i="8"/>
  <c r="J164" i="8"/>
  <c r="J106" i="8"/>
  <c r="J129" i="8"/>
  <c r="J125" i="8"/>
  <c r="J121" i="8"/>
  <c r="J105" i="8"/>
  <c r="J148" i="8"/>
  <c r="J114" i="8"/>
  <c r="J113" i="8"/>
  <c r="J145" i="8"/>
  <c r="J97" i="8"/>
  <c r="J89" i="8"/>
  <c r="J115" i="8"/>
  <c r="J124" i="8"/>
  <c r="D119" i="8"/>
  <c r="D138" i="8"/>
  <c r="D122" i="8"/>
  <c r="D103" i="8"/>
  <c r="D106" i="8"/>
  <c r="D113" i="8"/>
  <c r="D121" i="8"/>
  <c r="D85" i="8"/>
  <c r="D93" i="8"/>
  <c r="D145" i="8"/>
  <c r="D87" i="8"/>
  <c r="D120" i="8"/>
  <c r="D95" i="8"/>
  <c r="D104" i="8"/>
  <c r="D83" i="8"/>
  <c r="D92" i="8"/>
  <c r="D89" i="8"/>
  <c r="D124" i="8"/>
  <c r="D130" i="8"/>
  <c r="D112" i="8"/>
  <c r="D96" i="8"/>
  <c r="D110" i="8"/>
  <c r="F25" i="17" l="1"/>
  <c r="G25" i="17"/>
  <c r="E84" i="16"/>
  <c r="E93" i="16"/>
  <c r="E20" i="16"/>
  <c r="E21" i="16" s="1"/>
  <c r="E88" i="16"/>
  <c r="E92" i="16"/>
  <c r="E89" i="16"/>
  <c r="Y178" i="7"/>
  <c r="Z178" i="7" s="1"/>
  <c r="W170" i="7"/>
  <c r="Y169" i="7"/>
  <c r="Z169" i="7" s="1"/>
  <c r="D88" i="16"/>
  <c r="D92" i="16"/>
  <c r="D20" i="16"/>
  <c r="C233" i="16" s="1"/>
  <c r="D84" i="16"/>
  <c r="D85" i="16"/>
  <c r="D89" i="16"/>
  <c r="D94" i="14"/>
  <c r="D95" i="14" s="1"/>
  <c r="D100" i="14" s="1"/>
  <c r="D110" i="14" s="1"/>
  <c r="D112" i="14" s="1"/>
  <c r="AF185" i="7"/>
  <c r="AG185" i="7" s="1"/>
  <c r="AD186" i="7"/>
  <c r="G25" i="14"/>
  <c r="G91" i="14" s="1"/>
  <c r="G94" i="14" s="1"/>
  <c r="G95" i="14" s="1"/>
  <c r="F239" i="14"/>
  <c r="I25" i="14"/>
  <c r="I91" i="14" s="1"/>
  <c r="I94" i="14" s="1"/>
  <c r="I95" i="14" s="1"/>
  <c r="H239" i="14"/>
  <c r="C232" i="13"/>
  <c r="D25" i="13"/>
  <c r="D93" i="13" s="1"/>
  <c r="F21" i="17"/>
  <c r="F30" i="17"/>
  <c r="E238" i="17" s="1"/>
  <c r="F24" i="17"/>
  <c r="P233" i="16"/>
  <c r="Q22" i="16"/>
  <c r="Q29" i="16"/>
  <c r="P237" i="16" s="1"/>
  <c r="Q23" i="16"/>
  <c r="Q24" i="16"/>
  <c r="Q21" i="16"/>
  <c r="D96" i="17"/>
  <c r="D91" i="17"/>
  <c r="D88" i="17"/>
  <c r="D95" i="17"/>
  <c r="D92" i="17"/>
  <c r="D87" i="17"/>
  <c r="I92" i="17"/>
  <c r="I96" i="17"/>
  <c r="I91" i="17"/>
  <c r="I95" i="17"/>
  <c r="I87" i="17"/>
  <c r="I88" i="17"/>
  <c r="F23" i="17"/>
  <c r="J24" i="16"/>
  <c r="I233" i="16"/>
  <c r="J21" i="16"/>
  <c r="J23" i="16"/>
  <c r="J22" i="16"/>
  <c r="J29" i="16"/>
  <c r="I237" i="16" s="1"/>
  <c r="K29" i="16"/>
  <c r="J237" i="16" s="1"/>
  <c r="K23" i="16"/>
  <c r="J233" i="16"/>
  <c r="K24" i="16"/>
  <c r="K21" i="16"/>
  <c r="K22" i="16"/>
  <c r="D20" i="17"/>
  <c r="L23" i="16"/>
  <c r="L24" i="16"/>
  <c r="L22" i="16"/>
  <c r="L21" i="16"/>
  <c r="K233" i="16"/>
  <c r="L29" i="16"/>
  <c r="K237" i="16" s="1"/>
  <c r="M23" i="16"/>
  <c r="L233" i="16"/>
  <c r="M24" i="16"/>
  <c r="M21" i="16"/>
  <c r="M29" i="16"/>
  <c r="L237" i="16" s="1"/>
  <c r="M22" i="16"/>
  <c r="F22" i="17"/>
  <c r="H29" i="16"/>
  <c r="G237" i="16" s="1"/>
  <c r="H21" i="16"/>
  <c r="H22" i="16"/>
  <c r="G233" i="16"/>
  <c r="H23" i="16"/>
  <c r="H24" i="16"/>
  <c r="I23" i="16"/>
  <c r="I24" i="16"/>
  <c r="I21" i="16"/>
  <c r="I29" i="16"/>
  <c r="H237" i="16" s="1"/>
  <c r="I22" i="16"/>
  <c r="H233" i="16"/>
  <c r="E91" i="17"/>
  <c r="E95" i="17"/>
  <c r="E87" i="17"/>
  <c r="E92" i="17"/>
  <c r="E96" i="17"/>
  <c r="E88" i="17"/>
  <c r="G24" i="16"/>
  <c r="F233" i="16"/>
  <c r="G23" i="16"/>
  <c r="G21" i="16"/>
  <c r="G22" i="16"/>
  <c r="G29" i="16"/>
  <c r="F237" i="16" s="1"/>
  <c r="N22" i="16"/>
  <c r="N29" i="16"/>
  <c r="M237" i="16" s="1"/>
  <c r="M233" i="16"/>
  <c r="N23" i="16"/>
  <c r="N21" i="16"/>
  <c r="N24" i="16"/>
  <c r="R24" i="16"/>
  <c r="Q233" i="16"/>
  <c r="R21" i="16"/>
  <c r="R23" i="16"/>
  <c r="R22" i="16"/>
  <c r="R29" i="16"/>
  <c r="Q237" i="16" s="1"/>
  <c r="E20" i="17"/>
  <c r="C243" i="13"/>
  <c r="O233" i="16"/>
  <c r="P24" i="16"/>
  <c r="P21" i="16"/>
  <c r="P22" i="16"/>
  <c r="P29" i="16"/>
  <c r="O237" i="16" s="1"/>
  <c r="P23" i="16"/>
  <c r="H96" i="17"/>
  <c r="H88" i="17"/>
  <c r="H91" i="17"/>
  <c r="H95" i="17"/>
  <c r="H92" i="17"/>
  <c r="H87" i="17"/>
  <c r="E89" i="15"/>
  <c r="E97" i="15"/>
  <c r="E96" i="15"/>
  <c r="E92" i="15"/>
  <c r="E93" i="15"/>
  <c r="E88" i="15"/>
  <c r="E234" i="17"/>
  <c r="F24" i="16"/>
  <c r="F21" i="16"/>
  <c r="F22" i="16"/>
  <c r="F23" i="16"/>
  <c r="F29" i="16"/>
  <c r="E237" i="16" s="1"/>
  <c r="E233" i="16"/>
  <c r="O21" i="16"/>
  <c r="O23" i="16"/>
  <c r="O22" i="16"/>
  <c r="O29" i="16"/>
  <c r="N237" i="16" s="1"/>
  <c r="N233" i="16"/>
  <c r="O24" i="16"/>
  <c r="F96" i="17"/>
  <c r="F95" i="17"/>
  <c r="F92" i="17"/>
  <c r="F87" i="17"/>
  <c r="F88" i="17"/>
  <c r="F91" i="17"/>
  <c r="D24" i="15"/>
  <c r="D23" i="15"/>
  <c r="D22" i="15"/>
  <c r="D29" i="15"/>
  <c r="C237" i="15" s="1"/>
  <c r="D21" i="15"/>
  <c r="G24" i="17"/>
  <c r="G23" i="17"/>
  <c r="G30" i="17"/>
  <c r="F238" i="17" s="1"/>
  <c r="G21" i="17"/>
  <c r="G22" i="17"/>
  <c r="P20" i="14"/>
  <c r="P88" i="14"/>
  <c r="P97" i="14"/>
  <c r="P96" i="14"/>
  <c r="P93" i="14"/>
  <c r="P92" i="14"/>
  <c r="P89" i="14"/>
  <c r="O23" i="14"/>
  <c r="O29" i="14"/>
  <c r="N242" i="14" s="1"/>
  <c r="O22" i="14"/>
  <c r="O21" i="14"/>
  <c r="O24" i="14"/>
  <c r="I25" i="13"/>
  <c r="H232" i="13"/>
  <c r="G232" i="13"/>
  <c r="M25" i="14"/>
  <c r="M91" i="14" s="1"/>
  <c r="L239" i="14"/>
  <c r="J25" i="14"/>
  <c r="J91" i="14" s="1"/>
  <c r="I239" i="14"/>
  <c r="F25" i="14"/>
  <c r="F91" i="14" s="1"/>
  <c r="E239" i="14"/>
  <c r="H25" i="14"/>
  <c r="H91" i="14" s="1"/>
  <c r="G239" i="14"/>
  <c r="C239" i="14"/>
  <c r="J239" i="14"/>
  <c r="E25" i="14"/>
  <c r="E91" i="14" s="1"/>
  <c r="D239" i="14"/>
  <c r="L25" i="14"/>
  <c r="L91" i="14" s="1"/>
  <c r="K239" i="14"/>
  <c r="N25" i="14"/>
  <c r="N91" i="14" s="1"/>
  <c r="M239" i="14"/>
  <c r="D232" i="13"/>
  <c r="K25" i="14"/>
  <c r="K91" i="14" s="1"/>
  <c r="H25" i="13"/>
  <c r="E25" i="13"/>
  <c r="G93" i="13"/>
  <c r="F93" i="13"/>
  <c r="C233" i="15"/>
  <c r="E20" i="15"/>
  <c r="F234" i="17"/>
  <c r="I20" i="17"/>
  <c r="H20" i="17"/>
  <c r="N238" i="14"/>
  <c r="Q232" i="17"/>
  <c r="R60" i="17"/>
  <c r="Q231" i="15"/>
  <c r="R59" i="15"/>
  <c r="Q59" i="14"/>
  <c r="P236" i="14"/>
  <c r="J147" i="8"/>
  <c r="J119" i="8"/>
  <c r="J170" i="8"/>
  <c r="J151" i="8"/>
  <c r="J144" i="8"/>
  <c r="J154" i="8"/>
  <c r="J136" i="8"/>
  <c r="J162" i="8"/>
  <c r="J146" i="8"/>
  <c r="J167" i="8"/>
  <c r="J127" i="8"/>
  <c r="J128" i="8"/>
  <c r="J138" i="8"/>
  <c r="J139" i="8"/>
  <c r="J111" i="8"/>
  <c r="J130" i="8"/>
  <c r="J137" i="8"/>
  <c r="J135" i="8"/>
  <c r="J143" i="8"/>
  <c r="J186" i="8"/>
  <c r="J178" i="8"/>
  <c r="J131" i="8"/>
  <c r="D134" i="8"/>
  <c r="D114" i="8"/>
  <c r="D107" i="8"/>
  <c r="D125" i="8"/>
  <c r="D105" i="8"/>
  <c r="D143" i="8"/>
  <c r="D152" i="8"/>
  <c r="D109" i="8"/>
  <c r="D144" i="8"/>
  <c r="D142" i="8"/>
  <c r="D146" i="8"/>
  <c r="D167" i="8"/>
  <c r="D135" i="8"/>
  <c r="D132" i="8"/>
  <c r="D126" i="8"/>
  <c r="D160" i="8"/>
  <c r="D111" i="8"/>
  <c r="D117" i="8"/>
  <c r="D115" i="8"/>
  <c r="D118" i="8"/>
  <c r="D128" i="8"/>
  <c r="D141" i="8"/>
  <c r="F235" i="17" l="1"/>
  <c r="E235" i="17"/>
  <c r="H25" i="17"/>
  <c r="I25" i="17"/>
  <c r="G26" i="17"/>
  <c r="F26" i="17"/>
  <c r="F90" i="17" s="1"/>
  <c r="F97" i="17" s="1"/>
  <c r="F98" i="17" s="1"/>
  <c r="E25" i="17"/>
  <c r="C234" i="17"/>
  <c r="D25" i="17"/>
  <c r="D24" i="16"/>
  <c r="D21" i="16"/>
  <c r="D29" i="16"/>
  <c r="C237" i="16" s="1"/>
  <c r="D23" i="16"/>
  <c r="E24" i="16"/>
  <c r="E23" i="16"/>
  <c r="D233" i="16"/>
  <c r="C245" i="16" s="1"/>
  <c r="E29" i="16"/>
  <c r="D237" i="16" s="1"/>
  <c r="E22" i="16"/>
  <c r="C244" i="13"/>
  <c r="D22" i="16"/>
  <c r="W171" i="7"/>
  <c r="Y171" i="7" s="1"/>
  <c r="Z171" i="7" s="1"/>
  <c r="Y170" i="7"/>
  <c r="Z170" i="7" s="1"/>
  <c r="W179" i="7"/>
  <c r="H234" i="16"/>
  <c r="L25" i="16"/>
  <c r="L87" i="16" s="1"/>
  <c r="L90" i="16" s="1"/>
  <c r="L91" i="16" s="1"/>
  <c r="G98" i="14"/>
  <c r="G99" i="14" s="1"/>
  <c r="G100" i="14" s="1"/>
  <c r="G110" i="14" s="1"/>
  <c r="G112" i="14" s="1"/>
  <c r="G26" i="14" s="1"/>
  <c r="AF186" i="7"/>
  <c r="AG186" i="7" s="1"/>
  <c r="AD187" i="7"/>
  <c r="I98" i="14"/>
  <c r="I99" i="14" s="1"/>
  <c r="I100" i="14" s="1"/>
  <c r="I110" i="14" s="1"/>
  <c r="I112" i="14" s="1"/>
  <c r="I26" i="14" s="1"/>
  <c r="N25" i="16"/>
  <c r="N87" i="16" s="1"/>
  <c r="D26" i="14"/>
  <c r="D27" i="14" s="1"/>
  <c r="D28" i="14" s="1"/>
  <c r="D30" i="14" s="1"/>
  <c r="L234" i="16"/>
  <c r="J234" i="16"/>
  <c r="P25" i="16"/>
  <c r="P87" i="16" s="1"/>
  <c r="Q234" i="16"/>
  <c r="J25" i="16"/>
  <c r="J87" i="16" s="1"/>
  <c r="J94" i="16" s="1"/>
  <c r="J95" i="16" s="1"/>
  <c r="Q25" i="16"/>
  <c r="Q87" i="16" s="1"/>
  <c r="O25" i="16"/>
  <c r="O87" i="16" s="1"/>
  <c r="G25" i="16"/>
  <c r="G87" i="16" s="1"/>
  <c r="F25" i="16"/>
  <c r="F87" i="16" s="1"/>
  <c r="G234" i="16"/>
  <c r="E234" i="16"/>
  <c r="E21" i="17"/>
  <c r="E23" i="17"/>
  <c r="E30" i="17"/>
  <c r="D238" i="17" s="1"/>
  <c r="D234" i="17"/>
  <c r="E22" i="17"/>
  <c r="E24" i="17"/>
  <c r="H25" i="16"/>
  <c r="J91" i="17"/>
  <c r="J95" i="17"/>
  <c r="J92" i="17"/>
  <c r="J88" i="17"/>
  <c r="J96" i="17"/>
  <c r="J87" i="17"/>
  <c r="D21" i="17"/>
  <c r="D24" i="17"/>
  <c r="D22" i="17"/>
  <c r="D23" i="17"/>
  <c r="D30" i="17"/>
  <c r="C238" i="17" s="1"/>
  <c r="N234" i="16"/>
  <c r="R25" i="16"/>
  <c r="I25" i="16"/>
  <c r="J20" i="17"/>
  <c r="K25" i="16"/>
  <c r="P234" i="16"/>
  <c r="M234" i="16"/>
  <c r="F234" i="16"/>
  <c r="M25" i="16"/>
  <c r="I234" i="16"/>
  <c r="O234" i="16"/>
  <c r="K234" i="16"/>
  <c r="F89" i="15"/>
  <c r="F97" i="15"/>
  <c r="F88" i="15"/>
  <c r="F92" i="15"/>
  <c r="F93" i="15"/>
  <c r="F96" i="15"/>
  <c r="E21" i="15"/>
  <c r="E24" i="15"/>
  <c r="E29" i="15"/>
  <c r="D237" i="15" s="1"/>
  <c r="E22" i="15"/>
  <c r="E23" i="15"/>
  <c r="H30" i="17"/>
  <c r="G238" i="17" s="1"/>
  <c r="H23" i="17"/>
  <c r="H21" i="17"/>
  <c r="H22" i="17"/>
  <c r="H24" i="17"/>
  <c r="I21" i="17"/>
  <c r="I22" i="17"/>
  <c r="I23" i="17"/>
  <c r="I24" i="17"/>
  <c r="I30" i="17"/>
  <c r="H238" i="17" s="1"/>
  <c r="Q97" i="14"/>
  <c r="Q93" i="14"/>
  <c r="Q92" i="14"/>
  <c r="Q20" i="14"/>
  <c r="Q89" i="14"/>
  <c r="Q88" i="14"/>
  <c r="Q96" i="14"/>
  <c r="P23" i="14"/>
  <c r="P21" i="14"/>
  <c r="P29" i="14"/>
  <c r="O242" i="14" s="1"/>
  <c r="P22" i="14"/>
  <c r="P24" i="14"/>
  <c r="H98" i="14"/>
  <c r="H99" i="14" s="1"/>
  <c r="H94" i="14"/>
  <c r="H95" i="14" s="1"/>
  <c r="N98" i="14"/>
  <c r="N99" i="14" s="1"/>
  <c r="N94" i="14"/>
  <c r="N95" i="14" s="1"/>
  <c r="L98" i="14"/>
  <c r="L99" i="14" s="1"/>
  <c r="L94" i="14"/>
  <c r="L95" i="14" s="1"/>
  <c r="F98" i="14"/>
  <c r="F99" i="14" s="1"/>
  <c r="F94" i="14"/>
  <c r="F95" i="14" s="1"/>
  <c r="K98" i="14"/>
  <c r="K99" i="14" s="1"/>
  <c r="K94" i="14"/>
  <c r="K95" i="14" s="1"/>
  <c r="E98" i="14"/>
  <c r="E99" i="14" s="1"/>
  <c r="E94" i="14"/>
  <c r="E95" i="14" s="1"/>
  <c r="J98" i="14"/>
  <c r="J99" i="14" s="1"/>
  <c r="J94" i="14"/>
  <c r="J95" i="14" s="1"/>
  <c r="M98" i="14"/>
  <c r="M99" i="14" s="1"/>
  <c r="M94" i="14"/>
  <c r="M95" i="14" s="1"/>
  <c r="D25" i="15"/>
  <c r="D91" i="15" s="1"/>
  <c r="D96" i="13"/>
  <c r="D97" i="13" s="1"/>
  <c r="D100" i="13"/>
  <c r="D101" i="13" s="1"/>
  <c r="C234" i="15"/>
  <c r="O25" i="14"/>
  <c r="O91" i="14" s="1"/>
  <c r="N239" i="14"/>
  <c r="G90" i="17"/>
  <c r="F96" i="13"/>
  <c r="F97" i="13" s="1"/>
  <c r="F100" i="13"/>
  <c r="F101" i="13" s="1"/>
  <c r="G96" i="13"/>
  <c r="G97" i="13" s="1"/>
  <c r="G100" i="13"/>
  <c r="G101" i="13" s="1"/>
  <c r="H93" i="13"/>
  <c r="H100" i="13" s="1"/>
  <c r="E93" i="13"/>
  <c r="I93" i="13"/>
  <c r="I96" i="13" s="1"/>
  <c r="D233" i="15"/>
  <c r="F20" i="15"/>
  <c r="G234" i="17"/>
  <c r="H234" i="17"/>
  <c r="O238" i="14"/>
  <c r="R59" i="14"/>
  <c r="Q236" i="14"/>
  <c r="J173" i="8"/>
  <c r="J208" i="8"/>
  <c r="J152" i="8"/>
  <c r="J150" i="8"/>
  <c r="J184" i="8"/>
  <c r="J165" i="8"/>
  <c r="J133" i="8"/>
  <c r="J149" i="8"/>
  <c r="J158" i="8"/>
  <c r="J192" i="8"/>
  <c r="J141" i="8"/>
  <c r="J153" i="8"/>
  <c r="J157" i="8"/>
  <c r="J161" i="8"/>
  <c r="J189" i="8"/>
  <c r="J176" i="8"/>
  <c r="J200" i="8"/>
  <c r="J159" i="8"/>
  <c r="J160" i="8"/>
  <c r="J168" i="8"/>
  <c r="J166" i="8"/>
  <c r="J169" i="8"/>
  <c r="D136" i="8"/>
  <c r="D150" i="8"/>
  <c r="D133" i="8"/>
  <c r="D189" i="8"/>
  <c r="D131" i="8"/>
  <c r="D147" i="8"/>
  <c r="D154" i="8"/>
  <c r="D163" i="8"/>
  <c r="D140" i="8"/>
  <c r="D182" i="8"/>
  <c r="D129" i="8"/>
  <c r="D164" i="8"/>
  <c r="D165" i="8"/>
  <c r="D137" i="8"/>
  <c r="D148" i="8"/>
  <c r="D168" i="8"/>
  <c r="D174" i="8"/>
  <c r="D139" i="8"/>
  <c r="D157" i="8"/>
  <c r="D166" i="8"/>
  <c r="D127" i="8"/>
  <c r="D156" i="8"/>
  <c r="I26" i="17" l="1"/>
  <c r="H26" i="17"/>
  <c r="H90" i="17" s="1"/>
  <c r="D235" i="17"/>
  <c r="H235" i="17"/>
  <c r="I234" i="17"/>
  <c r="J25" i="17"/>
  <c r="G235" i="17"/>
  <c r="E26" i="17"/>
  <c r="E90" i="17" s="1"/>
  <c r="C235" i="17"/>
  <c r="D26" i="17"/>
  <c r="D90" i="17" s="1"/>
  <c r="C250" i="16"/>
  <c r="C234" i="16"/>
  <c r="D25" i="16"/>
  <c r="D87" i="16" s="1"/>
  <c r="D94" i="16" s="1"/>
  <c r="D95" i="16" s="1"/>
  <c r="E25" i="16"/>
  <c r="E87" i="16" s="1"/>
  <c r="D234" i="16"/>
  <c r="L94" i="16"/>
  <c r="L95" i="16" s="1"/>
  <c r="L96" i="16" s="1"/>
  <c r="L105" i="16" s="1"/>
  <c r="L107" i="16" s="1"/>
  <c r="L26" i="16" s="1"/>
  <c r="W180" i="7"/>
  <c r="Y179" i="7"/>
  <c r="Z179" i="7" s="1"/>
  <c r="AF187" i="7"/>
  <c r="AG187" i="7" s="1"/>
  <c r="AD188" i="7"/>
  <c r="AF188" i="7" s="1"/>
  <c r="AG188" i="7" s="1"/>
  <c r="F93" i="17"/>
  <c r="F94" i="17" s="1"/>
  <c r="F99" i="17" s="1"/>
  <c r="F108" i="17" s="1"/>
  <c r="D102" i="13"/>
  <c r="D112" i="13" s="1"/>
  <c r="D114" i="13" s="1"/>
  <c r="D26" i="13" s="1"/>
  <c r="J90" i="16"/>
  <c r="J91" i="16" s="1"/>
  <c r="J96" i="16" s="1"/>
  <c r="J105" i="16" s="1"/>
  <c r="J107" i="16" s="1"/>
  <c r="J26" i="16" s="1"/>
  <c r="J27" i="16" s="1"/>
  <c r="D34" i="14"/>
  <c r="D33" i="14"/>
  <c r="D32" i="14"/>
  <c r="K87" i="16"/>
  <c r="O94" i="16"/>
  <c r="O95" i="16" s="1"/>
  <c r="O90" i="16"/>
  <c r="O91" i="16" s="1"/>
  <c r="J23" i="17"/>
  <c r="J30" i="17"/>
  <c r="I238" i="17" s="1"/>
  <c r="J24" i="17"/>
  <c r="J22" i="17"/>
  <c r="J21" i="17"/>
  <c r="H87" i="16"/>
  <c r="M87" i="16"/>
  <c r="I87" i="16"/>
  <c r="Q94" i="16"/>
  <c r="Q95" i="16" s="1"/>
  <c r="Q90" i="16"/>
  <c r="Q91" i="16" s="1"/>
  <c r="R87" i="16"/>
  <c r="N90" i="16"/>
  <c r="N91" i="16" s="1"/>
  <c r="N94" i="16"/>
  <c r="N95" i="16" s="1"/>
  <c r="G90" i="16"/>
  <c r="G91" i="16" s="1"/>
  <c r="G94" i="16"/>
  <c r="G95" i="16" s="1"/>
  <c r="F100" i="14"/>
  <c r="F110" i="14" s="1"/>
  <c r="F94" i="16"/>
  <c r="F95" i="16" s="1"/>
  <c r="F90" i="16"/>
  <c r="F91" i="16" s="1"/>
  <c r="P94" i="16"/>
  <c r="P95" i="16" s="1"/>
  <c r="P90" i="16"/>
  <c r="P91" i="16" s="1"/>
  <c r="F21" i="15"/>
  <c r="F24" i="15"/>
  <c r="F29" i="15"/>
  <c r="E237" i="15" s="1"/>
  <c r="F22" i="15"/>
  <c r="F23" i="15"/>
  <c r="J100" i="14"/>
  <c r="J110" i="14" s="1"/>
  <c r="J112" i="14" s="1"/>
  <c r="E100" i="14"/>
  <c r="E110" i="14" s="1"/>
  <c r="Q24" i="14"/>
  <c r="Q23" i="14"/>
  <c r="Q29" i="14"/>
  <c r="P242" i="14" s="1"/>
  <c r="Q21" i="14"/>
  <c r="Q22" i="14"/>
  <c r="R20" i="14"/>
  <c r="R89" i="14"/>
  <c r="R97" i="14"/>
  <c r="R88" i="14"/>
  <c r="R92" i="14"/>
  <c r="R96" i="14"/>
  <c r="R93" i="14"/>
  <c r="D98" i="15"/>
  <c r="D99" i="15" s="1"/>
  <c r="D94" i="15"/>
  <c r="D95" i="15" s="1"/>
  <c r="G97" i="17"/>
  <c r="G98" i="17" s="1"/>
  <c r="G93" i="17"/>
  <c r="G94" i="17" s="1"/>
  <c r="L100" i="14"/>
  <c r="L110" i="14" s="1"/>
  <c r="L112" i="14" s="1"/>
  <c r="H100" i="14"/>
  <c r="H110" i="14" s="1"/>
  <c r="N100" i="14"/>
  <c r="N110" i="14" s="1"/>
  <c r="N112" i="14" s="1"/>
  <c r="N26" i="14" s="1"/>
  <c r="O98" i="14"/>
  <c r="O99" i="14" s="1"/>
  <c r="O94" i="14"/>
  <c r="O95" i="14" s="1"/>
  <c r="K100" i="14"/>
  <c r="K110" i="14" s="1"/>
  <c r="K112" i="14" s="1"/>
  <c r="K26" i="14" s="1"/>
  <c r="M100" i="14"/>
  <c r="M110" i="14" s="1"/>
  <c r="M112" i="14" s="1"/>
  <c r="E25" i="15"/>
  <c r="E91" i="15" s="1"/>
  <c r="F102" i="13"/>
  <c r="F112" i="13" s="1"/>
  <c r="F114" i="13" s="1"/>
  <c r="F26" i="13" s="1"/>
  <c r="H240" i="14"/>
  <c r="G102" i="13"/>
  <c r="D234" i="15"/>
  <c r="O239" i="14"/>
  <c r="F240" i="14"/>
  <c r="G27" i="14"/>
  <c r="G28" i="14" s="1"/>
  <c r="G30" i="14" s="1"/>
  <c r="I90" i="17"/>
  <c r="P25" i="14"/>
  <c r="P91" i="14" s="1"/>
  <c r="E96" i="13"/>
  <c r="E97" i="13" s="1"/>
  <c r="E100" i="13"/>
  <c r="E101" i="13" s="1"/>
  <c r="H96" i="13"/>
  <c r="H97" i="13" s="1"/>
  <c r="H101" i="13"/>
  <c r="I97" i="13"/>
  <c r="I100" i="13"/>
  <c r="I101" i="13" s="1"/>
  <c r="P238" i="14"/>
  <c r="E233" i="15"/>
  <c r="J171" i="8"/>
  <c r="J198" i="8"/>
  <c r="J182" i="8"/>
  <c r="J211" i="8"/>
  <c r="J163" i="8"/>
  <c r="J155" i="8"/>
  <c r="J174" i="8"/>
  <c r="J172" i="8"/>
  <c r="J190" i="8"/>
  <c r="J191" i="8"/>
  <c r="J181" i="8"/>
  <c r="J183" i="8"/>
  <c r="J214" i="8"/>
  <c r="J187" i="8"/>
  <c r="J230" i="8"/>
  <c r="J175" i="8"/>
  <c r="J188" i="8"/>
  <c r="J222" i="8"/>
  <c r="J179" i="8"/>
  <c r="J180" i="8"/>
  <c r="J206" i="8"/>
  <c r="J195" i="8"/>
  <c r="D159" i="8"/>
  <c r="D169" i="8"/>
  <c r="D211" i="8"/>
  <c r="D204" i="8"/>
  <c r="D172" i="8"/>
  <c r="D149" i="8"/>
  <c r="D187" i="8"/>
  <c r="D190" i="8"/>
  <c r="D186" i="8"/>
  <c r="D185" i="8"/>
  <c r="D178" i="8"/>
  <c r="D188" i="8"/>
  <c r="D170" i="8"/>
  <c r="D151" i="8"/>
  <c r="D155" i="8"/>
  <c r="D179" i="8"/>
  <c r="D176" i="8"/>
  <c r="D161" i="8"/>
  <c r="D196" i="8"/>
  <c r="D162" i="8"/>
  <c r="D153" i="8"/>
  <c r="D158" i="8"/>
  <c r="J26" i="17" l="1"/>
  <c r="J90" i="17" s="1"/>
  <c r="J97" i="17" s="1"/>
  <c r="J98" i="17" s="1"/>
  <c r="I235" i="17"/>
  <c r="C246" i="16"/>
  <c r="W181" i="7"/>
  <c r="Y180" i="7"/>
  <c r="Z180" i="7" s="1"/>
  <c r="D35" i="14"/>
  <c r="D36" i="14" s="1"/>
  <c r="D90" i="16"/>
  <c r="D91" i="16" s="1"/>
  <c r="D96" i="16" s="1"/>
  <c r="D105" i="16" s="1"/>
  <c r="D107" i="16" s="1"/>
  <c r="J26" i="14"/>
  <c r="I240" i="14" s="1"/>
  <c r="L26" i="14"/>
  <c r="K240" i="14" s="1"/>
  <c r="M26" i="14"/>
  <c r="L240" i="14" s="1"/>
  <c r="D27" i="13"/>
  <c r="D28" i="13" s="1"/>
  <c r="D30" i="13" s="1"/>
  <c r="D32" i="13" s="1"/>
  <c r="F96" i="16"/>
  <c r="F105" i="16" s="1"/>
  <c r="F107" i="16" s="1"/>
  <c r="F26" i="16" s="1"/>
  <c r="E235" i="16" s="1"/>
  <c r="Q96" i="16"/>
  <c r="Q105" i="16" s="1"/>
  <c r="Q107" i="16" s="1"/>
  <c r="P96" i="16"/>
  <c r="P105" i="16" s="1"/>
  <c r="P107" i="16" s="1"/>
  <c r="P26" i="16" s="1"/>
  <c r="J28" i="16"/>
  <c r="I235" i="16"/>
  <c r="E90" i="16"/>
  <c r="E91" i="16" s="1"/>
  <c r="E94" i="16"/>
  <c r="E95" i="16" s="1"/>
  <c r="D93" i="17"/>
  <c r="D94" i="17" s="1"/>
  <c r="D97" i="17"/>
  <c r="D98" i="17" s="1"/>
  <c r="N96" i="16"/>
  <c r="N105" i="16" s="1"/>
  <c r="N107" i="16" s="1"/>
  <c r="N26" i="16" s="1"/>
  <c r="I94" i="16"/>
  <c r="I95" i="16" s="1"/>
  <c r="I90" i="16"/>
  <c r="I91" i="16" s="1"/>
  <c r="H94" i="16"/>
  <c r="H95" i="16" s="1"/>
  <c r="H90" i="16"/>
  <c r="H91" i="16" s="1"/>
  <c r="E97" i="17"/>
  <c r="E98" i="17" s="1"/>
  <c r="E93" i="17"/>
  <c r="E94" i="17" s="1"/>
  <c r="O96" i="16"/>
  <c r="O105" i="16" s="1"/>
  <c r="O107" i="16" s="1"/>
  <c r="O26" i="16" s="1"/>
  <c r="L27" i="16"/>
  <c r="L28" i="16" s="1"/>
  <c r="K235" i="16"/>
  <c r="R94" i="16"/>
  <c r="R95" i="16" s="1"/>
  <c r="R90" i="16"/>
  <c r="R91" i="16" s="1"/>
  <c r="M94" i="16"/>
  <c r="M95" i="16" s="1"/>
  <c r="M90" i="16"/>
  <c r="M91" i="16" s="1"/>
  <c r="G96" i="16"/>
  <c r="G105" i="16" s="1"/>
  <c r="G107" i="16" s="1"/>
  <c r="G26" i="16" s="1"/>
  <c r="K94" i="16"/>
  <c r="K95" i="16" s="1"/>
  <c r="K90" i="16"/>
  <c r="K91" i="16" s="1"/>
  <c r="I97" i="17"/>
  <c r="I98" i="17" s="1"/>
  <c r="I93" i="17"/>
  <c r="I94" i="17" s="1"/>
  <c r="G99" i="17"/>
  <c r="G108" i="17" s="1"/>
  <c r="G110" i="17" s="1"/>
  <c r="G27" i="17" s="1"/>
  <c r="O100" i="14"/>
  <c r="O110" i="14" s="1"/>
  <c r="O112" i="14" s="1"/>
  <c r="O26" i="14" s="1"/>
  <c r="R24" i="14"/>
  <c r="R29" i="14"/>
  <c r="Q242" i="14" s="1"/>
  <c r="C255" i="14" s="1"/>
  <c r="R22" i="14"/>
  <c r="R23" i="14"/>
  <c r="R21" i="14"/>
  <c r="E98" i="15"/>
  <c r="E99" i="15" s="1"/>
  <c r="E94" i="15"/>
  <c r="E95" i="15" s="1"/>
  <c r="D100" i="15"/>
  <c r="D109" i="15" s="1"/>
  <c r="H97" i="17"/>
  <c r="H98" i="17" s="1"/>
  <c r="H93" i="17"/>
  <c r="H94" i="17" s="1"/>
  <c r="P94" i="14"/>
  <c r="P95" i="14" s="1"/>
  <c r="P98" i="14"/>
  <c r="P99" i="14" s="1"/>
  <c r="F25" i="15"/>
  <c r="F91" i="15" s="1"/>
  <c r="G112" i="13"/>
  <c r="G114" i="13" s="1"/>
  <c r="G33" i="14"/>
  <c r="G32" i="14"/>
  <c r="G34" i="14"/>
  <c r="F112" i="14"/>
  <c r="F26" i="14" s="1"/>
  <c r="E112" i="14"/>
  <c r="E26" i="14" s="1"/>
  <c r="F110" i="17"/>
  <c r="F27" i="17" s="1"/>
  <c r="E234" i="15"/>
  <c r="I27" i="14"/>
  <c r="I28" i="14" s="1"/>
  <c r="H102" i="13"/>
  <c r="H112" i="13" s="1"/>
  <c r="H114" i="13" s="1"/>
  <c r="H26" i="13" s="1"/>
  <c r="E102" i="13"/>
  <c r="E112" i="13" s="1"/>
  <c r="E114" i="13" s="1"/>
  <c r="E26" i="13" s="1"/>
  <c r="I102" i="13"/>
  <c r="I112" i="13" s="1"/>
  <c r="I114" i="13" s="1"/>
  <c r="C240" i="14"/>
  <c r="M240" i="14"/>
  <c r="N27" i="14"/>
  <c r="N28" i="14" s="1"/>
  <c r="F241" i="14"/>
  <c r="P239" i="14"/>
  <c r="J240" i="14"/>
  <c r="K27" i="14"/>
  <c r="K28" i="14" s="1"/>
  <c r="Q25" i="14"/>
  <c r="Q91" i="14" s="1"/>
  <c r="E233" i="13"/>
  <c r="F27" i="13"/>
  <c r="F28" i="13" s="1"/>
  <c r="F30" i="13" s="1"/>
  <c r="Q238" i="14"/>
  <c r="C250" i="14" s="1"/>
  <c r="J205" i="8"/>
  <c r="J233" i="8"/>
  <c r="J201" i="8"/>
  <c r="J252" i="8"/>
  <c r="J203" i="8"/>
  <c r="J196" i="8"/>
  <c r="J204" i="8"/>
  <c r="J202" i="8"/>
  <c r="J197" i="8"/>
  <c r="J194" i="8"/>
  <c r="J217" i="8"/>
  <c r="J244" i="8"/>
  <c r="J209" i="8"/>
  <c r="J213" i="8"/>
  <c r="J177" i="8"/>
  <c r="J220" i="8"/>
  <c r="J228" i="8"/>
  <c r="J210" i="8"/>
  <c r="J236" i="8"/>
  <c r="J212" i="8"/>
  <c r="J185" i="8"/>
  <c r="J193" i="8"/>
  <c r="D201" i="8"/>
  <c r="D212" i="8"/>
  <c r="D226" i="8"/>
  <c r="D218" i="8"/>
  <c r="D177" i="8"/>
  <c r="D200" i="8"/>
  <c r="D209" i="8"/>
  <c r="D233" i="8"/>
  <c r="D210" i="8"/>
  <c r="D180" i="8"/>
  <c r="D183" i="8"/>
  <c r="D207" i="8"/>
  <c r="D171" i="8"/>
  <c r="D191" i="8"/>
  <c r="D184" i="8"/>
  <c r="D173" i="8"/>
  <c r="D175" i="8"/>
  <c r="D198" i="8"/>
  <c r="D208" i="8"/>
  <c r="D181" i="8"/>
  <c r="D192" i="8"/>
  <c r="D194" i="8"/>
  <c r="W182" i="7" l="1"/>
  <c r="Y181" i="7"/>
  <c r="Z181" i="7" s="1"/>
  <c r="M27" i="14"/>
  <c r="M28" i="14" s="1"/>
  <c r="L241" i="14" s="1"/>
  <c r="D37" i="14"/>
  <c r="D38" i="14" s="1"/>
  <c r="J93" i="17"/>
  <c r="J94" i="17" s="1"/>
  <c r="J99" i="17" s="1"/>
  <c r="J108" i="17" s="1"/>
  <c r="J110" i="17" s="1"/>
  <c r="L27" i="14"/>
  <c r="L28" i="14" s="1"/>
  <c r="K241" i="14" s="1"/>
  <c r="J27" i="14"/>
  <c r="J28" i="14" s="1"/>
  <c r="J30" i="14" s="1"/>
  <c r="J32" i="14" s="1"/>
  <c r="R96" i="16"/>
  <c r="R105" i="16" s="1"/>
  <c r="R107" i="16" s="1"/>
  <c r="R26" i="16" s="1"/>
  <c r="Q235" i="16" s="1"/>
  <c r="F27" i="16"/>
  <c r="F28" i="16" s="1"/>
  <c r="F30" i="16" s="1"/>
  <c r="Q26" i="16"/>
  <c r="Q27" i="16" s="1"/>
  <c r="Q28" i="16" s="1"/>
  <c r="D26" i="16"/>
  <c r="C235" i="16" s="1"/>
  <c r="R25" i="14"/>
  <c r="R91" i="14" s="1"/>
  <c r="R98" i="14" s="1"/>
  <c r="R99" i="14" s="1"/>
  <c r="I26" i="13"/>
  <c r="I27" i="13" s="1"/>
  <c r="I28" i="13" s="1"/>
  <c r="I30" i="13" s="1"/>
  <c r="G26" i="13"/>
  <c r="G27" i="13" s="1"/>
  <c r="G28" i="13" s="1"/>
  <c r="E99" i="17"/>
  <c r="E108" i="17" s="1"/>
  <c r="E110" i="17" s="1"/>
  <c r="E96" i="16"/>
  <c r="E105" i="16" s="1"/>
  <c r="E107" i="16" s="1"/>
  <c r="E26" i="16" s="1"/>
  <c r="D235" i="16" s="1"/>
  <c r="I96" i="16"/>
  <c r="I105" i="16" s="1"/>
  <c r="I107" i="16" s="1"/>
  <c r="L30" i="16"/>
  <c r="K236" i="16"/>
  <c r="K96" i="16"/>
  <c r="K105" i="16" s="1"/>
  <c r="K107" i="16" s="1"/>
  <c r="K26" i="16" s="1"/>
  <c r="K27" i="16" s="1"/>
  <c r="N235" i="16"/>
  <c r="O27" i="16"/>
  <c r="O28" i="16" s="1"/>
  <c r="F235" i="16"/>
  <c r="G27" i="16"/>
  <c r="G28" i="16" s="1"/>
  <c r="M235" i="16"/>
  <c r="N27" i="16"/>
  <c r="N28" i="16" s="1"/>
  <c r="J30" i="16"/>
  <c r="I236" i="16"/>
  <c r="M96" i="16"/>
  <c r="M105" i="16" s="1"/>
  <c r="M107" i="16" s="1"/>
  <c r="M26" i="16" s="1"/>
  <c r="O235" i="16"/>
  <c r="P27" i="16"/>
  <c r="P28" i="16" s="1"/>
  <c r="H96" i="16"/>
  <c r="H105" i="16" s="1"/>
  <c r="H107" i="16" s="1"/>
  <c r="H26" i="16" s="1"/>
  <c r="D99" i="17"/>
  <c r="D108" i="17" s="1"/>
  <c r="D110" i="17" s="1"/>
  <c r="I99" i="17"/>
  <c r="I108" i="17" s="1"/>
  <c r="I110" i="17" s="1"/>
  <c r="I27" i="17" s="1"/>
  <c r="E100" i="15"/>
  <c r="E109" i="15" s="1"/>
  <c r="F98" i="15"/>
  <c r="F99" i="15" s="1"/>
  <c r="F94" i="15"/>
  <c r="F95" i="15" s="1"/>
  <c r="H99" i="17"/>
  <c r="H108" i="17" s="1"/>
  <c r="Q98" i="14"/>
  <c r="Q99" i="14" s="1"/>
  <c r="Q94" i="14"/>
  <c r="Q95" i="14" s="1"/>
  <c r="P100" i="14"/>
  <c r="P110" i="14" s="1"/>
  <c r="P112" i="14" s="1"/>
  <c r="P26" i="14" s="1"/>
  <c r="F236" i="17"/>
  <c r="G28" i="17"/>
  <c r="G29" i="17" s="1"/>
  <c r="H241" i="14"/>
  <c r="I30" i="14"/>
  <c r="I32" i="14" s="1"/>
  <c r="D33" i="13"/>
  <c r="D34" i="13"/>
  <c r="D240" i="14"/>
  <c r="E27" i="14"/>
  <c r="E28" i="14" s="1"/>
  <c r="F27" i="14"/>
  <c r="F28" i="14" s="1"/>
  <c r="E241" i="14" s="1"/>
  <c r="E240" i="14"/>
  <c r="H112" i="14"/>
  <c r="H26" i="14" s="1"/>
  <c r="E236" i="17"/>
  <c r="F28" i="17"/>
  <c r="F29" i="17" s="1"/>
  <c r="E237" i="17" s="1"/>
  <c r="D111" i="15"/>
  <c r="D26" i="15" s="1"/>
  <c r="D27" i="15" s="1"/>
  <c r="Q239" i="14"/>
  <c r="C251" i="14" s="1"/>
  <c r="N240" i="14"/>
  <c r="O27" i="14"/>
  <c r="O28" i="14" s="1"/>
  <c r="N30" i="14"/>
  <c r="M241" i="14"/>
  <c r="C241" i="14"/>
  <c r="J241" i="14"/>
  <c r="K30" i="14"/>
  <c r="G233" i="13"/>
  <c r="H27" i="13"/>
  <c r="H28" i="13" s="1"/>
  <c r="D233" i="13"/>
  <c r="E27" i="13"/>
  <c r="E28" i="13" s="1"/>
  <c r="E234" i="13"/>
  <c r="J266" i="8"/>
  <c r="J274" i="8"/>
  <c r="J242" i="8"/>
  <c r="J224" i="8"/>
  <c r="J258" i="8"/>
  <c r="J199" i="8"/>
  <c r="J239" i="8"/>
  <c r="J226" i="8"/>
  <c r="J223" i="8"/>
  <c r="J215" i="8"/>
  <c r="J232" i="8"/>
  <c r="J235" i="8"/>
  <c r="J216" i="8"/>
  <c r="J218" i="8"/>
  <c r="J255" i="8"/>
  <c r="J234" i="8"/>
  <c r="J207" i="8"/>
  <c r="J250" i="8"/>
  <c r="J231" i="8"/>
  <c r="J219" i="8"/>
  <c r="J225" i="8"/>
  <c r="J227" i="8"/>
  <c r="D214" i="8"/>
  <c r="D203" i="8"/>
  <c r="D195" i="8"/>
  <c r="D229" i="8"/>
  <c r="D255" i="8"/>
  <c r="D240" i="8"/>
  <c r="D230" i="8"/>
  <c r="D231" i="8"/>
  <c r="D248" i="8"/>
  <c r="D197" i="8"/>
  <c r="D206" i="8"/>
  <c r="D205" i="8"/>
  <c r="D213" i="8"/>
  <c r="D202" i="8"/>
  <c r="D222" i="8"/>
  <c r="D234" i="8"/>
  <c r="D232" i="8"/>
  <c r="D220" i="8"/>
  <c r="D216" i="8"/>
  <c r="D193" i="8"/>
  <c r="D199" i="8"/>
  <c r="D223" i="8"/>
  <c r="W183" i="7" l="1"/>
  <c r="Y182" i="7"/>
  <c r="Z182" i="7" s="1"/>
  <c r="L30" i="14"/>
  <c r="L34" i="14" s="1"/>
  <c r="M30" i="14"/>
  <c r="M34" i="14" s="1"/>
  <c r="I241" i="14"/>
  <c r="E27" i="17"/>
  <c r="E28" i="17" s="1"/>
  <c r="E29" i="17" s="1"/>
  <c r="E31" i="17" s="1"/>
  <c r="E34" i="17" s="1"/>
  <c r="D27" i="17"/>
  <c r="C236" i="17" s="1"/>
  <c r="J27" i="17"/>
  <c r="J28" i="17" s="1"/>
  <c r="J29" i="17" s="1"/>
  <c r="J31" i="17" s="1"/>
  <c r="J33" i="17" s="1"/>
  <c r="R27" i="16"/>
  <c r="R28" i="16" s="1"/>
  <c r="R30" i="16" s="1"/>
  <c r="J34" i="14"/>
  <c r="J33" i="14"/>
  <c r="D28" i="15"/>
  <c r="D30" i="15" s="1"/>
  <c r="R94" i="14"/>
  <c r="R95" i="14" s="1"/>
  <c r="R100" i="14" s="1"/>
  <c r="R110" i="14" s="1"/>
  <c r="E236" i="16"/>
  <c r="Q30" i="16"/>
  <c r="Q34" i="16" s="1"/>
  <c r="P236" i="16"/>
  <c r="I26" i="16"/>
  <c r="H235" i="16" s="1"/>
  <c r="P235" i="16"/>
  <c r="E27" i="16"/>
  <c r="E28" i="16" s="1"/>
  <c r="E30" i="16" s="1"/>
  <c r="D27" i="16"/>
  <c r="D28" i="16" s="1"/>
  <c r="H233" i="13"/>
  <c r="F233" i="13"/>
  <c r="G30" i="13"/>
  <c r="F234" i="13"/>
  <c r="G235" i="16"/>
  <c r="H27" i="16"/>
  <c r="H28" i="16" s="1"/>
  <c r="O236" i="16"/>
  <c r="P30" i="16"/>
  <c r="F33" i="16"/>
  <c r="F32" i="16"/>
  <c r="F34" i="16"/>
  <c r="J32" i="16"/>
  <c r="J34" i="16"/>
  <c r="J33" i="16"/>
  <c r="N30" i="16"/>
  <c r="M236" i="16"/>
  <c r="O30" i="16"/>
  <c r="N236" i="16"/>
  <c r="L235" i="16"/>
  <c r="M27" i="16"/>
  <c r="M28" i="16" s="1"/>
  <c r="G30" i="16"/>
  <c r="F236" i="16"/>
  <c r="J235" i="16"/>
  <c r="K28" i="16"/>
  <c r="L32" i="16"/>
  <c r="L34" i="16"/>
  <c r="L33" i="16"/>
  <c r="Q100" i="14"/>
  <c r="Q110" i="14" s="1"/>
  <c r="Q112" i="14" s="1"/>
  <c r="F100" i="15"/>
  <c r="F109" i="15" s="1"/>
  <c r="F111" i="15" s="1"/>
  <c r="F26" i="15" s="1"/>
  <c r="E30" i="14"/>
  <c r="E32" i="14" s="1"/>
  <c r="D241" i="14"/>
  <c r="F30" i="14"/>
  <c r="F32" i="14" s="1"/>
  <c r="D35" i="13"/>
  <c r="H27" i="14"/>
  <c r="H28" i="14" s="1"/>
  <c r="G241" i="14" s="1"/>
  <c r="G240" i="14"/>
  <c r="F31" i="17"/>
  <c r="I33" i="14"/>
  <c r="I34" i="14"/>
  <c r="C234" i="13"/>
  <c r="C233" i="13"/>
  <c r="I34" i="13"/>
  <c r="E111" i="15"/>
  <c r="E26" i="15" s="1"/>
  <c r="H110" i="17"/>
  <c r="H27" i="17" s="1"/>
  <c r="G35" i="14"/>
  <c r="G36" i="14" s="1"/>
  <c r="O30" i="14"/>
  <c r="N241" i="14"/>
  <c r="O240" i="14"/>
  <c r="P27" i="14"/>
  <c r="P28" i="14" s="1"/>
  <c r="N32" i="14"/>
  <c r="N33" i="14"/>
  <c r="N34" i="14"/>
  <c r="K32" i="14"/>
  <c r="K34" i="14"/>
  <c r="K33" i="14"/>
  <c r="F243" i="14"/>
  <c r="F237" i="17"/>
  <c r="G31" i="17"/>
  <c r="I28" i="17"/>
  <c r="I29" i="17" s="1"/>
  <c r="H236" i="17"/>
  <c r="F34" i="13"/>
  <c r="F32" i="13"/>
  <c r="F33" i="13"/>
  <c r="E30" i="13"/>
  <c r="D234" i="13"/>
  <c r="H30" i="13"/>
  <c r="G234" i="13"/>
  <c r="H234" i="13"/>
  <c r="J241" i="8"/>
  <c r="J277" i="8"/>
  <c r="J261" i="8"/>
  <c r="J246" i="8"/>
  <c r="J253" i="8"/>
  <c r="J254" i="8"/>
  <c r="J264" i="8"/>
  <c r="J256" i="8"/>
  <c r="J248" i="8"/>
  <c r="J249" i="8"/>
  <c r="J272" i="8"/>
  <c r="J240" i="8"/>
  <c r="J237" i="8"/>
  <c r="J221" i="8"/>
  <c r="J296" i="8"/>
  <c r="J257" i="8"/>
  <c r="J229" i="8"/>
  <c r="J245" i="8"/>
  <c r="J247" i="8"/>
  <c r="J238" i="8"/>
  <c r="J280" i="8"/>
  <c r="J288" i="8"/>
  <c r="D215" i="8"/>
  <c r="D256" i="8"/>
  <c r="D227" i="8"/>
  <c r="D253" i="8"/>
  <c r="D251" i="8"/>
  <c r="D238" i="8"/>
  <c r="D244" i="8"/>
  <c r="D228" i="8"/>
  <c r="D217" i="8"/>
  <c r="D252" i="8"/>
  <c r="D219" i="8"/>
  <c r="D262" i="8"/>
  <c r="D242" i="8"/>
  <c r="D224" i="8"/>
  <c r="D225" i="8"/>
  <c r="D270" i="8"/>
  <c r="D245" i="8"/>
  <c r="D221" i="8"/>
  <c r="D254" i="8"/>
  <c r="D235" i="8"/>
  <c r="D277" i="8"/>
  <c r="D236" i="8"/>
  <c r="Q236" i="16" l="1"/>
  <c r="D237" i="17"/>
  <c r="W184" i="7"/>
  <c r="Y183" i="7"/>
  <c r="Z183" i="7" s="1"/>
  <c r="L32" i="14"/>
  <c r="L33" i="14"/>
  <c r="E35" i="17"/>
  <c r="E33" i="17"/>
  <c r="M33" i="14"/>
  <c r="M32" i="14"/>
  <c r="D33" i="15"/>
  <c r="D32" i="15"/>
  <c r="I236" i="17"/>
  <c r="D28" i="17"/>
  <c r="D29" i="17" s="1"/>
  <c r="D236" i="17"/>
  <c r="I243" i="14"/>
  <c r="J35" i="14"/>
  <c r="J36" i="14" s="1"/>
  <c r="I244" i="14" s="1"/>
  <c r="C235" i="15"/>
  <c r="E27" i="15"/>
  <c r="E28" i="15" s="1"/>
  <c r="E30" i="15" s="1"/>
  <c r="E32" i="15" s="1"/>
  <c r="I27" i="16"/>
  <c r="I28" i="16" s="1"/>
  <c r="I30" i="16" s="1"/>
  <c r="I34" i="16" s="1"/>
  <c r="C245" i="13"/>
  <c r="Q33" i="16"/>
  <c r="Q32" i="16"/>
  <c r="D236" i="16"/>
  <c r="C247" i="16"/>
  <c r="C236" i="16"/>
  <c r="D30" i="16"/>
  <c r="Q26" i="14"/>
  <c r="P240" i="14" s="1"/>
  <c r="G32" i="13"/>
  <c r="G33" i="13"/>
  <c r="G34" i="13"/>
  <c r="F35" i="16"/>
  <c r="F37" i="16" s="1"/>
  <c r="E240" i="16" s="1"/>
  <c r="K238" i="16"/>
  <c r="G33" i="16"/>
  <c r="G32" i="16"/>
  <c r="G34" i="16"/>
  <c r="E33" i="16"/>
  <c r="E32" i="16"/>
  <c r="E34" i="16"/>
  <c r="I238" i="16"/>
  <c r="R34" i="16"/>
  <c r="R32" i="16"/>
  <c r="R33" i="16"/>
  <c r="M30" i="16"/>
  <c r="L236" i="16"/>
  <c r="E238" i="16"/>
  <c r="O33" i="16"/>
  <c r="O32" i="16"/>
  <c r="O34" i="16"/>
  <c r="L35" i="16"/>
  <c r="K30" i="16"/>
  <c r="J236" i="16"/>
  <c r="N34" i="16"/>
  <c r="N32" i="16"/>
  <c r="N33" i="16"/>
  <c r="H30" i="16"/>
  <c r="G236" i="16"/>
  <c r="J35" i="16"/>
  <c r="P32" i="16"/>
  <c r="P34" i="16"/>
  <c r="P33" i="16"/>
  <c r="J34" i="17"/>
  <c r="J35" i="17"/>
  <c r="I237" i="17"/>
  <c r="C246" i="13"/>
  <c r="E33" i="14"/>
  <c r="E34" i="14"/>
  <c r="F34" i="14"/>
  <c r="F33" i="14"/>
  <c r="H28" i="17"/>
  <c r="H29" i="17" s="1"/>
  <c r="F33" i="17"/>
  <c r="F34" i="17"/>
  <c r="F35" i="17"/>
  <c r="E235" i="15"/>
  <c r="F27" i="15"/>
  <c r="F28" i="15" s="1"/>
  <c r="F30" i="15" s="1"/>
  <c r="H30" i="14"/>
  <c r="H32" i="14" s="1"/>
  <c r="D37" i="13"/>
  <c r="D36" i="13"/>
  <c r="R112" i="14"/>
  <c r="R26" i="14" s="1"/>
  <c r="D34" i="15"/>
  <c r="G34" i="17"/>
  <c r="G33" i="17"/>
  <c r="G35" i="17"/>
  <c r="I35" i="14"/>
  <c r="I36" i="14" s="1"/>
  <c r="F35" i="13"/>
  <c r="F36" i="13" s="1"/>
  <c r="H243" i="14"/>
  <c r="C236" i="15"/>
  <c r="N35" i="14"/>
  <c r="N37" i="14" s="1"/>
  <c r="M245" i="14" s="1"/>
  <c r="G37" i="14"/>
  <c r="F245" i="14" s="1"/>
  <c r="O33" i="14"/>
  <c r="O34" i="14"/>
  <c r="O32" i="14"/>
  <c r="P30" i="14"/>
  <c r="O241" i="14"/>
  <c r="F244" i="14"/>
  <c r="J243" i="14"/>
  <c r="K35" i="14"/>
  <c r="C243" i="14"/>
  <c r="M243" i="14"/>
  <c r="H237" i="17"/>
  <c r="I31" i="17"/>
  <c r="E236" i="13"/>
  <c r="E33" i="13"/>
  <c r="E34" i="13"/>
  <c r="E32" i="13"/>
  <c r="I33" i="13"/>
  <c r="I32" i="13"/>
  <c r="H32" i="13"/>
  <c r="H33" i="13"/>
  <c r="H34" i="13"/>
  <c r="J278" i="8"/>
  <c r="J262" i="8"/>
  <c r="J269" i="8"/>
  <c r="J340" i="8"/>
  <c r="J318" i="8"/>
  <c r="J294" i="8"/>
  <c r="J286" i="8"/>
  <c r="J283" i="8"/>
  <c r="J260" i="8"/>
  <c r="J268" i="8"/>
  <c r="J332" i="8"/>
  <c r="J310" i="8"/>
  <c r="J267" i="8"/>
  <c r="J243" i="8"/>
  <c r="J271" i="8"/>
  <c r="J276" i="8"/>
  <c r="J299" i="8"/>
  <c r="J279" i="8"/>
  <c r="J302" i="8"/>
  <c r="J251" i="8"/>
  <c r="J259" i="8"/>
  <c r="J270" i="8"/>
  <c r="J275" i="8"/>
  <c r="J263" i="8"/>
  <c r="D273" i="8"/>
  <c r="D275" i="8"/>
  <c r="D237" i="8"/>
  <c r="D257" i="8"/>
  <c r="D292" i="8"/>
  <c r="D276" i="8"/>
  <c r="D247" i="8"/>
  <c r="D241" i="8"/>
  <c r="D249" i="8"/>
  <c r="D264" i="8"/>
  <c r="D284" i="8"/>
  <c r="D250" i="8"/>
  <c r="D266" i="8"/>
  <c r="D243" i="8"/>
  <c r="D246" i="8"/>
  <c r="D274" i="8"/>
  <c r="D258" i="8"/>
  <c r="D260" i="8"/>
  <c r="D278" i="8"/>
  <c r="D299" i="8"/>
  <c r="D267" i="8"/>
  <c r="D239" i="8"/>
  <c r="W185" i="7" l="1"/>
  <c r="Y184" i="7"/>
  <c r="Z184" i="7" s="1"/>
  <c r="I33" i="16"/>
  <c r="K243" i="14"/>
  <c r="L35" i="14"/>
  <c r="L37" i="14" s="1"/>
  <c r="K245" i="14" s="1"/>
  <c r="E36" i="17"/>
  <c r="E38" i="17" s="1"/>
  <c r="D241" i="17" s="1"/>
  <c r="D239" i="17"/>
  <c r="M35" i="14"/>
  <c r="M36" i="14" s="1"/>
  <c r="L244" i="14" s="1"/>
  <c r="L243" i="14"/>
  <c r="D35" i="15"/>
  <c r="D37" i="15" s="1"/>
  <c r="D31" i="17"/>
  <c r="C237" i="17"/>
  <c r="J37" i="14"/>
  <c r="I245" i="14" s="1"/>
  <c r="D235" i="15"/>
  <c r="P238" i="16"/>
  <c r="I32" i="16"/>
  <c r="H236" i="16"/>
  <c r="Q27" i="14"/>
  <c r="Q28" i="14" s="1"/>
  <c r="P241" i="14" s="1"/>
  <c r="C247" i="13"/>
  <c r="C249" i="13" s="1"/>
  <c r="Q35" i="16"/>
  <c r="Q37" i="16" s="1"/>
  <c r="P240" i="16" s="1"/>
  <c r="P35" i="16"/>
  <c r="P37" i="16" s="1"/>
  <c r="O240" i="16" s="1"/>
  <c r="E35" i="16"/>
  <c r="E37" i="16" s="1"/>
  <c r="D240" i="16" s="1"/>
  <c r="D33" i="16"/>
  <c r="D34" i="16"/>
  <c r="D32" i="16"/>
  <c r="O35" i="16"/>
  <c r="O37" i="16" s="1"/>
  <c r="N240" i="16" s="1"/>
  <c r="R35" i="16"/>
  <c r="R37" i="16" s="1"/>
  <c r="Q240" i="16" s="1"/>
  <c r="F236" i="13"/>
  <c r="G35" i="13"/>
  <c r="G37" i="13" s="1"/>
  <c r="F238" i="13" s="1"/>
  <c r="F36" i="16"/>
  <c r="E239" i="16" s="1"/>
  <c r="N35" i="16"/>
  <c r="N37" i="16" s="1"/>
  <c r="M240" i="16" s="1"/>
  <c r="F238" i="16"/>
  <c r="C248" i="16"/>
  <c r="C249" i="16" s="1"/>
  <c r="C251" i="16" s="1"/>
  <c r="O238" i="16"/>
  <c r="M238" i="16"/>
  <c r="N238" i="16"/>
  <c r="J37" i="16"/>
  <c r="I240" i="16" s="1"/>
  <c r="J36" i="16"/>
  <c r="I239" i="16" s="1"/>
  <c r="D238" i="16"/>
  <c r="K33" i="16"/>
  <c r="K32" i="16"/>
  <c r="K34" i="16"/>
  <c r="G35" i="16"/>
  <c r="H32" i="16"/>
  <c r="H34" i="16"/>
  <c r="H33" i="16"/>
  <c r="L37" i="16"/>
  <c r="K240" i="16" s="1"/>
  <c r="L36" i="16"/>
  <c r="K239" i="16" s="1"/>
  <c r="M33" i="16"/>
  <c r="M34" i="16"/>
  <c r="M32" i="16"/>
  <c r="Q238" i="16"/>
  <c r="D46" i="13"/>
  <c r="E46" i="13" s="1"/>
  <c r="F46" i="13" s="1"/>
  <c r="G46" i="13" s="1"/>
  <c r="J36" i="17"/>
  <c r="J37" i="17" s="1"/>
  <c r="I240" i="17" s="1"/>
  <c r="I239" i="17"/>
  <c r="D243" i="14"/>
  <c r="D47" i="13"/>
  <c r="E47" i="13" s="1"/>
  <c r="F47" i="13" s="1"/>
  <c r="G47" i="13" s="1"/>
  <c r="H47" i="13" s="1"/>
  <c r="I47" i="13" s="1"/>
  <c r="E35" i="14"/>
  <c r="E36" i="14" s="1"/>
  <c r="G236" i="17"/>
  <c r="G36" i="17"/>
  <c r="E239" i="17"/>
  <c r="F35" i="14"/>
  <c r="F36" i="14" s="1"/>
  <c r="E244" i="14" s="1"/>
  <c r="E243" i="14"/>
  <c r="H31" i="17"/>
  <c r="F36" i="17"/>
  <c r="F38" i="17" s="1"/>
  <c r="E241" i="17" s="1"/>
  <c r="H33" i="14"/>
  <c r="H34" i="14"/>
  <c r="R27" i="14"/>
  <c r="R28" i="14" s="1"/>
  <c r="K37" i="14"/>
  <c r="J245" i="14" s="1"/>
  <c r="K36" i="14"/>
  <c r="D38" i="13"/>
  <c r="F33" i="15"/>
  <c r="F32" i="15"/>
  <c r="F34" i="15"/>
  <c r="G237" i="17"/>
  <c r="G38" i="14"/>
  <c r="I37" i="14"/>
  <c r="H245" i="14" s="1"/>
  <c r="F37" i="13"/>
  <c r="F38" i="13" s="1"/>
  <c r="E35" i="13"/>
  <c r="H35" i="13"/>
  <c r="H36" i="13" s="1"/>
  <c r="I35" i="13"/>
  <c r="I37" i="13" s="1"/>
  <c r="H238" i="13" s="1"/>
  <c r="E237" i="13"/>
  <c r="D236" i="15"/>
  <c r="E236" i="15"/>
  <c r="H244" i="14"/>
  <c r="N36" i="14"/>
  <c r="M244" i="14" s="1"/>
  <c r="P34" i="14"/>
  <c r="P33" i="14"/>
  <c r="P32" i="14"/>
  <c r="N243" i="14"/>
  <c r="O35" i="14"/>
  <c r="D236" i="13"/>
  <c r="C244" i="14"/>
  <c r="C245" i="14"/>
  <c r="C236" i="13"/>
  <c r="F239" i="17"/>
  <c r="I34" i="17"/>
  <c r="I35" i="17"/>
  <c r="I33" i="17"/>
  <c r="C238" i="15"/>
  <c r="H236" i="13"/>
  <c r="G236" i="13"/>
  <c r="J292" i="8"/>
  <c r="J301" i="8"/>
  <c r="J265" i="8"/>
  <c r="J282" i="8"/>
  <c r="J281" i="8"/>
  <c r="J343" i="8"/>
  <c r="J321" i="8"/>
  <c r="J289" i="8"/>
  <c r="J327" i="8"/>
  <c r="J305" i="8"/>
  <c r="J291" i="8"/>
  <c r="J285" i="8"/>
  <c r="J273" i="8"/>
  <c r="J298" i="8"/>
  <c r="J330" i="8"/>
  <c r="J308" i="8"/>
  <c r="J284" i="8"/>
  <c r="J293" i="8"/>
  <c r="J297" i="8"/>
  <c r="J346" i="8"/>
  <c r="J324" i="8"/>
  <c r="J290" i="8"/>
  <c r="J338" i="8"/>
  <c r="J316" i="8"/>
  <c r="J300" i="8"/>
  <c r="D272" i="8"/>
  <c r="D263" i="8"/>
  <c r="D279" i="8"/>
  <c r="D288" i="8"/>
  <c r="D321" i="8"/>
  <c r="D343" i="8"/>
  <c r="D296" i="8"/>
  <c r="D268" i="8"/>
  <c r="D259" i="8"/>
  <c r="D328" i="8"/>
  <c r="D306" i="8"/>
  <c r="D300" i="8"/>
  <c r="D269" i="8"/>
  <c r="D265" i="8"/>
  <c r="D286" i="8"/>
  <c r="D298" i="8"/>
  <c r="D297" i="8"/>
  <c r="D282" i="8"/>
  <c r="D261" i="8"/>
  <c r="D289" i="8"/>
  <c r="D271" i="8"/>
  <c r="D295" i="8"/>
  <c r="D280" i="8"/>
  <c r="D336" i="8"/>
  <c r="D314" i="8"/>
  <c r="E37" i="17" l="1"/>
  <c r="D240" i="17" s="1"/>
  <c r="W186" i="7"/>
  <c r="Y185" i="7"/>
  <c r="Z185" i="7" s="1"/>
  <c r="I35" i="16"/>
  <c r="I37" i="16" s="1"/>
  <c r="H240" i="16" s="1"/>
  <c r="M37" i="14"/>
  <c r="L245" i="14" s="1"/>
  <c r="L36" i="14"/>
  <c r="L38" i="14" s="1"/>
  <c r="D33" i="17"/>
  <c r="D34" i="17"/>
  <c r="D35" i="17"/>
  <c r="P36" i="16"/>
  <c r="O239" i="16" s="1"/>
  <c r="J38" i="14"/>
  <c r="H238" i="16"/>
  <c r="D46" i="16"/>
  <c r="E46" i="16" s="1"/>
  <c r="F46" i="16" s="1"/>
  <c r="Q30" i="14"/>
  <c r="Q32" i="14" s="1"/>
  <c r="Q36" i="16"/>
  <c r="P239" i="16" s="1"/>
  <c r="E36" i="16"/>
  <c r="D239" i="16" s="1"/>
  <c r="C238" i="16"/>
  <c r="D35" i="16"/>
  <c r="D36" i="16" s="1"/>
  <c r="O36" i="16"/>
  <c r="N239" i="16" s="1"/>
  <c r="R36" i="16"/>
  <c r="Q239" i="16" s="1"/>
  <c r="D47" i="16"/>
  <c r="E47" i="16" s="1"/>
  <c r="F47" i="16" s="1"/>
  <c r="G47" i="16" s="1"/>
  <c r="H47" i="16" s="1"/>
  <c r="I47" i="16" s="1"/>
  <c r="N36" i="16"/>
  <c r="M239" i="16" s="1"/>
  <c r="H35" i="16"/>
  <c r="H37" i="16" s="1"/>
  <c r="J38" i="16"/>
  <c r="G36" i="13"/>
  <c r="G38" i="13" s="1"/>
  <c r="F38" i="16"/>
  <c r="J238" i="16"/>
  <c r="M35" i="16"/>
  <c r="L238" i="16"/>
  <c r="G238" i="16"/>
  <c r="G37" i="16"/>
  <c r="F240" i="16" s="1"/>
  <c r="G36" i="16"/>
  <c r="F239" i="16" s="1"/>
  <c r="L38" i="16"/>
  <c r="K35" i="16"/>
  <c r="J38" i="17"/>
  <c r="I241" i="17" s="1"/>
  <c r="D48" i="13"/>
  <c r="D49" i="13" s="1"/>
  <c r="D50" i="13" s="1"/>
  <c r="E37" i="14"/>
  <c r="D245" i="14" s="1"/>
  <c r="C250" i="13"/>
  <c r="C251" i="13" s="1"/>
  <c r="F37" i="14"/>
  <c r="E245" i="14" s="1"/>
  <c r="F37" i="17"/>
  <c r="E240" i="17" s="1"/>
  <c r="D36" i="15"/>
  <c r="D38" i="15" s="1"/>
  <c r="G243" i="14"/>
  <c r="H35" i="14"/>
  <c r="H37" i="14" s="1"/>
  <c r="G245" i="14" s="1"/>
  <c r="K38" i="14"/>
  <c r="R30" i="14"/>
  <c r="Q240" i="14"/>
  <c r="C252" i="14" s="1"/>
  <c r="H46" i="13"/>
  <c r="G48" i="13"/>
  <c r="C240" i="15"/>
  <c r="E238" i="15"/>
  <c r="H35" i="17"/>
  <c r="I38" i="14"/>
  <c r="E238" i="13"/>
  <c r="H37" i="13"/>
  <c r="G238" i="13" s="1"/>
  <c r="E33" i="15"/>
  <c r="E34" i="15"/>
  <c r="F35" i="15"/>
  <c r="F36" i="15" s="1"/>
  <c r="H33" i="17"/>
  <c r="H34" i="17"/>
  <c r="N38" i="14"/>
  <c r="Q241" i="14"/>
  <c r="C253" i="14" s="1"/>
  <c r="O36" i="14"/>
  <c r="O37" i="14"/>
  <c r="N245" i="14" s="1"/>
  <c r="O243" i="14"/>
  <c r="P35" i="14"/>
  <c r="I36" i="13"/>
  <c r="H237" i="13" s="1"/>
  <c r="H239" i="17"/>
  <c r="D244" i="14"/>
  <c r="J244" i="14"/>
  <c r="I36" i="17"/>
  <c r="I37" i="17" s="1"/>
  <c r="H240" i="17" s="1"/>
  <c r="G38" i="17"/>
  <c r="F241" i="17" s="1"/>
  <c r="G37" i="17"/>
  <c r="C238" i="13"/>
  <c r="G237" i="13"/>
  <c r="E37" i="13"/>
  <c r="D238" i="13" s="1"/>
  <c r="E36" i="13"/>
  <c r="J344" i="8"/>
  <c r="J322" i="8"/>
  <c r="J319" i="8"/>
  <c r="J341" i="8"/>
  <c r="J342" i="8"/>
  <c r="J320" i="8"/>
  <c r="J326" i="8"/>
  <c r="J304" i="8"/>
  <c r="J337" i="8"/>
  <c r="J315" i="8"/>
  <c r="J295" i="8"/>
  <c r="J311" i="8"/>
  <c r="J333" i="8"/>
  <c r="J287" i="8"/>
  <c r="J334" i="8"/>
  <c r="J312" i="8"/>
  <c r="J328" i="8"/>
  <c r="J306" i="8"/>
  <c r="J329" i="8"/>
  <c r="J307" i="8"/>
  <c r="J345" i="8"/>
  <c r="J323" i="8"/>
  <c r="J335" i="8"/>
  <c r="J313" i="8"/>
  <c r="J303" i="8"/>
  <c r="J325" i="8"/>
  <c r="J336" i="8"/>
  <c r="J314" i="8"/>
  <c r="D294" i="8"/>
  <c r="D287" i="8"/>
  <c r="D333" i="8"/>
  <c r="D311" i="8"/>
  <c r="D340" i="8"/>
  <c r="D318" i="8"/>
  <c r="D285" i="8"/>
  <c r="D304" i="8"/>
  <c r="D326" i="8"/>
  <c r="D332" i="8"/>
  <c r="D310" i="8"/>
  <c r="D342" i="8"/>
  <c r="D320" i="8"/>
  <c r="D283" i="8"/>
  <c r="D308" i="8"/>
  <c r="D330" i="8"/>
  <c r="D281" i="8"/>
  <c r="D293" i="8"/>
  <c r="D319" i="8"/>
  <c r="D341" i="8"/>
  <c r="D291" i="8"/>
  <c r="D344" i="8"/>
  <c r="D322" i="8"/>
  <c r="D302" i="8"/>
  <c r="D317" i="8"/>
  <c r="D339" i="8"/>
  <c r="D290" i="8"/>
  <c r="D301" i="8"/>
  <c r="E39" i="17" l="1"/>
  <c r="K244" i="14"/>
  <c r="W187" i="7"/>
  <c r="Y186" i="7"/>
  <c r="Z186" i="7" s="1"/>
  <c r="I36" i="16"/>
  <c r="H239" i="16" s="1"/>
  <c r="M38" i="14"/>
  <c r="D36" i="17"/>
  <c r="D37" i="17" s="1"/>
  <c r="C240" i="17" s="1"/>
  <c r="C239" i="17"/>
  <c r="P38" i="16"/>
  <c r="Q33" i="14"/>
  <c r="Q34" i="14"/>
  <c r="D37" i="16"/>
  <c r="C240" i="16" s="1"/>
  <c r="E38" i="16"/>
  <c r="O38" i="16"/>
  <c r="Q38" i="16"/>
  <c r="R38" i="16"/>
  <c r="H36" i="16"/>
  <c r="G239" i="16" s="1"/>
  <c r="N38" i="16"/>
  <c r="C239" i="16"/>
  <c r="F237" i="13"/>
  <c r="D48" i="16"/>
  <c r="D49" i="16" s="1"/>
  <c r="D50" i="16" s="1"/>
  <c r="E48" i="16"/>
  <c r="E49" i="16" s="1"/>
  <c r="E50" i="16" s="1"/>
  <c r="C252" i="16"/>
  <c r="C253" i="16" s="1"/>
  <c r="G46" i="16"/>
  <c r="F48" i="16"/>
  <c r="F49" i="16" s="1"/>
  <c r="F50" i="16" s="1"/>
  <c r="K36" i="16"/>
  <c r="J239" i="16" s="1"/>
  <c r="K37" i="16"/>
  <c r="J240" i="16" s="1"/>
  <c r="M37" i="16"/>
  <c r="L240" i="16" s="1"/>
  <c r="M36" i="16"/>
  <c r="L239" i="16" s="1"/>
  <c r="G38" i="16"/>
  <c r="G240" i="16"/>
  <c r="J39" i="17"/>
  <c r="E38" i="14"/>
  <c r="F38" i="14"/>
  <c r="I46" i="13"/>
  <c r="I48" i="13" s="1"/>
  <c r="I49" i="13" s="1"/>
  <c r="C253" i="13"/>
  <c r="F39" i="17"/>
  <c r="C254" i="14"/>
  <c r="C256" i="14" s="1"/>
  <c r="H36" i="14"/>
  <c r="G244" i="14" s="1"/>
  <c r="C239" i="15"/>
  <c r="R34" i="14"/>
  <c r="R33" i="14"/>
  <c r="R32" i="14"/>
  <c r="E48" i="13"/>
  <c r="C237" i="13"/>
  <c r="G239" i="17"/>
  <c r="H36" i="17"/>
  <c r="D237" i="13"/>
  <c r="E38" i="13"/>
  <c r="D238" i="15"/>
  <c r="E35" i="15"/>
  <c r="F37" i="15"/>
  <c r="E240" i="15" s="1"/>
  <c r="I38" i="13"/>
  <c r="N244" i="14"/>
  <c r="O38" i="14"/>
  <c r="P36" i="14"/>
  <c r="P37" i="14"/>
  <c r="O245" i="14" s="1"/>
  <c r="I38" i="17"/>
  <c r="H241" i="17" s="1"/>
  <c r="F240" i="17"/>
  <c r="G39" i="17"/>
  <c r="H38" i="13"/>
  <c r="E239" i="15"/>
  <c r="J339" i="8"/>
  <c r="J317" i="8"/>
  <c r="J331" i="8"/>
  <c r="J309" i="8"/>
  <c r="D309" i="8"/>
  <c r="D331" i="8"/>
  <c r="D305" i="8"/>
  <c r="D327" i="8"/>
  <c r="D316" i="8"/>
  <c r="D338" i="8"/>
  <c r="D315" i="8"/>
  <c r="D337" i="8"/>
  <c r="D313" i="8"/>
  <c r="D335" i="8"/>
  <c r="D346" i="8"/>
  <c r="D324" i="8"/>
  <c r="D307" i="8"/>
  <c r="D329" i="8"/>
  <c r="D323" i="8"/>
  <c r="D345" i="8"/>
  <c r="D303" i="8"/>
  <c r="D325" i="8"/>
  <c r="D334" i="8"/>
  <c r="D312" i="8"/>
  <c r="I38" i="16" l="1"/>
  <c r="W188" i="7"/>
  <c r="Y188" i="7" s="1"/>
  <c r="Z188" i="7" s="1"/>
  <c r="Y187" i="7"/>
  <c r="Z187" i="7" s="1"/>
  <c r="D38" i="17"/>
  <c r="D39" i="17" s="1"/>
  <c r="D38" i="16"/>
  <c r="Q35" i="14"/>
  <c r="Q36" i="14" s="1"/>
  <c r="P244" i="14" s="1"/>
  <c r="P243" i="14"/>
  <c r="H38" i="16"/>
  <c r="K38" i="16"/>
  <c r="C255" i="16"/>
  <c r="C254" i="16"/>
  <c r="H46" i="16"/>
  <c r="G48" i="16"/>
  <c r="G49" i="16" s="1"/>
  <c r="G50" i="16" s="1"/>
  <c r="M38" i="16"/>
  <c r="D47" i="14"/>
  <c r="E47" i="14" s="1"/>
  <c r="K41" i="13"/>
  <c r="C252" i="13"/>
  <c r="C254" i="13" s="1"/>
  <c r="D46" i="14"/>
  <c r="E46" i="14" s="1"/>
  <c r="F46" i="14" s="1"/>
  <c r="G46" i="14" s="1"/>
  <c r="H46" i="14" s="1"/>
  <c r="I50" i="13"/>
  <c r="H38" i="14"/>
  <c r="H37" i="17"/>
  <c r="G240" i="17" s="1"/>
  <c r="H38" i="17"/>
  <c r="E49" i="13"/>
  <c r="E50" i="13" s="1"/>
  <c r="F48" i="13"/>
  <c r="F49" i="13" s="1"/>
  <c r="F50" i="13" s="1"/>
  <c r="F38" i="15"/>
  <c r="I39" i="17"/>
  <c r="E36" i="15"/>
  <c r="D239" i="15" s="1"/>
  <c r="E37" i="15"/>
  <c r="D240" i="15" s="1"/>
  <c r="R35" i="14"/>
  <c r="Q243" i="14"/>
  <c r="O244" i="14"/>
  <c r="P38" i="14"/>
  <c r="AX81" i="7" l="1"/>
  <c r="AY81" i="7" s="1"/>
  <c r="AX82" i="7"/>
  <c r="AY82" i="7" s="1"/>
  <c r="AX109" i="7"/>
  <c r="AY109" i="7" s="1"/>
  <c r="AX110" i="7"/>
  <c r="AY110" i="7" s="1"/>
  <c r="AX112" i="7"/>
  <c r="AY112" i="7" s="1"/>
  <c r="AX111" i="7"/>
  <c r="AY111" i="7" s="1"/>
  <c r="AX125" i="7"/>
  <c r="AY125" i="7" s="1"/>
  <c r="AX126" i="7"/>
  <c r="AY126" i="7" s="1"/>
  <c r="AX127" i="7"/>
  <c r="AY127" i="7" s="1"/>
  <c r="AX113" i="7"/>
  <c r="AY113" i="7" s="1"/>
  <c r="AX231" i="7"/>
  <c r="AY231" i="7" s="1"/>
  <c r="AX239" i="7"/>
  <c r="AY239" i="7" s="1"/>
  <c r="AX242" i="7"/>
  <c r="AY242" i="7" s="1"/>
  <c r="AX170" i="7"/>
  <c r="AY170" i="7" s="1"/>
  <c r="AX219" i="7"/>
  <c r="AY219" i="7" s="1"/>
  <c r="AX156" i="7"/>
  <c r="AY156" i="7" s="1"/>
  <c r="AX221" i="7"/>
  <c r="AY221" i="7" s="1"/>
  <c r="AX202" i="7"/>
  <c r="AY202" i="7" s="1"/>
  <c r="AX158" i="7"/>
  <c r="AY158" i="7" s="1"/>
  <c r="AX184" i="7"/>
  <c r="AY184" i="7" s="1"/>
  <c r="AX122" i="7"/>
  <c r="AY122" i="7" s="1"/>
  <c r="AX232" i="7"/>
  <c r="AY232" i="7" s="1"/>
  <c r="AX224" i="7"/>
  <c r="AY224" i="7" s="1"/>
  <c r="AX238" i="7"/>
  <c r="AY238" i="7" s="1"/>
  <c r="AX243" i="7"/>
  <c r="AY243" i="7" s="1"/>
  <c r="AX208" i="7"/>
  <c r="AY208" i="7" s="1"/>
  <c r="AX136" i="7"/>
  <c r="AY136" i="7" s="1"/>
  <c r="AX129" i="7"/>
  <c r="AY129" i="7" s="1"/>
  <c r="AX118" i="7"/>
  <c r="AY118" i="7" s="1"/>
  <c r="AX97" i="7"/>
  <c r="AY97" i="7" s="1"/>
  <c r="AX148" i="7"/>
  <c r="AY148" i="7" s="1"/>
  <c r="AX220" i="7"/>
  <c r="AY220" i="7" s="1"/>
  <c r="AX151" i="7"/>
  <c r="AY151" i="7" s="1"/>
  <c r="AX241" i="7"/>
  <c r="AY241" i="7" s="1"/>
  <c r="AX114" i="7"/>
  <c r="AY114" i="7" s="1"/>
  <c r="AX229" i="7"/>
  <c r="AY229" i="7" s="1"/>
  <c r="AX141" i="7"/>
  <c r="AY141" i="7" s="1"/>
  <c r="AX149" i="7"/>
  <c r="AY149" i="7" s="1"/>
  <c r="M62" i="17" s="1"/>
  <c r="AX234" i="7"/>
  <c r="AY234" i="7" s="1"/>
  <c r="R62" i="17" s="1"/>
  <c r="AX154" i="7"/>
  <c r="AY154" i="7" s="1"/>
  <c r="AX236" i="7"/>
  <c r="AY236" i="7" s="1"/>
  <c r="AX124" i="7"/>
  <c r="AY124" i="7" s="1"/>
  <c r="AX107" i="7"/>
  <c r="AY107" i="7" s="1"/>
  <c r="AX235" i="7"/>
  <c r="AY235" i="7" s="1"/>
  <c r="AX163" i="7"/>
  <c r="AY163" i="7" s="1"/>
  <c r="AX218" i="7"/>
  <c r="AY218" i="7" s="1"/>
  <c r="AX138" i="7"/>
  <c r="AY138" i="7" s="1"/>
  <c r="AX181" i="7"/>
  <c r="AY181" i="7" s="1"/>
  <c r="AX194" i="7"/>
  <c r="AY194" i="7" s="1"/>
  <c r="AX212" i="7"/>
  <c r="AY212" i="7" s="1"/>
  <c r="AX169" i="7"/>
  <c r="AY169" i="7" s="1"/>
  <c r="AX120" i="7"/>
  <c r="AY120" i="7" s="1"/>
  <c r="AX179" i="7"/>
  <c r="AY179" i="7" s="1"/>
  <c r="AX146" i="7"/>
  <c r="AY146" i="7" s="1"/>
  <c r="AX117" i="7"/>
  <c r="AY117" i="7" s="1"/>
  <c r="AX199" i="7"/>
  <c r="AY199" i="7" s="1"/>
  <c r="AX128" i="7"/>
  <c r="AY128" i="7" s="1"/>
  <c r="AX186" i="7"/>
  <c r="AY186" i="7" s="1"/>
  <c r="AX143" i="7"/>
  <c r="AY143" i="7" s="1"/>
  <c r="AX211" i="7"/>
  <c r="AY211" i="7" s="1"/>
  <c r="AX99" i="7"/>
  <c r="AY99" i="7" s="1"/>
  <c r="AX90" i="7"/>
  <c r="AY90" i="7" s="1"/>
  <c r="AX222" i="7"/>
  <c r="AY222" i="7" s="1"/>
  <c r="AX205" i="7"/>
  <c r="AY205" i="7" s="1"/>
  <c r="AX178" i="7"/>
  <c r="AY178" i="7" s="1"/>
  <c r="AX192" i="7"/>
  <c r="AY192" i="7" s="1"/>
  <c r="AX144" i="7"/>
  <c r="AY144" i="7" s="1"/>
  <c r="AX147" i="7"/>
  <c r="AY147" i="7" s="1"/>
  <c r="AX240" i="7"/>
  <c r="AY240" i="7" s="1"/>
  <c r="AX139" i="7"/>
  <c r="AY139" i="7" s="1"/>
  <c r="AX159" i="7"/>
  <c r="AY159" i="7" s="1"/>
  <c r="AX137" i="7"/>
  <c r="AY137" i="7" s="1"/>
  <c r="AX157" i="7"/>
  <c r="AY157" i="7" s="1"/>
  <c r="AX191" i="7"/>
  <c r="AY191" i="7" s="1"/>
  <c r="AX167" i="7"/>
  <c r="AY167" i="7" s="1"/>
  <c r="AX187" i="7"/>
  <c r="AY187" i="7" s="1"/>
  <c r="AX108" i="7"/>
  <c r="AY108" i="7" s="1"/>
  <c r="AX135" i="7"/>
  <c r="AY135" i="7" s="1"/>
  <c r="AX193" i="7"/>
  <c r="AY193" i="7" s="1"/>
  <c r="AX201" i="7"/>
  <c r="AY201" i="7" s="1"/>
  <c r="AX230" i="7"/>
  <c r="AY230" i="7" s="1"/>
  <c r="AX223" i="7"/>
  <c r="AY223" i="7" s="1"/>
  <c r="AX155" i="7"/>
  <c r="AY155" i="7" s="1"/>
  <c r="AX188" i="7"/>
  <c r="AY188" i="7" s="1"/>
  <c r="AX182" i="7"/>
  <c r="AY182" i="7" s="1"/>
  <c r="AX206" i="7"/>
  <c r="AY206" i="7" s="1"/>
  <c r="AX140" i="7"/>
  <c r="AY140" i="7" s="1"/>
  <c r="AX204" i="7"/>
  <c r="AY204" i="7" s="1"/>
  <c r="AX121" i="7"/>
  <c r="AY121" i="7" s="1"/>
  <c r="AX175" i="7"/>
  <c r="AY175" i="7" s="1"/>
  <c r="AX228" i="7"/>
  <c r="AY228" i="7" s="1"/>
  <c r="AX160" i="7"/>
  <c r="AY160" i="7" s="1"/>
  <c r="AX197" i="7"/>
  <c r="AY197" i="7" s="1"/>
  <c r="AX105" i="7"/>
  <c r="AY105" i="7" s="1"/>
  <c r="AX115" i="7"/>
  <c r="AY115" i="7" s="1"/>
  <c r="AX104" i="7"/>
  <c r="AY104" i="7" s="1"/>
  <c r="AX116" i="7"/>
  <c r="AY116" i="7" s="1"/>
  <c r="K62" i="17" s="1"/>
  <c r="AX185" i="7"/>
  <c r="AY185" i="7" s="1"/>
  <c r="AX176" i="7"/>
  <c r="AY176" i="7" s="1"/>
  <c r="AX145" i="7"/>
  <c r="AY145" i="7" s="1"/>
  <c r="AX71" i="7"/>
  <c r="AY71" i="7" s="1"/>
  <c r="AX89" i="7"/>
  <c r="AY89" i="7" s="1"/>
  <c r="AX131" i="7"/>
  <c r="AY131" i="7" s="1"/>
  <c r="AX142" i="7"/>
  <c r="AY142" i="7" s="1"/>
  <c r="AX227" i="7"/>
  <c r="AY227" i="7" s="1"/>
  <c r="AX183" i="7"/>
  <c r="AY183" i="7" s="1"/>
  <c r="AX216" i="7"/>
  <c r="AY216" i="7" s="1"/>
  <c r="AX225" i="7"/>
  <c r="AY225" i="7" s="1"/>
  <c r="AX161" i="7"/>
  <c r="AY161" i="7" s="1"/>
  <c r="AX195" i="7"/>
  <c r="AY195" i="7" s="1"/>
  <c r="AX189" i="7"/>
  <c r="AY189" i="7" s="1"/>
  <c r="AX74" i="7"/>
  <c r="AY74" i="7" s="1"/>
  <c r="AX72" i="7"/>
  <c r="AY72" i="7" s="1"/>
  <c r="AX132" i="7"/>
  <c r="AY132" i="7" s="1"/>
  <c r="AX93" i="7"/>
  <c r="AY93" i="7" s="1"/>
  <c r="AX215" i="7"/>
  <c r="AY215" i="7" s="1"/>
  <c r="Q62" i="17" s="1"/>
  <c r="AX174" i="7"/>
  <c r="AY174" i="7" s="1"/>
  <c r="AX172" i="7"/>
  <c r="AY172" i="7" s="1"/>
  <c r="AX164" i="7"/>
  <c r="AY164" i="7" s="1"/>
  <c r="AX162" i="7"/>
  <c r="AY162" i="7" s="1"/>
  <c r="AX98" i="7"/>
  <c r="AY98" i="7" s="1"/>
  <c r="AX150" i="7"/>
  <c r="AY150" i="7" s="1"/>
  <c r="AX133" i="7"/>
  <c r="AY133" i="7" s="1"/>
  <c r="L62" i="17" s="1"/>
  <c r="AX173" i="7"/>
  <c r="AY173" i="7" s="1"/>
  <c r="AX130" i="7"/>
  <c r="AY130" i="7" s="1"/>
  <c r="AX153" i="7"/>
  <c r="AY153" i="7" s="1"/>
  <c r="AX123" i="7"/>
  <c r="AY123" i="7" s="1"/>
  <c r="AX177" i="7"/>
  <c r="AY177" i="7" s="1"/>
  <c r="AX198" i="7"/>
  <c r="AY198" i="7" s="1"/>
  <c r="P62" i="17" s="1"/>
  <c r="AX152" i="7"/>
  <c r="AY152" i="7" s="1"/>
  <c r="AX91" i="7"/>
  <c r="AY91" i="7" s="1"/>
  <c r="AX196" i="7"/>
  <c r="AY196" i="7" s="1"/>
  <c r="AX209" i="7"/>
  <c r="AY209" i="7" s="1"/>
  <c r="AX203" i="7"/>
  <c r="AY203" i="7" s="1"/>
  <c r="AX210" i="7"/>
  <c r="AY210" i="7" s="1"/>
  <c r="AX180" i="7"/>
  <c r="AY180" i="7" s="1"/>
  <c r="O62" i="17" s="1"/>
  <c r="AX214" i="7"/>
  <c r="AY214" i="7" s="1"/>
  <c r="AX134" i="7"/>
  <c r="AY134" i="7" s="1"/>
  <c r="AX233" i="7"/>
  <c r="AY233" i="7" s="1"/>
  <c r="AX200" i="7"/>
  <c r="AY200" i="7" s="1"/>
  <c r="AX237" i="7"/>
  <c r="AY237" i="7" s="1"/>
  <c r="AX207" i="7"/>
  <c r="AY207" i="7" s="1"/>
  <c r="AX16" i="7"/>
  <c r="AY16" i="7" s="1"/>
  <c r="AX226" i="7"/>
  <c r="AY226" i="7" s="1"/>
  <c r="AX213" i="7"/>
  <c r="AY213" i="7" s="1"/>
  <c r="AX166" i="7"/>
  <c r="AY166" i="7" s="1"/>
  <c r="AX217" i="7"/>
  <c r="AY217" i="7" s="1"/>
  <c r="AX171" i="7"/>
  <c r="AY171" i="7" s="1"/>
  <c r="AX119" i="7"/>
  <c r="AY119" i="7" s="1"/>
  <c r="AX168" i="7"/>
  <c r="AY168" i="7" s="1"/>
  <c r="AX190" i="7"/>
  <c r="AY190" i="7" s="1"/>
  <c r="AX165" i="7"/>
  <c r="AY165" i="7" s="1"/>
  <c r="N62" i="17" s="1"/>
  <c r="C241" i="17"/>
  <c r="Q37" i="14"/>
  <c r="P245" i="14" s="1"/>
  <c r="S41" i="16"/>
  <c r="C256" i="16"/>
  <c r="M88" i="15"/>
  <c r="M97" i="15"/>
  <c r="M92" i="15"/>
  <c r="M93" i="15"/>
  <c r="M89" i="15"/>
  <c r="M96" i="15"/>
  <c r="N89" i="15"/>
  <c r="N97" i="15"/>
  <c r="N92" i="15"/>
  <c r="N93" i="15"/>
  <c r="N88" i="15"/>
  <c r="N96" i="15"/>
  <c r="L97" i="15"/>
  <c r="L92" i="15"/>
  <c r="L93" i="15"/>
  <c r="L88" i="15"/>
  <c r="L96" i="15"/>
  <c r="L89" i="15"/>
  <c r="P93" i="15"/>
  <c r="P88" i="15"/>
  <c r="P96" i="15"/>
  <c r="P89" i="15"/>
  <c r="P92" i="15"/>
  <c r="P97" i="15"/>
  <c r="I88" i="15"/>
  <c r="I92" i="15"/>
  <c r="I93" i="15"/>
  <c r="I96" i="15"/>
  <c r="I89" i="15"/>
  <c r="I97" i="15"/>
  <c r="Q93" i="15"/>
  <c r="Q88" i="15"/>
  <c r="Q96" i="15"/>
  <c r="Q89" i="15"/>
  <c r="Q97" i="15"/>
  <c r="Q92" i="15"/>
  <c r="K89" i="15"/>
  <c r="K97" i="15"/>
  <c r="K92" i="15"/>
  <c r="K88" i="15"/>
  <c r="K96" i="15"/>
  <c r="K93" i="15"/>
  <c r="O96" i="15"/>
  <c r="O89" i="15"/>
  <c r="O97" i="15"/>
  <c r="O92" i="15"/>
  <c r="O93" i="15"/>
  <c r="O88" i="15"/>
  <c r="I46" i="16"/>
  <c r="I48" i="16" s="1"/>
  <c r="I49" i="16" s="1"/>
  <c r="I50" i="16" s="1"/>
  <c r="H48" i="16"/>
  <c r="H49" i="16" s="1"/>
  <c r="H50" i="16" s="1"/>
  <c r="H97" i="15"/>
  <c r="H88" i="15"/>
  <c r="H89" i="15"/>
  <c r="H92" i="15"/>
  <c r="H96" i="15"/>
  <c r="H93" i="15"/>
  <c r="J92" i="15"/>
  <c r="J93" i="15"/>
  <c r="J88" i="15"/>
  <c r="J96" i="15"/>
  <c r="J89" i="15"/>
  <c r="J97" i="15"/>
  <c r="G97" i="15"/>
  <c r="G92" i="15"/>
  <c r="G93" i="15"/>
  <c r="G96" i="15"/>
  <c r="G89" i="15"/>
  <c r="G88" i="15"/>
  <c r="F47" i="14"/>
  <c r="G47" i="14" s="1"/>
  <c r="H47" i="14" s="1"/>
  <c r="I47" i="14" s="1"/>
  <c r="E48" i="14"/>
  <c r="E49" i="14" s="1"/>
  <c r="E50" i="14" s="1"/>
  <c r="D48" i="14"/>
  <c r="D49" i="14" s="1"/>
  <c r="D50" i="14" s="1"/>
  <c r="H39" i="17"/>
  <c r="G241" i="17"/>
  <c r="R37" i="14"/>
  <c r="Q245" i="14" s="1"/>
  <c r="R36" i="14"/>
  <c r="I46" i="14"/>
  <c r="G49" i="13"/>
  <c r="G50" i="13" s="1"/>
  <c r="E38" i="15"/>
  <c r="C257" i="14"/>
  <c r="C258" i="14" s="1"/>
  <c r="M20" i="15"/>
  <c r="N20" i="15"/>
  <c r="H20" i="15"/>
  <c r="Q20" i="15"/>
  <c r="K20" i="15"/>
  <c r="O20" i="15"/>
  <c r="I20" i="15"/>
  <c r="P20" i="15"/>
  <c r="J20" i="15"/>
  <c r="L20" i="15"/>
  <c r="G20" i="15"/>
  <c r="M95" i="17" l="1"/>
  <c r="N87" i="17"/>
  <c r="R92" i="17"/>
  <c r="R20" i="17"/>
  <c r="R88" i="17"/>
  <c r="R96" i="17"/>
  <c r="R91" i="17"/>
  <c r="R95" i="17"/>
  <c r="R87" i="17"/>
  <c r="L92" i="17"/>
  <c r="L96" i="17"/>
  <c r="L87" i="17"/>
  <c r="L20" i="17"/>
  <c r="L88" i="17"/>
  <c r="L95" i="17"/>
  <c r="L91" i="17"/>
  <c r="C260" i="14"/>
  <c r="Q38" i="14"/>
  <c r="R97" i="15"/>
  <c r="R92" i="15"/>
  <c r="R89" i="15"/>
  <c r="R93" i="15"/>
  <c r="R88" i="15"/>
  <c r="R96" i="15"/>
  <c r="R20" i="15"/>
  <c r="R24" i="15" s="1"/>
  <c r="M23" i="15"/>
  <c r="M21" i="15"/>
  <c r="M24" i="15"/>
  <c r="M29" i="15"/>
  <c r="L237" i="15" s="1"/>
  <c r="M22" i="15"/>
  <c r="G24" i="15"/>
  <c r="G29" i="15"/>
  <c r="F237" i="15" s="1"/>
  <c r="G22" i="15"/>
  <c r="G23" i="15"/>
  <c r="G21" i="15"/>
  <c r="P24" i="15"/>
  <c r="P29" i="15"/>
  <c r="O237" i="15" s="1"/>
  <c r="P22" i="15"/>
  <c r="P23" i="15"/>
  <c r="P21" i="15"/>
  <c r="I29" i="15"/>
  <c r="H237" i="15" s="1"/>
  <c r="I22" i="15"/>
  <c r="I23" i="15"/>
  <c r="I21" i="15"/>
  <c r="I24" i="15"/>
  <c r="O21" i="15"/>
  <c r="O24" i="15"/>
  <c r="O29" i="15"/>
  <c r="N237" i="15" s="1"/>
  <c r="O22" i="15"/>
  <c r="O23" i="15"/>
  <c r="N21" i="15"/>
  <c r="N24" i="15"/>
  <c r="N29" i="15"/>
  <c r="M237" i="15" s="1"/>
  <c r="N22" i="15"/>
  <c r="N23" i="15"/>
  <c r="L23" i="15"/>
  <c r="L21" i="15"/>
  <c r="L24" i="15"/>
  <c r="L29" i="15"/>
  <c r="K237" i="15" s="1"/>
  <c r="L22" i="15"/>
  <c r="K23" i="15"/>
  <c r="K21" i="15"/>
  <c r="K24" i="15"/>
  <c r="K29" i="15"/>
  <c r="J237" i="15" s="1"/>
  <c r="K22" i="15"/>
  <c r="J29" i="15"/>
  <c r="I237" i="15" s="1"/>
  <c r="J22" i="15"/>
  <c r="J23" i="15"/>
  <c r="J21" i="15"/>
  <c r="J24" i="15"/>
  <c r="Q29" i="15"/>
  <c r="P237" i="15" s="1"/>
  <c r="Q22" i="15"/>
  <c r="Q23" i="15"/>
  <c r="Q21" i="15"/>
  <c r="Q24" i="15"/>
  <c r="H29" i="15"/>
  <c r="G237" i="15" s="1"/>
  <c r="H21" i="15"/>
  <c r="H22" i="15"/>
  <c r="H23" i="15"/>
  <c r="H24" i="15"/>
  <c r="H48" i="14"/>
  <c r="H49" i="14" s="1"/>
  <c r="H50" i="14" s="1"/>
  <c r="F48" i="14"/>
  <c r="F49" i="14" s="1"/>
  <c r="F50" i="14" s="1"/>
  <c r="R38" i="14"/>
  <c r="H48" i="13"/>
  <c r="H49" i="13" s="1"/>
  <c r="H50" i="13" s="1"/>
  <c r="G48" i="14"/>
  <c r="Q244" i="14"/>
  <c r="C259" i="14" s="1"/>
  <c r="H233" i="15"/>
  <c r="L233" i="15"/>
  <c r="N233" i="15"/>
  <c r="G233" i="15"/>
  <c r="F233" i="15"/>
  <c r="Q233" i="15"/>
  <c r="K233" i="15"/>
  <c r="J233" i="15"/>
  <c r="P233" i="15"/>
  <c r="O233" i="15"/>
  <c r="M233" i="15"/>
  <c r="I233" i="15"/>
  <c r="R25" i="17" l="1"/>
  <c r="L25" i="17"/>
  <c r="M91" i="17"/>
  <c r="M88" i="17"/>
  <c r="M20" i="17"/>
  <c r="M96" i="17"/>
  <c r="M87" i="17"/>
  <c r="M92" i="17"/>
  <c r="R21" i="15"/>
  <c r="R23" i="15"/>
  <c r="N96" i="17"/>
  <c r="N88" i="17"/>
  <c r="N95" i="17"/>
  <c r="N92" i="17"/>
  <c r="N91" i="17"/>
  <c r="N20" i="17"/>
  <c r="K234" i="17"/>
  <c r="L22" i="17"/>
  <c r="L23" i="17"/>
  <c r="L24" i="17"/>
  <c r="L30" i="17"/>
  <c r="K238" i="17" s="1"/>
  <c r="L21" i="17"/>
  <c r="Q92" i="17"/>
  <c r="Q95" i="17"/>
  <c r="Q91" i="17"/>
  <c r="Q20" i="17"/>
  <c r="Q88" i="17"/>
  <c r="Q96" i="17"/>
  <c r="Q87" i="17"/>
  <c r="R22" i="17"/>
  <c r="R21" i="17"/>
  <c r="Q234" i="17"/>
  <c r="R30" i="17"/>
  <c r="Q238" i="17" s="1"/>
  <c r="R23" i="17"/>
  <c r="R24" i="17"/>
  <c r="P91" i="17"/>
  <c r="P20" i="17"/>
  <c r="P92" i="17"/>
  <c r="P95" i="17"/>
  <c r="P87" i="17"/>
  <c r="P96" i="17"/>
  <c r="P88" i="17"/>
  <c r="K87" i="17"/>
  <c r="K91" i="17"/>
  <c r="K88" i="17"/>
  <c r="K95" i="17"/>
  <c r="K96" i="17"/>
  <c r="K92" i="17"/>
  <c r="K20" i="17"/>
  <c r="O87" i="17"/>
  <c r="O88" i="17"/>
  <c r="O95" i="17"/>
  <c r="O91" i="17"/>
  <c r="O20" i="17"/>
  <c r="O96" i="17"/>
  <c r="O92" i="17"/>
  <c r="C261" i="14"/>
  <c r="S41" i="14"/>
  <c r="R22" i="15"/>
  <c r="R29" i="15"/>
  <c r="Q237" i="15" s="1"/>
  <c r="C250" i="15" s="1"/>
  <c r="G25" i="15"/>
  <c r="G91" i="15" s="1"/>
  <c r="G49" i="14"/>
  <c r="G50" i="14" s="1"/>
  <c r="K234" i="15"/>
  <c r="F234" i="15"/>
  <c r="H25" i="15"/>
  <c r="H91" i="15" s="1"/>
  <c r="L25" i="15"/>
  <c r="L91" i="15" s="1"/>
  <c r="H234" i="15"/>
  <c r="J234" i="15"/>
  <c r="O234" i="15"/>
  <c r="L234" i="15"/>
  <c r="G234" i="15"/>
  <c r="Q25" i="15"/>
  <c r="Q91" i="15" s="1"/>
  <c r="P234" i="15"/>
  <c r="N234" i="15"/>
  <c r="J25" i="15"/>
  <c r="J91" i="15" s="1"/>
  <c r="I234" i="15"/>
  <c r="M234" i="15"/>
  <c r="M25" i="15"/>
  <c r="M91" i="15" s="1"/>
  <c r="O25" i="15"/>
  <c r="O91" i="15" s="1"/>
  <c r="I25" i="15"/>
  <c r="I91" i="15" s="1"/>
  <c r="N25" i="15"/>
  <c r="N91" i="15" s="1"/>
  <c r="P25" i="15"/>
  <c r="P91" i="15" s="1"/>
  <c r="K25" i="15"/>
  <c r="K91" i="15" s="1"/>
  <c r="C245" i="15"/>
  <c r="L26" i="17" l="1"/>
  <c r="L90" i="17" s="1"/>
  <c r="M30" i="17"/>
  <c r="L238" i="17" s="1"/>
  <c r="M25" i="17"/>
  <c r="Q25" i="17"/>
  <c r="M24" i="17"/>
  <c r="K25" i="17"/>
  <c r="Q235" i="17"/>
  <c r="M23" i="17"/>
  <c r="K235" i="17"/>
  <c r="N24" i="17"/>
  <c r="N25" i="17"/>
  <c r="O25" i="17"/>
  <c r="P25" i="17"/>
  <c r="R26" i="17"/>
  <c r="R90" i="17" s="1"/>
  <c r="M22" i="17"/>
  <c r="M21" i="17"/>
  <c r="L234" i="17"/>
  <c r="R25" i="15"/>
  <c r="R91" i="15" s="1"/>
  <c r="R98" i="15" s="1"/>
  <c r="R99" i="15" s="1"/>
  <c r="Q234" i="15"/>
  <c r="C246" i="15" s="1"/>
  <c r="N30" i="17"/>
  <c r="M238" i="17" s="1"/>
  <c r="M234" i="17"/>
  <c r="N21" i="17"/>
  <c r="N23" i="17"/>
  <c r="N22" i="17"/>
  <c r="O30" i="17"/>
  <c r="N238" i="17" s="1"/>
  <c r="O21" i="17"/>
  <c r="O23" i="17"/>
  <c r="O22" i="17"/>
  <c r="N234" i="17"/>
  <c r="O24" i="17"/>
  <c r="Q21" i="17"/>
  <c r="Q22" i="17"/>
  <c r="Q30" i="17"/>
  <c r="P238" i="17" s="1"/>
  <c r="Q23" i="17"/>
  <c r="P234" i="17"/>
  <c r="Q24" i="17"/>
  <c r="K22" i="17"/>
  <c r="K30" i="17"/>
  <c r="K23" i="17"/>
  <c r="K24" i="17"/>
  <c r="K21" i="17"/>
  <c r="J234" i="17"/>
  <c r="P30" i="17"/>
  <c r="O238" i="17" s="1"/>
  <c r="P24" i="17"/>
  <c r="O234" i="17"/>
  <c r="P21" i="17"/>
  <c r="P22" i="17"/>
  <c r="P23" i="17"/>
  <c r="G94" i="15"/>
  <c r="G95" i="15" s="1"/>
  <c r="G98" i="15"/>
  <c r="G99" i="15" s="1"/>
  <c r="Q94" i="15"/>
  <c r="Q95" i="15" s="1"/>
  <c r="Q98" i="15"/>
  <c r="Q99" i="15" s="1"/>
  <c r="L98" i="15"/>
  <c r="L99" i="15" s="1"/>
  <c r="L94" i="15"/>
  <c r="L95" i="15" s="1"/>
  <c r="M98" i="15"/>
  <c r="M99" i="15" s="1"/>
  <c r="M94" i="15"/>
  <c r="M95" i="15" s="1"/>
  <c r="H98" i="15"/>
  <c r="H99" i="15" s="1"/>
  <c r="H94" i="15"/>
  <c r="H95" i="15" s="1"/>
  <c r="K98" i="15"/>
  <c r="K99" i="15" s="1"/>
  <c r="K94" i="15"/>
  <c r="K95" i="15" s="1"/>
  <c r="N98" i="15"/>
  <c r="N99" i="15" s="1"/>
  <c r="N94" i="15"/>
  <c r="N95" i="15" s="1"/>
  <c r="I98" i="15"/>
  <c r="I99" i="15" s="1"/>
  <c r="I94" i="15"/>
  <c r="I95" i="15" s="1"/>
  <c r="O98" i="15"/>
  <c r="O99" i="15" s="1"/>
  <c r="O94" i="15"/>
  <c r="O95" i="15" s="1"/>
  <c r="P98" i="15"/>
  <c r="P99" i="15" s="1"/>
  <c r="P94" i="15"/>
  <c r="P95" i="15" s="1"/>
  <c r="J98" i="15"/>
  <c r="J99" i="15" s="1"/>
  <c r="J94" i="15"/>
  <c r="J95" i="15" s="1"/>
  <c r="I48" i="14"/>
  <c r="N26" i="17" l="1"/>
  <c r="N90" i="17" s="1"/>
  <c r="O26" i="17"/>
  <c r="O90" i="17" s="1"/>
  <c r="J235" i="17"/>
  <c r="P235" i="17"/>
  <c r="L235" i="17"/>
  <c r="Q26" i="17"/>
  <c r="O235" i="17"/>
  <c r="K26" i="17"/>
  <c r="M235" i="17"/>
  <c r="M26" i="17"/>
  <c r="M90" i="17" s="1"/>
  <c r="N235" i="17"/>
  <c r="P26" i="17"/>
  <c r="R94" i="15"/>
  <c r="R95" i="15" s="1"/>
  <c r="R100" i="15" s="1"/>
  <c r="R109" i="15" s="1"/>
  <c r="C246" i="17"/>
  <c r="J238" i="17"/>
  <c r="C251" i="17" s="1"/>
  <c r="R97" i="17"/>
  <c r="R98" i="17" s="1"/>
  <c r="R93" i="17"/>
  <c r="R94" i="17" s="1"/>
  <c r="L97" i="17"/>
  <c r="L98" i="17" s="1"/>
  <c r="L93" i="17"/>
  <c r="L94" i="17" s="1"/>
  <c r="G100" i="15"/>
  <c r="G109" i="15" s="1"/>
  <c r="G111" i="15" s="1"/>
  <c r="L100" i="15"/>
  <c r="L109" i="15" s="1"/>
  <c r="L111" i="15" s="1"/>
  <c r="N100" i="15"/>
  <c r="N109" i="15" s="1"/>
  <c r="J100" i="15"/>
  <c r="J109" i="15" s="1"/>
  <c r="J111" i="15" s="1"/>
  <c r="K100" i="15"/>
  <c r="K109" i="15" s="1"/>
  <c r="H100" i="15"/>
  <c r="H109" i="15" s="1"/>
  <c r="M100" i="15"/>
  <c r="M109" i="15" s="1"/>
  <c r="M111" i="15" s="1"/>
  <c r="M26" i="15" s="1"/>
  <c r="P100" i="15"/>
  <c r="P109" i="15" s="1"/>
  <c r="P111" i="15" s="1"/>
  <c r="P26" i="15" s="1"/>
  <c r="I100" i="15"/>
  <c r="I109" i="15" s="1"/>
  <c r="I111" i="15" s="1"/>
  <c r="I26" i="15" s="1"/>
  <c r="O100" i="15"/>
  <c r="O109" i="15" s="1"/>
  <c r="O111" i="15" s="1"/>
  <c r="Q100" i="15"/>
  <c r="Q109" i="15" s="1"/>
  <c r="Q111" i="15" s="1"/>
  <c r="I49" i="14"/>
  <c r="I50" i="14" s="1"/>
  <c r="M97" i="17" l="1"/>
  <c r="M98" i="17" s="1"/>
  <c r="M93" i="17"/>
  <c r="M94" i="17" s="1"/>
  <c r="R99" i="17"/>
  <c r="R108" i="17" s="1"/>
  <c r="R110" i="17" s="1"/>
  <c r="R27" i="17" s="1"/>
  <c r="Q236" i="17" s="1"/>
  <c r="L99" i="17"/>
  <c r="L108" i="17" s="1"/>
  <c r="L110" i="17" s="1"/>
  <c r="L27" i="17" s="1"/>
  <c r="C247" i="17"/>
  <c r="Q90" i="17"/>
  <c r="K90" i="17"/>
  <c r="N93" i="17"/>
  <c r="N94" i="17" s="1"/>
  <c r="N97" i="17"/>
  <c r="N98" i="17" s="1"/>
  <c r="O93" i="17"/>
  <c r="O94" i="17" s="1"/>
  <c r="O97" i="17"/>
  <c r="O98" i="17" s="1"/>
  <c r="P90" i="17"/>
  <c r="J26" i="15"/>
  <c r="I235" i="15" s="1"/>
  <c r="Q26" i="15"/>
  <c r="P235" i="15" s="1"/>
  <c r="O26" i="15"/>
  <c r="N235" i="15" s="1"/>
  <c r="L26" i="15"/>
  <c r="L27" i="15" s="1"/>
  <c r="L28" i="15" s="1"/>
  <c r="L30" i="15" s="1"/>
  <c r="G26" i="15"/>
  <c r="G27" i="15" s="1"/>
  <c r="G28" i="15" s="1"/>
  <c r="H235" i="15"/>
  <c r="I27" i="15"/>
  <c r="I28" i="15" s="1"/>
  <c r="I30" i="15" s="1"/>
  <c r="L235" i="15"/>
  <c r="M27" i="15"/>
  <c r="M28" i="15" s="1"/>
  <c r="O235" i="15"/>
  <c r="P27" i="15"/>
  <c r="P28" i="15" s="1"/>
  <c r="N111" i="15"/>
  <c r="N26" i="15" s="1"/>
  <c r="K111" i="15"/>
  <c r="M99" i="17" l="1"/>
  <c r="M108" i="17" s="1"/>
  <c r="M110" i="17" s="1"/>
  <c r="M27" i="17" s="1"/>
  <c r="L236" i="17" s="1"/>
  <c r="R28" i="17"/>
  <c r="R29" i="17" s="1"/>
  <c r="Q237" i="17" s="1"/>
  <c r="O99" i="17"/>
  <c r="O108" i="17" s="1"/>
  <c r="O110" i="17" s="1"/>
  <c r="O27" i="17" s="1"/>
  <c r="N236" i="17" s="1"/>
  <c r="O27" i="15"/>
  <c r="O28" i="15" s="1"/>
  <c r="O30" i="15" s="1"/>
  <c r="K93" i="17"/>
  <c r="K94" i="17" s="1"/>
  <c r="K97" i="17"/>
  <c r="K98" i="17" s="1"/>
  <c r="N99" i="17"/>
  <c r="N108" i="17" s="1"/>
  <c r="N110" i="17" s="1"/>
  <c r="N27" i="17" s="1"/>
  <c r="N28" i="17" s="1"/>
  <c r="N29" i="17" s="1"/>
  <c r="P97" i="17"/>
  <c r="P98" i="17" s="1"/>
  <c r="P93" i="17"/>
  <c r="P94" i="17" s="1"/>
  <c r="Q97" i="17"/>
  <c r="Q98" i="17" s="1"/>
  <c r="Q93" i="17"/>
  <c r="Q94" i="17" s="1"/>
  <c r="K236" i="17"/>
  <c r="L28" i="17"/>
  <c r="L29" i="17" s="1"/>
  <c r="F235" i="15"/>
  <c r="Q27" i="15"/>
  <c r="Q28" i="15" s="1"/>
  <c r="P236" i="15" s="1"/>
  <c r="J27" i="15"/>
  <c r="J28" i="15" s="1"/>
  <c r="I236" i="15" s="1"/>
  <c r="K26" i="15"/>
  <c r="K27" i="15" s="1"/>
  <c r="K28" i="15" s="1"/>
  <c r="K235" i="15"/>
  <c r="K236" i="15"/>
  <c r="R111" i="15"/>
  <c r="R26" i="15" s="1"/>
  <c r="L32" i="15"/>
  <c r="L34" i="15"/>
  <c r="L33" i="15"/>
  <c r="H111" i="15"/>
  <c r="F236" i="15"/>
  <c r="G30" i="15"/>
  <c r="P30" i="15"/>
  <c r="O236" i="15"/>
  <c r="M30" i="15"/>
  <c r="L236" i="15"/>
  <c r="H236" i="15"/>
  <c r="M235" i="15"/>
  <c r="N27" i="15"/>
  <c r="N28" i="15" s="1"/>
  <c r="M28" i="17" l="1"/>
  <c r="M29" i="17" s="1"/>
  <c r="L237" i="17" s="1"/>
  <c r="Q30" i="15"/>
  <c r="Q34" i="15" s="1"/>
  <c r="N236" i="15"/>
  <c r="R31" i="17"/>
  <c r="R34" i="17" s="1"/>
  <c r="O28" i="17"/>
  <c r="O29" i="17" s="1"/>
  <c r="N237" i="17" s="1"/>
  <c r="K99" i="17"/>
  <c r="K108" i="17" s="1"/>
  <c r="K110" i="17" s="1"/>
  <c r="K27" i="17" s="1"/>
  <c r="J236" i="17" s="1"/>
  <c r="M236" i="17"/>
  <c r="J30" i="15"/>
  <c r="J34" i="15" s="1"/>
  <c r="P99" i="17"/>
  <c r="P108" i="17" s="1"/>
  <c r="P110" i="17" s="1"/>
  <c r="P27" i="17" s="1"/>
  <c r="O236" i="17" s="1"/>
  <c r="N31" i="17"/>
  <c r="M237" i="17"/>
  <c r="K237" i="17"/>
  <c r="L31" i="17"/>
  <c r="Q99" i="17"/>
  <c r="Q108" i="17" s="1"/>
  <c r="Q110" i="17" s="1"/>
  <c r="Q27" i="17" s="1"/>
  <c r="J235" i="15"/>
  <c r="H26" i="15"/>
  <c r="H27" i="15" s="1"/>
  <c r="H28" i="15" s="1"/>
  <c r="Q235" i="15"/>
  <c r="R27" i="15"/>
  <c r="K238" i="15"/>
  <c r="L35" i="15"/>
  <c r="O32" i="15"/>
  <c r="O33" i="15"/>
  <c r="O34" i="15"/>
  <c r="P34" i="15"/>
  <c r="P33" i="15"/>
  <c r="P32" i="15"/>
  <c r="I33" i="15"/>
  <c r="I34" i="15"/>
  <c r="I32" i="15"/>
  <c r="M34" i="15"/>
  <c r="M32" i="15"/>
  <c r="M33" i="15"/>
  <c r="G34" i="15"/>
  <c r="G32" i="15"/>
  <c r="G33" i="15"/>
  <c r="M236" i="15"/>
  <c r="N30" i="15"/>
  <c r="K30" i="15"/>
  <c r="J236" i="15"/>
  <c r="M31" i="17" l="1"/>
  <c r="M34" i="17" s="1"/>
  <c r="Q33" i="15"/>
  <c r="Q32" i="15"/>
  <c r="R35" i="17"/>
  <c r="O31" i="17"/>
  <c r="O34" i="17" s="1"/>
  <c r="R33" i="17"/>
  <c r="K28" i="17"/>
  <c r="K29" i="17" s="1"/>
  <c r="K31" i="17" s="1"/>
  <c r="G235" i="15"/>
  <c r="C247" i="15" s="1"/>
  <c r="J32" i="15"/>
  <c r="J33" i="15"/>
  <c r="P28" i="17"/>
  <c r="P29" i="17" s="1"/>
  <c r="O237" i="17" s="1"/>
  <c r="P236" i="17"/>
  <c r="C248" i="17" s="1"/>
  <c r="Q28" i="17"/>
  <c r="Q29" i="17" s="1"/>
  <c r="L33" i="17"/>
  <c r="L35" i="17"/>
  <c r="L34" i="17"/>
  <c r="N35" i="17"/>
  <c r="N34" i="17"/>
  <c r="N33" i="17"/>
  <c r="H30" i="15"/>
  <c r="G236" i="15"/>
  <c r="R28" i="15"/>
  <c r="L37" i="15"/>
  <c r="K240" i="15" s="1"/>
  <c r="L36" i="15"/>
  <c r="K239" i="15" s="1"/>
  <c r="I35" i="15"/>
  <c r="I37" i="15" s="1"/>
  <c r="M35" i="15"/>
  <c r="M37" i="15" s="1"/>
  <c r="L240" i="15" s="1"/>
  <c r="O35" i="15"/>
  <c r="O37" i="15" s="1"/>
  <c r="N240" i="15" s="1"/>
  <c r="N238" i="15"/>
  <c r="O238" i="15"/>
  <c r="P35" i="15"/>
  <c r="K34" i="15"/>
  <c r="K32" i="15"/>
  <c r="K33" i="15"/>
  <c r="N32" i="15"/>
  <c r="N34" i="15"/>
  <c r="N33" i="15"/>
  <c r="L238" i="15"/>
  <c r="G35" i="15"/>
  <c r="F238" i="15"/>
  <c r="H238" i="15"/>
  <c r="M35" i="17" l="1"/>
  <c r="M33" i="17"/>
  <c r="Q35" i="15"/>
  <c r="Q36" i="15" s="1"/>
  <c r="P239" i="15" s="1"/>
  <c r="O35" i="17"/>
  <c r="O33" i="17"/>
  <c r="Q239" i="17"/>
  <c r="J35" i="15"/>
  <c r="J37" i="15" s="1"/>
  <c r="I240" i="15" s="1"/>
  <c r="P238" i="15"/>
  <c r="R36" i="17"/>
  <c r="R38" i="17" s="1"/>
  <c r="Q241" i="17" s="1"/>
  <c r="P31" i="17"/>
  <c r="P33" i="17" s="1"/>
  <c r="J237" i="17"/>
  <c r="I238" i="15"/>
  <c r="M239" i="17"/>
  <c r="L36" i="17"/>
  <c r="L37" i="17" s="1"/>
  <c r="K240" i="17" s="1"/>
  <c r="N36" i="17"/>
  <c r="N37" i="17" s="1"/>
  <c r="K33" i="17"/>
  <c r="K35" i="17"/>
  <c r="K34" i="17"/>
  <c r="P237" i="17"/>
  <c r="Q31" i="17"/>
  <c r="K239" i="17"/>
  <c r="H34" i="15"/>
  <c r="H32" i="15"/>
  <c r="H33" i="15"/>
  <c r="Q236" i="15"/>
  <c r="C248" i="15" s="1"/>
  <c r="C249" i="15" s="1"/>
  <c r="C251" i="15" s="1"/>
  <c r="R30" i="15"/>
  <c r="L38" i="15"/>
  <c r="I36" i="15"/>
  <c r="I38" i="15" s="1"/>
  <c r="M36" i="15"/>
  <c r="L239" i="15" s="1"/>
  <c r="O36" i="15"/>
  <c r="N239" i="15" s="1"/>
  <c r="K35" i="15"/>
  <c r="K36" i="15" s="1"/>
  <c r="J239" i="15" s="1"/>
  <c r="N35" i="15"/>
  <c r="N37" i="15" s="1"/>
  <c r="M240" i="15" s="1"/>
  <c r="G37" i="15"/>
  <c r="F240" i="15" s="1"/>
  <c r="G36" i="15"/>
  <c r="F239" i="15" s="1"/>
  <c r="J238" i="15"/>
  <c r="P36" i="15"/>
  <c r="O239" i="15" s="1"/>
  <c r="P37" i="15"/>
  <c r="O240" i="15" s="1"/>
  <c r="H240" i="15"/>
  <c r="M238" i="15"/>
  <c r="L239" i="17" l="1"/>
  <c r="M36" i="17"/>
  <c r="M38" i="17" s="1"/>
  <c r="L241" i="17" s="1"/>
  <c r="Q37" i="15"/>
  <c r="P240" i="15" s="1"/>
  <c r="N239" i="17"/>
  <c r="O36" i="17"/>
  <c r="O37" i="17" s="1"/>
  <c r="N240" i="17" s="1"/>
  <c r="P35" i="17"/>
  <c r="P34" i="17"/>
  <c r="C249" i="17"/>
  <c r="C250" i="17" s="1"/>
  <c r="C252" i="17" s="1"/>
  <c r="J36" i="15"/>
  <c r="I239" i="15" s="1"/>
  <c r="R37" i="17"/>
  <c r="Q240" i="17" s="1"/>
  <c r="L38" i="17"/>
  <c r="K241" i="17" s="1"/>
  <c r="N38" i="17"/>
  <c r="M241" i="17" s="1"/>
  <c r="K36" i="17"/>
  <c r="K37" i="17" s="1"/>
  <c r="M240" i="17"/>
  <c r="J239" i="17"/>
  <c r="Q35" i="17"/>
  <c r="Q34" i="17"/>
  <c r="Q33" i="17"/>
  <c r="D47" i="17" s="1"/>
  <c r="E47" i="17" s="1"/>
  <c r="G238" i="15"/>
  <c r="H35" i="15"/>
  <c r="H36" i="15" s="1"/>
  <c r="Q38" i="15"/>
  <c r="R33" i="15"/>
  <c r="R32" i="15"/>
  <c r="D46" i="15" s="1"/>
  <c r="R34" i="15"/>
  <c r="O38" i="15"/>
  <c r="M38" i="15"/>
  <c r="N36" i="15"/>
  <c r="M239" i="15" s="1"/>
  <c r="K37" i="15"/>
  <c r="J240" i="15" s="1"/>
  <c r="H239" i="15"/>
  <c r="P38" i="15"/>
  <c r="G38" i="15"/>
  <c r="M37" i="17" l="1"/>
  <c r="O38" i="17"/>
  <c r="N241" i="17" s="1"/>
  <c r="P36" i="17"/>
  <c r="P38" i="17" s="1"/>
  <c r="O241" i="17" s="1"/>
  <c r="O239" i="17"/>
  <c r="R39" i="17"/>
  <c r="N39" i="17"/>
  <c r="J38" i="15"/>
  <c r="L39" i="17"/>
  <c r="K38" i="17"/>
  <c r="J241" i="17" s="1"/>
  <c r="J240" i="17"/>
  <c r="P239" i="17"/>
  <c r="D48" i="17"/>
  <c r="E48" i="17" s="1"/>
  <c r="F48" i="17" s="1"/>
  <c r="G48" i="17" s="1"/>
  <c r="H48" i="17" s="1"/>
  <c r="I48" i="17" s="1"/>
  <c r="Q36" i="17"/>
  <c r="Q37" i="17" s="1"/>
  <c r="P240" i="17" s="1"/>
  <c r="F47" i="17"/>
  <c r="H37" i="15"/>
  <c r="G240" i="15" s="1"/>
  <c r="D47" i="15"/>
  <c r="E47" i="15" s="1"/>
  <c r="F47" i="15" s="1"/>
  <c r="G47" i="15" s="1"/>
  <c r="H47" i="15" s="1"/>
  <c r="I47" i="15" s="1"/>
  <c r="G239" i="15"/>
  <c r="Q238" i="15"/>
  <c r="C252" i="15" s="1"/>
  <c r="C253" i="15" s="1"/>
  <c r="R35" i="15"/>
  <c r="N38" i="15"/>
  <c r="K38" i="15"/>
  <c r="M39" i="17" l="1"/>
  <c r="L240" i="17"/>
  <c r="C253" i="17"/>
  <c r="C254" i="17" s="1"/>
  <c r="O39" i="17"/>
  <c r="P37" i="17"/>
  <c r="O240" i="17" s="1"/>
  <c r="K39" i="17"/>
  <c r="E49" i="17"/>
  <c r="E50" i="17" s="1"/>
  <c r="E51" i="17" s="1"/>
  <c r="Q38" i="17"/>
  <c r="P241" i="17" s="1"/>
  <c r="C256" i="17" s="1"/>
  <c r="D49" i="17"/>
  <c r="D50" i="17" s="1"/>
  <c r="D51" i="17" s="1"/>
  <c r="G47" i="17"/>
  <c r="F49" i="17"/>
  <c r="F50" i="17" s="1"/>
  <c r="F51" i="17" s="1"/>
  <c r="H38" i="15"/>
  <c r="R37" i="15"/>
  <c r="Q240" i="15" s="1"/>
  <c r="C255" i="15" s="1"/>
  <c r="R36" i="15"/>
  <c r="E46" i="15"/>
  <c r="D48" i="15"/>
  <c r="C255" i="17" l="1"/>
  <c r="C257" i="17" s="1"/>
  <c r="P39" i="17"/>
  <c r="Q39" i="17"/>
  <c r="H47" i="17"/>
  <c r="G49" i="17"/>
  <c r="G50" i="17" s="1"/>
  <c r="G51" i="17" s="1"/>
  <c r="D49" i="15"/>
  <c r="D50" i="15" s="1"/>
  <c r="F46" i="15"/>
  <c r="E48" i="15"/>
  <c r="E49" i="15" s="1"/>
  <c r="E50" i="15" s="1"/>
  <c r="Q239" i="15"/>
  <c r="C254" i="15" s="1"/>
  <c r="C256" i="15" s="1"/>
  <c r="R38" i="15"/>
  <c r="S41" i="15" s="1"/>
  <c r="S42" i="17" l="1"/>
  <c r="I47" i="17"/>
  <c r="I49" i="17" s="1"/>
  <c r="I50" i="17" s="1"/>
  <c r="I51" i="17" s="1"/>
  <c r="H49" i="17"/>
  <c r="H50" i="17" s="1"/>
  <c r="H51" i="17" s="1"/>
  <c r="G46" i="15"/>
  <c r="F48" i="15"/>
  <c r="F49" i="15" s="1"/>
  <c r="F50" i="15" s="1"/>
  <c r="H46" i="15" l="1"/>
  <c r="G48" i="15"/>
  <c r="G49" i="15" s="1"/>
  <c r="G50" i="15" s="1"/>
  <c r="I46" i="15" l="1"/>
  <c r="I48" i="15" s="1"/>
  <c r="I49" i="15" s="1"/>
  <c r="I50" i="15" s="1"/>
  <c r="H48" i="15"/>
  <c r="H49" i="15" s="1"/>
  <c r="H50" i="15" s="1"/>
</calcChain>
</file>

<file path=xl/sharedStrings.xml><?xml version="1.0" encoding="utf-8"?>
<sst xmlns="http://schemas.openxmlformats.org/spreadsheetml/2006/main" count="2910" uniqueCount="712">
  <si>
    <t>Data</t>
  </si>
  <si>
    <t>Salarisschalen functiegroepen per 01-06-2020</t>
  </si>
  <si>
    <t>Start</t>
  </si>
  <si>
    <t>u1</t>
  </si>
  <si>
    <t>u2</t>
  </si>
  <si>
    <t>a</t>
  </si>
  <si>
    <t>b</t>
  </si>
  <si>
    <t>c</t>
  </si>
  <si>
    <t>d</t>
  </si>
  <si>
    <t>e</t>
  </si>
  <si>
    <t>Periodiekmix</t>
  </si>
  <si>
    <t>Schaal</t>
  </si>
  <si>
    <t>Periodiek</t>
  </si>
  <si>
    <t>Brutosalaris</t>
  </si>
  <si>
    <t>Sleutel</t>
  </si>
  <si>
    <t>Inpas nr</t>
  </si>
  <si>
    <t>Func. jr</t>
  </si>
  <si>
    <t>Salarisschalen functiegroepen per 01-01-2019</t>
  </si>
  <si>
    <t>*</t>
  </si>
  <si>
    <t>Func. Jr</t>
  </si>
  <si>
    <t>Salaris</t>
  </si>
  <si>
    <t xml:space="preserve">Bruto-salarisbedragen per maand </t>
  </si>
  <si>
    <t>Uurloon*</t>
  </si>
  <si>
    <t>Volgnr.</t>
  </si>
  <si>
    <t>WMJL</t>
  </si>
  <si>
    <t>hbh</t>
  </si>
  <si>
    <t>Salarisschalen per 1 oktober 2018</t>
  </si>
  <si>
    <t>Salarisschalen per 1 juni 2020/periode 6 per 18 mei 2020</t>
  </si>
  <si>
    <t>16_jaar</t>
  </si>
  <si>
    <t>17_jaar</t>
  </si>
  <si>
    <t>18_jaar</t>
  </si>
  <si>
    <t>19_jaar</t>
  </si>
  <si>
    <t>20_jaar</t>
  </si>
  <si>
    <t>21_jaar</t>
  </si>
  <si>
    <t>22_jaar</t>
  </si>
  <si>
    <t>Aanloopperiodiek_0</t>
  </si>
  <si>
    <t>Aanloopperiodiek_1</t>
  </si>
  <si>
    <t>Opbouw van de kosten</t>
  </si>
  <si>
    <t>LEGENDA</t>
  </si>
  <si>
    <t>Toelichting</t>
  </si>
  <si>
    <t>Salarislasten per uur</t>
  </si>
  <si>
    <t>Uren</t>
  </si>
  <si>
    <t>%</t>
  </si>
  <si>
    <t>Bruto uren</t>
  </si>
  <si>
    <t>Ziekteverzuim</t>
  </si>
  <si>
    <t>Feestdagen</t>
  </si>
  <si>
    <t>Scholing</t>
  </si>
  <si>
    <t>Netto uren</t>
  </si>
  <si>
    <t>Productiviteit %</t>
  </si>
  <si>
    <t>Opslag sociale lasten</t>
  </si>
  <si>
    <t>Kosten personeel primair proces</t>
  </si>
  <si>
    <t>TOTALE KOSTEN</t>
  </si>
  <si>
    <t>Gemiddelde overhead</t>
  </si>
  <si>
    <t>AANDEEL TOTALE KOSTEN</t>
  </si>
  <si>
    <t>HbH</t>
  </si>
  <si>
    <t>Kosten van de beroepskracht</t>
  </si>
  <si>
    <t>Opslag vakantiegeld</t>
  </si>
  <si>
    <t>Opslag eindejaarsuitkering</t>
  </si>
  <si>
    <t>Opslag ORT</t>
  </si>
  <si>
    <t>Sociale lasten</t>
  </si>
  <si>
    <t>Niet-productieve uren</t>
  </si>
  <si>
    <t>Verlof</t>
  </si>
  <si>
    <t>Overheadkosten</t>
  </si>
  <si>
    <t>Gemiddeld %</t>
  </si>
  <si>
    <t>Kosten/uur</t>
  </si>
  <si>
    <t>Totale reiskosten</t>
  </si>
  <si>
    <t>Kosten als gevolg van gemeentelijke eisen</t>
  </si>
  <si>
    <t>Opslag kosten gemeentelijke eisen</t>
  </si>
  <si>
    <t>Alleen kosten voor nieuwe/aanvullende eisen; huidige eisen al meegenomen in overheadkosten</t>
  </si>
  <si>
    <t>Opslag voor risico</t>
  </si>
  <si>
    <t>Opslag voor marge</t>
  </si>
  <si>
    <t>Opslag voor innovatie</t>
  </si>
  <si>
    <t>Totaal periodiekmix</t>
  </si>
  <si>
    <t>Totale bruto uurloon</t>
  </si>
  <si>
    <t>Reiskosten</t>
  </si>
  <si>
    <t>Totale bruto uurloon incl. sociale lasten</t>
  </si>
  <si>
    <t>Totaal</t>
  </si>
  <si>
    <t>Uurloon</t>
  </si>
  <si>
    <t>Totale opslag sociale lasten</t>
  </si>
  <si>
    <t>Risico, innovatie en marge</t>
  </si>
  <si>
    <t>Opslag voor risico, innovatie en marge</t>
  </si>
  <si>
    <t>Totale kosten per uur incl. risico, innovatie en marge</t>
  </si>
  <si>
    <t>Opslagen</t>
  </si>
  <si>
    <t>Overhead</t>
  </si>
  <si>
    <t>Risico-opslag</t>
  </si>
  <si>
    <t>Bruto uurloon</t>
  </si>
  <si>
    <t>Productiviteitscorrectie</t>
  </si>
  <si>
    <t>Gemeentelijke eisen</t>
  </si>
  <si>
    <t>Grafiek</t>
  </si>
  <si>
    <t>Salarisschaal</t>
  </si>
  <si>
    <t>Aannames</t>
  </si>
  <si>
    <t>Aantal uren per jaar</t>
  </si>
  <si>
    <t>Brutosalarissen per jaar</t>
  </si>
  <si>
    <t>VVT</t>
  </si>
  <si>
    <t>Schalenmix</t>
  </si>
  <si>
    <t>Totaal schalenmix</t>
  </si>
  <si>
    <t>Algemeen</t>
  </si>
  <si>
    <t>GHZ</t>
  </si>
  <si>
    <t>GGZ</t>
  </si>
  <si>
    <t>Minimale vakantietoeslag</t>
  </si>
  <si>
    <t>Minimale eindejaarsuitkering</t>
  </si>
  <si>
    <t>Vaststaande data</t>
  </si>
  <si>
    <t>Op basis van artikel 4.10.1</t>
  </si>
  <si>
    <t>Aantal maanden per jaar; op basis van artikel 1.1.e</t>
  </si>
  <si>
    <t>Uren voor volledig dienstverband; op basis van artikel 1.1.f</t>
  </si>
  <si>
    <t>Op basis van artikel 16.1, hoofstuk 3</t>
  </si>
  <si>
    <t>Op basis van artikel 17.1, hoofstuk 3</t>
  </si>
  <si>
    <t>Aantal uren bij voltijds-arbeidsduur; op basis van artikel 1.1, hoofstuk 2</t>
  </si>
  <si>
    <t>Meenemen</t>
  </si>
  <si>
    <t>Data overig</t>
  </si>
  <si>
    <t>Dropdown</t>
  </si>
  <si>
    <t>Ja</t>
  </si>
  <si>
    <t>Nee</t>
  </si>
  <si>
    <t>Op basis van artikel 5.2A: de gemiddele arbeidsduur op jaarbasis bij een voltijd dienstverband</t>
  </si>
  <si>
    <t>Op basis van artikel 6.9A</t>
  </si>
  <si>
    <t>Op basis van artikel 6.10A</t>
  </si>
  <si>
    <t>Op basis van artikel 5.7A en 5.7B: 144 wettelijke uren, 26 bovenwettelijke uren</t>
  </si>
  <si>
    <t>Vrij in te vullen data</t>
  </si>
  <si>
    <t>Reflectie</t>
  </si>
  <si>
    <t>Suggesties voor vrij in te vullen data</t>
  </si>
  <si>
    <t>Op basis van artikel 10.5.5: het minimum scholingsbudget is vastgesteld op 2%; verletkosten in productiviteit; als percentage van totale kosten</t>
  </si>
  <si>
    <t>Handleiding</t>
  </si>
  <si>
    <t>Totale bruto uurloon incl. reiskosten</t>
  </si>
  <si>
    <t>Kosten overheadpersoneel (% van totale kosten)</t>
  </si>
  <si>
    <t>Inhuur / uitbesteding overheadtaken (% van totale kosten)</t>
  </si>
  <si>
    <t>Materiële overheadkosten (% van totale kosten)</t>
  </si>
  <si>
    <t>Totale overheadkosten (% van totale kosten)</t>
  </si>
  <si>
    <t>Kosten voor vastgoed (% van totale kosten)</t>
  </si>
  <si>
    <t>Overige personele kosten (% van totale kosten)</t>
  </si>
  <si>
    <t>Totale kosten per uur incl. risico, innovatie en marge en gem. eisen</t>
  </si>
  <si>
    <t>Bruto 
uurloon</t>
  </si>
  <si>
    <t>Sociale 
lasten</t>
  </si>
  <si>
    <t>Bruto loon
kosten</t>
  </si>
  <si>
    <t>Doorbetaalde pauzes</t>
  </si>
  <si>
    <t>Toelichting en definities</t>
  </si>
  <si>
    <t>Algemene uitgangspunten</t>
  </si>
  <si>
    <t>Uitgangspunten per kostenelement</t>
  </si>
  <si>
    <t>0.</t>
  </si>
  <si>
    <t>1.</t>
  </si>
  <si>
    <t>2.</t>
  </si>
  <si>
    <t>7.</t>
  </si>
  <si>
    <t>8.</t>
  </si>
  <si>
    <t>3.</t>
  </si>
  <si>
    <t>4.</t>
  </si>
  <si>
    <t>5.</t>
  </si>
  <si>
    <t>-</t>
  </si>
  <si>
    <t>In de berekening voor de kostprijs per uur wordt gewerkt met de zes elementen uit de AMvB:</t>
  </si>
  <si>
    <t>Indexatie van loon binnen een overeenkomst</t>
  </si>
  <si>
    <t>1. Kosten van de beroepskracht</t>
  </si>
  <si>
    <t>4. Overheadkosten</t>
  </si>
  <si>
    <t>2. Niet-productieve uren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</si>
  <si>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</si>
  <si>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</si>
  <si>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</si>
  <si>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 xml:space="preserve">5. Indexatie </t>
  </si>
  <si>
    <t xml:space="preserve">Zoals in de AMvB beschreven is het een verplichting om de kostprijzen jaarlijks te indexeren. </t>
  </si>
  <si>
    <t>6. Kosten als gevolg van gemeentelijke eisen</t>
  </si>
  <si>
    <t>Opslagen voor risico, innovatie en marge worden in de tool apart in kaart gebracht; de drie elementen kunnen los van elkaar worden ingevuld</t>
  </si>
  <si>
    <t>Uren voor volledig dienstverband; op basis van artikel 1.1.f, alleen doorbetaling van loon, kosten voor vervanging vallen onder overhead</t>
  </si>
  <si>
    <t>Aantal uren bij voltijds-arbeidsduur; op basis van artikel 1.1, hoofstuk 2, alleen doorbetaling van loon, kosten voor vervanging vallen onder overhead</t>
  </si>
  <si>
    <t>Op basis van artikel 5.2A: de gemiddele arbeidsduur op jaarbasis bij een voltijd dienstverband, alleen doorbetaling van loon, kosten voor vervanging vallen onder overhead</t>
  </si>
  <si>
    <t>5a.</t>
  </si>
  <si>
    <t>Deze rekentool houdt rekening met de verschillende toepasselijke cao’s: VVT, GHZ, GGZ en Sociaal werk.</t>
  </si>
  <si>
    <t>‘Vaststaande data’ zoals cao-gebonden kosten;</t>
  </si>
  <si>
    <t>cao</t>
  </si>
  <si>
    <t>Salarisschalen cao VVT</t>
  </si>
  <si>
    <t>Salarisschalen cao GHZ</t>
  </si>
  <si>
    <t>Salarisschalen cao GGZ</t>
  </si>
  <si>
    <t>Salarisschalen cao Sociaal Werk</t>
  </si>
  <si>
    <t>Dit kan zowel leiden tot een positieve opslag (gemeentelijke eisen nemen toe) als negatieve opslag (gemeentelijke eisen nemen af).</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</si>
  <si>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</si>
  <si>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t>Vul vervolgens de kosten van gemeentelijke eisen in als opslagpercentage. Dit kan zowel een positief als negatief percentage zijn (zie toelichting).</t>
  </si>
  <si>
    <t>Kosten voor vastgoed gerelateerd aan dit product (% van totale kosten)</t>
  </si>
  <si>
    <t>Op basis van artikel 11.1 en artikel 18.1, hoofdstuk 2: 144 wettelijke uren, 22 bovenwettelijke uren en 35 LFB uren</t>
  </si>
  <si>
    <t>Berekening gewogen kostprijs</t>
  </si>
  <si>
    <t>Gewogen kostprijs</t>
  </si>
  <si>
    <t>Kostprijs 
per uur</t>
  </si>
  <si>
    <t>Kostprijs incl.
opslagen</t>
  </si>
  <si>
    <t>Check: goed ingevuld</t>
  </si>
  <si>
    <t>Check: niet goed ingevuld</t>
  </si>
  <si>
    <t>Totale risico, innovatie en marge</t>
  </si>
  <si>
    <t>Salarisschalen functiegroepen per 01-06-2021</t>
  </si>
  <si>
    <t>Op basis van artikel 6.7: het uurloon wordt berekend door bruto maandbedrag te delen door 156</t>
  </si>
  <si>
    <t>Aantal uren per maand</t>
  </si>
  <si>
    <t>Op basis van artikel 17, hoofdstuk 11</t>
  </si>
  <si>
    <t>Eenmalige uitkeringen</t>
  </si>
  <si>
    <t>Eenmalige uitkeringen (totaal per FTE, in euro)</t>
  </si>
  <si>
    <t>Opslag ORT (%)</t>
  </si>
  <si>
    <t>% op locatie</t>
  </si>
  <si>
    <t>% thuis</t>
  </si>
  <si>
    <t>Op locatie</t>
  </si>
  <si>
    <t>Thuis</t>
  </si>
  <si>
    <t>Deze rekentool maakt onderscheid tussen individuele begeleiding ‘op locatie’ en 'thuis’. Onder 'thuis' verstaan we individuele begeleiding bij de cliënt thuis of in het cliëntsysteem. Onder 'op locatie' verstaan we individuele begeleiding op locatie van de aanbieder.</t>
  </si>
  <si>
    <t>Zakelijke reistijd (in uren)</t>
  </si>
  <si>
    <t>Cliënt niet aanwezig (no-show)</t>
  </si>
  <si>
    <t>Kosten woon-werkverkeer per gewerkt uur</t>
  </si>
  <si>
    <t>Kosten werk-werkverkeer per gewerkt uur</t>
  </si>
  <si>
    <t xml:space="preserve">Vul vervolgens bij reiskosten de gemiddelde reiskosten per gewerkt uur in. Reiskosten moeten worden omgerekend naar kosten per gewerkt uur en in euro's worden ingevuld. </t>
  </si>
  <si>
    <t>Periodiek (gewogen gemiddelde)</t>
  </si>
  <si>
    <t>SW</t>
  </si>
  <si>
    <t>9.</t>
  </si>
  <si>
    <t>Aanvullend verlof</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</si>
  <si>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</si>
  <si>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1a.</t>
  </si>
  <si>
    <t>WW</t>
  </si>
  <si>
    <t>Sectorfonds</t>
  </si>
  <si>
    <t>ZVW</t>
  </si>
  <si>
    <t>WHK</t>
  </si>
  <si>
    <t>WGA eigen risico; herverzekerd</t>
  </si>
  <si>
    <t>Premiepercentage</t>
  </si>
  <si>
    <t>Premiepercentage (werkgevers- + werknemersdeel)</t>
  </si>
  <si>
    <t xml:space="preserve">https://www.pfzw.nl/werkgevers/premie-en-factuur/premiepercentages-en-franchises/premiepercentages.html </t>
  </si>
  <si>
    <t>Manier van berekening</t>
  </si>
  <si>
    <t>Pensioen dropdown</t>
  </si>
  <si>
    <t>Opslag</t>
  </si>
  <si>
    <t>Berekening</t>
  </si>
  <si>
    <t>Sociale lasten: opslag</t>
  </si>
  <si>
    <t>Sociale lasten: berekening</t>
  </si>
  <si>
    <t>Fulltime salaris</t>
  </si>
  <si>
    <t>OP premie per jaar</t>
  </si>
  <si>
    <t>AP premie per jaar</t>
  </si>
  <si>
    <t>Totaal werkgeversdeel pensioenpremies</t>
  </si>
  <si>
    <t>WAO / WIA (IVA en WGA)</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</si>
  <si>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</si>
  <si>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</si>
  <si>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Bron</t>
  </si>
  <si>
    <t>Vervallen in 2020 als gevolg van WAB</t>
  </si>
  <si>
    <t>Sociale lasten: daadwerkelijk gebruikte percentages</t>
  </si>
  <si>
    <t>Er kan zowel met één "opslag' worden gerekend, als met een stapsgewijze berekening</t>
  </si>
  <si>
    <t>Totaal sociale lasten (excl. pensioenpremies)</t>
  </si>
  <si>
    <t>Pensioenpremies VVT</t>
  </si>
  <si>
    <t>Onderwerp</t>
  </si>
  <si>
    <t>EUR/%</t>
  </si>
  <si>
    <t>Pensioenpremies GHZ</t>
  </si>
  <si>
    <t>Deelwerkgever AP</t>
  </si>
  <si>
    <t>Deelwerkgever OP</t>
  </si>
  <si>
    <t>Pensioenpremies GGZ</t>
  </si>
  <si>
    <t>Pensioenpremies Sociaal Werk</t>
  </si>
  <si>
    <t>Bruto loon
kosten 
incl. reiskosten</t>
  </si>
  <si>
    <t>Opslagen
vakantie,
EJU &amp; ORT</t>
  </si>
  <si>
    <t>Niet produc-
tieve uren</t>
  </si>
  <si>
    <t>Overhead-
kosten</t>
  </si>
  <si>
    <t>Kosten
gem. 
eisen</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</si>
  <si>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</si>
  <si>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</si>
  <si>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Werkgeversdeel OP (obv cao)</t>
  </si>
  <si>
    <t>Werkgeversdeel AP (obv cao)</t>
  </si>
  <si>
    <t>Premie is afhankelijk van grote van werkgever obv premieplichtig loon; het UWV heeft een aparte tool waarmee een inschatting kan worden gemaakt</t>
  </si>
  <si>
    <t>In de tool wordt gerekend met drie soorten data, afhankelijk van de mate waarin ruimte en noodzaak bestaat voor lokale invulling (zie hiervoor ook de legenda op de oranje tabbladen):</t>
  </si>
  <si>
    <t>‘Open data’ die per definitie lokaal verzameld moet worden.</t>
  </si>
  <si>
    <t xml:space="preserve">Bestaat uit het uurloon (obv schaal &amp; periodiek), vakantiegeld, ORT, eindejaarsuitkering, sociale lasten.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</si>
  <si>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</si>
  <si>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</si>
  <si>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</si>
  <si>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</si>
  <si>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</si>
  <si>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De rekentool biedt de mogelijkheid om indexatie voor zowel loonkosten als materiële kosten in te vullen. Daarmee faciliteert de rekentool om meerjarige (tarief)afspraken te maken.</t>
  </si>
  <si>
    <t xml:space="preserve">Onder indexatie valt zowel de stijging van de lonen en sociale lasten kosten (wettelijke premies, pensioen, etc.) als de stijging van de materiële kosten.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</si>
  <si>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</si>
  <si>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 xml:space="preserve"> </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</si>
  <si>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</si>
  <si>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</si>
  <si>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</si>
  <si>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6.</t>
  </si>
  <si>
    <t>7a.</t>
  </si>
  <si>
    <t>10.</t>
  </si>
  <si>
    <t>11.</t>
  </si>
  <si>
    <t>Verdeling 'op locatie' en 'thuis'</t>
  </si>
  <si>
    <t>Verdeling individuele begeleiding 'op locatie' en 'thuis'</t>
  </si>
  <si>
    <t>Bijvoorbeeld leeftijdsgebonden verlof</t>
  </si>
  <si>
    <t>Indexatie</t>
  </si>
  <si>
    <t>Jaarlijks indexatiepercentage van uurtarief en sociale lasten voor meerjarige tariefsafspraken</t>
  </si>
  <si>
    <t>Jaarlijks indexatiepercentage van materiële overheadkosten en vastgoed voor meerjarige tariefsafspraken</t>
  </si>
  <si>
    <t>Jaar 1</t>
  </si>
  <si>
    <t>Jaar 2</t>
  </si>
  <si>
    <t>Jaar 3</t>
  </si>
  <si>
    <t>Jaar 4</t>
  </si>
  <si>
    <t>Gewogen personele kosten per uur</t>
  </si>
  <si>
    <t>Gewogen materiële kosten per uur</t>
  </si>
  <si>
    <t>Jaar 6</t>
  </si>
  <si>
    <t>Jaar 5</t>
  </si>
  <si>
    <t>Geindexeerde kostprijzen</t>
  </si>
  <si>
    <t>Gecorrigeerd voor productiviteit (p)</t>
  </si>
  <si>
    <t>Reiskosten (m)</t>
  </si>
  <si>
    <t>Opslag voor overheadkosten (p / m)</t>
  </si>
  <si>
    <t>Opslag kosten voor vastgoed (m)</t>
  </si>
  <si>
    <t>Opslag overige personele kosten (m)</t>
  </si>
  <si>
    <t>Vul hier uw eigen periodiekmix in voor dit product</t>
  </si>
  <si>
    <t>Afhankelijk van gemeentelijke afspraken over avond/nacht/weekend-diensten</t>
  </si>
  <si>
    <t>Gewogen personele kosten per uur geindexeerd</t>
  </si>
  <si>
    <t>Gewogen materiële kosten per uur geindexeerd</t>
  </si>
  <si>
    <t>Opslagen gemeentelijke eisen &amp; risico, innovatie en marge</t>
  </si>
  <si>
    <t>Totale kosten per uur</t>
  </si>
  <si>
    <t>Gewogen totale kosten per uur geindexeerd excl. opslagen</t>
  </si>
  <si>
    <t>Gewogen totale kosten per uur geindexeerd incl. opslagen</t>
  </si>
  <si>
    <t>Gewogen kostprijs jaar 1</t>
  </si>
  <si>
    <t>Gewogen totale kosten per uur (Jaar 1)</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</si>
  <si>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</si>
  <si>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Doorbetaalde pauzes per FTE</t>
  </si>
  <si>
    <t>Kostprijs hulp bij het huishouden (hbh) - cao VVT</t>
  </si>
  <si>
    <t>Kostprijs individuele begeleiding - cao GHZ</t>
  </si>
  <si>
    <t>Kostprijs individuele begeleiding - cao VVT</t>
  </si>
  <si>
    <t>Kostprijs individuele begeleiding - cao GGZ</t>
  </si>
  <si>
    <t>Kostprijs individuele begeleiding - cao Sociaal Werk</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</si>
  <si>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</si>
  <si>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Eigenrisico dragenschrap; keuze van werkgever voor privaat, publiekelijk of niet verzekeren</t>
  </si>
  <si>
    <t>Bijvoorbeeld team-reflectie, supervisie of intervisie</t>
  </si>
  <si>
    <t>Uren per FTE waarvan kosten niet te verhalen zijn vanwege no-show</t>
  </si>
  <si>
    <t>5+</t>
  </si>
  <si>
    <t>Indexatie personele loonkosten per jaar (%)</t>
  </si>
  <si>
    <t>Indexatie materiële kosten per jaar (%)</t>
  </si>
  <si>
    <t>Vul vervolgens de indexatie per jaar voor zowel de personele als de materiële kosten als percentage in. 
Let op: het is van belang hier goede lokale afspraken over te maken (zie Toelichting)</t>
  </si>
  <si>
    <t>Bijvoorbeeld team-reflectie of supervisie</t>
  </si>
  <si>
    <t>Bijvoorbeeld administratie, organisatieoverleg en ketenoverleg</t>
  </si>
  <si>
    <t>Bijvoorbeeld kosten gemaakt vanwege het uitbetalen van transitievergoedingen</t>
  </si>
  <si>
    <t>Overige personele kosten worden gedefinieerd als kosten voor vervanging bij verzuim, kosten voor beroepsregistraties, kosten voor werving &amp; selectie en materiële opleidingskosten.</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</si>
  <si>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</si>
  <si>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</si>
  <si>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</si>
  <si>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Alleen kosten voor nieuwe/aanvullende eisen; huidige eisen al meegenomen in overheadkosten. Kan positief en negatief zijn (meer of minder eisen).</t>
  </si>
  <si>
    <t>Eenmalig uitkeringen die voortkomen uit CAO afspraken, totaal per FTE</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</si>
  <si>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</si>
  <si>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</si>
  <si>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</si>
  <si>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</si>
  <si>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Vul vervolgens de opslagen in voor risico, marge en innovatie als percentage.</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</si>
  <si>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</si>
  <si>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‘Suggesties’ zoals opslagen sociale lasten, waarbij landelijke cijfers beschikbaar zijn als suggestie voor lokaal gebruik;</t>
  </si>
  <si>
    <t>De periodiekmix voor hbh en de schalenmix voor individuele begeleiding is lokaal invulbaar.</t>
  </si>
  <si>
    <t>Administratie en overleg</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</si>
  <si>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</si>
  <si>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</si>
  <si>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Kosten als gevolg van gemeentelijke eisen zijn vrij in te vullen in de rekentool als een opslagpercentage.</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</si>
  <si>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</si>
  <si>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 xml:space="preserve">De rekentool houdt rekening met de loonkosten op basis van de cao’s VVT, GHZ, GGZ en Sociaal Werk. Voor hulp bij het huishouden is het ook mogelijk een vrij uurloon in te vullen bij de 5+ periodiek. </t>
  </si>
  <si>
    <t>Zakelijke reistijd wordt zowel beïnvloed door de locatie als door gemeentelijke eisen</t>
  </si>
  <si>
    <t>OPSLAG OP PRIMAIR PROCES</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</si>
  <si>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</si>
  <si>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Voor definitie zie tabblad uitgangspunten; zowel overhead gerelateerde vastgoedkosten, als die gerelateerd aan de geleverde zorg; zie tabblad uitgangspunten voor toelichting over de Benchmark Care</t>
  </si>
  <si>
    <t>Voor definitie zie tabblad toelichting; zowel overhead gerelateerde vastgoedkosten, als die gerelateerd aan de geleverde zorg; zie tabblad uitgangspunten voor toelichting over de Benchmark Care</t>
  </si>
  <si>
    <t>AOW franchise 2022</t>
  </si>
  <si>
    <t>AP franchise 2022</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</si>
  <si>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</si>
  <si>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</si>
  <si>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</si>
  <si>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</si>
  <si>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</si>
  <si>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</si>
  <si>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</si>
  <si>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</si>
  <si>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r>
      <t>Overzicht van functieniveaus voor individuele begeleiding bij rekentool</t>
    </r>
    <r>
      <rPr>
        <sz val="8"/>
        <color theme="1"/>
        <rFont val="Segoe UI"/>
        <family val="2"/>
      </rPr>
      <t xml:space="preserve"> </t>
    </r>
  </si>
  <si>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</si>
  <si>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Uurloon cao 2022</t>
  </si>
  <si>
    <t>vervalt</t>
  </si>
  <si>
    <t>zij-instroomperiodiek</t>
  </si>
  <si>
    <t>Brutosalaris cao 2022</t>
  </si>
  <si>
    <t>Oude sleutel</t>
  </si>
  <si>
    <t>5_16_jaar</t>
  </si>
  <si>
    <t>5_17_jaar</t>
  </si>
  <si>
    <t>5_18_jaar</t>
  </si>
  <si>
    <t>5_19_jaar</t>
  </si>
  <si>
    <t>5_20_jaar</t>
  </si>
  <si>
    <t>5_21_jaar</t>
  </si>
  <si>
    <t>10_0</t>
  </si>
  <si>
    <t>10_1</t>
  </si>
  <si>
    <t>10_2</t>
  </si>
  <si>
    <t>10_3</t>
  </si>
  <si>
    <t>10_4</t>
  </si>
  <si>
    <t>15_Aanloopperiodiek_0</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</si>
  <si>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</si>
  <si>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</si>
  <si>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</si>
  <si>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</si>
  <si>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</si>
  <si>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</si>
  <si>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</si>
  <si>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</si>
  <si>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</si>
  <si>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</si>
  <si>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</si>
  <si>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</si>
  <si>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</si>
  <si>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</si>
  <si>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</si>
  <si>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</si>
  <si>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</si>
  <si>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</si>
  <si>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</si>
  <si>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</si>
  <si>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</si>
  <si>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</si>
  <si>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</si>
  <si>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</si>
  <si>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</si>
  <si>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</si>
  <si>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</si>
  <si>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</si>
  <si>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</si>
  <si>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</si>
  <si>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</si>
  <si>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</si>
  <si>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</si>
  <si>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</si>
  <si>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</si>
  <si>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</si>
  <si>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</si>
  <si>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</si>
  <si>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</si>
  <si>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</si>
  <si>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</si>
  <si>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</si>
  <si>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</si>
  <si>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</si>
  <si>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</si>
  <si>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</si>
  <si>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</si>
  <si>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</si>
  <si>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</si>
  <si>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</si>
  <si>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</si>
  <si>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</si>
  <si>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</si>
  <si>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</si>
  <si>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</si>
  <si>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</si>
  <si>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</si>
  <si>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</si>
  <si>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</si>
  <si>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</si>
  <si>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</si>
  <si>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</si>
  <si>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</si>
  <si>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</si>
  <si>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</si>
  <si>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</si>
  <si>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</si>
  <si>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</si>
  <si>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</si>
  <si>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</si>
  <si>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</si>
  <si>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</si>
  <si>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</si>
  <si>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</si>
  <si>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</si>
  <si>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</si>
  <si>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</si>
  <si>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</si>
  <si>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</si>
  <si>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</si>
  <si>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</si>
  <si>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</si>
  <si>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</si>
  <si>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</si>
  <si>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</si>
  <si>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</si>
  <si>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</si>
  <si>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</si>
  <si>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</si>
  <si>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</si>
  <si>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</si>
  <si>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</si>
  <si>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</si>
  <si>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</si>
  <si>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</si>
  <si>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</si>
  <si>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</si>
  <si>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</si>
  <si>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</si>
  <si>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</si>
  <si>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</si>
  <si>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</si>
  <si>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</si>
  <si>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</si>
  <si>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</si>
  <si>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</si>
  <si>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</si>
  <si>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</si>
  <si>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</si>
  <si>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</si>
  <si>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</si>
  <si>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</si>
  <si>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</si>
  <si>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</si>
  <si>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</si>
  <si>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</si>
  <si>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</si>
  <si>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</si>
  <si>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</si>
  <si>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</si>
  <si>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</si>
  <si>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</si>
  <si>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</si>
  <si>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</si>
  <si>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</si>
  <si>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</si>
  <si>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</si>
  <si>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</si>
  <si>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</si>
  <si>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</si>
  <si>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</si>
  <si>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</si>
  <si>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</si>
  <si>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</si>
  <si>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</si>
  <si>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</si>
  <si>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</si>
  <si>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</si>
  <si>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</si>
  <si>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</si>
  <si>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</si>
  <si>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</si>
  <si>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</si>
  <si>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</si>
  <si>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</si>
  <si>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</si>
  <si>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</si>
  <si>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</si>
  <si>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</si>
  <si>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</si>
  <si>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</si>
  <si>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</si>
  <si>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</si>
  <si>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</si>
  <si>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</si>
  <si>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</si>
  <si>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</si>
  <si>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</si>
  <si>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</si>
  <si>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</si>
  <si>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</si>
  <si>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</si>
  <si>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</si>
  <si>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</si>
  <si>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</si>
  <si>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</si>
  <si>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</si>
  <si>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</si>
  <si>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</si>
  <si>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</si>
  <si>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</si>
  <si>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</si>
  <si>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</si>
  <si>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</si>
  <si>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</si>
  <si>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</si>
  <si>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</si>
  <si>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</si>
  <si>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</si>
  <si>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</si>
  <si>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</si>
  <si>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</si>
  <si>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</si>
  <si>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</si>
  <si>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</si>
  <si>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</si>
  <si>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</si>
  <si>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</si>
  <si>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</si>
  <si>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</si>
  <si>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</si>
  <si>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</si>
  <si>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</si>
  <si>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</si>
  <si>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</si>
  <si>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</si>
  <si>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</si>
  <si>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</si>
  <si>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</si>
  <si>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</si>
  <si>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</si>
  <si>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</si>
  <si>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</si>
  <si>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</si>
  <si>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</si>
  <si>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</si>
  <si>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Salarisschalen functiegroepen per 01-05-2022 *</t>
  </si>
  <si>
    <t>Bron: CAO GGZ 2021-2024, bijlage 6.</t>
  </si>
  <si>
    <t xml:space="preserve">Bron: cao Gehandicaptenzorg 2021-2024, bijlage Salaristabellen 2021-2024. </t>
  </si>
  <si>
    <t>Bron: cao VVT 2022-2023, pagina 35 t/m 38.</t>
  </si>
  <si>
    <t>Op basis van artikel 4.2.11</t>
  </si>
  <si>
    <t>Op basis van artikel 4.2.12</t>
  </si>
  <si>
    <t>Op basis van artikel 6.1.1: 144 wettelijke en 93,4 bovenwettelijke vakantie-uren</t>
  </si>
  <si>
    <t>Gemiddeld aantal uren op jaarbasis (algemene bepaling 20), alleen doorbetaling van loon, kosten voor vervanging vallen onder overhead</t>
  </si>
  <si>
    <t>Gemiddeld aantal uren op jaarbasis (algemene bepaling 20)</t>
  </si>
  <si>
    <t>Bijvoorbeeld leeftijdsgebonden verlof op basis van artikel 6</t>
  </si>
  <si>
    <t>Op basis van artikel 5.9A: Voor elke feestdag die valt op een maandag tot en met vrijdag krijgt de werknemer met een voltijd dienstverband 7,2 uur feestdagverlof toegekend.</t>
  </si>
  <si>
    <t>Op basis van artikel 8.1, hoofdstuk 2: Voor het berekenen van het door de werknemer jaarlijks aantal te werken uren trekt de werkgever 7,2 uur van het totaal aantal uren af voor elke feestdag niet vallend op zaterdag en zondag (bij een voltijd-arbeidsduur).</t>
  </si>
  <si>
    <t>Bron: cao GGZ 2021-2024</t>
  </si>
  <si>
    <t xml:space="preserve">Bron: cao VVT 2022-2023, salarisschaal Hulp bij het Huishouden </t>
  </si>
  <si>
    <t>Bron: cao VVT 2022-2023</t>
  </si>
  <si>
    <t>Bron: cao GHZ 2021-2024</t>
  </si>
  <si>
    <t>Bron: cao Sociaal Werk 2021-2023</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</si>
  <si>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</si>
  <si>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Vul vervolgens de gemiddelde opslag voor ORT in, in procenten en indien deze in de CAO zijn afgesproken, de eenmalige uitkeringen per FTE in euro's.</t>
  </si>
  <si>
    <t xml:space="preserve">In de rekentool zijn de salarisverbeteringen voor de middenklasse verwerkt in de salaristabellen indien dat als zodanig in de CAO is opgenomen. </t>
  </si>
  <si>
    <t>Opslag bijdrage A&amp;O fonds</t>
  </si>
  <si>
    <t>Op basis van artikel 9.5</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</si>
  <si>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</si>
  <si>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</si>
  <si>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Bijdrage A&amp;O fonds</t>
  </si>
  <si>
    <t>Vaste premie op basis van CAO, 0,04% van de loonsom. Op basis van artikel 9.5.</t>
  </si>
  <si>
    <t xml:space="preserve">Vaste premie op basis van CAO artikel 9.5, 0,04% van de loonsom. </t>
  </si>
  <si>
    <t>Op basis van artikel 5.3: het minimum scholingsbudget is vastgesteld op 2%; verletkosten in productiviteit; als percentage van totale kosten</t>
  </si>
  <si>
    <t>Verdeling uurloon 2023, cao per 1 maart 2022</t>
  </si>
  <si>
    <t>Verdeling uurloon 2023, cao per 1 maart 2023</t>
  </si>
  <si>
    <t>Schaal t/m februari 2023</t>
  </si>
  <si>
    <t>Schaal vanaf 1 maart 2023</t>
  </si>
  <si>
    <t>Op basis van hoofdstuk 1, algemene bepaling 15</t>
  </si>
  <si>
    <t>Wettelijk minimumloon</t>
  </si>
  <si>
    <t>Wet minimumloon en minimumvakantiebijslag artikel 8.1, o.b.v. 36-urige werkweek</t>
  </si>
  <si>
    <t>Brutobedrag per uur vanaf 1 januari 2023</t>
  </si>
  <si>
    <t>EUR</t>
  </si>
  <si>
    <t>Salarisschalen per 1 maart 2023/periode 3</t>
  </si>
  <si>
    <t>Salarisschaal 2023</t>
  </si>
  <si>
    <t>Uurloon cao 2023</t>
  </si>
  <si>
    <t>Uurloon 2023</t>
  </si>
  <si>
    <t>Verdeling uurloon 2023, cao per 1 mei 2022</t>
  </si>
  <si>
    <t>Verdeling uurloon 2023, cao per 1 mei 2023</t>
  </si>
  <si>
    <t>Schaal t/m april 2023</t>
  </si>
  <si>
    <t>Schaal vanaf 1 mei 2023</t>
  </si>
  <si>
    <t>Salarisschalen 2023</t>
  </si>
  <si>
    <t>Salarisschalen functiegroepen per 01-05-2023 **</t>
  </si>
  <si>
    <t>Brutosalaris cao 2023</t>
  </si>
  <si>
    <t>Brutosalaris 2023</t>
  </si>
  <si>
    <t>Verdeling uurloon 2023, cao per 1 juli 2022</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</si>
  <si>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</si>
  <si>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</si>
  <si>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</si>
  <si>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juli 2022</t>
  </si>
  <si>
    <t>cao GGZ 2021-2024 Salarisschalen per functiegroep, niveau 1 mei 2023</t>
  </si>
  <si>
    <t>cao GGZ 2021-2024 Salarisschalen per functiegroep, niveau 1 januari 2022*</t>
  </si>
  <si>
    <t>Brutosalaris cao 1 juli 2022</t>
  </si>
  <si>
    <t>Brutosalaris cao 1 mei 2023</t>
  </si>
  <si>
    <t>per 1 september 2019</t>
  </si>
  <si>
    <t>per 1 juli 2020</t>
  </si>
  <si>
    <t>per 1 december 2021</t>
  </si>
  <si>
    <t>per 1 januari 2022</t>
  </si>
  <si>
    <t>per 1 januari 2023</t>
  </si>
  <si>
    <t>Bron: cao Sociaal Werk, Welzijn en Maatschappelijke Dienstverlening, 2021-2023, bijlage salaristabellen Cao Sociaal Werk</t>
  </si>
  <si>
    <t>Verdeling uurloon 2023, cao per 1 januari 2022</t>
  </si>
  <si>
    <t>Verdeling uurloon 2023, cao per 1 januari 2023</t>
  </si>
  <si>
    <t>Schaal t/m december 2022</t>
  </si>
  <si>
    <t>Schaal vanaf 1 januari 2023</t>
  </si>
  <si>
    <t>Peiljaar: 2023</t>
  </si>
  <si>
    <t xml:space="preserve">Het uurloon staat vast op basis van de cao (bij VVT rechtstreeks, bij andere cao's door het maandloon te vermenigvuldigen met 12 en te delen door 1878 of door het maandloon te delen door 156). Voor de cao's waar in de loop van 2023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</si>
  <si>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r>
      <t xml:space="preserve">Vul bij 'kosten van de beroepskracht' de periodiekmix in voor hulp bij het huishouden en de schalenmix en de gewogen gemiddelde periodiek in bij de tabbladen voor individuele begeleiding.
</t>
    </r>
    <r>
      <rPr>
        <b/>
        <sz val="8"/>
        <color theme="3"/>
        <rFont val="Segoe UI"/>
        <family val="2"/>
      </rPr>
      <t>LET OP: DE REEDS INGEVULDE PERIODIEK IS EEN VOORBEELD, DIE TIJDENS HET INVULLEN AANGEPAST DIENT TE WORDEN AAN DE LOKALE SITUATIE.</t>
    </r>
  </si>
  <si>
    <r>
      <t xml:space="preserve">Bruto-salarisbedragen per maand voor het </t>
    </r>
    <r>
      <rPr>
        <i/>
        <u/>
        <sz val="8"/>
        <rFont val="Segoe UI"/>
        <family val="2"/>
      </rPr>
      <t>primair proces</t>
    </r>
    <r>
      <rPr>
        <i/>
        <sz val="8"/>
        <rFont val="Segoe UI"/>
        <family val="2"/>
      </rPr>
      <t>*</t>
    </r>
  </si>
  <si>
    <t xml:space="preserve">Op basis van artikel 4.2.11, minimum toeslag gedeeld door gemiddeld aantal uren op jaarbasis per 1 maart 2023. </t>
  </si>
  <si>
    <t>Op basis van artikel 4.2.12, minimum toeslag gedeeld door gemiddeld aantal uren op jaarbasis per 1 maart 2023.</t>
  </si>
  <si>
    <t>Op basis van artikel 6.10D: 106,99 euro per maand van 1 december 2021 tot en met 31 juli 2022</t>
  </si>
  <si>
    <t>Op basis van artikel 6.9B: 182,89 euro per maand vanaf 1 januari 2023</t>
  </si>
  <si>
    <t>Premie 2023: op basis van cijfers UWV en de WAB; premie voor vaste krachten is 2,64%; voor flexibele krachten is deze 7,64%</t>
  </si>
  <si>
    <t>Premie 2023; op basis van cijfers belastingdienst</t>
  </si>
  <si>
    <t>Bruto uurloon (gemiddeld over 2023)</t>
  </si>
  <si>
    <t>Op basis van artikel 1.1.g: 7 landelijke feestdagen die in 2023 in de werkweek vallen (ma t/m vr)</t>
  </si>
  <si>
    <t>Op basis van artikel 7.4, lid 2, cao VVT 2022-2023</t>
  </si>
  <si>
    <t>Op basis van artikel 2.10, cao GHZ 2021-2024</t>
  </si>
  <si>
    <t>Op basis van artikel 21, lid 2, hoofstuk 3 uit de CAO GGZ 2021-2024</t>
  </si>
  <si>
    <t>Op basis van artikel 7.12, cao Sociaal Werk 2021-2023</t>
  </si>
  <si>
    <t>Op basis van artikel 4.6.1. In december 2023 wordt de eindejaarsuitkering uit artikel 4.6 eenmalig verhoogd met 0,5% tot 8,83%.</t>
  </si>
  <si>
    <t xml:space="preserve">Op basis van artikel 8.1.2 en 8A:1.1; 144 wettelijke uren en 57 uur balansverlof. Op 1 december 2023 wordt aan alle werknemers eenmalig 8 uur extra balansverlof toegekend naar rato van de omvang en duur van het dienstverband in 2023. </t>
  </si>
  <si>
    <t>Structurele uitkeringen (totaal per FTE, in euro)</t>
  </si>
  <si>
    <t>Structurele uitkeringen</t>
  </si>
  <si>
    <t>Balansbudget. Op basis van artikel 35, hoofdstuk 2. Totaal per fte</t>
  </si>
  <si>
    <t>Houdt rekening met het minimumloon.</t>
  </si>
  <si>
    <t>Indien noodzakelijk kunt u een uurloon hoger dan de HBH-schaal invoeren. Houdt tevens rekening met het minimumloon.</t>
  </si>
  <si>
    <t>Suggestie op basis van Benchmark Care 2022, VVT; zie tabblad uitgangspunten voor toelichting over de Benchmark Care</t>
  </si>
  <si>
    <t>Inclusief zakelijke lasten en verzekeringen; suggestie op basis van Benchmark Care 2022, VVT; zie tabblad uitgangspunten voor toelichting over de Benchmark Care</t>
  </si>
  <si>
    <t>Kosten voor vervanging bij verzuim of scholing, kosten voor werving &amp; selectie, suggestie op basis van Benchmark Care 2022, VVT; zie tabblad uitgangspunten voor toelichting over de Benchmark Care</t>
  </si>
  <si>
    <t>Bron: Benchmark Care 2022</t>
  </si>
  <si>
    <t>Bron: cao VVT 2022-2023, salarisschaal Hulp bij het Huishouden, Benchmark Care 2022</t>
  </si>
  <si>
    <t>Gemiddelde opslag sociale lasten onder VVT deelnemers van Benchmark Care 2022</t>
  </si>
  <si>
    <t>Inclusief zakelijke lasten en verzekeringen; suggestie voor zowel 'op locatie' als 'thuis', op basis van Bechmark Care 2022, VVT; zie tabblad uitgangspunten voor toelichting over de Benchmark Care</t>
  </si>
  <si>
    <t>Bron: cao VVT 2022-2023, Benchmark Care 2022</t>
  </si>
  <si>
    <t>Bron: cao GHZ 2021-2024, Benchmark Care 2022</t>
  </si>
  <si>
    <t>24.4%</t>
  </si>
  <si>
    <t>Gemiddelde opslag sociale lasten onder GHZ deelnemers van Benchmark Care 2022</t>
  </si>
  <si>
    <t>Suggestie op basis van Benchmark Care 2022, GHZ; zie tabblad uitgangspunten voor toelichting over de Benchmark Care</t>
  </si>
  <si>
    <t>Inclusief zakelijke lasten en verzekeringen; suggestie voor zowel 'op locatie' als 'thuis', op basis van Benchmark Care 2022, GHZ; zie tabblad uitgangspunten voor toelichting over de Benchmark Care</t>
  </si>
  <si>
    <t>Kosten voor vervanging bij verzuim of scholing, kosten voor werving &amp; selectie; suggestie op basis van Benchmark Care 2022, GHZ; zie tabblad uitgangspunten voor toelichting over de Benchmark Care</t>
  </si>
  <si>
    <t>Suggestie op basis van Benchmark Care 2022, GGZ; zie tabblad uitgangspunten voor toelichting over de Benchmark Care</t>
  </si>
  <si>
    <t>Inclusief zakelijke lasten en verzekeringen; suggestie voor zowel 'op locatie' als 'thuis', op basis van Benchmark Care 2022, GGZ; zie tabblad uitgangspunten voor toelichting over de Benchmark Care</t>
  </si>
  <si>
    <t>Kosten voor vervanging bij verzuim of scholing, kosten voor werving &amp; selectie; suggestie op basis van Benchmark Care 2022, GGZ; zie tabblad uitgangspunten voor toelichting over de Benchmark Care</t>
  </si>
  <si>
    <t>Gemiddelde opslag sociale lasten onder GGZ deelnemers van Benchmark Care 2022</t>
  </si>
  <si>
    <t>Bron: cao Sociaal Werk 2021-2023, Benchmark Care 2022</t>
  </si>
  <si>
    <t>Bron: cao GGZ 2021-2024, Benchmark Care 2022</t>
  </si>
  <si>
    <t>Salarisschalen per 1 juli 2021/periode 7 per 21 juni 2021</t>
  </si>
  <si>
    <t>Salarisschalen per 1 maart 2022/periode 3 *</t>
  </si>
  <si>
    <t>Op basis van Vernet Branche Viewer Q3 2022 VVT, gemiddelde per voortschrijdend jaar (2019-4 t/m 2020-3, 2020-4 t/m 2021-3 en 2021-4 t/m 2022-3) alleen doorbetaling van loon, kosten voor vervanging vallen onder overhead</t>
  </si>
  <si>
    <t>Op basis van Vernet Branche Viewer Q3 2022 GHZ, gemiddelde per voortschrijdend jaar (2019-4 t/m 2020-3, 2020-4 t/m 2021-3 en 2021-4 t/m 2022-3) alleen doorbetaling van loon, kosten voor vervanging vallen onder overhead</t>
  </si>
  <si>
    <t>Op basis van Vernet Branche Viewer Q3 2022 GGZ, gemiddelde per voortschrijdend jaar (2019-4 t/m 2020-3, 2020-4 t/m 2021-3 en 2021-4 t/m 2022-3) alleen doorbetaling van loon, kosten voor vervanging vallen onder overhead</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</si>
  <si>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2022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</si>
  <si>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Overheadpersoneel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</si>
  <si>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Voor overheadpersoneel, materiële overheadkosten en overige personele kosten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66 organisaties, de GHZ zijn dit 39 organisaties en de GGZ 24 organisaties. Specifiek bij hbh is er veel variatie in de daadwerkelijke overheadpercentages, ook naar beneden; gemeenten worden daarom geadviseerd lokaal een uitvraag onder aanbieders te doen. </t>
  </si>
  <si>
    <t>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t>
  </si>
  <si>
    <t/>
  </si>
  <si>
    <t>premie voor vaste krachten; voor flexibele krachten is deze 7,64%, https://www.rijksoverheid.nl/ministeries/ministerie-van-sociale-zaken-en-werkgelegenheid/documenten/begrotingen/2022/09/20/xv-sociale-zaken-en-werkgelegenheid-rijksbegroting-2023</t>
  </si>
  <si>
    <t>https://www.rijksoverheid.nl/ministeries/ministerie-van-volksgezondheid-welzijn-en-sport/documenten/begrotingen/2022/09/20/xvi-volksgezondheid-welzijn-en-sport-rijksbegroting-2023</t>
  </si>
  <si>
    <t>Houdt rekening met het WML. Per 1 juni 2022 geldt een CAO-minimumuurloon van € 13,- bruto voor werknemers (artikel 4:4)</t>
  </si>
  <si>
    <t>OP premie (werkgeversdeel + werknemersdeel) (25,80% in 2023)</t>
  </si>
  <si>
    <t>AOW franchise (€ 14.714,00 in 2023)</t>
  </si>
  <si>
    <t>AP premie (werkgeversdeel + werknemersdeel) (0,50% in 2023)</t>
  </si>
  <si>
    <t>AP franchise (€ 25.069,00 in 2023)</t>
  </si>
  <si>
    <t>Vanaf 2023 5,82% voor kleine ondernemers en 7,11% voor (middel)grote ondernemers, https://zoek.officielebekendmakingen.nl/stcrt-2022-32328.pdf</t>
  </si>
  <si>
    <t>Premie 2023; op basis van cijfers UWV; WIA bestaat uit IVA en WGA; vanaf 1 januari 2022 is een gedifferentieerde premie naar grootte van de werkgever ingevoerd. 5,82% voor kleine ondernemers en 7,11% (middel)grote ondernemers.</t>
  </si>
  <si>
    <t>Status: defintief</t>
  </si>
  <si>
    <t>Kosten dienen ingeschat te worden op basis van artikel 4.5 uit de CAO VVT 2022-2023. Let op, totale kosten moeten gedeeld worden door het aantal uren. De cao-vergoedingen voor reiskosten zoals opgenomen in artikel 4.5 worden jaarlijks geïndexeerd met de prijsontwikkelingen volgens de Consumenten Prijs Index afgeleid (CPI afgeleid)betreffende het lopende jaar, die het CPB in december publiceert. Er is in december 2022 geen CPI afgeleid, gepubliceerd. Sociale partners hebben besloten de reiskosten voorlopig te indexeren met 8%. In maart wordt de CPI afgeleid, bekend gemaakt en volgt indien nodig een herberekening vanaf 1 januari 2023.</t>
  </si>
  <si>
    <t>Versie: 1 februari 2023</t>
  </si>
  <si>
    <t>OP premie (werkgeversdeel + werknemersdeel) in 2023</t>
  </si>
  <si>
    <t>AOW franchise in 2023</t>
  </si>
  <si>
    <t>AP premie (werkgeversdeel + werknemersdeel) in 2023</t>
  </si>
  <si>
    <t>AP franchise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</si>
</sst>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3" x14ac:knownFonts="1">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sz val="8"/>
      <color rgb="FF000000"/>
      <name val="Verdana"/>
      <family val="2"/>
    </font>
    <font>
      <b/>
      <sz val="8"/>
      <color rgb="FF000000"/>
      <name val="Arial"/>
      <family val="2"/>
    </font>
    <font>
      <sz val="8"/>
      <color rgb="FF000000"/>
      <name val="Arial"/>
      <family val="2"/>
    </font>
    <font>
      <u/>
      <sz val="8"/>
      <color theme="10"/>
      <name val="Segoe UI"/>
      <family val="2"/>
    </font>
    <font>
      <sz val="8"/>
      <color rgb="FF000000"/>
      <name val="Tahoma"/>
      <family val="2"/>
    </font>
    <font>
      <sz val="8"/>
      <color theme="1"/>
      <name val="Calibri"/>
      <family val="2"/>
    </font>
    <font>
      <b/>
      <sz val="8"/>
      <color rgb="FF9C9C9C"/>
      <name val="Arial"/>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
      <i/>
      <u/>
      <sz val="8"/>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50">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right/>
      <top style="medium">
        <color indexed="64"/>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2" tint="-0.34998626667073579"/>
      </top>
      <bottom style="thin">
        <color theme="2" tint="-0.34998626667073579"/>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30">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13" fillId="2" borderId="24" xfId="0" applyFont="1" applyFill="1" applyBorder="1" applyProtection="1">
      <protection hidden="1"/>
    </xf>
    <xf numFmtId="165"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5" fontId="13" fillId="2" borderId="6" xfId="0" applyNumberFormat="1" applyFont="1" applyFill="1" applyBorder="1" applyAlignment="1" applyProtection="1">
      <alignment horizontal="center"/>
      <protection locked="0"/>
    </xf>
    <xf numFmtId="165" fontId="7" fillId="10" borderId="6" xfId="0" applyNumberFormat="1" applyFont="1" applyFill="1" applyBorder="1" applyAlignment="1" applyProtection="1">
      <alignment horizontal="center" vertical="center"/>
      <protection locked="0"/>
    </xf>
    <xf numFmtId="165"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5" fontId="5" fillId="2" borderId="0" xfId="0" applyNumberFormat="1" applyFont="1" applyFill="1" applyAlignment="1" applyProtection="1">
      <alignment horizontal="center"/>
      <protection locked="0"/>
    </xf>
    <xf numFmtId="165"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5" fontId="15" fillId="6" borderId="27" xfId="0" applyNumberFormat="1" applyFont="1" applyFill="1" applyBorder="1" applyAlignment="1" applyProtection="1">
      <alignment horizontal="center"/>
      <protection locked="0"/>
    </xf>
    <xf numFmtId="0" fontId="13" fillId="2" borderId="0" xfId="0" applyFont="1" applyFill="1"/>
    <xf numFmtId="165" fontId="13" fillId="2" borderId="12" xfId="0" applyNumberFormat="1" applyFont="1" applyFill="1" applyBorder="1" applyAlignment="1" applyProtection="1">
      <alignment horizontal="center"/>
      <protection locked="0"/>
    </xf>
    <xf numFmtId="165"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2" fontId="5" fillId="2" borderId="0" xfId="0" applyNumberFormat="1"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0" fontId="9" fillId="0" borderId="0" xfId="0" applyFont="1"/>
    <xf numFmtId="0" fontId="5" fillId="0" borderId="0" xfId="0" applyFont="1"/>
    <xf numFmtId="0" fontId="5" fillId="0" borderId="2" xfId="0" applyFont="1" applyBorder="1"/>
    <xf numFmtId="164" fontId="5" fillId="0" borderId="2" xfId="0" applyNumberFormat="1" applyFont="1" applyBorder="1"/>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3" fillId="0" borderId="0" xfId="2" applyFont="1" applyBorder="1" applyAlignment="1">
      <alignment vertical="center" wrapText="1"/>
    </xf>
    <xf numFmtId="0" fontId="23" fillId="0" borderId="0" xfId="2" applyFont="1" applyBorder="1" applyAlignment="1">
      <alignment horizontal="right" vertical="center" wrapText="1"/>
    </xf>
    <xf numFmtId="0" fontId="9" fillId="0" borderId="0" xfId="0" applyFont="1" applyAlignment="1">
      <alignment horizontal="left" vertical="center"/>
    </xf>
    <xf numFmtId="164" fontId="5" fillId="0" borderId="2" xfId="0" applyNumberFormat="1" applyFont="1" applyBorder="1" applyAlignment="1">
      <alignment horizontal="left"/>
    </xf>
    <xf numFmtId="0" fontId="22" fillId="2" borderId="0" xfId="0" applyFont="1" applyFill="1" applyAlignment="1">
      <alignment vertical="center" wrapText="1"/>
    </xf>
    <xf numFmtId="0" fontId="24" fillId="2" borderId="0" xfId="0" applyFont="1" applyFill="1" applyAlignment="1">
      <alignment horizontal="left" vertical="center" wrapText="1" indent="2"/>
    </xf>
    <xf numFmtId="0" fontId="24" fillId="2" borderId="0" xfId="0" applyFont="1" applyFill="1" applyAlignment="1">
      <alignment horizontal="right" vertical="center" wrapText="1"/>
    </xf>
    <xf numFmtId="0" fontId="24" fillId="6" borderId="0" xfId="0" applyFont="1" applyFill="1" applyAlignment="1">
      <alignment horizontal="right" vertical="center" wrapText="1"/>
    </xf>
    <xf numFmtId="0" fontId="25" fillId="2" borderId="0" xfId="0" applyFont="1" applyFill="1" applyAlignment="1">
      <alignment vertical="center" wrapText="1"/>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4" fillId="6" borderId="0" xfId="0" applyFont="1" applyFill="1" applyAlignment="1">
      <alignment horizontal="center" vertical="center" wrapText="1"/>
    </xf>
    <xf numFmtId="0" fontId="25" fillId="2" borderId="0" xfId="0" applyFont="1" applyFill="1" applyAlignment="1">
      <alignment horizontal="left" vertical="center" indent="15"/>
    </xf>
    <xf numFmtId="0" fontId="24" fillId="2" borderId="0" xfId="0" applyFont="1" applyFill="1" applyAlignment="1">
      <alignment horizontal="left" vertical="center" indent="15"/>
    </xf>
    <xf numFmtId="0" fontId="26" fillId="2" borderId="0" xfId="0" applyFont="1" applyFill="1" applyAlignment="1">
      <alignment horizontal="left" vertical="center" indent="15"/>
    </xf>
    <xf numFmtId="0" fontId="22" fillId="2" borderId="0" xfId="0" applyFont="1" applyFill="1" applyAlignment="1">
      <alignment horizontal="left" vertical="center" indent="15"/>
    </xf>
    <xf numFmtId="0" fontId="26" fillId="2" borderId="0" xfId="0" applyFont="1" applyFill="1" applyAlignment="1">
      <alignment horizontal="right" vertical="center"/>
    </xf>
    <xf numFmtId="0" fontId="21" fillId="2" borderId="0" xfId="0" applyFont="1" applyFill="1" applyAlignment="1">
      <alignment vertical="center"/>
    </xf>
    <xf numFmtId="0" fontId="25" fillId="2" borderId="5" xfId="0" applyFont="1" applyFill="1" applyBorder="1" applyAlignment="1">
      <alignment vertical="center" wrapText="1"/>
    </xf>
    <xf numFmtId="0" fontId="24" fillId="2" borderId="5" xfId="0" applyFont="1" applyFill="1" applyBorder="1" applyAlignment="1">
      <alignment vertical="center" wrapText="1"/>
    </xf>
    <xf numFmtId="0" fontId="22" fillId="2" borderId="5" xfId="0" applyFont="1" applyFill="1" applyBorder="1" applyAlignment="1">
      <alignment vertical="center" wrapText="1"/>
    </xf>
    <xf numFmtId="0" fontId="25" fillId="6" borderId="0" xfId="0" applyFont="1" applyFill="1" applyAlignment="1">
      <alignment vertical="center" wrapText="1"/>
    </xf>
    <xf numFmtId="0" fontId="22" fillId="6" borderId="0" xfId="0" applyFont="1" applyFill="1" applyAlignment="1">
      <alignment vertical="center" wrapText="1"/>
    </xf>
    <xf numFmtId="0" fontId="24" fillId="6" borderId="0" xfId="0" applyFont="1" applyFill="1" applyAlignment="1">
      <alignment vertical="center" wrapText="1"/>
    </xf>
    <xf numFmtId="0" fontId="24" fillId="6" borderId="0" xfId="0" applyFont="1" applyFill="1" applyAlignment="1">
      <alignment horizontal="left" vertical="center" wrapText="1" indent="2"/>
    </xf>
    <xf numFmtId="0" fontId="24" fillId="6" borderId="0" xfId="0" applyFont="1" applyFill="1" applyAlignment="1">
      <alignment horizontal="left" vertical="center" wrapText="1" indent="1"/>
    </xf>
    <xf numFmtId="0" fontId="25" fillId="6" borderId="0" xfId="0" applyFont="1" applyFill="1" applyAlignment="1">
      <alignment vertical="center"/>
    </xf>
    <xf numFmtId="0" fontId="24" fillId="6" borderId="0" xfId="0" applyFont="1" applyFill="1" applyAlignment="1">
      <alignment vertical="center"/>
    </xf>
    <xf numFmtId="0" fontId="25" fillId="6" borderId="0" xfId="0" applyFont="1" applyFill="1"/>
    <xf numFmtId="0" fontId="25" fillId="6" borderId="0" xfId="0" applyFont="1" applyFill="1" applyAlignment="1">
      <alignment horizontal="left" vertical="center" indent="15"/>
    </xf>
    <xf numFmtId="0" fontId="24" fillId="6" borderId="0" xfId="0" applyFont="1" applyFill="1" applyAlignment="1">
      <alignment horizontal="left" vertical="center" indent="15"/>
    </xf>
    <xf numFmtId="0" fontId="26" fillId="6" borderId="0" xfId="0" applyFont="1" applyFill="1" applyAlignment="1">
      <alignment horizontal="left" vertical="center" indent="15"/>
    </xf>
    <xf numFmtId="0" fontId="26" fillId="6" borderId="0" xfId="0" applyFont="1" applyFill="1" applyAlignment="1">
      <alignment horizontal="right" vertical="center"/>
    </xf>
    <xf numFmtId="0" fontId="21" fillId="6" borderId="0" xfId="0" applyFont="1" applyFill="1" applyAlignment="1">
      <alignment vertical="center"/>
    </xf>
    <xf numFmtId="0" fontId="24" fillId="6" borderId="0" xfId="0" applyFont="1" applyFill="1" applyAlignment="1">
      <alignment horizontal="right" vertical="center"/>
    </xf>
    <xf numFmtId="0" fontId="5" fillId="2" borderId="22" xfId="0" applyFont="1" applyFill="1" applyBorder="1"/>
    <xf numFmtId="0" fontId="5" fillId="0" borderId="2" xfId="0" applyFont="1" applyBorder="1" applyAlignment="1">
      <alignment horizontal="left" vertical="top"/>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1" xfId="0" applyFont="1" applyBorder="1"/>
    <xf numFmtId="1" fontId="5" fillId="10" borderId="6" xfId="0" applyNumberFormat="1" applyFont="1" applyFill="1" applyBorder="1"/>
    <xf numFmtId="165" fontId="7" fillId="2" borderId="20" xfId="0" applyNumberFormat="1" applyFont="1" applyFill="1" applyBorder="1" applyAlignment="1" applyProtection="1">
      <alignment horizontal="center" vertical="center"/>
      <protection locked="0"/>
    </xf>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10" fontId="10" fillId="2" borderId="24" xfId="1" applyNumberFormat="1" applyFont="1" applyFill="1" applyBorder="1" applyAlignment="1" applyProtection="1">
      <alignment horizontal="center"/>
      <protection hidden="1"/>
    </xf>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2" fontId="5" fillId="2" borderId="1" xfId="0" applyNumberFormat="1" applyFont="1" applyFill="1" applyBorder="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0" fontId="5" fillId="2" borderId="1" xfId="0" applyFont="1" applyFill="1" applyBorder="1" applyAlignment="1">
      <alignment horizontal="left"/>
    </xf>
    <xf numFmtId="1" fontId="5" fillId="2" borderId="1" xfId="0" applyNumberFormat="1" applyFont="1" applyFill="1" applyBorder="1"/>
    <xf numFmtId="1" fontId="5" fillId="2" borderId="0" xfId="0" applyNumberFormat="1" applyFont="1" applyFill="1"/>
    <xf numFmtId="1" fontId="5" fillId="2" borderId="32" xfId="0" applyNumberFormat="1" applyFont="1" applyFill="1" applyBorder="1"/>
    <xf numFmtId="2" fontId="5" fillId="2" borderId="32" xfId="0" applyNumberFormat="1"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165" fontId="15" fillId="2" borderId="22" xfId="0" applyNumberFormat="1" applyFont="1" applyFill="1" applyBorder="1" applyAlignment="1" applyProtection="1">
      <alignment horizontal="center"/>
      <protection locked="0"/>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9" fillId="3" borderId="38" xfId="0" applyFont="1" applyFill="1" applyBorder="1"/>
    <xf numFmtId="0" fontId="27" fillId="3" borderId="39" xfId="0" applyFont="1" applyFill="1" applyBorder="1"/>
    <xf numFmtId="0" fontId="28" fillId="3" borderId="39" xfId="2" quotePrefix="1" applyFont="1" applyFill="1" applyBorder="1"/>
    <xf numFmtId="0" fontId="0" fillId="3" borderId="40" xfId="0" applyFill="1" applyBorder="1"/>
    <xf numFmtId="0" fontId="7" fillId="0" borderId="41" xfId="0" applyFont="1" applyBorder="1"/>
    <xf numFmtId="0" fontId="7" fillId="0" borderId="42"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3"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4"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41" xfId="0" applyFont="1" applyFill="1" applyBorder="1"/>
    <xf numFmtId="0" fontId="7" fillId="2" borderId="0" xfId="0" applyFont="1" applyFill="1" applyAlignment="1">
      <alignment vertical="top"/>
    </xf>
    <xf numFmtId="0" fontId="7" fillId="2" borderId="42" xfId="0" applyFont="1" applyFill="1" applyBorder="1"/>
    <xf numFmtId="0" fontId="10" fillId="2" borderId="7" xfId="0" applyFont="1" applyFill="1" applyBorder="1"/>
    <xf numFmtId="0" fontId="5" fillId="0" borderId="0" xfId="0" applyFont="1" applyAlignment="1">
      <alignment horizontal="left" wrapText="1"/>
    </xf>
    <xf numFmtId="0" fontId="5" fillId="2" borderId="0" xfId="0" applyFont="1" applyFill="1" applyAlignment="1">
      <alignment horizontal="left" vertical="center" wrapText="1"/>
    </xf>
    <xf numFmtId="3" fontId="5" fillId="2" borderId="0" xfId="0" applyNumberFormat="1" applyFont="1" applyFill="1" applyAlignment="1">
      <alignment horizontal="left" vertical="center" wrapText="1"/>
    </xf>
    <xf numFmtId="10" fontId="13" fillId="6" borderId="20" xfId="0" applyNumberFormat="1" applyFont="1" applyFill="1" applyBorder="1" applyAlignment="1" applyProtection="1">
      <alignment horizontal="center"/>
      <protection locked="0"/>
    </xf>
    <xf numFmtId="165" fontId="15" fillId="15"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30"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5"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165" fontId="5" fillId="2" borderId="6" xfId="0" applyNumberFormat="1" applyFont="1" applyFill="1" applyBorder="1" applyAlignment="1">
      <alignment horizontal="center"/>
    </xf>
    <xf numFmtId="0" fontId="7" fillId="2" borderId="0" xfId="0" applyFont="1" applyFill="1" applyAlignment="1">
      <alignment wrapText="1"/>
    </xf>
    <xf numFmtId="165" fontId="5" fillId="6" borderId="6" xfId="0" applyNumberFormat="1" applyFont="1" applyFill="1" applyBorder="1" applyAlignment="1">
      <alignment horizontal="center"/>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5" fontId="13" fillId="6" borderId="24" xfId="0" applyNumberFormat="1" applyFont="1" applyFill="1" applyBorder="1" applyAlignment="1" applyProtection="1">
      <alignment horizontal="center"/>
      <protection locked="0"/>
    </xf>
    <xf numFmtId="10" fontId="30" fillId="10" borderId="6" xfId="4" applyNumberFormat="1" applyFont="1" applyFill="1" applyBorder="1" applyAlignment="1" applyProtection="1">
      <alignment horizontal="center"/>
      <protection locked="0"/>
    </xf>
    <xf numFmtId="44" fontId="30"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4" xfId="0" applyFont="1" applyFill="1" applyBorder="1"/>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8" fontId="7" fillId="2" borderId="6" xfId="4" applyNumberFormat="1" applyFont="1" applyFill="1" applyBorder="1" applyProtection="1"/>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7" fillId="0" borderId="21" xfId="0" applyFont="1" applyBorder="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0" fontId="10" fillId="0" borderId="21"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44" fontId="10" fillId="2" borderId="12" xfId="0" applyNumberFormat="1" applyFont="1" applyFill="1" applyBorder="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7" fillId="2" borderId="33" xfId="0" applyFont="1" applyFill="1" applyBorder="1"/>
    <xf numFmtId="9" fontId="7" fillId="2" borderId="34" xfId="0" applyNumberFormat="1"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6"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30" fillId="2" borderId="6" xfId="4" applyFont="1" applyFill="1" applyBorder="1" applyAlignment="1" applyProtection="1">
      <alignment horizontal="center"/>
    </xf>
    <xf numFmtId="10" fontId="30" fillId="2" borderId="6" xfId="4" applyNumberFormat="1" applyFont="1" applyFill="1" applyBorder="1" applyAlignment="1" applyProtection="1">
      <alignment horizontal="center"/>
    </xf>
    <xf numFmtId="44" fontId="30" fillId="2" borderId="6" xfId="0" applyNumberFormat="1" applyFont="1" applyFill="1" applyBorder="1"/>
    <xf numFmtId="9" fontId="10" fillId="13" borderId="46" xfId="1" applyFont="1" applyFill="1" applyBorder="1" applyAlignment="1" applyProtection="1">
      <alignment horizontal="center"/>
    </xf>
    <xf numFmtId="10" fontId="31" fillId="2" borderId="46"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30"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31"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31"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31"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44" fontId="7" fillId="2" borderId="17" xfId="4" applyFont="1" applyFill="1" applyBorder="1" applyAlignment="1" applyProtection="1">
      <alignment horizontal="center"/>
    </xf>
    <xf numFmtId="0" fontId="10" fillId="6" borderId="18" xfId="0" applyFont="1" applyFill="1" applyBorder="1"/>
    <xf numFmtId="0" fontId="10" fillId="2" borderId="33" xfId="0" applyFont="1" applyFill="1" applyBorder="1"/>
    <xf numFmtId="0" fontId="10" fillId="2" borderId="34"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24" xfId="0" applyFont="1" applyFill="1" applyBorder="1" applyAlignment="1">
      <alignment horizontal="center"/>
    </xf>
    <xf numFmtId="165" fontId="13" fillId="6" borderId="24" xfId="0" applyNumberFormat="1" applyFont="1" applyFill="1" applyBorder="1" applyAlignment="1">
      <alignment horizontal="center"/>
    </xf>
    <xf numFmtId="0" fontId="7" fillId="11" borderId="37" xfId="0" applyFont="1" applyFill="1" applyBorder="1"/>
    <xf numFmtId="165" fontId="7" fillId="11" borderId="36" xfId="1" applyNumberFormat="1" applyFont="1" applyFill="1" applyBorder="1" applyAlignment="1" applyProtection="1">
      <alignment horizontal="center"/>
    </xf>
    <xf numFmtId="165" fontId="13" fillId="2" borderId="24" xfId="0" applyNumberFormat="1" applyFont="1" applyFill="1" applyBorder="1" applyAlignment="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5" xfId="0" applyFont="1" applyFill="1" applyBorder="1"/>
    <xf numFmtId="0" fontId="10" fillId="2" borderId="27" xfId="0" applyFont="1" applyFill="1" applyBorder="1" applyAlignment="1">
      <alignment horizontal="center"/>
    </xf>
    <xf numFmtId="0" fontId="14" fillId="2" borderId="0" xfId="0" applyFont="1" applyFill="1"/>
    <xf numFmtId="165" fontId="7" fillId="2" borderId="12" xfId="1" applyNumberFormat="1" applyFont="1" applyFill="1" applyBorder="1" applyAlignment="1" applyProtection="1">
      <alignment horizontal="center"/>
    </xf>
    <xf numFmtId="165" fontId="7" fillId="2" borderId="0" xfId="1" applyNumberFormat="1" applyFont="1" applyFill="1" applyBorder="1" applyAlignment="1" applyProtection="1">
      <alignment horizontal="center"/>
    </xf>
    <xf numFmtId="165"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5" fontId="10" fillId="2" borderId="24" xfId="0" applyNumberFormat="1" applyFont="1" applyFill="1" applyBorder="1" applyAlignment="1">
      <alignment horizontal="center" vertical="center"/>
    </xf>
    <xf numFmtId="0" fontId="17" fillId="2" borderId="17" xfId="0" applyFont="1" applyFill="1" applyBorder="1"/>
    <xf numFmtId="165"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0" fillId="10" borderId="6" xfId="0" applyFont="1" applyFill="1" applyBorder="1" applyAlignment="1" applyProtection="1">
      <alignment horizontal="center"/>
      <protection locked="0"/>
    </xf>
    <xf numFmtId="9" fontId="7" fillId="10" borderId="6" xfId="1" applyFont="1" applyFill="1" applyBorder="1" applyAlignment="1" applyProtection="1">
      <alignment horizontal="center"/>
      <protection locked="0"/>
    </xf>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5" fontId="13" fillId="10" borderId="24" xfId="0" applyNumberFormat="1" applyFont="1" applyFill="1" applyBorder="1" applyAlignment="1" applyProtection="1">
      <alignment horizontal="center"/>
      <protection locked="0"/>
    </xf>
    <xf numFmtId="0" fontId="7" fillId="10" borderId="6" xfId="0" applyFont="1" applyFill="1" applyBorder="1" applyAlignment="1" applyProtection="1">
      <alignment horizontal="center"/>
      <protection locked="0"/>
    </xf>
    <xf numFmtId="165" fontId="13" fillId="10" borderId="30" xfId="1" applyNumberFormat="1" applyFont="1" applyFill="1" applyBorder="1" applyAlignment="1" applyProtection="1">
      <alignment horizontal="center"/>
      <protection locked="0"/>
    </xf>
    <xf numFmtId="44" fontId="7" fillId="2" borderId="0" xfId="0" applyNumberFormat="1" applyFont="1" applyFill="1"/>
    <xf numFmtId="9" fontId="7" fillId="2" borderId="12" xfId="1" applyFont="1" applyFill="1" applyBorder="1" applyProtection="1"/>
    <xf numFmtId="2" fontId="7" fillId="2" borderId="0" xfId="1" applyNumberFormat="1" applyFont="1" applyFill="1" applyBorder="1" applyAlignment="1" applyProtection="1">
      <alignment horizontal="center"/>
    </xf>
    <xf numFmtId="0" fontId="10" fillId="6" borderId="20" xfId="0" applyFont="1" applyFill="1" applyBorder="1" applyAlignment="1">
      <alignment horizontal="center"/>
    </xf>
    <xf numFmtId="166" fontId="13" fillId="13" borderId="24" xfId="0" applyNumberFormat="1" applyFont="1" applyFill="1" applyBorder="1" applyAlignment="1">
      <alignment horizontal="center"/>
    </xf>
    <xf numFmtId="165" fontId="13" fillId="6" borderId="6" xfId="0" applyNumberFormat="1" applyFont="1" applyFill="1" applyBorder="1" applyAlignment="1">
      <alignment horizontal="center"/>
    </xf>
    <xf numFmtId="0" fontId="10" fillId="6" borderId="27" xfId="0" applyFont="1" applyFill="1" applyBorder="1" applyAlignment="1">
      <alignment horizontal="center"/>
    </xf>
    <xf numFmtId="0" fontId="12" fillId="2" borderId="7" xfId="0" applyFont="1" applyFill="1" applyBorder="1"/>
    <xf numFmtId="10" fontId="7" fillId="2" borderId="0" xfId="1" applyNumberFormat="1" applyFont="1" applyFill="1" applyBorder="1" applyAlignment="1" applyProtection="1">
      <alignment horizontal="center"/>
    </xf>
    <xf numFmtId="0" fontId="11" fillId="2" borderId="22" xfId="0" applyFont="1" applyFill="1" applyBorder="1"/>
    <xf numFmtId="10" fontId="13" fillId="2" borderId="6" xfId="0" applyNumberFormat="1" applyFont="1" applyFill="1" applyBorder="1" applyAlignment="1">
      <alignment horizontal="center"/>
    </xf>
    <xf numFmtId="10" fontId="13" fillId="2" borderId="30" xfId="0" applyNumberFormat="1" applyFont="1" applyFill="1" applyBorder="1" applyAlignment="1">
      <alignment horizontal="center"/>
    </xf>
    <xf numFmtId="165" fontId="15" fillId="15" borderId="20" xfId="0" applyNumberFormat="1" applyFont="1" applyFill="1" applyBorder="1" applyAlignment="1">
      <alignment horizontal="center"/>
    </xf>
    <xf numFmtId="165" fontId="15" fillId="6" borderId="27" xfId="0" applyNumberFormat="1" applyFont="1" applyFill="1" applyBorder="1" applyAlignment="1">
      <alignment horizontal="center"/>
    </xf>
    <xf numFmtId="165" fontId="13" fillId="2" borderId="12" xfId="0" applyNumberFormat="1" applyFont="1" applyFill="1" applyBorder="1" applyAlignment="1">
      <alignment horizontal="center"/>
    </xf>
    <xf numFmtId="165" fontId="15" fillId="2" borderId="22" xfId="0" applyNumberFormat="1" applyFont="1" applyFill="1" applyBorder="1" applyAlignment="1">
      <alignment horizontal="center"/>
    </xf>
    <xf numFmtId="164" fontId="7" fillId="13" borderId="6" xfId="1" applyNumberFormat="1" applyFont="1" applyFill="1" applyBorder="1" applyAlignment="1" applyProtection="1">
      <alignment horizontal="center"/>
    </xf>
    <xf numFmtId="165" fontId="7" fillId="2" borderId="20" xfId="0" applyNumberFormat="1" applyFont="1" applyFill="1" applyBorder="1" applyAlignment="1">
      <alignment horizontal="center" vertical="center"/>
    </xf>
    <xf numFmtId="165" fontId="5" fillId="2" borderId="0" xfId="0" applyNumberFormat="1" applyFont="1" applyFill="1" applyAlignment="1">
      <alignment horizontal="center"/>
    </xf>
    <xf numFmtId="0" fontId="7" fillId="0" borderId="0" xfId="0" applyFont="1" applyAlignment="1">
      <alignment horizontal="right" vertical="center"/>
    </xf>
    <xf numFmtId="0" fontId="7" fillId="0" borderId="41" xfId="0" applyFont="1" applyBorder="1" applyAlignment="1">
      <alignment vertical="top"/>
    </xf>
    <xf numFmtId="0" fontId="7" fillId="2" borderId="0" xfId="0" applyFont="1" applyFill="1" applyAlignment="1">
      <alignment horizontal="left" vertical="top" wrapText="1"/>
    </xf>
    <xf numFmtId="0" fontId="7" fillId="0" borderId="42"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7"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5" fontId="13" fillId="2" borderId="27" xfId="0" applyNumberFormat="1" applyFont="1" applyFill="1" applyBorder="1" applyAlignment="1" applyProtection="1">
      <alignment horizontal="center"/>
      <protection locked="0"/>
    </xf>
    <xf numFmtId="165" fontId="13" fillId="2" borderId="27" xfId="0" applyNumberFormat="1" applyFont="1" applyFill="1" applyBorder="1" applyAlignment="1">
      <alignment horizontal="center"/>
    </xf>
    <xf numFmtId="165" fontId="7" fillId="10" borderId="6" xfId="1" applyNumberFormat="1" applyFont="1" applyFill="1" applyBorder="1" applyAlignment="1" applyProtection="1">
      <alignment horizontal="center"/>
      <protection locked="0"/>
    </xf>
    <xf numFmtId="10" fontId="13" fillId="2" borderId="20" xfId="0" applyNumberFormat="1" applyFont="1" applyFill="1" applyBorder="1" applyAlignment="1" applyProtection="1">
      <alignment horizontal="center"/>
      <protection locked="0"/>
    </xf>
    <xf numFmtId="165" fontId="10" fillId="6" borderId="27" xfId="1" applyNumberFormat="1" applyFont="1" applyFill="1" applyBorder="1" applyAlignment="1" applyProtection="1">
      <alignment horizontal="center"/>
    </xf>
    <xf numFmtId="165" fontId="7" fillId="2" borderId="0" xfId="0" applyNumberFormat="1" applyFont="1" applyFill="1"/>
    <xf numFmtId="165" fontId="7" fillId="2" borderId="6" xfId="1" applyNumberFormat="1" applyFont="1" applyFill="1" applyBorder="1" applyAlignment="1" applyProtection="1">
      <alignment horizontal="center"/>
    </xf>
    <xf numFmtId="165" fontId="7" fillId="6" borderId="27"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31" xfId="0" applyNumberFormat="1" applyFont="1" applyFill="1" applyBorder="1" applyAlignment="1">
      <alignment horizontal="center"/>
    </xf>
    <xf numFmtId="165" fontId="11" fillId="2" borderId="8" xfId="0" applyNumberFormat="1" applyFont="1" applyFill="1" applyBorder="1"/>
    <xf numFmtId="165" fontId="7" fillId="2" borderId="8" xfId="0" applyNumberFormat="1" applyFont="1" applyFill="1" applyBorder="1"/>
    <xf numFmtId="165" fontId="10" fillId="12" borderId="15" xfId="0" applyNumberFormat="1" applyFont="1" applyFill="1" applyBorder="1"/>
    <xf numFmtId="165" fontId="10" fillId="6" borderId="4" xfId="0" applyNumberFormat="1" applyFont="1" applyFill="1" applyBorder="1" applyAlignment="1">
      <alignment horizontal="center"/>
    </xf>
    <xf numFmtId="165" fontId="7" fillId="6" borderId="45" xfId="0" applyNumberFormat="1" applyFont="1" applyFill="1" applyBorder="1" applyAlignment="1">
      <alignment horizontal="center"/>
    </xf>
    <xf numFmtId="165" fontId="11" fillId="6" borderId="6" xfId="0" applyNumberFormat="1" applyFont="1" applyFill="1" applyBorder="1"/>
    <xf numFmtId="165" fontId="11" fillId="2" borderId="12" xfId="0" applyNumberFormat="1" applyFont="1" applyFill="1" applyBorder="1"/>
    <xf numFmtId="165" fontId="11" fillId="2" borderId="0" xfId="0" applyNumberFormat="1" applyFont="1" applyFill="1"/>
    <xf numFmtId="165" fontId="7" fillId="2" borderId="22" xfId="0" applyNumberFormat="1" applyFont="1" applyFill="1" applyBorder="1"/>
    <xf numFmtId="0" fontId="7" fillId="2" borderId="26" xfId="0" applyFont="1" applyFill="1" applyBorder="1"/>
    <xf numFmtId="0" fontId="7" fillId="15" borderId="22" xfId="0" applyFont="1" applyFill="1" applyBorder="1"/>
    <xf numFmtId="10" fontId="7" fillId="6" borderId="45"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6"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8" xfId="0" applyFont="1" applyFill="1" applyBorder="1"/>
    <xf numFmtId="0" fontId="10" fillId="3" borderId="39" xfId="0" applyFont="1" applyFill="1" applyBorder="1"/>
    <xf numFmtId="0" fontId="7" fillId="3" borderId="40" xfId="0" applyFont="1" applyFill="1" applyBorder="1"/>
    <xf numFmtId="0" fontId="7" fillId="0" borderId="48"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0" fontId="7" fillId="3" borderId="0" xfId="0" applyFont="1" applyFill="1" applyAlignment="1">
      <alignment horizontal="left"/>
    </xf>
    <xf numFmtId="0" fontId="7" fillId="2" borderId="0" xfId="0" applyFont="1" applyFill="1" applyAlignment="1">
      <alignment horizontal="left"/>
    </xf>
    <xf numFmtId="0" fontId="7" fillId="4" borderId="0" xfId="0" applyFont="1" applyFill="1" applyAlignment="1">
      <alignment horizontal="left"/>
    </xf>
    <xf numFmtId="1" fontId="5" fillId="2" borderId="0" xfId="0" applyNumberFormat="1" applyFont="1" applyFill="1" applyAlignment="1">
      <alignment horizontal="left"/>
    </xf>
    <xf numFmtId="0" fontId="7" fillId="2" borderId="12" xfId="0" applyFont="1" applyFill="1" applyBorder="1" applyAlignment="1">
      <alignment horizontal="left"/>
    </xf>
    <xf numFmtId="0" fontId="7" fillId="6" borderId="0" xfId="0" applyFont="1" applyFill="1" applyAlignment="1">
      <alignment horizontal="left"/>
    </xf>
    <xf numFmtId="0" fontId="7" fillId="0" borderId="0" xfId="0" applyFont="1" applyAlignment="1">
      <alignment vertical="center"/>
    </xf>
    <xf numFmtId="0" fontId="13" fillId="2" borderId="24" xfId="0" applyFont="1" applyFill="1" applyBorder="1" applyAlignment="1">
      <alignment vertical="center"/>
    </xf>
    <xf numFmtId="0" fontId="13" fillId="10" borderId="24" xfId="0" applyFont="1" applyFill="1" applyBorder="1" applyAlignment="1" applyProtection="1">
      <alignment horizontal="center" vertical="center"/>
      <protection locked="0"/>
    </xf>
    <xf numFmtId="166" fontId="13" fillId="13" borderId="24" xfId="0" applyNumberFormat="1" applyFont="1" applyFill="1" applyBorder="1" applyAlignment="1">
      <alignment horizontal="center" vertical="center"/>
    </xf>
    <xf numFmtId="165" fontId="13" fillId="2" borderId="24" xfId="0" applyNumberFormat="1" applyFont="1" applyFill="1" applyBorder="1" applyAlignment="1">
      <alignment horizontal="center" vertical="center"/>
    </xf>
    <xf numFmtId="0" fontId="7" fillId="2" borderId="0" xfId="0" applyFont="1" applyFill="1" applyAlignment="1">
      <alignment vertical="center"/>
    </xf>
    <xf numFmtId="0" fontId="7" fillId="2" borderId="10" xfId="0" applyFont="1" applyFill="1" applyBorder="1" applyAlignment="1">
      <alignment vertical="center"/>
    </xf>
    <xf numFmtId="165" fontId="5" fillId="2" borderId="0" xfId="1" applyNumberFormat="1" applyFont="1" applyFill="1" applyBorder="1" applyAlignment="1">
      <alignment horizontal="right"/>
    </xf>
    <xf numFmtId="165" fontId="7" fillId="0" borderId="0" xfId="1" applyNumberFormat="1" applyFont="1" applyBorder="1"/>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2" fontId="5" fillId="0" borderId="1" xfId="0" applyNumberFormat="1" applyFont="1" applyBorder="1" applyAlignment="1">
      <alignment horizontal="left"/>
    </xf>
    <xf numFmtId="9" fontId="5" fillId="10" borderId="23" xfId="1" applyFont="1" applyFill="1" applyBorder="1" applyProtection="1">
      <protection locked="0"/>
    </xf>
    <xf numFmtId="2" fontId="5" fillId="0" borderId="0" xfId="0" applyNumberFormat="1" applyFont="1"/>
    <xf numFmtId="2" fontId="5" fillId="2" borderId="1" xfId="0" applyNumberFormat="1" applyFont="1" applyFill="1" applyBorder="1" applyAlignment="1">
      <alignment horizontal="left"/>
    </xf>
    <xf numFmtId="9" fontId="5" fillId="10" borderId="6" xfId="1" applyFont="1" applyFill="1" applyBorder="1"/>
    <xf numFmtId="165" fontId="7" fillId="2" borderId="0" xfId="1" applyNumberFormat="1" applyFont="1" applyFill="1" applyBorder="1"/>
    <xf numFmtId="0" fontId="5" fillId="2" borderId="2" xfId="0" applyFont="1" applyFill="1" applyBorder="1" applyAlignment="1">
      <alignment horizontal="left" wrapText="1"/>
    </xf>
    <xf numFmtId="0" fontId="5" fillId="0" borderId="1" xfId="0" applyFont="1" applyBorder="1" applyAlignment="1">
      <alignment horizontal="right"/>
    </xf>
    <xf numFmtId="2" fontId="5" fillId="0" borderId="1" xfId="0" applyNumberFormat="1" applyFont="1" applyBorder="1" applyAlignment="1">
      <alignment horizontal="right"/>
    </xf>
    <xf numFmtId="2" fontId="5" fillId="0" borderId="0" xfId="0" applyNumberFormat="1" applyFont="1" applyAlignment="1">
      <alignment horizontal="right"/>
    </xf>
    <xf numFmtId="0" fontId="7" fillId="11" borderId="49" xfId="0" applyFont="1" applyFill="1" applyBorder="1"/>
    <xf numFmtId="0" fontId="7" fillId="11" borderId="17" xfId="0" applyFont="1" applyFill="1" applyBorder="1"/>
    <xf numFmtId="0" fontId="7" fillId="0" borderId="11" xfId="0" applyFont="1" applyBorder="1"/>
    <xf numFmtId="165" fontId="15" fillId="15" borderId="29" xfId="0" applyNumberFormat="1" applyFont="1" applyFill="1" applyBorder="1" applyAlignment="1" applyProtection="1">
      <alignment horizontal="center"/>
      <protection locked="0"/>
    </xf>
    <xf numFmtId="0" fontId="10" fillId="2" borderId="46" xfId="0" applyFont="1" applyFill="1" applyBorder="1"/>
    <xf numFmtId="0" fontId="7" fillId="0" borderId="0" xfId="0" applyFont="1" applyAlignment="1">
      <alignment horizontal="left" vertical="top" wrapText="1"/>
    </xf>
    <xf numFmtId="165" fontId="7" fillId="2" borderId="21" xfId="1" applyNumberFormat="1" applyFont="1" applyFill="1" applyBorder="1" applyAlignment="1" applyProtection="1">
      <alignment horizontal="center"/>
    </xf>
    <xf numFmtId="165"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5" fillId="2" borderId="0" xfId="0" applyFont="1" applyFill="1"/>
    <xf numFmtId="0" fontId="7" fillId="11" borderId="7" xfId="0" applyFont="1" applyFill="1" applyBorder="1" applyAlignment="1">
      <alignment horizontal="left" vertical="top" wrapText="1"/>
    </xf>
    <xf numFmtId="0" fontId="7" fillId="11" borderId="8" xfId="0" applyFont="1" applyFill="1" applyBorder="1" applyAlignment="1">
      <alignment horizontal="left" vertical="top" wrapText="1"/>
    </xf>
    <xf numFmtId="0" fontId="7" fillId="11" borderId="9" xfId="0" applyFont="1" applyFill="1" applyBorder="1" applyAlignment="1">
      <alignment horizontal="left" vertical="top" wrapText="1"/>
    </xf>
    <xf numFmtId="0" fontId="7" fillId="11" borderId="17" xfId="0" applyFont="1" applyFill="1" applyBorder="1" applyAlignment="1">
      <alignment horizontal="left" vertical="top" wrapText="1"/>
    </xf>
    <xf numFmtId="0" fontId="7" fillId="11" borderId="0" xfId="0" applyFont="1" applyFill="1" applyAlignment="1">
      <alignment horizontal="left" vertical="top" wrapText="1"/>
    </xf>
    <xf numFmtId="0" fontId="7" fillId="11" borderId="10" xfId="0" applyFont="1" applyFill="1" applyBorder="1" applyAlignment="1">
      <alignment horizontal="left" vertical="top" wrapText="1"/>
    </xf>
    <xf numFmtId="0" fontId="7" fillId="11" borderId="11" xfId="0" applyFont="1" applyFill="1" applyBorder="1" applyAlignment="1">
      <alignment horizontal="left" vertical="top" wrapText="1"/>
    </xf>
    <xf numFmtId="0" fontId="7" fillId="11" borderId="12" xfId="0" applyFont="1" applyFill="1" applyBorder="1" applyAlignment="1">
      <alignment horizontal="left" vertical="top" wrapText="1"/>
    </xf>
    <xf numFmtId="0" fontId="7" fillId="11" borderId="13" xfId="0" applyFont="1" applyFill="1" applyBorder="1" applyAlignment="1">
      <alignment horizontal="left" vertical="top" wrapText="1"/>
    </xf>
    <xf numFmtId="0" fontId="7" fillId="11" borderId="7" xfId="0" applyFont="1" applyFill="1" applyBorder="1" applyAlignment="1">
      <alignment horizontal="left" wrapText="1"/>
    </xf>
    <xf numFmtId="0" fontId="7" fillId="11" borderId="8" xfId="0" applyFont="1" applyFill="1" applyBorder="1" applyAlignment="1">
      <alignment horizontal="left" wrapText="1"/>
    </xf>
    <xf numFmtId="0" fontId="7" fillId="11" borderId="9" xfId="0" applyFont="1" applyFill="1" applyBorder="1" applyAlignment="1">
      <alignment horizontal="left" wrapText="1"/>
    </xf>
    <xf numFmtId="0" fontId="7" fillId="11" borderId="17" xfId="0" applyFont="1" applyFill="1" applyBorder="1" applyAlignment="1">
      <alignment horizontal="left" wrapText="1"/>
    </xf>
    <xf numFmtId="0" fontId="7" fillId="11" borderId="0" xfId="0" applyFont="1" applyFill="1" applyAlignment="1">
      <alignment horizontal="left" wrapText="1"/>
    </xf>
    <xf numFmtId="0" fontId="7" fillId="11" borderId="10" xfId="0" applyFont="1" applyFill="1" applyBorder="1" applyAlignment="1">
      <alignment horizontal="left" wrapText="1"/>
    </xf>
    <xf numFmtId="0" fontId="7" fillId="11" borderId="11" xfId="0" applyFont="1" applyFill="1" applyBorder="1" applyAlignment="1">
      <alignment horizontal="left" wrapText="1"/>
    </xf>
    <xf numFmtId="0" fontId="7" fillId="11" borderId="12" xfId="0" applyFont="1" applyFill="1" applyBorder="1" applyAlignment="1">
      <alignment horizontal="left" wrapText="1"/>
    </xf>
    <xf numFmtId="0" fontId="7" fillId="11" borderId="13" xfId="0" applyFont="1" applyFill="1" applyBorder="1" applyAlignment="1">
      <alignment horizontal="left"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cellXfs>
  <cellStyles count="5">
    <cellStyle name="Hyperlink" xfId="2" builtinId="8"/>
    <cellStyle name="Komma" xfId="3" builtinId="3"/>
    <cellStyle name="Procent" xfId="1" builtinId="5"/>
    <cellStyle name="Standaard" xfId="0" builtinId="0"/>
    <cellStyle name="Valuta" xfId="4" builtinId="4"/>
  </cellStyles>
  <dxfs count="77">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patternType="none">
          <bgColor auto="1"/>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Uitsplitsing totale kosten per uur (gewogen gemiddeld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 over alle schalen, jaar 1)</a:t>
          </a:r>
        </a:p>
      </cx:txPr>
    </cx:title>
    <cx:plotArea>
      <cx:plotAreaRegion>
        <cx:series layoutId="waterfall" uniqueId="{11958D2D-BB34-4C5F-AC70-35B1D376FB0C}">
          <cx:spPr>
            <a:solidFill>
              <a:schemeClr val="tx2"/>
            </a:solidFill>
          </cx:spPr>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5">
            <cx:spPr>
              <a:solidFill>
                <a:srgbClr val="41B6E6">
                  <a:lumMod val="75000"/>
                </a:srgbClr>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 idx="1">
              <cx:txPr>
                <a:bodyPr spcFirstLastPara="1" vertOverflow="ellipsis" horzOverflow="overflow" wrap="square" lIns="0" tIns="0" rIns="0" bIns="0" anchor="ctr" anchorCtr="1"/>
                <a:lstStyle/>
                <a:p>
                  <a:pPr algn="ctr" rtl="0">
                    <a:defRPr sz="700">
                      <a:latin typeface="Segoe UI" panose="020B0502040204020203" pitchFamily="34" charset="0"/>
                      <a:ea typeface="Segoe UI" panose="020B0502040204020203" pitchFamily="34" charset="0"/>
                      <a:cs typeface="Segoe UI" panose="020B0502040204020203" pitchFamily="34" charset="0"/>
                    </a:defRPr>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18897091-CF33-4D17-B5F8-A1468874498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solidFill>
                        <a:schemeClr val="tx1"/>
                      </a:solidFill>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8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800"/>
          </a:p>
        </cx:txPr>
      </cx:axis>
    </cx:plotArea>
  </cx:chart>
  <cx:spPr>
    <a:solidFill>
      <a:schemeClr val="bg1">
        <a:lumMod val="95000"/>
      </a:schemeClr>
    </a:solidFill>
    <a:ln>
      <a:solidFill>
        <a:schemeClr val="bg1">
          <a:lumMod val="50000"/>
        </a:schemeClr>
      </a:solidFill>
    </a:ln>
  </cx:spPr>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3A3F0606-86BA-48AB-B2AA-1B61EA1CEE64}">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92B4D877-CD73-48B3-AD38-AA8B210BA997}">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3.xml"/></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1465</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141922</xdr:colOff>
      <xdr:row>31</xdr:row>
      <xdr:rowOff>49528</xdr:rowOff>
    </xdr:from>
    <xdr:to>
      <xdr:col>3</xdr:col>
      <xdr:colOff>15240</xdr:colOff>
      <xdr:row>47</xdr:row>
      <xdr:rowOff>36633</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273807" y="9127586"/>
          <a:ext cx="8211356" cy="209725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 definitieve rekentool 2023 t.o.v. definitieve rekentool 2022</a:t>
          </a:r>
        </a:p>
        <a:p>
          <a:pPr algn="l"/>
          <a:r>
            <a:rPr lang="en-US" sz="800" b="0">
              <a:latin typeface="Segoe UI" panose="020B0502040204020203" pitchFamily="34" charset="0"/>
              <a:cs typeface="Segoe UI" panose="020B0502040204020203" pitchFamily="34" charset="0"/>
            </a:rPr>
            <a:t>Deze rekentool is een geupdate versie van de rekentool van 2022. In deze update zijn de volgende punten gewijzigd die van invloed zijn op de uiteindelijke kostprijs:</a:t>
          </a:r>
        </a:p>
        <a:p>
          <a:pPr algn="l"/>
          <a:r>
            <a:rPr lang="en-US" sz="800" b="0">
              <a:latin typeface="Segoe UI" panose="020B0502040204020203" pitchFamily="34" charset="0"/>
              <a:cs typeface="Segoe UI" panose="020B0502040204020203" pitchFamily="34" charset="0"/>
            </a:rPr>
            <a:t>- Bruto uurlonen, eindejaarsuitkering en vakantiegeld</a:t>
          </a:r>
        </a:p>
        <a:p>
          <a:pPr algn="l"/>
          <a:r>
            <a:rPr lang="en-US" sz="800" b="0">
              <a:latin typeface="Segoe UI" panose="020B0502040204020203" pitchFamily="34" charset="0"/>
              <a:cs typeface="Segoe UI" panose="020B0502040204020203" pitchFamily="34" charset="0"/>
            </a:rPr>
            <a:t>- Premies sociale lasten</a:t>
          </a:r>
        </a:p>
        <a:p>
          <a:pPr algn="l"/>
          <a:r>
            <a:rPr lang="en-US" sz="800" b="0">
              <a:latin typeface="Segoe UI" panose="020B0502040204020203" pitchFamily="34" charset="0"/>
              <a:cs typeface="Segoe UI" panose="020B0502040204020203" pitchFamily="34" charset="0"/>
            </a:rPr>
            <a:t>-</a:t>
          </a:r>
          <a:r>
            <a:rPr lang="en-US" sz="800" b="0" baseline="0">
              <a:latin typeface="Segoe UI" panose="020B0502040204020203" pitchFamily="34" charset="0"/>
              <a:cs typeface="Segoe UI" panose="020B0502040204020203" pitchFamily="34" charset="0"/>
            </a:rPr>
            <a:t> </a:t>
          </a:r>
          <a:r>
            <a:rPr lang="en-US" sz="800" b="0">
              <a:latin typeface="Segoe UI" panose="020B0502040204020203" pitchFamily="34" charset="0"/>
              <a:cs typeface="Segoe UI" panose="020B0502040204020203" pitchFamily="34" charset="0"/>
            </a:rPr>
            <a:t>Suggesties voor voor de overhead, overige personele kosten en de sociale lasten op basis van Berenschot Benchmark Care</a:t>
          </a:r>
        </a:p>
        <a:p>
          <a:pPr algn="l"/>
          <a:r>
            <a:rPr lang="en-US" sz="800" b="0">
              <a:latin typeface="Segoe UI" panose="020B0502040204020203" pitchFamily="34" charset="0"/>
              <a:cs typeface="Segoe UI" panose="020B0502040204020203" pitchFamily="34" charset="0"/>
            </a:rPr>
            <a:t>- Suggesties voor verzuimcijfers</a:t>
          </a:r>
        </a:p>
        <a:p>
          <a:pPr algn="l"/>
          <a:r>
            <a:rPr lang="en-US" sz="800" b="0">
              <a:latin typeface="Segoe UI" panose="020B0502040204020203" pitchFamily="34" charset="0"/>
              <a:cs typeface="Segoe UI" panose="020B0502040204020203" pitchFamily="34" charset="0"/>
            </a:rPr>
            <a:t>- Het wettelijk minimumloon is toegevoegd, deze wordt verhoogd per 1 januari 2023 en valt hoger uit dan de laagste schaal van de cao VVT.</a:t>
          </a:r>
        </a:p>
        <a:p>
          <a:pPr algn="l"/>
          <a:r>
            <a:rPr lang="en-US" sz="800" b="0">
              <a:latin typeface="Segoe UI" panose="020B0502040204020203" pitchFamily="34" charset="0"/>
              <a:cs typeface="Segoe UI" panose="020B0502040204020203" pitchFamily="34" charset="0"/>
            </a:rPr>
            <a:t>-</a:t>
          </a:r>
          <a:r>
            <a:rPr lang="en-US" sz="800" b="0" baseline="0">
              <a:latin typeface="Segoe UI" panose="020B0502040204020203" pitchFamily="34" charset="0"/>
              <a:cs typeface="Segoe UI" panose="020B0502040204020203" pitchFamily="34" charset="0"/>
            </a:rPr>
            <a:t> In de berekening van de productiviteit van de GHZ is rekening gehouden met de eenmalige toevoeging van 8 uur balansverlof.</a:t>
          </a:r>
          <a:endParaRPr lang="en-US" sz="800" b="0">
            <a:latin typeface="Segoe UI" panose="020B0502040204020203" pitchFamily="34" charset="0"/>
            <a:cs typeface="Segoe UI" panose="020B0502040204020203" pitchFamily="34" charset="0"/>
          </a:endParaRPr>
        </a:p>
        <a:p>
          <a:pPr algn="l"/>
          <a:r>
            <a:rPr lang="en-US" sz="800" b="0">
              <a:latin typeface="Segoe UI" panose="020B0502040204020203" pitchFamily="34" charset="0"/>
              <a:cs typeface="Segoe UI" panose="020B0502040204020203" pitchFamily="34" charset="0"/>
            </a:rPr>
            <a:t>- Tot slot is het</a:t>
          </a:r>
          <a:r>
            <a:rPr lang="en-US" sz="800" b="0" baseline="0">
              <a:latin typeface="Segoe UI" panose="020B0502040204020203" pitchFamily="34" charset="0"/>
              <a:cs typeface="Segoe UI" panose="020B0502040204020203" pitchFamily="34" charset="0"/>
            </a:rPr>
            <a:t> balansbudget binnen de GGZ vanaf nu standaard opgenomen in de kostprijs.</a:t>
          </a:r>
          <a:endParaRPr lang="en-US" sz="800" b="0">
            <a:latin typeface="Segoe UI" panose="020B0502040204020203" pitchFamily="34" charset="0"/>
            <a:cs typeface="Segoe UI" panose="020B0502040204020203" pitchFamily="34" charset="0"/>
          </a:endParaRPr>
        </a:p>
        <a:p>
          <a:pPr algn="l"/>
          <a:endParaRPr lang="en-US" sz="800" b="1">
            <a:solidFill>
              <a:schemeClr val="lt1"/>
            </a:solidFill>
            <a:latin typeface="Segoe UI" panose="020B0502040204020203" pitchFamily="34" charset="0"/>
            <a:ea typeface="+mn-ea"/>
            <a:cs typeface="Segoe UI" panose="020B0502040204020203" pitchFamily="34" charset="0"/>
          </a:endParaRPr>
        </a:p>
        <a:p>
          <a:pPr algn="l"/>
          <a:r>
            <a:rPr lang="en-US" sz="800" b="1">
              <a:solidFill>
                <a:schemeClr val="lt1"/>
              </a:solidFill>
              <a:latin typeface="Segoe UI" panose="020B0502040204020203" pitchFamily="34" charset="0"/>
              <a:ea typeface="+mn-ea"/>
              <a:cs typeface="Segoe UI" panose="020B0502040204020203" pitchFamily="34" charset="0"/>
            </a:rPr>
            <a:t>Wijzigingen definitieve rekentool 2023 t.o.v. voorlopige rekentool 2023</a:t>
          </a:r>
        </a:p>
        <a:p>
          <a:pPr algn="l"/>
          <a:r>
            <a:rPr lang="en-US" sz="800" b="0" i="0">
              <a:latin typeface="Segoe UI" panose="020B0502040204020203" pitchFamily="34" charset="0"/>
              <a:cs typeface="Segoe UI" panose="020B0502040204020203" pitchFamily="34" charset="0"/>
            </a:rPr>
            <a:t>- Pensioenpremies</a:t>
          </a:r>
        </a:p>
        <a:p>
          <a:pPr algn="l"/>
          <a:r>
            <a:rPr lang="en-US" sz="800" b="0" i="0">
              <a:latin typeface="Segoe UI" panose="020B0502040204020203" pitchFamily="34" charset="0"/>
              <a:cs typeface="Segoe UI" panose="020B0502040204020203" pitchFamily="34" charset="0"/>
            </a:rPr>
            <a:t>- Premie WAO/WIA voor kleine ondernemers</a:t>
          </a:r>
        </a:p>
        <a:p>
          <a:pPr algn="l"/>
          <a:r>
            <a:rPr lang="en-US" sz="800" b="0" i="0">
              <a:latin typeface="Segoe UI" panose="020B0502040204020203" pitchFamily="34" charset="0"/>
              <a:cs typeface="Segoe UI" panose="020B0502040204020203" pitchFamily="34" charset="0"/>
            </a:rPr>
            <a:t>- Toelichting bij de reiskosten voor de VVT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43</xdr:col>
      <xdr:colOff>104775</xdr:colOff>
      <xdr:row>313</xdr:row>
      <xdr:rowOff>85725</xdr:rowOff>
    </xdr:to>
    <xdr:sp macro="" textlink="">
      <xdr:nvSpPr>
        <xdr:cNvPr id="7195" name="Text Box 27">
          <a:extLst>
            <a:ext uri="{FF2B5EF4-FFF2-40B4-BE49-F238E27FC236}">
              <a16:creationId xmlns:a16="http://schemas.microsoft.com/office/drawing/2014/main" id="{BB492ADD-C453-47B6-A350-2DC258709C3E}"/>
            </a:ext>
          </a:extLst>
        </xdr:cNvPr>
        <xdr:cNvSpPr txBox="1">
          <a:spLocks noChangeArrowheads="1"/>
        </xdr:cNvSpPr>
      </xdr:nvSpPr>
      <xdr:spPr bwMode="auto">
        <a:xfrm>
          <a:off x="723900" y="65732025"/>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45</xdr:col>
      <xdr:colOff>9525</xdr:colOff>
      <xdr:row>330</xdr:row>
      <xdr:rowOff>123825</xdr:rowOff>
    </xdr:to>
    <xdr:sp macro="" textlink="">
      <xdr:nvSpPr>
        <xdr:cNvPr id="7193" name="Text Box 25">
          <a:extLst>
            <a:ext uri="{FF2B5EF4-FFF2-40B4-BE49-F238E27FC236}">
              <a16:creationId xmlns:a16="http://schemas.microsoft.com/office/drawing/2014/main" id="{48FAD1A8-73EF-4B81-B970-21BDCC8FB364}"/>
            </a:ext>
          </a:extLst>
        </xdr:cNvPr>
        <xdr:cNvSpPr txBox="1">
          <a:spLocks noChangeArrowheads="1"/>
        </xdr:cNvSpPr>
      </xdr:nvSpPr>
      <xdr:spPr bwMode="auto">
        <a:xfrm>
          <a:off x="695325" y="69322950"/>
          <a:ext cx="6172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43</xdr:col>
      <xdr:colOff>104775</xdr:colOff>
      <xdr:row>331</xdr:row>
      <xdr:rowOff>0</xdr:rowOff>
    </xdr:to>
    <xdr:sp macro="" textlink="">
      <xdr:nvSpPr>
        <xdr:cNvPr id="7191" name="Text Box 23">
          <a:extLst>
            <a:ext uri="{FF2B5EF4-FFF2-40B4-BE49-F238E27FC236}">
              <a16:creationId xmlns:a16="http://schemas.microsoft.com/office/drawing/2014/main" id="{29251965-4938-48D3-ABD3-D0685CFE7E8C}"/>
            </a:ext>
          </a:extLst>
        </xdr:cNvPr>
        <xdr:cNvSpPr txBox="1">
          <a:spLocks noChangeArrowheads="1"/>
        </xdr:cNvSpPr>
      </xdr:nvSpPr>
      <xdr:spPr bwMode="auto">
        <a:xfrm>
          <a:off x="723900" y="6953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45</xdr:col>
      <xdr:colOff>9525</xdr:colOff>
      <xdr:row>348</xdr:row>
      <xdr:rowOff>9525</xdr:rowOff>
    </xdr:to>
    <xdr:sp macro="" textlink="">
      <xdr:nvSpPr>
        <xdr:cNvPr id="7189" name="Text Box 21">
          <a:extLst>
            <a:ext uri="{FF2B5EF4-FFF2-40B4-BE49-F238E27FC236}">
              <a16:creationId xmlns:a16="http://schemas.microsoft.com/office/drawing/2014/main" id="{3567D702-AF30-41C9-B9BC-AA22FCAB7412}"/>
            </a:ext>
          </a:extLst>
        </xdr:cNvPr>
        <xdr:cNvSpPr txBox="1">
          <a:spLocks noChangeArrowheads="1"/>
        </xdr:cNvSpPr>
      </xdr:nvSpPr>
      <xdr:spPr bwMode="auto">
        <a:xfrm>
          <a:off x="695325" y="7313295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45</xdr:col>
      <xdr:colOff>9525</xdr:colOff>
      <xdr:row>349</xdr:row>
      <xdr:rowOff>0</xdr:rowOff>
    </xdr:to>
    <xdr:sp macro="" textlink="">
      <xdr:nvSpPr>
        <xdr:cNvPr id="7188" name="Text Box 20">
          <a:extLst>
            <a:ext uri="{FF2B5EF4-FFF2-40B4-BE49-F238E27FC236}">
              <a16:creationId xmlns:a16="http://schemas.microsoft.com/office/drawing/2014/main" id="{E3FB11EC-7529-46A9-9553-C7A6DB171540}"/>
            </a:ext>
          </a:extLst>
        </xdr:cNvPr>
        <xdr:cNvSpPr txBox="1">
          <a:spLocks noChangeArrowheads="1"/>
        </xdr:cNvSpPr>
      </xdr:nvSpPr>
      <xdr:spPr bwMode="auto">
        <a:xfrm>
          <a:off x="695325" y="7334250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43</xdr:col>
      <xdr:colOff>104775</xdr:colOff>
      <xdr:row>348</xdr:row>
      <xdr:rowOff>152400</xdr:rowOff>
    </xdr:to>
    <xdr:sp macro="" textlink="">
      <xdr:nvSpPr>
        <xdr:cNvPr id="7187" name="Text Box 19">
          <a:extLst>
            <a:ext uri="{FF2B5EF4-FFF2-40B4-BE49-F238E27FC236}">
              <a16:creationId xmlns:a16="http://schemas.microsoft.com/office/drawing/2014/main" id="{947C5AAF-21C8-43B9-8D26-6A0A239058D8}"/>
            </a:ext>
          </a:extLst>
        </xdr:cNvPr>
        <xdr:cNvSpPr txBox="1">
          <a:spLocks noChangeArrowheads="1"/>
        </xdr:cNvSpPr>
      </xdr:nvSpPr>
      <xdr:spPr bwMode="auto">
        <a:xfrm>
          <a:off x="723900" y="7334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45</xdr:col>
      <xdr:colOff>9525</xdr:colOff>
      <xdr:row>351</xdr:row>
      <xdr:rowOff>133350</xdr:rowOff>
    </xdr:to>
    <xdr:sp macro="" textlink="">
      <xdr:nvSpPr>
        <xdr:cNvPr id="7182" name="Text Box 14">
          <a:extLst>
            <a:ext uri="{FF2B5EF4-FFF2-40B4-BE49-F238E27FC236}">
              <a16:creationId xmlns:a16="http://schemas.microsoft.com/office/drawing/2014/main" id="{606367C4-C984-4967-A02E-47D673B24330}"/>
            </a:ext>
          </a:extLst>
        </xdr:cNvPr>
        <xdr:cNvSpPr txBox="1">
          <a:spLocks noChangeArrowheads="1"/>
        </xdr:cNvSpPr>
      </xdr:nvSpPr>
      <xdr:spPr bwMode="auto">
        <a:xfrm>
          <a:off x="695325" y="7390447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45</xdr:col>
      <xdr:colOff>9525</xdr:colOff>
      <xdr:row>352</xdr:row>
      <xdr:rowOff>123825</xdr:rowOff>
    </xdr:to>
    <xdr:sp macro="" textlink="">
      <xdr:nvSpPr>
        <xdr:cNvPr id="7181" name="Text Box 13">
          <a:extLst>
            <a:ext uri="{FF2B5EF4-FFF2-40B4-BE49-F238E27FC236}">
              <a16:creationId xmlns:a16="http://schemas.microsoft.com/office/drawing/2014/main" id="{EBC52939-E6A6-47FE-A3F5-7A180F30547D}"/>
            </a:ext>
          </a:extLst>
        </xdr:cNvPr>
        <xdr:cNvSpPr txBox="1">
          <a:spLocks noChangeArrowheads="1"/>
        </xdr:cNvSpPr>
      </xdr:nvSpPr>
      <xdr:spPr bwMode="auto">
        <a:xfrm>
          <a:off x="695325" y="7411402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43</xdr:col>
      <xdr:colOff>104775</xdr:colOff>
      <xdr:row>352</xdr:row>
      <xdr:rowOff>66675</xdr:rowOff>
    </xdr:to>
    <xdr:sp macro="" textlink="">
      <xdr:nvSpPr>
        <xdr:cNvPr id="7180" name="Text Box 12">
          <a:extLst>
            <a:ext uri="{FF2B5EF4-FFF2-40B4-BE49-F238E27FC236}">
              <a16:creationId xmlns:a16="http://schemas.microsoft.com/office/drawing/2014/main" id="{DBF7C1D5-6FF1-42DB-8EB4-8E858DEDA8D7}"/>
            </a:ext>
          </a:extLst>
        </xdr:cNvPr>
        <xdr:cNvSpPr txBox="1">
          <a:spLocks noChangeArrowheads="1"/>
        </xdr:cNvSpPr>
      </xdr:nvSpPr>
      <xdr:spPr bwMode="auto">
        <a:xfrm>
          <a:off x="723900" y="74114025"/>
          <a:ext cx="48672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52</xdr:col>
      <xdr:colOff>0</xdr:colOff>
      <xdr:row>14</xdr:row>
      <xdr:rowOff>0</xdr:rowOff>
    </xdr:from>
    <xdr:to>
      <xdr:col>56</xdr:col>
      <xdr:colOff>608913</xdr:colOff>
      <xdr:row>23</xdr:row>
      <xdr:rowOff>104391</xdr:rowOff>
    </xdr:to>
    <xdr:sp macro="" textlink="">
      <xdr:nvSpPr>
        <xdr:cNvPr id="12" name="Rectangle 1">
          <a:extLst>
            <a:ext uri="{FF2B5EF4-FFF2-40B4-BE49-F238E27FC236}">
              <a16:creationId xmlns:a16="http://schemas.microsoft.com/office/drawing/2014/main" id="{1C315819-2159-468B-B2C0-4C3EDDE6D235}"/>
            </a:ext>
          </a:extLst>
        </xdr:cNvPr>
        <xdr:cNvSpPr/>
      </xdr:nvSpPr>
      <xdr:spPr>
        <a:xfrm>
          <a:off x="36728400" y="186690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vervalt de eerste trede voor functiegroep 35 t/m 65 en wordt er aan het eind een trede toegevoegd.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39</xdr:col>
      <xdr:colOff>0</xdr:colOff>
      <xdr:row>15</xdr:row>
      <xdr:rowOff>0</xdr:rowOff>
    </xdr:from>
    <xdr:to>
      <xdr:col>43</xdr:col>
      <xdr:colOff>608913</xdr:colOff>
      <xdr:row>25</xdr:row>
      <xdr:rowOff>123441</xdr:rowOff>
    </xdr:to>
    <xdr:sp macro="" textlink="">
      <xdr:nvSpPr>
        <xdr:cNvPr id="4" name="Rectangle 1">
          <a:extLst>
            <a:ext uri="{FF2B5EF4-FFF2-40B4-BE49-F238E27FC236}">
              <a16:creationId xmlns:a16="http://schemas.microsoft.com/office/drawing/2014/main" id="{314DE719-AF41-4B64-8B2C-4A4BED999FEF}"/>
            </a:ext>
          </a:extLst>
        </xdr:cNvPr>
        <xdr:cNvSpPr/>
      </xdr:nvSpPr>
      <xdr:spPr>
        <a:xfrm>
          <a:off x="27651075" y="200025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is een arbeidsmarkttoeslag van 1,13% toegevoegd. Deze arbeidsmarkttoeslag is verwerkt in de salarissen in de schalen 4 tot en met 9, voor degenen met functies en werkzaamheden in het primaire proces.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437494" y="2383155"/>
              <a:ext cx="8783956"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E22BFADE-D908-49D6-8F75-896D0864363A}"/>
            </a:ext>
          </a:extLst>
        </xdr:cNvPr>
        <xdr:cNvSpPr/>
      </xdr:nvSpPr>
      <xdr:spPr>
        <a:xfrm>
          <a:off x="5067300" y="212026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C20C24C4-055F-4F82-ACEC-B36F03F7AFC8}"/>
            </a:ext>
          </a:extLst>
        </xdr:cNvPr>
        <xdr:cNvSpPr/>
      </xdr:nvSpPr>
      <xdr:spPr>
        <a:xfrm>
          <a:off x="5067300" y="213336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10CB24B2-6731-477B-A36A-BD6231F42FD4}"/>
            </a:ext>
          </a:extLst>
        </xdr:cNvPr>
        <xdr:cNvSpPr/>
      </xdr:nvSpPr>
      <xdr:spPr>
        <a:xfrm>
          <a:off x="5067300" y="214645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57145</xdr:colOff>
      <xdr:row>15</xdr:row>
      <xdr:rowOff>38099</xdr:rowOff>
    </xdr:from>
    <xdr:to>
      <xdr:col>31</xdr:col>
      <xdr:colOff>638175</xdr:colOff>
      <xdr:row>41</xdr:row>
      <xdr:rowOff>0</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3F06E9D-391C-455B-9D0B-4BC6EFF2F0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25820" y="2190749"/>
              <a:ext cx="8810630" cy="3543301"/>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19051</xdr:colOff>
      <xdr:row>194</xdr:row>
      <xdr:rowOff>47625</xdr:rowOff>
    </xdr:from>
    <xdr:ext cx="1825262" cy="353542"/>
    <xdr:pic>
      <xdr:nvPicPr>
        <xdr:cNvPr id="8" name="Afbeelding 1">
          <a:extLst>
            <a:ext uri="{FF2B5EF4-FFF2-40B4-BE49-F238E27FC236}">
              <a16:creationId xmlns:a16="http://schemas.microsoft.com/office/drawing/2014/main" id="{60F4FAAC-7057-4E0A-AF83-213B100773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87726" y="26546175"/>
          <a:ext cx="1825262" cy="3535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3" name="PIJL-RECHTS 3">
          <a:extLst>
            <a:ext uri="{FF2B5EF4-FFF2-40B4-BE49-F238E27FC236}">
              <a16:creationId xmlns:a16="http://schemas.microsoft.com/office/drawing/2014/main" id="{C35830C3-DC37-4F43-99D5-6CA6136C3F62}"/>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5" name="PIJL-RECHTS 3">
          <a:extLst>
            <a:ext uri="{FF2B5EF4-FFF2-40B4-BE49-F238E27FC236}">
              <a16:creationId xmlns:a16="http://schemas.microsoft.com/office/drawing/2014/main" id="{DFA56555-6C31-4B79-BDBA-92427CC8CF1A}"/>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6" name="PIJL-RECHTS 3">
          <a:extLst>
            <a:ext uri="{FF2B5EF4-FFF2-40B4-BE49-F238E27FC236}">
              <a16:creationId xmlns:a16="http://schemas.microsoft.com/office/drawing/2014/main" id="{6E5F3412-1F75-42AF-9262-16A7BDD2BFC9}"/>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123825</xdr:colOff>
      <xdr:row>15</xdr:row>
      <xdr:rowOff>9525</xdr:rowOff>
    </xdr:from>
    <xdr:to>
      <xdr:col>29</xdr:col>
      <xdr:colOff>609600</xdr:colOff>
      <xdr:row>40</xdr:row>
      <xdr:rowOff>104775</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74C81021-3960-4262-9F3B-1DCD52FEE8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82975" y="2162175"/>
              <a:ext cx="7343775"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647701</xdr:colOff>
      <xdr:row>190</xdr:row>
      <xdr:rowOff>28575</xdr:rowOff>
    </xdr:from>
    <xdr:ext cx="1836692" cy="351160"/>
    <xdr:pic>
      <xdr:nvPicPr>
        <xdr:cNvPr id="7" name="Afbeelding 1">
          <a:extLst>
            <a:ext uri="{FF2B5EF4-FFF2-40B4-BE49-F238E27FC236}">
              <a16:creationId xmlns:a16="http://schemas.microsoft.com/office/drawing/2014/main" id="{B63AFC6D-4551-45FF-918D-8B89170A8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35076" y="26136600"/>
          <a:ext cx="1836692" cy="35116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180975</xdr:colOff>
      <xdr:row>193</xdr:row>
      <xdr:rowOff>9525</xdr:rowOff>
    </xdr:from>
    <xdr:to>
      <xdr:col>3</xdr:col>
      <xdr:colOff>540975</xdr:colOff>
      <xdr:row>194</xdr:row>
      <xdr:rowOff>0</xdr:rowOff>
    </xdr:to>
    <xdr:sp macro="" textlink="">
      <xdr:nvSpPr>
        <xdr:cNvPr id="3" name="PIJL-RECHTS 3">
          <a:extLst>
            <a:ext uri="{FF2B5EF4-FFF2-40B4-BE49-F238E27FC236}">
              <a16:creationId xmlns:a16="http://schemas.microsoft.com/office/drawing/2014/main" id="{AE253417-E36D-4827-ACEA-C2EAB1E756CA}"/>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194</xdr:row>
      <xdr:rowOff>7144</xdr:rowOff>
    </xdr:from>
    <xdr:to>
      <xdr:col>3</xdr:col>
      <xdr:colOff>540975</xdr:colOff>
      <xdr:row>194</xdr:row>
      <xdr:rowOff>130969</xdr:rowOff>
    </xdr:to>
    <xdr:sp macro="" textlink="">
      <xdr:nvSpPr>
        <xdr:cNvPr id="5" name="PIJL-RECHTS 3">
          <a:extLst>
            <a:ext uri="{FF2B5EF4-FFF2-40B4-BE49-F238E27FC236}">
              <a16:creationId xmlns:a16="http://schemas.microsoft.com/office/drawing/2014/main" id="{AE2CB6B7-3ACC-41F1-B400-9AF6A22A6EF3}"/>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4763</xdr:rowOff>
    </xdr:from>
    <xdr:to>
      <xdr:col>3</xdr:col>
      <xdr:colOff>540975</xdr:colOff>
      <xdr:row>195</xdr:row>
      <xdr:rowOff>128588</xdr:rowOff>
    </xdr:to>
    <xdr:sp macro="" textlink="">
      <xdr:nvSpPr>
        <xdr:cNvPr id="6" name="PIJL-RECHTS 3">
          <a:extLst>
            <a:ext uri="{FF2B5EF4-FFF2-40B4-BE49-F238E27FC236}">
              <a16:creationId xmlns:a16="http://schemas.microsoft.com/office/drawing/2014/main" id="{BCD0FF19-E161-4A2A-A064-BFE4432707D1}"/>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133350</xdr:colOff>
      <xdr:row>15</xdr:row>
      <xdr:rowOff>66676</xdr:rowOff>
    </xdr:from>
    <xdr:to>
      <xdr:col>29</xdr:col>
      <xdr:colOff>609599</xdr:colOff>
      <xdr:row>42</xdr:row>
      <xdr:rowOff>9526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5C631E5F-DD13-4388-8152-BDD8FBAD03F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211550" y="2219326"/>
              <a:ext cx="7334249" cy="367665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676276</xdr:colOff>
      <xdr:row>192</xdr:row>
      <xdr:rowOff>104775</xdr:rowOff>
    </xdr:from>
    <xdr:ext cx="1829072" cy="354970"/>
    <xdr:pic>
      <xdr:nvPicPr>
        <xdr:cNvPr id="7" name="Afbeelding 1">
          <a:extLst>
            <a:ext uri="{FF2B5EF4-FFF2-40B4-BE49-F238E27FC236}">
              <a16:creationId xmlns:a16="http://schemas.microsoft.com/office/drawing/2014/main" id="{5C021EBF-6108-4D5D-9734-7E73584E87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63651" y="26079450"/>
          <a:ext cx="1829072" cy="35497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180975</xdr:colOff>
      <xdr:row>194</xdr:row>
      <xdr:rowOff>9525</xdr:rowOff>
    </xdr:from>
    <xdr:to>
      <xdr:col>3</xdr:col>
      <xdr:colOff>540975</xdr:colOff>
      <xdr:row>195</xdr:row>
      <xdr:rowOff>0</xdr:rowOff>
    </xdr:to>
    <xdr:sp macro="" textlink="">
      <xdr:nvSpPr>
        <xdr:cNvPr id="3" name="PIJL-RECHTS 3">
          <a:extLst>
            <a:ext uri="{FF2B5EF4-FFF2-40B4-BE49-F238E27FC236}">
              <a16:creationId xmlns:a16="http://schemas.microsoft.com/office/drawing/2014/main" id="{7D1A6D80-E227-4E18-80CD-4C829D04DAF6}"/>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7144</xdr:rowOff>
    </xdr:from>
    <xdr:to>
      <xdr:col>3</xdr:col>
      <xdr:colOff>540975</xdr:colOff>
      <xdr:row>195</xdr:row>
      <xdr:rowOff>130969</xdr:rowOff>
    </xdr:to>
    <xdr:sp macro="" textlink="">
      <xdr:nvSpPr>
        <xdr:cNvPr id="5" name="PIJL-RECHTS 3">
          <a:extLst>
            <a:ext uri="{FF2B5EF4-FFF2-40B4-BE49-F238E27FC236}">
              <a16:creationId xmlns:a16="http://schemas.microsoft.com/office/drawing/2014/main" id="{D8A25652-5AF8-45CA-9FF8-B8C013DDB4AC}"/>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196</xdr:row>
      <xdr:rowOff>4763</xdr:rowOff>
    </xdr:from>
    <xdr:to>
      <xdr:col>3</xdr:col>
      <xdr:colOff>540975</xdr:colOff>
      <xdr:row>196</xdr:row>
      <xdr:rowOff>128588</xdr:rowOff>
    </xdr:to>
    <xdr:sp macro="" textlink="">
      <xdr:nvSpPr>
        <xdr:cNvPr id="6" name="PIJL-RECHTS 3">
          <a:extLst>
            <a:ext uri="{FF2B5EF4-FFF2-40B4-BE49-F238E27FC236}">
              <a16:creationId xmlns:a16="http://schemas.microsoft.com/office/drawing/2014/main" id="{4C396E15-A281-473C-AF5A-E4D1DD1CF7AA}"/>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57150</xdr:colOff>
      <xdr:row>15</xdr:row>
      <xdr:rowOff>38100</xdr:rowOff>
    </xdr:from>
    <xdr:to>
      <xdr:col>29</xdr:col>
      <xdr:colOff>600075</xdr:colOff>
      <xdr:row>41</xdr:row>
      <xdr:rowOff>0</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9420F007-406C-43C6-8516-8E97487F4A8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087725" y="2190750"/>
              <a:ext cx="7400925"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20</xdr:col>
      <xdr:colOff>47626</xdr:colOff>
      <xdr:row>194</xdr:row>
      <xdr:rowOff>9525</xdr:rowOff>
    </xdr:from>
    <xdr:ext cx="1840502" cy="351160"/>
    <xdr:pic>
      <xdr:nvPicPr>
        <xdr:cNvPr id="7" name="Afbeelding 1">
          <a:extLst>
            <a:ext uri="{FF2B5EF4-FFF2-40B4-BE49-F238E27FC236}">
              <a16:creationId xmlns:a16="http://schemas.microsoft.com/office/drawing/2014/main" id="{4A37057D-6181-4C5F-8AEA-A5D7B8A1B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1" y="26650950"/>
          <a:ext cx="1840502" cy="35116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44</xdr:col>
      <xdr:colOff>152400</xdr:colOff>
      <xdr:row>12</xdr:row>
      <xdr:rowOff>114299</xdr:rowOff>
    </xdr:from>
    <xdr:to>
      <xdr:col>49</xdr:col>
      <xdr:colOff>95250</xdr:colOff>
      <xdr:row>25</xdr:row>
      <xdr:rowOff>76200</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31546800"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45</xdr:col>
      <xdr:colOff>0</xdr:colOff>
      <xdr:row>14</xdr:row>
      <xdr:rowOff>0</xdr:rowOff>
    </xdr:from>
    <xdr:to>
      <xdr:col>49</xdr:col>
      <xdr:colOff>615539</xdr:colOff>
      <xdr:row>25</xdr:row>
      <xdr:rowOff>110603</xdr:rowOff>
    </xdr:to>
    <xdr:sp macro="" textlink="">
      <xdr:nvSpPr>
        <xdr:cNvPr id="2" name="Rectangle 1">
          <a:extLst>
            <a:ext uri="{FF2B5EF4-FFF2-40B4-BE49-F238E27FC236}">
              <a16:creationId xmlns:a16="http://schemas.microsoft.com/office/drawing/2014/main" id="{1F0F44CE-A884-4D66-8089-1CC924A1865C}"/>
            </a:ext>
          </a:extLst>
        </xdr:cNvPr>
        <xdr:cNvSpPr/>
      </xdr:nvSpPr>
      <xdr:spPr>
        <a:xfrm>
          <a:off x="18992850" y="1866900"/>
          <a:ext cx="3358739" cy="158697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eerste trede voor functiegroep 35 t/m 50 en wordt er aan het eind een trede toegevoegd.</a:t>
          </a:r>
        </a:p>
        <a:p>
          <a:pPr algn="l"/>
          <a:r>
            <a:rPr lang="en-US" sz="900" b="0" i="0" baseline="0">
              <a:solidFill>
                <a:sysClr val="windowText" lastClr="000000"/>
              </a:solidFill>
              <a:latin typeface="Segoe UI" panose="020B0502040204020203" pitchFamily="34" charset="0"/>
              <a:cs typeface="Segoe UI" panose="020B0502040204020203" pitchFamily="34" charset="0"/>
            </a:rPr>
            <a:t>- ** Vanaf 1 mei 2023 vervalt de eerste trede voor functiegroep 40 en 45 en wordt er aan het eind een trede toegevoegd. Deze nieuwe treden worden niet gewogen over het jaar.</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rijksoverheid.nl/ministeries/ministerie-van-volksgezondheid-welzijn-en-sport/documenten/begrotingen/2022/09/20/xvi-volksgezondheid-welzijn-en-sport-rijksbegroting-2023" TargetMode="External"/><Relationship Id="rId1" Type="http://schemas.openxmlformats.org/officeDocument/2006/relationships/hyperlink" Target="https://www.uwv.nl/werkgevers/bedragen-en-premies/detail/ww-premie;%20premie%20voor%20vaste%20krachten;%20voor%20flexibele%20krachten%20is%20deze%207,64%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90"/>
  <sheetViews>
    <sheetView showGridLines="0" topLeftCell="A4" zoomScale="130" zoomScaleNormal="130" workbookViewId="0"/>
  </sheetViews>
  <sheetFormatPr defaultColWidth="0" defaultRowHeight="10.5" zeroHeight="1" x14ac:dyDescent="0.15"/>
  <cols>
    <col min="1" max="2" width="2.25" style="28" customWidth="1"/>
    <col min="3" max="3" width="155.375" style="28" customWidth="1"/>
    <col min="4" max="4" width="9" style="28" customWidth="1"/>
    <col min="5" max="16384" width="0" style="28" hidden="1"/>
  </cols>
  <sheetData>
    <row r="1" spans="1:19" ht="16.5" x14ac:dyDescent="0.3">
      <c r="A1" s="150" t="s">
        <v>134</v>
      </c>
      <c r="B1" s="151"/>
      <c r="C1" s="152"/>
      <c r="D1" s="153"/>
      <c r="E1" s="166"/>
      <c r="F1" s="166"/>
      <c r="G1" s="166"/>
      <c r="H1" s="166"/>
      <c r="I1" s="166"/>
      <c r="J1" s="166"/>
      <c r="K1" s="166"/>
      <c r="L1" s="166"/>
      <c r="M1" s="166"/>
      <c r="N1" s="166"/>
      <c r="O1" s="166"/>
      <c r="P1" s="166"/>
      <c r="Q1" s="166"/>
      <c r="R1" s="166"/>
      <c r="S1" s="166"/>
    </row>
    <row r="2" spans="1:19" x14ac:dyDescent="0.15">
      <c r="A2" s="154"/>
      <c r="B2" s="1"/>
      <c r="C2" s="1"/>
      <c r="D2" s="155"/>
    </row>
    <row r="3" spans="1:19" x14ac:dyDescent="0.15">
      <c r="A3" s="154"/>
      <c r="B3" s="1" t="s">
        <v>707</v>
      </c>
      <c r="C3" s="1"/>
      <c r="D3" s="155"/>
    </row>
    <row r="4" spans="1:19" x14ac:dyDescent="0.15">
      <c r="A4" s="154"/>
      <c r="B4" s="1" t="s">
        <v>643</v>
      </c>
      <c r="C4" s="1"/>
      <c r="D4" s="155"/>
    </row>
    <row r="5" spans="1:19" x14ac:dyDescent="0.15">
      <c r="A5" s="154"/>
      <c r="B5" s="1" t="s">
        <v>705</v>
      </c>
      <c r="C5" s="1"/>
      <c r="D5" s="155"/>
    </row>
    <row r="6" spans="1:19" x14ac:dyDescent="0.15">
      <c r="A6" s="154"/>
      <c r="B6" s="1"/>
      <c r="C6" s="1"/>
      <c r="D6" s="155"/>
    </row>
    <row r="7" spans="1:19" x14ac:dyDescent="0.15">
      <c r="A7" s="154"/>
      <c r="B7" s="156" t="s">
        <v>135</v>
      </c>
      <c r="C7" s="1"/>
      <c r="D7" s="155"/>
    </row>
    <row r="8" spans="1:19" ht="21" x14ac:dyDescent="0.15">
      <c r="A8" s="154"/>
      <c r="B8" s="148" t="s">
        <v>145</v>
      </c>
      <c r="C8" s="149" t="s">
        <v>243</v>
      </c>
      <c r="D8" s="155"/>
    </row>
    <row r="9" spans="1:19" ht="21" x14ac:dyDescent="0.15">
      <c r="A9" s="154"/>
      <c r="B9" s="148" t="s">
        <v>145</v>
      </c>
      <c r="C9" s="149" t="s">
        <v>202</v>
      </c>
      <c r="D9" s="155"/>
    </row>
    <row r="10" spans="1:19" ht="21" x14ac:dyDescent="0.15">
      <c r="A10" s="154"/>
      <c r="B10" s="148" t="s">
        <v>145</v>
      </c>
      <c r="C10" s="149" t="s">
        <v>326</v>
      </c>
      <c r="D10" s="155"/>
    </row>
    <row r="11" spans="1:19" ht="11.45" customHeight="1" x14ac:dyDescent="0.15">
      <c r="A11" s="154"/>
      <c r="B11" s="148" t="s">
        <v>145</v>
      </c>
      <c r="C11" s="189" t="s">
        <v>192</v>
      </c>
      <c r="D11" s="155"/>
    </row>
    <row r="12" spans="1:19" x14ac:dyDescent="0.15">
      <c r="A12" s="154"/>
      <c r="B12" s="148" t="s">
        <v>145</v>
      </c>
      <c r="C12" s="149" t="s">
        <v>162</v>
      </c>
      <c r="D12" s="155"/>
    </row>
    <row r="13" spans="1:19" x14ac:dyDescent="0.15">
      <c r="A13" s="154"/>
      <c r="B13" s="148" t="s">
        <v>145</v>
      </c>
      <c r="C13" s="149" t="s">
        <v>594</v>
      </c>
      <c r="D13" s="155"/>
    </row>
    <row r="14" spans="1:19" x14ac:dyDescent="0.15">
      <c r="A14" s="154"/>
      <c r="B14" s="148" t="s">
        <v>145</v>
      </c>
      <c r="C14" s="149" t="s">
        <v>248</v>
      </c>
      <c r="D14" s="155"/>
    </row>
    <row r="15" spans="1:19" x14ac:dyDescent="0.15">
      <c r="A15" s="154"/>
      <c r="B15" s="147"/>
      <c r="C15" s="157" t="s">
        <v>163</v>
      </c>
      <c r="D15" s="155"/>
    </row>
    <row r="16" spans="1:19" x14ac:dyDescent="0.15">
      <c r="A16" s="154"/>
      <c r="B16" s="147"/>
      <c r="C16" s="157" t="s">
        <v>327</v>
      </c>
      <c r="D16" s="155"/>
    </row>
    <row r="17" spans="1:4" x14ac:dyDescent="0.15">
      <c r="A17" s="154"/>
      <c r="B17" s="147"/>
      <c r="C17" s="157" t="s">
        <v>249</v>
      </c>
      <c r="D17" s="155"/>
    </row>
    <row r="18" spans="1:4" ht="31.5" x14ac:dyDescent="0.15">
      <c r="A18" s="154"/>
      <c r="B18" s="148" t="s">
        <v>145</v>
      </c>
      <c r="C18" s="170" t="s">
        <v>244</v>
      </c>
      <c r="D18" s="155"/>
    </row>
    <row r="19" spans="1:4" x14ac:dyDescent="0.15">
      <c r="A19" s="154"/>
      <c r="B19" s="147"/>
      <c r="C19" s="157"/>
      <c r="D19" s="155"/>
    </row>
    <row r="20" spans="1:4" x14ac:dyDescent="0.15">
      <c r="A20" s="154"/>
      <c r="B20" s="158" t="s">
        <v>136</v>
      </c>
      <c r="C20" s="159"/>
      <c r="D20" s="155"/>
    </row>
    <row r="21" spans="1:4" x14ac:dyDescent="0.15">
      <c r="A21" s="154"/>
      <c r="B21" s="148" t="s">
        <v>145</v>
      </c>
      <c r="C21" s="149" t="s">
        <v>146</v>
      </c>
      <c r="D21" s="155"/>
    </row>
    <row r="22" spans="1:4" x14ac:dyDescent="0.15">
      <c r="A22" s="154"/>
      <c r="B22" s="418">
        <v>1</v>
      </c>
      <c r="C22" s="149" t="s">
        <v>55</v>
      </c>
      <c r="D22" s="155"/>
    </row>
    <row r="23" spans="1:4" x14ac:dyDescent="0.15">
      <c r="A23" s="154"/>
      <c r="B23" s="418">
        <v>2</v>
      </c>
      <c r="C23" s="149" t="s">
        <v>60</v>
      </c>
      <c r="D23" s="155"/>
    </row>
    <row r="24" spans="1:4" x14ac:dyDescent="0.15">
      <c r="A24" s="154"/>
      <c r="B24" s="418">
        <v>3</v>
      </c>
      <c r="C24" s="149" t="s">
        <v>74</v>
      </c>
      <c r="D24" s="155"/>
    </row>
    <row r="25" spans="1:4" x14ac:dyDescent="0.15">
      <c r="A25" s="154"/>
      <c r="B25" s="418">
        <v>4</v>
      </c>
      <c r="C25" s="149" t="s">
        <v>62</v>
      </c>
      <c r="D25" s="155"/>
    </row>
    <row r="26" spans="1:4" x14ac:dyDescent="0.15">
      <c r="A26" s="154"/>
      <c r="B26" s="418">
        <v>5</v>
      </c>
      <c r="C26" s="149" t="s">
        <v>147</v>
      </c>
      <c r="D26" s="155"/>
    </row>
    <row r="27" spans="1:4" x14ac:dyDescent="0.15">
      <c r="A27" s="154"/>
      <c r="B27" s="418">
        <v>6</v>
      </c>
      <c r="C27" s="149" t="s">
        <v>66</v>
      </c>
      <c r="D27" s="155"/>
    </row>
    <row r="28" spans="1:4" x14ac:dyDescent="0.15">
      <c r="A28" s="154"/>
      <c r="B28" s="148" t="s">
        <v>145</v>
      </c>
      <c r="C28" s="149" t="s">
        <v>157</v>
      </c>
      <c r="D28" s="155"/>
    </row>
    <row r="29" spans="1:4" x14ac:dyDescent="0.15">
      <c r="A29" s="154"/>
      <c r="B29" s="148"/>
      <c r="C29" s="149"/>
      <c r="D29" s="155"/>
    </row>
    <row r="30" spans="1:4" x14ac:dyDescent="0.15">
      <c r="A30" s="154"/>
      <c r="B30" s="158" t="s">
        <v>148</v>
      </c>
      <c r="C30" s="149"/>
      <c r="D30" s="155"/>
    </row>
    <row r="31" spans="1:4" x14ac:dyDescent="0.15">
      <c r="A31" s="154"/>
      <c r="B31" s="148" t="s">
        <v>145</v>
      </c>
      <c r="C31" s="149" t="s">
        <v>250</v>
      </c>
      <c r="D31" s="155"/>
    </row>
    <row r="32" spans="1:4" x14ac:dyDescent="0.15">
      <c r="A32" s="154"/>
      <c r="B32" s="171" t="s">
        <v>77</v>
      </c>
      <c r="C32" s="149"/>
      <c r="D32" s="155"/>
    </row>
    <row r="33" spans="1:4" x14ac:dyDescent="0.15">
      <c r="A33" s="154"/>
      <c r="B33" s="148" t="s">
        <v>145</v>
      </c>
      <c r="C33" s="149" t="s">
        <v>334</v>
      </c>
      <c r="D33" s="155"/>
    </row>
    <row r="34" spans="1:4" ht="31.5" x14ac:dyDescent="0.15">
      <c r="A34" s="154"/>
      <c r="B34" s="148" t="s">
        <v>145</v>
      </c>
      <c r="C34" s="161" t="s">
        <v>644</v>
      </c>
      <c r="D34" s="155"/>
    </row>
    <row r="35" spans="1:4" ht="31.5" x14ac:dyDescent="0.15">
      <c r="A35" s="154"/>
      <c r="B35" s="148" t="s">
        <v>145</v>
      </c>
      <c r="C35" s="149" t="s">
        <v>304</v>
      </c>
      <c r="D35" s="155"/>
    </row>
    <row r="36" spans="1:4" x14ac:dyDescent="0.15">
      <c r="A36" s="154"/>
      <c r="B36" s="148" t="s">
        <v>145</v>
      </c>
      <c r="C36" s="149" t="s">
        <v>328</v>
      </c>
      <c r="D36" s="155"/>
    </row>
    <row r="37" spans="1:4" x14ac:dyDescent="0.15">
      <c r="A37" s="154"/>
      <c r="B37" s="171" t="s">
        <v>597</v>
      </c>
      <c r="C37" s="149"/>
      <c r="D37" s="155"/>
    </row>
    <row r="38" spans="1:4" x14ac:dyDescent="0.15">
      <c r="A38" s="154"/>
      <c r="B38" s="148" t="s">
        <v>145</v>
      </c>
      <c r="C38" s="160" t="s">
        <v>598</v>
      </c>
      <c r="D38" s="155"/>
    </row>
    <row r="39" spans="1:4" x14ac:dyDescent="0.15">
      <c r="A39" s="154"/>
      <c r="B39" s="148" t="s">
        <v>145</v>
      </c>
      <c r="C39" s="149" t="s">
        <v>251</v>
      </c>
      <c r="D39" s="155"/>
    </row>
    <row r="40" spans="1:4" x14ac:dyDescent="0.15">
      <c r="A40" s="154"/>
      <c r="B40" s="148" t="s">
        <v>145</v>
      </c>
      <c r="C40" s="149" t="s">
        <v>252</v>
      </c>
      <c r="D40" s="155"/>
    </row>
    <row r="41" spans="1:4" x14ac:dyDescent="0.15">
      <c r="A41" s="154"/>
      <c r="B41" s="171" t="s">
        <v>59</v>
      </c>
      <c r="C41" s="149"/>
      <c r="D41" s="155"/>
    </row>
    <row r="42" spans="1:4" ht="24" customHeight="1" x14ac:dyDescent="0.15">
      <c r="A42" s="154"/>
      <c r="B42" s="148" t="s">
        <v>145</v>
      </c>
      <c r="C42" s="149" t="s">
        <v>592</v>
      </c>
      <c r="D42" s="155"/>
    </row>
    <row r="43" spans="1:4" x14ac:dyDescent="0.15">
      <c r="A43" s="154"/>
      <c r="B43" s="148"/>
      <c r="C43" s="149"/>
      <c r="D43" s="155"/>
    </row>
    <row r="44" spans="1:4" x14ac:dyDescent="0.15">
      <c r="A44" s="154"/>
      <c r="B44" s="158" t="s">
        <v>150</v>
      </c>
      <c r="C44" s="1"/>
      <c r="D44" s="155"/>
    </row>
    <row r="45" spans="1:4" ht="21" x14ac:dyDescent="0.15">
      <c r="A45" s="154"/>
      <c r="B45" s="148" t="s">
        <v>145</v>
      </c>
      <c r="C45" s="161" t="s">
        <v>330</v>
      </c>
      <c r="D45" s="155"/>
    </row>
    <row r="46" spans="1:4" s="422" customFormat="1" ht="12" customHeight="1" x14ac:dyDescent="0.3">
      <c r="A46" s="419"/>
      <c r="B46" s="148" t="s">
        <v>145</v>
      </c>
      <c r="C46" s="420" t="s">
        <v>253</v>
      </c>
      <c r="D46" s="421"/>
    </row>
    <row r="47" spans="1:4" x14ac:dyDescent="0.15">
      <c r="A47" s="154"/>
      <c r="B47" s="148" t="s">
        <v>145</v>
      </c>
      <c r="C47" s="160" t="s">
        <v>151</v>
      </c>
      <c r="D47" s="155"/>
    </row>
    <row r="48" spans="1:4" x14ac:dyDescent="0.15">
      <c r="A48" s="154"/>
      <c r="B48" s="148"/>
      <c r="C48" s="149"/>
      <c r="D48" s="155"/>
    </row>
    <row r="49" spans="1:4" x14ac:dyDescent="0.15">
      <c r="A49" s="154"/>
      <c r="B49" s="158" t="s">
        <v>152</v>
      </c>
      <c r="C49" s="1"/>
      <c r="D49" s="155"/>
    </row>
    <row r="50" spans="1:4" x14ac:dyDescent="0.15">
      <c r="A50" s="154"/>
      <c r="B50" s="148" t="s">
        <v>145</v>
      </c>
      <c r="C50" s="149" t="s">
        <v>153</v>
      </c>
      <c r="D50" s="155"/>
    </row>
    <row r="51" spans="1:4" ht="21" x14ac:dyDescent="0.15">
      <c r="A51" s="154"/>
      <c r="B51" s="148" t="s">
        <v>145</v>
      </c>
      <c r="C51" s="172" t="s">
        <v>297</v>
      </c>
      <c r="D51" s="155"/>
    </row>
    <row r="52" spans="1:4" x14ac:dyDescent="0.15">
      <c r="A52" s="154"/>
      <c r="B52" s="148"/>
      <c r="C52" s="149"/>
      <c r="D52" s="155"/>
    </row>
    <row r="53" spans="1:4" x14ac:dyDescent="0.15">
      <c r="A53" s="154"/>
      <c r="B53" s="158" t="s">
        <v>149</v>
      </c>
      <c r="C53" s="149"/>
      <c r="D53" s="155"/>
    </row>
    <row r="54" spans="1:4" ht="21" x14ac:dyDescent="0.15">
      <c r="A54" s="154"/>
      <c r="B54" s="148" t="s">
        <v>145</v>
      </c>
      <c r="C54" s="207" t="s">
        <v>321</v>
      </c>
      <c r="D54" s="155"/>
    </row>
    <row r="55" spans="1:4" ht="21" x14ac:dyDescent="0.15">
      <c r="A55" s="154"/>
      <c r="B55" s="148" t="s">
        <v>145</v>
      </c>
      <c r="C55" s="149" t="s">
        <v>692</v>
      </c>
      <c r="D55" s="155"/>
    </row>
    <row r="56" spans="1:4" ht="21" x14ac:dyDescent="0.15">
      <c r="A56" s="154"/>
      <c r="B56" s="148" t="s">
        <v>145</v>
      </c>
      <c r="C56" s="149" t="s">
        <v>254</v>
      </c>
      <c r="D56" s="155"/>
    </row>
    <row r="57" spans="1:4" ht="21" x14ac:dyDescent="0.15">
      <c r="A57" s="154"/>
      <c r="B57" s="148" t="s">
        <v>145</v>
      </c>
      <c r="C57" s="149" t="s">
        <v>322</v>
      </c>
      <c r="D57" s="155"/>
    </row>
    <row r="58" spans="1:4" x14ac:dyDescent="0.15">
      <c r="A58" s="154"/>
      <c r="B58" s="148" t="s">
        <v>145</v>
      </c>
      <c r="C58" s="149" t="s">
        <v>315</v>
      </c>
      <c r="D58" s="155"/>
    </row>
    <row r="59" spans="1:4" ht="40.5" customHeight="1" x14ac:dyDescent="0.15">
      <c r="A59" s="154"/>
      <c r="B59" s="148" t="s">
        <v>145</v>
      </c>
      <c r="C59" s="149" t="s">
        <v>693</v>
      </c>
      <c r="D59" s="155"/>
    </row>
    <row r="60" spans="1:4" ht="21" x14ac:dyDescent="0.15">
      <c r="A60" s="154"/>
      <c r="B60" s="148" t="s">
        <v>145</v>
      </c>
      <c r="C60" s="149" t="s">
        <v>255</v>
      </c>
      <c r="D60" s="155"/>
    </row>
    <row r="61" spans="1:4" x14ac:dyDescent="0.15">
      <c r="A61" s="154"/>
      <c r="B61" s="148"/>
      <c r="C61" s="149"/>
      <c r="D61" s="155"/>
    </row>
    <row r="62" spans="1:4" x14ac:dyDescent="0.15">
      <c r="A62" s="154"/>
      <c r="B62" s="158" t="s">
        <v>154</v>
      </c>
      <c r="C62" s="1"/>
      <c r="D62" s="155"/>
    </row>
    <row r="63" spans="1:4" x14ac:dyDescent="0.15">
      <c r="A63" s="154"/>
      <c r="B63" s="45" t="s">
        <v>145</v>
      </c>
      <c r="C63" s="149" t="s">
        <v>155</v>
      </c>
      <c r="D63" s="155"/>
    </row>
    <row r="64" spans="1:4" x14ac:dyDescent="0.15">
      <c r="A64" s="154"/>
      <c r="B64" s="45" t="s">
        <v>145</v>
      </c>
      <c r="C64" s="149" t="s">
        <v>257</v>
      </c>
      <c r="D64" s="155"/>
    </row>
    <row r="65" spans="1:4" x14ac:dyDescent="0.15">
      <c r="A65" s="154"/>
      <c r="B65" s="45" t="s">
        <v>145</v>
      </c>
      <c r="C65" s="149" t="s">
        <v>256</v>
      </c>
      <c r="D65" s="155"/>
    </row>
    <row r="66" spans="1:4" ht="21" x14ac:dyDescent="0.15">
      <c r="A66" s="154"/>
      <c r="B66" s="45" t="s">
        <v>145</v>
      </c>
      <c r="C66" s="149" t="s">
        <v>342</v>
      </c>
      <c r="D66" s="155"/>
    </row>
    <row r="67" spans="1:4" ht="21.75" customHeight="1" x14ac:dyDescent="0.15">
      <c r="A67" s="154"/>
      <c r="B67" s="148" t="s">
        <v>145</v>
      </c>
      <c r="C67" s="142" t="s">
        <v>258</v>
      </c>
      <c r="D67" s="155"/>
    </row>
    <row r="68" spans="1:4" ht="21" x14ac:dyDescent="0.15">
      <c r="A68" s="154"/>
      <c r="B68" s="148" t="s">
        <v>145</v>
      </c>
      <c r="C68" s="142" t="s">
        <v>331</v>
      </c>
      <c r="D68" s="155"/>
    </row>
    <row r="69" spans="1:4" x14ac:dyDescent="0.15">
      <c r="A69" s="154"/>
      <c r="B69" s="148"/>
      <c r="C69" s="1" t="s">
        <v>259</v>
      </c>
      <c r="D69" s="155"/>
    </row>
    <row r="70" spans="1:4" x14ac:dyDescent="0.15">
      <c r="A70" s="154"/>
      <c r="B70" s="158" t="s">
        <v>156</v>
      </c>
      <c r="C70" s="1"/>
      <c r="D70" s="155"/>
    </row>
    <row r="71" spans="1:4" x14ac:dyDescent="0.15">
      <c r="A71" s="154"/>
      <c r="B71" s="45" t="s">
        <v>145</v>
      </c>
      <c r="C71" s="149" t="s">
        <v>332</v>
      </c>
      <c r="D71" s="155"/>
    </row>
    <row r="72" spans="1:4" ht="23.25" customHeight="1" x14ac:dyDescent="0.15">
      <c r="A72" s="173"/>
      <c r="B72" s="174" t="s">
        <v>145</v>
      </c>
      <c r="C72" s="161" t="s">
        <v>316</v>
      </c>
      <c r="D72" s="175"/>
    </row>
    <row r="73" spans="1:4" x14ac:dyDescent="0.15">
      <c r="A73" s="173"/>
      <c r="B73" s="174" t="s">
        <v>145</v>
      </c>
      <c r="C73" s="161" t="s">
        <v>169</v>
      </c>
      <c r="D73" s="175"/>
    </row>
    <row r="74" spans="1:4" x14ac:dyDescent="0.15">
      <c r="A74" s="162"/>
      <c r="B74" s="163"/>
      <c r="C74" s="164"/>
      <c r="D74" s="165"/>
    </row>
    <row r="75" spans="1:4" hidden="1" x14ac:dyDescent="0.15">
      <c r="B75" s="167"/>
      <c r="C75" s="168"/>
    </row>
    <row r="76" spans="1:4" hidden="1" x14ac:dyDescent="0.15">
      <c r="B76" s="167"/>
    </row>
    <row r="77" spans="1:4" hidden="1" x14ac:dyDescent="0.15">
      <c r="B77" s="167"/>
      <c r="C77" s="168"/>
    </row>
    <row r="78" spans="1:4" hidden="1" x14ac:dyDescent="0.15">
      <c r="B78" s="169"/>
    </row>
    <row r="79" spans="1:4" hidden="1" x14ac:dyDescent="0.15">
      <c r="B79" s="169"/>
    </row>
    <row r="80" spans="1:4" hidden="1" x14ac:dyDescent="0.15">
      <c r="B80" s="169"/>
    </row>
    <row r="81" spans="2:2" hidden="1" x14ac:dyDescent="0.15">
      <c r="B81" s="169"/>
    </row>
    <row r="82" spans="2:2" hidden="1" x14ac:dyDescent="0.15">
      <c r="B82" s="169"/>
    </row>
    <row r="83" spans="2:2" hidden="1" x14ac:dyDescent="0.15">
      <c r="B83" s="169"/>
    </row>
    <row r="84" spans="2:2" hidden="1" x14ac:dyDescent="0.15">
      <c r="B84" s="169"/>
    </row>
    <row r="85" spans="2:2" hidden="1" x14ac:dyDescent="0.15">
      <c r="B85" s="169"/>
    </row>
    <row r="86" spans="2:2" hidden="1" x14ac:dyDescent="0.15">
      <c r="B86" s="169"/>
    </row>
    <row r="87" spans="2:2" hidden="1" x14ac:dyDescent="0.15">
      <c r="B87" s="169"/>
    </row>
    <row r="88" spans="2:2" hidden="1" x14ac:dyDescent="0.15">
      <c r="B88" s="169"/>
    </row>
    <row r="89" spans="2:2" hidden="1" x14ac:dyDescent="0.15">
      <c r="B89" s="169"/>
    </row>
    <row r="90" spans="2:2" hidden="1" x14ac:dyDescent="0.15">
      <c r="B90" s="169"/>
    </row>
  </sheetData>
  <sheetProtection algorithmName="SHA-512" hashValue="ZDRtHEpwSXtt3MsxUaDP0LRkvgFFIFwmuLQqZowaIYbPUSiYtryWN3wWGVPQJxWqJoygU9L5eoMqrfUHh4YHtg==" saltValue="s2jr2b0NW8fOolXDG9MxJ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2824-C51A-45FB-BA69-5A19F7EC2B79}">
  <sheetPr codeName="Blad9">
    <tabColor theme="7" tint="0.79998168889431442"/>
  </sheetPr>
  <dimension ref="A1:AZ233"/>
  <sheetViews>
    <sheetView showGridLines="0" topLeftCell="A4" zoomScaleNormal="100" workbookViewId="0">
      <selection activeCell="D6" sqref="D6:D7"/>
    </sheetView>
  </sheetViews>
  <sheetFormatPr defaultColWidth="0" defaultRowHeight="10.5" zeroHeight="1" x14ac:dyDescent="0.15"/>
  <cols>
    <col min="1" max="1" width="11.125" style="28" customWidth="1"/>
    <col min="2" max="41" width="9" style="28" customWidth="1"/>
    <col min="42" max="43" width="14.5" style="475" bestFit="1" customWidth="1"/>
    <col min="44" max="44" width="11.75" style="475" bestFit="1" customWidth="1"/>
    <col min="45" max="45" width="10.5" style="475" bestFit="1" customWidth="1"/>
    <col min="46" max="52" width="9" style="28" customWidth="1"/>
    <col min="53" max="16384" width="9" style="28" hidden="1"/>
  </cols>
  <sheetData>
    <row r="1" spans="1:52" x14ac:dyDescent="0.15">
      <c r="A1" s="39" t="s">
        <v>166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70"/>
      <c r="AQ1" s="470"/>
      <c r="AR1" s="470"/>
      <c r="AS1" s="470"/>
      <c r="AT1" s="40"/>
      <c r="AU1" s="40"/>
      <c r="AV1" s="40"/>
      <c r="AW1" s="40"/>
      <c r="AX1" s="40"/>
      <c r="AY1" s="40"/>
      <c r="AZ1" s="127"/>
    </row>
    <row r="2" spans="1:52" x14ac:dyDescent="0.15">
      <c r="A2" s="2" t="s">
        <v>577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471"/>
      <c r="AQ2" s="471"/>
      <c r="AR2" s="471"/>
      <c r="AS2" s="471"/>
      <c r="AT2" s="5"/>
      <c r="AU2" s="5"/>
      <c r="AV2" s="5"/>
      <c r="AW2" s="5"/>
      <c r="AX2" s="5"/>
      <c r="AY2" s="5"/>
      <c r="AZ2" s="6"/>
    </row>
    <row r="3" spans="1:52"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471"/>
      <c r="AQ3" s="471"/>
      <c r="AR3" s="471"/>
      <c r="AS3" s="471"/>
      <c r="AT3" s="5"/>
      <c r="AU3" s="5"/>
      <c r="AV3" s="5"/>
      <c r="AW3" s="5"/>
      <c r="AX3" s="5"/>
      <c r="AY3" s="5"/>
      <c r="AZ3" s="6"/>
    </row>
    <row r="4" spans="1:52" x14ac:dyDescent="0.15">
      <c r="A4" s="41" t="s">
        <v>90</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72"/>
      <c r="AQ4" s="472"/>
      <c r="AR4" s="472"/>
      <c r="AS4" s="472"/>
      <c r="AT4" s="42"/>
      <c r="AU4" s="42"/>
      <c r="AV4" s="42"/>
      <c r="AW4" s="42"/>
      <c r="AX4" s="42"/>
      <c r="AY4" s="42"/>
      <c r="AZ4" s="128"/>
    </row>
    <row r="5" spans="1:52"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471"/>
      <c r="AQ5" s="471"/>
      <c r="AR5" s="471"/>
      <c r="AS5" s="471"/>
      <c r="AT5" s="5"/>
      <c r="AU5" s="5"/>
      <c r="AV5" s="5"/>
      <c r="AW5" s="5"/>
      <c r="AX5" s="5"/>
      <c r="AY5" s="5"/>
      <c r="AZ5" s="6"/>
    </row>
    <row r="6" spans="1:52" x14ac:dyDescent="0.15">
      <c r="A6" s="62" t="s">
        <v>616</v>
      </c>
      <c r="B6" s="106"/>
      <c r="C6" s="63"/>
      <c r="D6" s="493">
        <v>0</v>
      </c>
      <c r="E6" s="5"/>
      <c r="F6" s="14" t="s">
        <v>618</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471"/>
      <c r="AQ6" s="471"/>
      <c r="AR6" s="471"/>
      <c r="AS6" s="471"/>
      <c r="AT6" s="5"/>
      <c r="AU6" s="5"/>
      <c r="AV6" s="5"/>
      <c r="AW6" s="5"/>
      <c r="AX6" s="5"/>
      <c r="AY6" s="5"/>
      <c r="AZ6" s="6"/>
    </row>
    <row r="7" spans="1:52" x14ac:dyDescent="0.15">
      <c r="A7" s="62" t="s">
        <v>617</v>
      </c>
      <c r="B7" s="106"/>
      <c r="C7" s="63"/>
      <c r="D7" s="493">
        <v>1</v>
      </c>
      <c r="E7" s="5"/>
      <c r="F7" s="14" t="s">
        <v>619</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471"/>
      <c r="AQ7" s="471"/>
      <c r="AR7" s="471"/>
      <c r="AS7" s="471"/>
      <c r="AT7" s="5"/>
      <c r="AU7" s="5"/>
      <c r="AV7" s="5"/>
      <c r="AW7" s="5"/>
      <c r="AX7" s="5"/>
      <c r="AY7" s="5"/>
      <c r="AZ7" s="6"/>
    </row>
    <row r="8" spans="1:52" x14ac:dyDescent="0.15">
      <c r="A8" s="62" t="s">
        <v>76</v>
      </c>
      <c r="B8" s="106"/>
      <c r="C8" s="63"/>
      <c r="D8" s="219">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471"/>
      <c r="AQ8" s="471"/>
      <c r="AR8" s="471"/>
      <c r="AS8" s="471"/>
      <c r="AT8" s="5"/>
      <c r="AU8" s="5"/>
      <c r="AV8" s="5"/>
      <c r="AW8" s="5"/>
      <c r="AX8" s="5"/>
      <c r="AY8" s="5"/>
      <c r="AZ8" s="6"/>
    </row>
    <row r="9" spans="1:52" x14ac:dyDescent="0.15">
      <c r="A9" s="62" t="s">
        <v>91</v>
      </c>
      <c r="B9" s="106"/>
      <c r="C9" s="63"/>
      <c r="D9" s="113">
        <v>1878</v>
      </c>
      <c r="E9" s="5"/>
      <c r="F9" s="14" t="s">
        <v>104</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471"/>
      <c r="AQ9" s="471"/>
      <c r="AR9" s="471"/>
      <c r="AS9" s="471"/>
      <c r="AT9" s="5"/>
      <c r="AU9" s="5"/>
      <c r="AV9" s="5"/>
      <c r="AW9" s="5"/>
      <c r="AX9" s="5"/>
      <c r="AY9" s="5"/>
      <c r="AZ9" s="6"/>
    </row>
    <row r="10" spans="1:52" x14ac:dyDescent="0.15">
      <c r="A10" s="62" t="s">
        <v>92</v>
      </c>
      <c r="B10" s="106"/>
      <c r="C10" s="63"/>
      <c r="D10" s="113">
        <v>12</v>
      </c>
      <c r="E10" s="5"/>
      <c r="F10" s="14" t="s">
        <v>103</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471"/>
      <c r="AQ10" s="471"/>
      <c r="AR10" s="471"/>
      <c r="AS10" s="471"/>
      <c r="AT10" s="5"/>
      <c r="AU10" s="5"/>
      <c r="AV10" s="5"/>
      <c r="AW10" s="5"/>
      <c r="AX10" s="5"/>
      <c r="AY10" s="5"/>
      <c r="AZ10" s="6"/>
    </row>
    <row r="11" spans="1:52" x14ac:dyDescent="0.1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471"/>
      <c r="AQ11" s="471"/>
      <c r="AR11" s="471"/>
      <c r="AS11" s="471"/>
      <c r="AT11" s="5"/>
      <c r="AU11" s="5"/>
      <c r="AV11" s="5"/>
      <c r="AW11" s="5"/>
      <c r="AX11" s="5"/>
      <c r="AY11" s="5"/>
      <c r="AZ11" s="6"/>
    </row>
    <row r="12" spans="1:52" x14ac:dyDescent="0.15">
      <c r="A12" s="41" t="s">
        <v>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72"/>
      <c r="AQ12" s="472"/>
      <c r="AR12" s="472"/>
      <c r="AS12" s="472"/>
      <c r="AT12" s="42"/>
      <c r="AU12" s="42"/>
      <c r="AV12" s="42"/>
      <c r="AW12" s="42"/>
      <c r="AX12" s="42"/>
      <c r="AY12" s="42"/>
      <c r="AZ12" s="128"/>
    </row>
    <row r="13" spans="1:52"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5"/>
      <c r="AP13" s="471"/>
      <c r="AQ13" s="471"/>
      <c r="AR13" s="471"/>
      <c r="AS13" s="471"/>
      <c r="AT13" s="5"/>
      <c r="AU13" s="5"/>
      <c r="AV13" s="5"/>
      <c r="AW13" s="5"/>
      <c r="AX13" s="5"/>
      <c r="AY13" s="5"/>
      <c r="AZ13" s="6"/>
    </row>
    <row r="14" spans="1:52" x14ac:dyDescent="0.15">
      <c r="A14" s="64" t="s">
        <v>17</v>
      </c>
      <c r="B14" s="65"/>
      <c r="C14" s="65"/>
      <c r="D14" s="65"/>
      <c r="E14" s="65"/>
      <c r="F14" s="65"/>
      <c r="G14" s="65"/>
      <c r="H14" s="64" t="s">
        <v>1</v>
      </c>
      <c r="I14" s="65"/>
      <c r="J14" s="65"/>
      <c r="K14" s="65"/>
      <c r="L14" s="65"/>
      <c r="M14" s="65"/>
      <c r="N14" s="65"/>
      <c r="O14" s="64" t="s">
        <v>181</v>
      </c>
      <c r="P14" s="65"/>
      <c r="Q14" s="65"/>
      <c r="R14" s="65"/>
      <c r="S14" s="65"/>
      <c r="T14" s="65"/>
      <c r="U14" s="65"/>
      <c r="V14" s="64" t="s">
        <v>575</v>
      </c>
      <c r="W14" s="65"/>
      <c r="X14" s="65"/>
      <c r="Y14" s="65"/>
      <c r="Z14" s="65"/>
      <c r="AA14" s="65"/>
      <c r="AB14" s="65"/>
      <c r="AC14" s="64" t="s">
        <v>621</v>
      </c>
      <c r="AD14" s="65"/>
      <c r="AE14" s="65"/>
      <c r="AF14" s="65"/>
      <c r="AG14" s="65"/>
      <c r="AH14" s="65"/>
      <c r="AI14" s="65"/>
      <c r="AJ14" s="64" t="s">
        <v>620</v>
      </c>
      <c r="AK14" s="65"/>
      <c r="AL14" s="65"/>
      <c r="AM14" s="65"/>
      <c r="AN14" s="65"/>
      <c r="AO14" s="4"/>
      <c r="AP14" s="471"/>
      <c r="AQ14" s="471"/>
      <c r="AR14" s="471"/>
      <c r="AS14" s="471"/>
      <c r="AT14" s="5"/>
      <c r="AU14" s="5"/>
      <c r="AV14" s="5"/>
      <c r="AW14" s="5"/>
      <c r="AX14" s="5"/>
      <c r="AY14" s="5"/>
      <c r="AZ14" s="6"/>
    </row>
    <row r="15" spans="1:52" ht="11.25" thickBot="1" x14ac:dyDescent="0.2">
      <c r="A15" s="66" t="s">
        <v>11</v>
      </c>
      <c r="B15" s="66" t="s">
        <v>16</v>
      </c>
      <c r="C15" s="66" t="s">
        <v>15</v>
      </c>
      <c r="D15" s="66" t="s">
        <v>12</v>
      </c>
      <c r="E15" s="66" t="s">
        <v>14</v>
      </c>
      <c r="F15" s="67" t="s">
        <v>13</v>
      </c>
      <c r="G15" s="65"/>
      <c r="H15" s="66" t="s">
        <v>11</v>
      </c>
      <c r="I15" s="66" t="s">
        <v>16</v>
      </c>
      <c r="J15" s="66" t="s">
        <v>15</v>
      </c>
      <c r="K15" s="66" t="s">
        <v>12</v>
      </c>
      <c r="L15" s="66" t="s">
        <v>14</v>
      </c>
      <c r="M15" s="67" t="s">
        <v>13</v>
      </c>
      <c r="N15" s="65"/>
      <c r="O15" s="66" t="s">
        <v>11</v>
      </c>
      <c r="P15" s="66" t="s">
        <v>16</v>
      </c>
      <c r="Q15" s="66" t="s">
        <v>15</v>
      </c>
      <c r="R15" s="66" t="s">
        <v>12</v>
      </c>
      <c r="S15" s="66" t="s">
        <v>14</v>
      </c>
      <c r="T15" s="67" t="s">
        <v>13</v>
      </c>
      <c r="U15" s="65"/>
      <c r="V15" s="66" t="s">
        <v>11</v>
      </c>
      <c r="W15" s="66" t="s">
        <v>16</v>
      </c>
      <c r="X15" s="66" t="s">
        <v>15</v>
      </c>
      <c r="Y15" s="66" t="s">
        <v>12</v>
      </c>
      <c r="Z15" s="66" t="s">
        <v>14</v>
      </c>
      <c r="AA15" s="67" t="s">
        <v>13</v>
      </c>
      <c r="AB15" s="65"/>
      <c r="AC15" s="66" t="s">
        <v>11</v>
      </c>
      <c r="AD15" s="66" t="s">
        <v>16</v>
      </c>
      <c r="AE15" s="66" t="s">
        <v>15</v>
      </c>
      <c r="AF15" s="66" t="s">
        <v>12</v>
      </c>
      <c r="AG15" s="66" t="s">
        <v>14</v>
      </c>
      <c r="AH15" s="67" t="s">
        <v>13</v>
      </c>
      <c r="AI15" s="65"/>
      <c r="AJ15" s="66" t="s">
        <v>11</v>
      </c>
      <c r="AK15" s="66" t="s">
        <v>16</v>
      </c>
      <c r="AL15" s="66" t="s">
        <v>15</v>
      </c>
      <c r="AM15" s="66" t="s">
        <v>12</v>
      </c>
      <c r="AN15" s="66" t="s">
        <v>356</v>
      </c>
      <c r="AO15" s="122" t="s">
        <v>14</v>
      </c>
      <c r="AP15" s="123" t="s">
        <v>355</v>
      </c>
      <c r="AQ15" s="123" t="s">
        <v>622</v>
      </c>
      <c r="AR15" s="123" t="s">
        <v>623</v>
      </c>
      <c r="AS15" s="123" t="s">
        <v>615</v>
      </c>
      <c r="AT15" s="5"/>
      <c r="AU15" s="5"/>
      <c r="AV15" s="5"/>
      <c r="AW15" s="5"/>
      <c r="AX15" s="5"/>
      <c r="AY15" s="5"/>
      <c r="AZ15" s="6"/>
    </row>
    <row r="16" spans="1:52" x14ac:dyDescent="0.15">
      <c r="A16" s="48">
        <v>5</v>
      </c>
      <c r="B16" s="55">
        <v>0</v>
      </c>
      <c r="C16" s="55">
        <v>1</v>
      </c>
      <c r="D16" s="48">
        <f>B16</f>
        <v>0</v>
      </c>
      <c r="E16" s="48" t="str">
        <f>A16&amp;"_"&amp;D16</f>
        <v>5_0</v>
      </c>
      <c r="F16" s="48">
        <v>1501</v>
      </c>
      <c r="G16" s="1"/>
      <c r="H16" s="48">
        <v>5</v>
      </c>
      <c r="I16" s="55">
        <v>0</v>
      </c>
      <c r="J16" s="55">
        <v>1</v>
      </c>
      <c r="K16" s="48">
        <f t="shared" ref="K16:K79" si="0">I16</f>
        <v>0</v>
      </c>
      <c r="L16" s="48" t="str">
        <f t="shared" ref="L16:L79" si="1">H16&amp;"_"&amp;K16</f>
        <v>5_0</v>
      </c>
      <c r="M16" s="48">
        <v>1552</v>
      </c>
      <c r="N16" s="1"/>
      <c r="O16" s="48">
        <v>5</v>
      </c>
      <c r="P16" s="55">
        <v>0</v>
      </c>
      <c r="Q16" s="55">
        <v>1</v>
      </c>
      <c r="R16" s="48">
        <f t="shared" ref="R16:R79" si="2">P16</f>
        <v>0</v>
      </c>
      <c r="S16" s="48" t="str">
        <f t="shared" ref="S16:S79" si="3">O16&amp;"_"&amp;R16</f>
        <v>5_0</v>
      </c>
      <c r="T16" s="48">
        <v>1601</v>
      </c>
      <c r="U16" s="1"/>
      <c r="V16" s="48">
        <v>5</v>
      </c>
      <c r="W16" s="55">
        <v>0</v>
      </c>
      <c r="X16" s="55">
        <v>1</v>
      </c>
      <c r="Y16" s="48">
        <f t="shared" ref="Y16:Y79" si="4">W16</f>
        <v>0</v>
      </c>
      <c r="Z16" s="48" t="str">
        <f t="shared" ref="Z16:Z79" si="5">V16&amp;"_"&amp;Y16</f>
        <v>5_0</v>
      </c>
      <c r="AA16" s="48">
        <v>1686</v>
      </c>
      <c r="AB16" s="484"/>
      <c r="AC16" s="48">
        <v>5</v>
      </c>
      <c r="AD16" s="55">
        <v>0</v>
      </c>
      <c r="AE16" s="55">
        <v>1</v>
      </c>
      <c r="AF16" s="48">
        <f t="shared" ref="AF16:AF79" si="6">AD16</f>
        <v>0</v>
      </c>
      <c r="AG16" s="48" t="str">
        <f t="shared" ref="AG16:AG79" si="7">AC16&amp;"_"&amp;AF16</f>
        <v>5_0</v>
      </c>
      <c r="AH16" s="48">
        <v>1740</v>
      </c>
      <c r="AI16" s="484"/>
      <c r="AJ16" s="48">
        <v>5</v>
      </c>
      <c r="AK16" s="55">
        <v>0</v>
      </c>
      <c r="AL16" s="55">
        <v>1</v>
      </c>
      <c r="AM16" s="48">
        <f t="shared" ref="AM16:AM79" si="8">AK16</f>
        <v>0</v>
      </c>
      <c r="AN16" s="48" t="str">
        <f t="shared" ref="AN16:AN79" si="9">AJ16&amp;"_"&amp;AM16</f>
        <v>5_0</v>
      </c>
      <c r="AO16" s="50" t="str">
        <f t="shared" ref="AO16:AO79" si="10">AJ16&amp;"_"&amp;AM16</f>
        <v>5_0</v>
      </c>
      <c r="AP16" s="50">
        <f>IFERROR(INDEX($AA$16:$AA$230,MATCH(AO16,$Z$16:$Z$230,0)),"")</f>
        <v>1686</v>
      </c>
      <c r="AQ16" s="50">
        <f>INDEX($AH$16:$AH$230,MATCH(AO16,$AG$16:$AG$230,0))</f>
        <v>1740</v>
      </c>
      <c r="AR16" s="473">
        <f>IF(AP16="vervalt","vervalt",IF(AND(AQ16="vervalt",AP16&lt;&gt;"vervalt"),"vervalt",IF(AP16="",AQ16,$D$6*AP16+$D$7*AQ16)))</f>
        <v>1740</v>
      </c>
      <c r="AS16" s="469">
        <f t="shared" ref="AS16:AS79" si="11">IFERROR(AR16*$D$10/$D$9,"vervalt")</f>
        <v>11.118210862619808</v>
      </c>
      <c r="AT16" s="5"/>
      <c r="AU16" s="5"/>
      <c r="AV16" s="5"/>
      <c r="AW16" s="5"/>
      <c r="AX16" s="5"/>
      <c r="AY16" s="5"/>
      <c r="AZ16" s="6"/>
    </row>
    <row r="17" spans="1:52" x14ac:dyDescent="0.15">
      <c r="A17" s="48">
        <v>5</v>
      </c>
      <c r="B17" s="55">
        <v>1</v>
      </c>
      <c r="C17" s="55">
        <v>2</v>
      </c>
      <c r="D17" s="48">
        <f>B17</f>
        <v>1</v>
      </c>
      <c r="E17" s="48" t="str">
        <f t="shared" ref="E17:E80" si="12">A17&amp;"_"&amp;D17</f>
        <v>5_1</v>
      </c>
      <c r="F17" s="48">
        <v>1528</v>
      </c>
      <c r="G17" s="1"/>
      <c r="H17" s="48">
        <v>5</v>
      </c>
      <c r="I17" s="55">
        <v>1</v>
      </c>
      <c r="J17" s="55">
        <v>2</v>
      </c>
      <c r="K17" s="48">
        <f t="shared" si="0"/>
        <v>1</v>
      </c>
      <c r="L17" s="48" t="str">
        <f t="shared" si="1"/>
        <v>5_1</v>
      </c>
      <c r="M17" s="48">
        <v>1580</v>
      </c>
      <c r="N17" s="68"/>
      <c r="O17" s="48">
        <v>5</v>
      </c>
      <c r="P17" s="55">
        <v>1</v>
      </c>
      <c r="Q17" s="55">
        <v>2</v>
      </c>
      <c r="R17" s="48">
        <f t="shared" si="2"/>
        <v>1</v>
      </c>
      <c r="S17" s="48" t="str">
        <f t="shared" si="3"/>
        <v>5_1</v>
      </c>
      <c r="T17" s="48">
        <v>1630</v>
      </c>
      <c r="U17" s="68"/>
      <c r="V17" s="48">
        <v>5</v>
      </c>
      <c r="W17" s="55">
        <v>1</v>
      </c>
      <c r="X17" s="55">
        <v>2</v>
      </c>
      <c r="Y17" s="48">
        <f t="shared" si="4"/>
        <v>1</v>
      </c>
      <c r="Z17" s="48" t="str">
        <f t="shared" si="5"/>
        <v>5_1</v>
      </c>
      <c r="AA17" s="48">
        <v>1715</v>
      </c>
      <c r="AB17" s="484"/>
      <c r="AC17" s="48">
        <v>5</v>
      </c>
      <c r="AD17" s="55">
        <v>1</v>
      </c>
      <c r="AE17" s="55">
        <v>2</v>
      </c>
      <c r="AF17" s="48">
        <f t="shared" si="6"/>
        <v>1</v>
      </c>
      <c r="AG17" s="48" t="str">
        <f t="shared" si="7"/>
        <v>5_1</v>
      </c>
      <c r="AH17" s="48">
        <v>1770</v>
      </c>
      <c r="AI17" s="484"/>
      <c r="AJ17" s="48">
        <v>5</v>
      </c>
      <c r="AK17" s="55">
        <v>1</v>
      </c>
      <c r="AL17" s="55">
        <v>2</v>
      </c>
      <c r="AM17" s="48">
        <f t="shared" si="8"/>
        <v>1</v>
      </c>
      <c r="AN17" s="48" t="str">
        <f t="shared" si="9"/>
        <v>5_1</v>
      </c>
      <c r="AO17" s="50" t="str">
        <f t="shared" si="10"/>
        <v>5_1</v>
      </c>
      <c r="AP17" s="50">
        <f t="shared" ref="AP17:AP80" si="13">IFERROR(INDEX($AA$16:$AA$230,MATCH(AO17,$Z$16:$Z$230,0)),"")</f>
        <v>1715</v>
      </c>
      <c r="AQ17" s="50">
        <f t="shared" ref="AQ17:AQ80" si="14">INDEX($AH$16:$AH$230,MATCH(AO17,$AG$16:$AG$230,0))</f>
        <v>1770</v>
      </c>
      <c r="AR17" s="473">
        <f t="shared" ref="AR17:AR80" si="15">IF(AP17="vervalt","vervalt",IF(AND(AQ17="vervalt",AP17&lt;&gt;"vervalt"),"vervalt",IF(AP17="",AQ17,$D$6*AP17+$D$7*AQ17)))</f>
        <v>1770</v>
      </c>
      <c r="AS17" s="469">
        <f t="shared" si="11"/>
        <v>11.309904153354633</v>
      </c>
      <c r="AT17" s="5"/>
      <c r="AU17" s="5"/>
      <c r="AV17" s="5"/>
      <c r="AW17" s="5"/>
      <c r="AX17" s="5"/>
      <c r="AY17" s="5"/>
      <c r="AZ17" s="6"/>
    </row>
    <row r="18" spans="1:52" x14ac:dyDescent="0.15">
      <c r="A18" s="48">
        <v>5</v>
      </c>
      <c r="B18" s="55">
        <v>2</v>
      </c>
      <c r="C18" s="55">
        <v>3</v>
      </c>
      <c r="D18" s="48">
        <f t="shared" ref="D18:D80" si="16">B18</f>
        <v>2</v>
      </c>
      <c r="E18" s="48" t="str">
        <f t="shared" si="12"/>
        <v>5_2</v>
      </c>
      <c r="F18" s="48">
        <v>1556</v>
      </c>
      <c r="G18" s="1"/>
      <c r="H18" s="48">
        <v>5</v>
      </c>
      <c r="I18" s="55">
        <v>2</v>
      </c>
      <c r="J18" s="55">
        <v>3</v>
      </c>
      <c r="K18" s="48">
        <f t="shared" si="0"/>
        <v>2</v>
      </c>
      <c r="L18" s="48" t="str">
        <f t="shared" si="1"/>
        <v>5_2</v>
      </c>
      <c r="M18" s="48">
        <v>1609</v>
      </c>
      <c r="N18" s="68"/>
      <c r="O18" s="48">
        <v>5</v>
      </c>
      <c r="P18" s="55">
        <v>2</v>
      </c>
      <c r="Q18" s="55">
        <v>3</v>
      </c>
      <c r="R18" s="48">
        <f t="shared" si="2"/>
        <v>2</v>
      </c>
      <c r="S18" s="48" t="str">
        <f t="shared" si="3"/>
        <v>5_2</v>
      </c>
      <c r="T18" s="48">
        <v>1660</v>
      </c>
      <c r="U18" s="68"/>
      <c r="V18" s="48">
        <v>5</v>
      </c>
      <c r="W18" s="55">
        <v>2</v>
      </c>
      <c r="X18" s="55">
        <v>3</v>
      </c>
      <c r="Y18" s="48">
        <f t="shared" si="4"/>
        <v>2</v>
      </c>
      <c r="Z18" s="48" t="str">
        <f t="shared" si="5"/>
        <v>5_2</v>
      </c>
      <c r="AA18" s="48">
        <v>1745</v>
      </c>
      <c r="AB18" s="484"/>
      <c r="AC18" s="48">
        <v>5</v>
      </c>
      <c r="AD18" s="55">
        <v>2</v>
      </c>
      <c r="AE18" s="55">
        <v>3</v>
      </c>
      <c r="AF18" s="48">
        <f t="shared" si="6"/>
        <v>2</v>
      </c>
      <c r="AG18" s="48" t="str">
        <f t="shared" si="7"/>
        <v>5_2</v>
      </c>
      <c r="AH18" s="48">
        <v>1801</v>
      </c>
      <c r="AI18" s="484"/>
      <c r="AJ18" s="48">
        <v>5</v>
      </c>
      <c r="AK18" s="55">
        <v>2</v>
      </c>
      <c r="AL18" s="55">
        <v>3</v>
      </c>
      <c r="AM18" s="48">
        <f t="shared" si="8"/>
        <v>2</v>
      </c>
      <c r="AN18" s="48" t="str">
        <f t="shared" si="9"/>
        <v>5_2</v>
      </c>
      <c r="AO18" s="50" t="str">
        <f t="shared" si="10"/>
        <v>5_2</v>
      </c>
      <c r="AP18" s="50">
        <f t="shared" si="13"/>
        <v>1745</v>
      </c>
      <c r="AQ18" s="50">
        <f t="shared" si="14"/>
        <v>1801</v>
      </c>
      <c r="AR18" s="473">
        <f t="shared" si="15"/>
        <v>1801</v>
      </c>
      <c r="AS18" s="469">
        <f t="shared" si="11"/>
        <v>11.507987220447284</v>
      </c>
      <c r="AT18" s="5"/>
      <c r="AU18" s="5"/>
      <c r="AV18" s="5"/>
      <c r="AW18" s="5"/>
      <c r="AX18" s="5"/>
      <c r="AY18" s="5"/>
      <c r="AZ18" s="6"/>
    </row>
    <row r="19" spans="1:52" x14ac:dyDescent="0.15">
      <c r="A19" s="48">
        <v>5</v>
      </c>
      <c r="B19" s="55">
        <v>3</v>
      </c>
      <c r="C19" s="55">
        <v>4</v>
      </c>
      <c r="D19" s="48">
        <f t="shared" si="16"/>
        <v>3</v>
      </c>
      <c r="E19" s="48" t="str">
        <f t="shared" si="12"/>
        <v>5_3</v>
      </c>
      <c r="F19" s="48">
        <v>1616</v>
      </c>
      <c r="G19" s="1"/>
      <c r="H19" s="48">
        <v>5</v>
      </c>
      <c r="I19" s="55">
        <v>3</v>
      </c>
      <c r="J19" s="55">
        <v>4</v>
      </c>
      <c r="K19" s="48">
        <f t="shared" si="0"/>
        <v>3</v>
      </c>
      <c r="L19" s="48" t="str">
        <f t="shared" si="1"/>
        <v>5_3</v>
      </c>
      <c r="M19" s="48">
        <v>1671</v>
      </c>
      <c r="N19" s="68"/>
      <c r="O19" s="48">
        <v>5</v>
      </c>
      <c r="P19" s="55">
        <v>3</v>
      </c>
      <c r="Q19" s="55">
        <v>4</v>
      </c>
      <c r="R19" s="48">
        <f t="shared" si="2"/>
        <v>3</v>
      </c>
      <c r="S19" s="48" t="str">
        <f t="shared" si="3"/>
        <v>5_3</v>
      </c>
      <c r="T19" s="48">
        <v>1724</v>
      </c>
      <c r="U19" s="1"/>
      <c r="V19" s="48">
        <v>5</v>
      </c>
      <c r="W19" s="55">
        <v>3</v>
      </c>
      <c r="X19" s="55">
        <v>4</v>
      </c>
      <c r="Y19" s="48">
        <f t="shared" si="4"/>
        <v>3</v>
      </c>
      <c r="Z19" s="48" t="str">
        <f t="shared" si="5"/>
        <v>5_3</v>
      </c>
      <c r="AA19" s="48">
        <v>1809</v>
      </c>
      <c r="AB19" s="484"/>
      <c r="AC19" s="48">
        <v>5</v>
      </c>
      <c r="AD19" s="55">
        <v>3</v>
      </c>
      <c r="AE19" s="55">
        <v>4</v>
      </c>
      <c r="AF19" s="48">
        <f t="shared" si="6"/>
        <v>3</v>
      </c>
      <c r="AG19" s="48" t="str">
        <f t="shared" si="7"/>
        <v>5_3</v>
      </c>
      <c r="AH19" s="48">
        <v>1867</v>
      </c>
      <c r="AI19" s="484"/>
      <c r="AJ19" s="48">
        <v>5</v>
      </c>
      <c r="AK19" s="55">
        <v>3</v>
      </c>
      <c r="AL19" s="55">
        <v>4</v>
      </c>
      <c r="AM19" s="48">
        <f t="shared" si="8"/>
        <v>3</v>
      </c>
      <c r="AN19" s="48" t="str">
        <f t="shared" si="9"/>
        <v>5_3</v>
      </c>
      <c r="AO19" s="50" t="str">
        <f t="shared" si="10"/>
        <v>5_3</v>
      </c>
      <c r="AP19" s="50">
        <f t="shared" si="13"/>
        <v>1809</v>
      </c>
      <c r="AQ19" s="50">
        <f t="shared" si="14"/>
        <v>1867</v>
      </c>
      <c r="AR19" s="473">
        <f t="shared" si="15"/>
        <v>1867</v>
      </c>
      <c r="AS19" s="469">
        <f t="shared" si="11"/>
        <v>11.929712460063898</v>
      </c>
      <c r="AT19" s="5"/>
      <c r="AU19" s="5"/>
      <c r="AV19" s="5"/>
      <c r="AW19" s="5"/>
      <c r="AX19" s="5"/>
      <c r="AY19" s="5"/>
      <c r="AZ19" s="6"/>
    </row>
    <row r="20" spans="1:52" x14ac:dyDescent="0.15">
      <c r="A20" s="48">
        <v>5</v>
      </c>
      <c r="B20" s="55">
        <v>4</v>
      </c>
      <c r="C20" s="55">
        <v>5</v>
      </c>
      <c r="D20" s="48">
        <f t="shared" si="16"/>
        <v>4</v>
      </c>
      <c r="E20" s="48" t="str">
        <f t="shared" si="12"/>
        <v>5_4</v>
      </c>
      <c r="F20" s="48">
        <v>1676</v>
      </c>
      <c r="G20" s="1"/>
      <c r="H20" s="48">
        <v>5</v>
      </c>
      <c r="I20" s="55">
        <v>4</v>
      </c>
      <c r="J20" s="55">
        <v>5</v>
      </c>
      <c r="K20" s="48">
        <f t="shared" si="0"/>
        <v>4</v>
      </c>
      <c r="L20" s="48" t="str">
        <f t="shared" si="1"/>
        <v>5_4</v>
      </c>
      <c r="M20" s="48">
        <v>1733</v>
      </c>
      <c r="N20" s="68"/>
      <c r="O20" s="48">
        <v>5</v>
      </c>
      <c r="P20" s="55">
        <v>4</v>
      </c>
      <c r="Q20" s="55">
        <v>5</v>
      </c>
      <c r="R20" s="48">
        <f t="shared" si="2"/>
        <v>4</v>
      </c>
      <c r="S20" s="48" t="str">
        <f t="shared" si="3"/>
        <v>5_4</v>
      </c>
      <c r="T20" s="48">
        <v>1788</v>
      </c>
      <c r="U20" s="68"/>
      <c r="V20" s="48">
        <v>5</v>
      </c>
      <c r="W20" s="55">
        <v>4</v>
      </c>
      <c r="X20" s="55">
        <v>5</v>
      </c>
      <c r="Y20" s="48">
        <f t="shared" si="4"/>
        <v>4</v>
      </c>
      <c r="Z20" s="48" t="str">
        <f t="shared" si="5"/>
        <v>5_4</v>
      </c>
      <c r="AA20" s="48">
        <v>1873</v>
      </c>
      <c r="AB20" s="484"/>
      <c r="AC20" s="48">
        <v>5</v>
      </c>
      <c r="AD20" s="55">
        <v>4</v>
      </c>
      <c r="AE20" s="55">
        <v>5</v>
      </c>
      <c r="AF20" s="48">
        <f t="shared" si="6"/>
        <v>4</v>
      </c>
      <c r="AG20" s="48" t="str">
        <f t="shared" si="7"/>
        <v>5_4</v>
      </c>
      <c r="AH20" s="48">
        <v>1933</v>
      </c>
      <c r="AI20" s="484"/>
      <c r="AJ20" s="48">
        <v>5</v>
      </c>
      <c r="AK20" s="55">
        <v>4</v>
      </c>
      <c r="AL20" s="55">
        <v>5</v>
      </c>
      <c r="AM20" s="48">
        <f t="shared" si="8"/>
        <v>4</v>
      </c>
      <c r="AN20" s="48" t="str">
        <f t="shared" si="9"/>
        <v>5_4</v>
      </c>
      <c r="AO20" s="50" t="str">
        <f t="shared" si="10"/>
        <v>5_4</v>
      </c>
      <c r="AP20" s="50">
        <f t="shared" si="13"/>
        <v>1873</v>
      </c>
      <c r="AQ20" s="50">
        <f t="shared" si="14"/>
        <v>1933</v>
      </c>
      <c r="AR20" s="473">
        <f t="shared" si="15"/>
        <v>1933</v>
      </c>
      <c r="AS20" s="469">
        <f t="shared" si="11"/>
        <v>12.351437699680512</v>
      </c>
      <c r="AT20" s="5"/>
      <c r="AU20" s="5"/>
      <c r="AV20" s="5"/>
      <c r="AW20" s="5"/>
      <c r="AX20" s="5"/>
      <c r="AY20" s="5"/>
      <c r="AZ20" s="6"/>
    </row>
    <row r="21" spans="1:52" x14ac:dyDescent="0.15">
      <c r="A21" s="48">
        <v>5</v>
      </c>
      <c r="B21" s="55">
        <v>5</v>
      </c>
      <c r="C21" s="55">
        <v>6</v>
      </c>
      <c r="D21" s="48">
        <f t="shared" si="16"/>
        <v>5</v>
      </c>
      <c r="E21" s="48" t="str">
        <f t="shared" si="12"/>
        <v>5_5</v>
      </c>
      <c r="F21" s="48">
        <v>1707</v>
      </c>
      <c r="G21" s="1"/>
      <c r="H21" s="48">
        <v>5</v>
      </c>
      <c r="I21" s="55">
        <v>5</v>
      </c>
      <c r="J21" s="55">
        <v>6</v>
      </c>
      <c r="K21" s="48">
        <f t="shared" si="0"/>
        <v>5</v>
      </c>
      <c r="L21" s="48" t="str">
        <f t="shared" si="1"/>
        <v>5_5</v>
      </c>
      <c r="M21" s="48">
        <v>1765</v>
      </c>
      <c r="N21" s="1"/>
      <c r="O21" s="48">
        <v>5</v>
      </c>
      <c r="P21" s="55">
        <v>5</v>
      </c>
      <c r="Q21" s="55">
        <v>6</v>
      </c>
      <c r="R21" s="48">
        <f t="shared" si="2"/>
        <v>5</v>
      </c>
      <c r="S21" s="48" t="str">
        <f t="shared" si="3"/>
        <v>5_5</v>
      </c>
      <c r="T21" s="48">
        <v>1821</v>
      </c>
      <c r="U21" s="68"/>
      <c r="V21" s="48">
        <v>5</v>
      </c>
      <c r="W21" s="55">
        <v>5</v>
      </c>
      <c r="X21" s="55">
        <v>6</v>
      </c>
      <c r="Y21" s="48">
        <f t="shared" si="4"/>
        <v>5</v>
      </c>
      <c r="Z21" s="48" t="str">
        <f t="shared" si="5"/>
        <v>5_5</v>
      </c>
      <c r="AA21" s="48">
        <v>1906</v>
      </c>
      <c r="AB21" s="484"/>
      <c r="AC21" s="48">
        <v>5</v>
      </c>
      <c r="AD21" s="55">
        <v>5</v>
      </c>
      <c r="AE21" s="55">
        <v>6</v>
      </c>
      <c r="AF21" s="48">
        <f t="shared" si="6"/>
        <v>5</v>
      </c>
      <c r="AG21" s="48" t="str">
        <f t="shared" si="7"/>
        <v>5_5</v>
      </c>
      <c r="AH21" s="48">
        <v>1967</v>
      </c>
      <c r="AI21" s="484"/>
      <c r="AJ21" s="48">
        <v>5</v>
      </c>
      <c r="AK21" s="55">
        <v>5</v>
      </c>
      <c r="AL21" s="55">
        <v>6</v>
      </c>
      <c r="AM21" s="48">
        <f t="shared" si="8"/>
        <v>5</v>
      </c>
      <c r="AN21" s="48" t="str">
        <f t="shared" si="9"/>
        <v>5_5</v>
      </c>
      <c r="AO21" s="50" t="str">
        <f t="shared" si="10"/>
        <v>5_5</v>
      </c>
      <c r="AP21" s="50">
        <f t="shared" si="13"/>
        <v>1906</v>
      </c>
      <c r="AQ21" s="50">
        <f t="shared" si="14"/>
        <v>1967</v>
      </c>
      <c r="AR21" s="473">
        <f t="shared" si="15"/>
        <v>1967</v>
      </c>
      <c r="AS21" s="469">
        <f t="shared" si="11"/>
        <v>12.568690095846645</v>
      </c>
      <c r="AT21" s="5"/>
      <c r="AU21" s="5"/>
      <c r="AV21" s="5"/>
      <c r="AW21" s="5"/>
      <c r="AX21" s="5"/>
      <c r="AY21" s="5"/>
      <c r="AZ21" s="6"/>
    </row>
    <row r="22" spans="1:52" x14ac:dyDescent="0.15">
      <c r="A22" s="48">
        <v>5</v>
      </c>
      <c r="B22" s="55">
        <v>6</v>
      </c>
      <c r="C22" s="55">
        <v>7</v>
      </c>
      <c r="D22" s="48">
        <f t="shared" si="16"/>
        <v>6</v>
      </c>
      <c r="E22" s="48" t="str">
        <f t="shared" si="12"/>
        <v>5_6</v>
      </c>
      <c r="F22" s="48">
        <v>1755</v>
      </c>
      <c r="G22" s="1"/>
      <c r="H22" s="48">
        <v>5</v>
      </c>
      <c r="I22" s="55">
        <v>6</v>
      </c>
      <c r="J22" s="55">
        <v>7</v>
      </c>
      <c r="K22" s="48">
        <f t="shared" si="0"/>
        <v>6</v>
      </c>
      <c r="L22" s="48" t="str">
        <f t="shared" si="1"/>
        <v>5_6</v>
      </c>
      <c r="M22" s="48">
        <v>1815</v>
      </c>
      <c r="N22" s="68"/>
      <c r="O22" s="48">
        <v>5</v>
      </c>
      <c r="P22" s="55">
        <v>6</v>
      </c>
      <c r="Q22" s="55">
        <v>7</v>
      </c>
      <c r="R22" s="48">
        <f t="shared" si="2"/>
        <v>6</v>
      </c>
      <c r="S22" s="48" t="str">
        <f t="shared" si="3"/>
        <v>5_6</v>
      </c>
      <c r="T22" s="48">
        <v>1872</v>
      </c>
      <c r="U22" s="1"/>
      <c r="V22" s="48">
        <v>5</v>
      </c>
      <c r="W22" s="55">
        <v>6</v>
      </c>
      <c r="X22" s="55">
        <v>7</v>
      </c>
      <c r="Y22" s="48">
        <f t="shared" si="4"/>
        <v>6</v>
      </c>
      <c r="Z22" s="48" t="str">
        <f t="shared" si="5"/>
        <v>5_6</v>
      </c>
      <c r="AA22" s="48">
        <v>1957</v>
      </c>
      <c r="AB22" s="484"/>
      <c r="AC22" s="48">
        <v>5</v>
      </c>
      <c r="AD22" s="55">
        <v>6</v>
      </c>
      <c r="AE22" s="55">
        <v>7</v>
      </c>
      <c r="AF22" s="48">
        <f t="shared" si="6"/>
        <v>6</v>
      </c>
      <c r="AG22" s="48" t="str">
        <f t="shared" si="7"/>
        <v>5_6</v>
      </c>
      <c r="AH22" s="48">
        <v>2020</v>
      </c>
      <c r="AI22" s="484"/>
      <c r="AJ22" s="48">
        <v>5</v>
      </c>
      <c r="AK22" s="55">
        <v>6</v>
      </c>
      <c r="AL22" s="55">
        <v>7</v>
      </c>
      <c r="AM22" s="48">
        <f t="shared" si="8"/>
        <v>6</v>
      </c>
      <c r="AN22" s="48" t="str">
        <f t="shared" si="9"/>
        <v>5_6</v>
      </c>
      <c r="AO22" s="50" t="str">
        <f t="shared" si="10"/>
        <v>5_6</v>
      </c>
      <c r="AP22" s="50">
        <f t="shared" si="13"/>
        <v>1957</v>
      </c>
      <c r="AQ22" s="50">
        <f t="shared" si="14"/>
        <v>2020</v>
      </c>
      <c r="AR22" s="473">
        <f t="shared" si="15"/>
        <v>2020</v>
      </c>
      <c r="AS22" s="469">
        <f t="shared" si="11"/>
        <v>12.907348242811501</v>
      </c>
      <c r="AT22" s="5"/>
      <c r="AU22" s="5"/>
      <c r="AV22" s="5"/>
      <c r="AW22" s="5"/>
      <c r="AX22" s="5"/>
      <c r="AY22" s="5"/>
      <c r="AZ22" s="6"/>
    </row>
    <row r="23" spans="1:52" x14ac:dyDescent="0.15">
      <c r="A23" s="48">
        <v>5</v>
      </c>
      <c r="B23" s="55">
        <v>7</v>
      </c>
      <c r="C23" s="55">
        <v>8</v>
      </c>
      <c r="D23" s="48">
        <f t="shared" si="16"/>
        <v>7</v>
      </c>
      <c r="E23" s="48" t="str">
        <f t="shared" si="12"/>
        <v>5_7</v>
      </c>
      <c r="F23" s="48">
        <v>1800</v>
      </c>
      <c r="G23" s="1"/>
      <c r="H23" s="48">
        <v>5</v>
      </c>
      <c r="I23" s="55">
        <v>7</v>
      </c>
      <c r="J23" s="55">
        <v>8</v>
      </c>
      <c r="K23" s="48">
        <f t="shared" si="0"/>
        <v>7</v>
      </c>
      <c r="L23" s="48" t="str">
        <f t="shared" si="1"/>
        <v>5_7</v>
      </c>
      <c r="M23" s="48">
        <v>1861</v>
      </c>
      <c r="N23" s="68"/>
      <c r="O23" s="48">
        <v>5</v>
      </c>
      <c r="P23" s="55">
        <v>7</v>
      </c>
      <c r="Q23" s="55">
        <v>8</v>
      </c>
      <c r="R23" s="48">
        <f t="shared" si="2"/>
        <v>7</v>
      </c>
      <c r="S23" s="48" t="str">
        <f t="shared" si="3"/>
        <v>5_7</v>
      </c>
      <c r="T23" s="48">
        <v>1920</v>
      </c>
      <c r="U23" s="68"/>
      <c r="V23" s="48">
        <v>5</v>
      </c>
      <c r="W23" s="55">
        <v>7</v>
      </c>
      <c r="X23" s="55">
        <v>8</v>
      </c>
      <c r="Y23" s="48">
        <f t="shared" si="4"/>
        <v>7</v>
      </c>
      <c r="Z23" s="48" t="str">
        <f t="shared" si="5"/>
        <v>5_7</v>
      </c>
      <c r="AA23" s="48">
        <v>2005</v>
      </c>
      <c r="AB23" s="484"/>
      <c r="AC23" s="48">
        <v>5</v>
      </c>
      <c r="AD23" s="55">
        <v>7</v>
      </c>
      <c r="AE23" s="55">
        <v>8</v>
      </c>
      <c r="AF23" s="48">
        <f t="shared" si="6"/>
        <v>7</v>
      </c>
      <c r="AG23" s="48" t="str">
        <f t="shared" si="7"/>
        <v>5_7</v>
      </c>
      <c r="AH23" s="48">
        <v>2069</v>
      </c>
      <c r="AI23" s="484"/>
      <c r="AJ23" s="48">
        <v>5</v>
      </c>
      <c r="AK23" s="55">
        <v>7</v>
      </c>
      <c r="AL23" s="55">
        <v>8</v>
      </c>
      <c r="AM23" s="48">
        <f t="shared" si="8"/>
        <v>7</v>
      </c>
      <c r="AN23" s="48" t="str">
        <f t="shared" si="9"/>
        <v>5_7</v>
      </c>
      <c r="AO23" s="50" t="str">
        <f t="shared" si="10"/>
        <v>5_7</v>
      </c>
      <c r="AP23" s="50">
        <f t="shared" si="13"/>
        <v>2005</v>
      </c>
      <c r="AQ23" s="50">
        <f t="shared" si="14"/>
        <v>2069</v>
      </c>
      <c r="AR23" s="473">
        <f t="shared" si="15"/>
        <v>2069</v>
      </c>
      <c r="AS23" s="469">
        <f t="shared" si="11"/>
        <v>13.220447284345047</v>
      </c>
      <c r="AT23" s="5"/>
      <c r="AU23" s="5"/>
      <c r="AV23" s="5"/>
      <c r="AW23" s="5"/>
      <c r="AX23" s="5"/>
      <c r="AY23" s="5"/>
      <c r="AZ23" s="6"/>
    </row>
    <row r="24" spans="1:52" x14ac:dyDescent="0.15">
      <c r="A24" s="48">
        <v>5</v>
      </c>
      <c r="B24" s="55">
        <v>8</v>
      </c>
      <c r="C24" s="55">
        <v>9</v>
      </c>
      <c r="D24" s="48">
        <f t="shared" si="16"/>
        <v>8</v>
      </c>
      <c r="E24" s="48" t="str">
        <f t="shared" si="12"/>
        <v>5_8</v>
      </c>
      <c r="F24" s="48">
        <v>1846</v>
      </c>
      <c r="G24" s="1"/>
      <c r="H24" s="48">
        <v>5</v>
      </c>
      <c r="I24" s="55">
        <v>8</v>
      </c>
      <c r="J24" s="55">
        <v>9</v>
      </c>
      <c r="K24" s="48">
        <f t="shared" si="0"/>
        <v>8</v>
      </c>
      <c r="L24" s="48" t="str">
        <f t="shared" si="1"/>
        <v>5_8</v>
      </c>
      <c r="M24" s="48">
        <v>1909</v>
      </c>
      <c r="N24" s="68"/>
      <c r="O24" s="48">
        <v>5</v>
      </c>
      <c r="P24" s="55">
        <v>8</v>
      </c>
      <c r="Q24" s="55">
        <v>9</v>
      </c>
      <c r="R24" s="48">
        <f t="shared" si="2"/>
        <v>8</v>
      </c>
      <c r="S24" s="48" t="str">
        <f t="shared" si="3"/>
        <v>5_8</v>
      </c>
      <c r="T24" s="48">
        <v>1969</v>
      </c>
      <c r="U24" s="68"/>
      <c r="V24" s="48">
        <v>5</v>
      </c>
      <c r="W24" s="55">
        <v>8</v>
      </c>
      <c r="X24" s="55">
        <v>9</v>
      </c>
      <c r="Y24" s="48">
        <f t="shared" si="4"/>
        <v>8</v>
      </c>
      <c r="Z24" s="48" t="str">
        <f t="shared" si="5"/>
        <v>5_8</v>
      </c>
      <c r="AA24" s="48">
        <v>2054</v>
      </c>
      <c r="AB24" s="484"/>
      <c r="AC24" s="48">
        <v>5</v>
      </c>
      <c r="AD24" s="55">
        <v>8</v>
      </c>
      <c r="AE24" s="55">
        <v>9</v>
      </c>
      <c r="AF24" s="48">
        <f t="shared" si="6"/>
        <v>8</v>
      </c>
      <c r="AG24" s="48" t="str">
        <f t="shared" si="7"/>
        <v>5_8</v>
      </c>
      <c r="AH24" s="48">
        <v>2120</v>
      </c>
      <c r="AI24" s="484"/>
      <c r="AJ24" s="48">
        <v>5</v>
      </c>
      <c r="AK24" s="55">
        <v>8</v>
      </c>
      <c r="AL24" s="55">
        <v>9</v>
      </c>
      <c r="AM24" s="48">
        <f t="shared" si="8"/>
        <v>8</v>
      </c>
      <c r="AN24" s="48" t="str">
        <f t="shared" si="9"/>
        <v>5_8</v>
      </c>
      <c r="AO24" s="50" t="str">
        <f t="shared" si="10"/>
        <v>5_8</v>
      </c>
      <c r="AP24" s="50">
        <f t="shared" si="13"/>
        <v>2054</v>
      </c>
      <c r="AQ24" s="50">
        <f t="shared" si="14"/>
        <v>2120</v>
      </c>
      <c r="AR24" s="473">
        <f t="shared" si="15"/>
        <v>2120</v>
      </c>
      <c r="AS24" s="469">
        <f t="shared" si="11"/>
        <v>13.546325878594249</v>
      </c>
      <c r="AT24" s="5"/>
      <c r="AU24" s="5"/>
      <c r="AV24" s="5"/>
      <c r="AW24" s="5"/>
      <c r="AX24" s="5"/>
      <c r="AY24" s="5"/>
      <c r="AZ24" s="6"/>
    </row>
    <row r="25" spans="1:52" x14ac:dyDescent="0.15">
      <c r="A25" s="48">
        <v>5</v>
      </c>
      <c r="B25" s="55">
        <v>9</v>
      </c>
      <c r="C25" s="55">
        <v>10</v>
      </c>
      <c r="D25" s="48">
        <f t="shared" si="16"/>
        <v>9</v>
      </c>
      <c r="E25" s="48" t="str">
        <f t="shared" si="12"/>
        <v>5_9</v>
      </c>
      <c r="F25" s="48">
        <v>1898</v>
      </c>
      <c r="G25" s="1"/>
      <c r="H25" s="48">
        <v>5</v>
      </c>
      <c r="I25" s="55">
        <v>9</v>
      </c>
      <c r="J25" s="55">
        <v>10</v>
      </c>
      <c r="K25" s="48">
        <f t="shared" si="0"/>
        <v>9</v>
      </c>
      <c r="L25" s="48" t="str">
        <f t="shared" si="1"/>
        <v>5_9</v>
      </c>
      <c r="M25" s="48">
        <v>1963</v>
      </c>
      <c r="N25" s="68"/>
      <c r="O25" s="48">
        <v>5</v>
      </c>
      <c r="P25" s="55">
        <v>9</v>
      </c>
      <c r="Q25" s="55">
        <v>10</v>
      </c>
      <c r="R25" s="48">
        <f t="shared" si="2"/>
        <v>9</v>
      </c>
      <c r="S25" s="48" t="str">
        <f t="shared" si="3"/>
        <v>5_9</v>
      </c>
      <c r="T25" s="48">
        <v>2025</v>
      </c>
      <c r="U25" s="1"/>
      <c r="V25" s="48">
        <v>5</v>
      </c>
      <c r="W25" s="55">
        <v>9</v>
      </c>
      <c r="X25" s="55">
        <v>10</v>
      </c>
      <c r="Y25" s="48">
        <f t="shared" si="4"/>
        <v>9</v>
      </c>
      <c r="Z25" s="48" t="str">
        <f t="shared" si="5"/>
        <v>5_9</v>
      </c>
      <c r="AA25" s="48">
        <v>2110</v>
      </c>
      <c r="AB25" s="484"/>
      <c r="AC25" s="48">
        <v>5</v>
      </c>
      <c r="AD25" s="55">
        <v>9</v>
      </c>
      <c r="AE25" s="55">
        <v>10</v>
      </c>
      <c r="AF25" s="48">
        <f t="shared" si="6"/>
        <v>9</v>
      </c>
      <c r="AG25" s="48" t="str">
        <f t="shared" si="7"/>
        <v>5_9</v>
      </c>
      <c r="AH25" s="48">
        <v>2178</v>
      </c>
      <c r="AI25" s="484"/>
      <c r="AJ25" s="48">
        <v>5</v>
      </c>
      <c r="AK25" s="55">
        <v>9</v>
      </c>
      <c r="AL25" s="55">
        <v>10</v>
      </c>
      <c r="AM25" s="48">
        <f t="shared" si="8"/>
        <v>9</v>
      </c>
      <c r="AN25" s="48" t="str">
        <f t="shared" si="9"/>
        <v>5_9</v>
      </c>
      <c r="AO25" s="50" t="str">
        <f t="shared" si="10"/>
        <v>5_9</v>
      </c>
      <c r="AP25" s="50">
        <f t="shared" si="13"/>
        <v>2110</v>
      </c>
      <c r="AQ25" s="50">
        <f t="shared" si="14"/>
        <v>2178</v>
      </c>
      <c r="AR25" s="473">
        <f t="shared" si="15"/>
        <v>2178</v>
      </c>
      <c r="AS25" s="469">
        <f t="shared" si="11"/>
        <v>13.916932907348242</v>
      </c>
      <c r="AT25" s="5"/>
      <c r="AU25" s="5"/>
      <c r="AV25" s="5"/>
      <c r="AW25" s="5"/>
      <c r="AX25" s="5"/>
      <c r="AY25" s="5"/>
      <c r="AZ25" s="6"/>
    </row>
    <row r="26" spans="1:52" x14ac:dyDescent="0.15">
      <c r="A26" s="48">
        <v>10</v>
      </c>
      <c r="B26" s="55">
        <v>0</v>
      </c>
      <c r="C26" s="55">
        <v>2</v>
      </c>
      <c r="D26" s="48">
        <f t="shared" si="16"/>
        <v>0</v>
      </c>
      <c r="E26" s="48" t="str">
        <f t="shared" si="12"/>
        <v>10_0</v>
      </c>
      <c r="F26" s="48">
        <v>1528</v>
      </c>
      <c r="G26" s="1"/>
      <c r="H26" s="48">
        <v>10</v>
      </c>
      <c r="I26" s="55">
        <v>0</v>
      </c>
      <c r="J26" s="55">
        <v>2</v>
      </c>
      <c r="K26" s="48">
        <f t="shared" si="0"/>
        <v>0</v>
      </c>
      <c r="L26" s="48" t="str">
        <f t="shared" si="1"/>
        <v>10_0</v>
      </c>
      <c r="M26" s="48">
        <v>1580</v>
      </c>
      <c r="N26" s="1"/>
      <c r="O26" s="48">
        <v>10</v>
      </c>
      <c r="P26" s="55">
        <v>0</v>
      </c>
      <c r="Q26" s="55">
        <v>2</v>
      </c>
      <c r="R26" s="48">
        <f t="shared" si="2"/>
        <v>0</v>
      </c>
      <c r="S26" s="48" t="str">
        <f t="shared" si="3"/>
        <v>10_0</v>
      </c>
      <c r="T26" s="48">
        <v>1630</v>
      </c>
      <c r="U26" s="68"/>
      <c r="V26" s="48">
        <v>10</v>
      </c>
      <c r="W26" s="55">
        <v>0</v>
      </c>
      <c r="X26" s="55">
        <v>2</v>
      </c>
      <c r="Y26" s="48">
        <f t="shared" si="4"/>
        <v>0</v>
      </c>
      <c r="Z26" s="48" t="str">
        <f t="shared" si="5"/>
        <v>10_0</v>
      </c>
      <c r="AA26" s="48">
        <v>1715</v>
      </c>
      <c r="AB26" s="484"/>
      <c r="AC26" s="48">
        <v>10</v>
      </c>
      <c r="AD26" s="55">
        <v>0</v>
      </c>
      <c r="AE26" s="55">
        <v>2</v>
      </c>
      <c r="AF26" s="48">
        <f t="shared" si="6"/>
        <v>0</v>
      </c>
      <c r="AG26" s="48" t="str">
        <f t="shared" si="7"/>
        <v>10_0</v>
      </c>
      <c r="AH26" s="48">
        <v>1770</v>
      </c>
      <c r="AI26" s="484"/>
      <c r="AJ26" s="48">
        <v>10</v>
      </c>
      <c r="AK26" s="55">
        <v>0</v>
      </c>
      <c r="AL26" s="55">
        <v>2</v>
      </c>
      <c r="AM26" s="48">
        <f t="shared" si="8"/>
        <v>0</v>
      </c>
      <c r="AN26" s="48" t="str">
        <f t="shared" si="9"/>
        <v>10_0</v>
      </c>
      <c r="AO26" s="50" t="str">
        <f t="shared" si="10"/>
        <v>10_0</v>
      </c>
      <c r="AP26" s="50">
        <f t="shared" si="13"/>
        <v>1715</v>
      </c>
      <c r="AQ26" s="50">
        <f t="shared" si="14"/>
        <v>1770</v>
      </c>
      <c r="AR26" s="473">
        <f t="shared" si="15"/>
        <v>1770</v>
      </c>
      <c r="AS26" s="469">
        <f t="shared" si="11"/>
        <v>11.309904153354633</v>
      </c>
      <c r="AT26" s="5"/>
      <c r="AU26" s="5"/>
      <c r="AV26" s="5"/>
      <c r="AW26" s="5"/>
      <c r="AX26" s="5"/>
      <c r="AY26" s="5"/>
      <c r="AZ26" s="6"/>
    </row>
    <row r="27" spans="1:52" x14ac:dyDescent="0.15">
      <c r="A27" s="48">
        <v>10</v>
      </c>
      <c r="B27" s="55">
        <v>1</v>
      </c>
      <c r="C27" s="55">
        <v>3</v>
      </c>
      <c r="D27" s="48">
        <f t="shared" si="16"/>
        <v>1</v>
      </c>
      <c r="E27" s="48" t="str">
        <f t="shared" si="12"/>
        <v>10_1</v>
      </c>
      <c r="F27" s="48">
        <v>1556</v>
      </c>
      <c r="G27" s="1"/>
      <c r="H27" s="48">
        <v>10</v>
      </c>
      <c r="I27" s="55">
        <v>1</v>
      </c>
      <c r="J27" s="55">
        <v>3</v>
      </c>
      <c r="K27" s="48">
        <f t="shared" si="0"/>
        <v>1</v>
      </c>
      <c r="L27" s="48" t="str">
        <f t="shared" si="1"/>
        <v>10_1</v>
      </c>
      <c r="M27" s="48">
        <v>1609</v>
      </c>
      <c r="N27" s="68"/>
      <c r="O27" s="48">
        <v>10</v>
      </c>
      <c r="P27" s="55">
        <v>1</v>
      </c>
      <c r="Q27" s="55">
        <v>3</v>
      </c>
      <c r="R27" s="48">
        <f t="shared" si="2"/>
        <v>1</v>
      </c>
      <c r="S27" s="48" t="str">
        <f t="shared" si="3"/>
        <v>10_1</v>
      </c>
      <c r="T27" s="48">
        <v>1660</v>
      </c>
      <c r="U27" s="68"/>
      <c r="V27" s="48">
        <v>10</v>
      </c>
      <c r="W27" s="55">
        <v>1</v>
      </c>
      <c r="X27" s="55">
        <v>3</v>
      </c>
      <c r="Y27" s="48">
        <f t="shared" si="4"/>
        <v>1</v>
      </c>
      <c r="Z27" s="48" t="str">
        <f t="shared" si="5"/>
        <v>10_1</v>
      </c>
      <c r="AA27" s="48">
        <v>1745</v>
      </c>
      <c r="AB27" s="484"/>
      <c r="AC27" s="48">
        <v>10</v>
      </c>
      <c r="AD27" s="55">
        <v>1</v>
      </c>
      <c r="AE27" s="55">
        <v>3</v>
      </c>
      <c r="AF27" s="48">
        <f t="shared" si="6"/>
        <v>1</v>
      </c>
      <c r="AG27" s="48" t="str">
        <f t="shared" si="7"/>
        <v>10_1</v>
      </c>
      <c r="AH27" s="48">
        <v>1801</v>
      </c>
      <c r="AI27" s="484"/>
      <c r="AJ27" s="48">
        <v>10</v>
      </c>
      <c r="AK27" s="55">
        <v>1</v>
      </c>
      <c r="AL27" s="55">
        <v>3</v>
      </c>
      <c r="AM27" s="48">
        <f t="shared" si="8"/>
        <v>1</v>
      </c>
      <c r="AN27" s="48" t="str">
        <f t="shared" si="9"/>
        <v>10_1</v>
      </c>
      <c r="AO27" s="50" t="str">
        <f t="shared" si="10"/>
        <v>10_1</v>
      </c>
      <c r="AP27" s="50">
        <f t="shared" si="13"/>
        <v>1745</v>
      </c>
      <c r="AQ27" s="50">
        <f t="shared" si="14"/>
        <v>1801</v>
      </c>
      <c r="AR27" s="473">
        <f t="shared" si="15"/>
        <v>1801</v>
      </c>
      <c r="AS27" s="469">
        <f t="shared" si="11"/>
        <v>11.507987220447284</v>
      </c>
      <c r="AT27" s="5"/>
      <c r="AU27" s="5"/>
      <c r="AV27" s="5"/>
      <c r="AW27" s="5"/>
      <c r="AX27" s="5"/>
      <c r="AY27" s="5"/>
      <c r="AZ27" s="6"/>
    </row>
    <row r="28" spans="1:52" x14ac:dyDescent="0.15">
      <c r="A28" s="48">
        <v>10</v>
      </c>
      <c r="B28" s="55">
        <v>2</v>
      </c>
      <c r="C28" s="55">
        <v>4</v>
      </c>
      <c r="D28" s="48">
        <f t="shared" si="16"/>
        <v>2</v>
      </c>
      <c r="E28" s="48" t="str">
        <f t="shared" si="12"/>
        <v>10_2</v>
      </c>
      <c r="F28" s="48">
        <v>1616</v>
      </c>
      <c r="G28" s="1"/>
      <c r="H28" s="48">
        <v>10</v>
      </c>
      <c r="I28" s="55">
        <v>2</v>
      </c>
      <c r="J28" s="55">
        <v>4</v>
      </c>
      <c r="K28" s="48">
        <f t="shared" si="0"/>
        <v>2</v>
      </c>
      <c r="L28" s="48" t="str">
        <f t="shared" si="1"/>
        <v>10_2</v>
      </c>
      <c r="M28" s="48">
        <v>1671</v>
      </c>
      <c r="N28" s="68"/>
      <c r="O28" s="48">
        <v>10</v>
      </c>
      <c r="P28" s="55">
        <v>2</v>
      </c>
      <c r="Q28" s="55">
        <v>4</v>
      </c>
      <c r="R28" s="48">
        <f t="shared" si="2"/>
        <v>2</v>
      </c>
      <c r="S28" s="48" t="str">
        <f t="shared" si="3"/>
        <v>10_2</v>
      </c>
      <c r="T28" s="48">
        <v>1724</v>
      </c>
      <c r="U28" s="1"/>
      <c r="V28" s="48">
        <v>10</v>
      </c>
      <c r="W28" s="55">
        <v>2</v>
      </c>
      <c r="X28" s="55">
        <v>4</v>
      </c>
      <c r="Y28" s="48">
        <f t="shared" si="4"/>
        <v>2</v>
      </c>
      <c r="Z28" s="48" t="str">
        <f t="shared" si="5"/>
        <v>10_2</v>
      </c>
      <c r="AA28" s="48">
        <v>1809</v>
      </c>
      <c r="AB28" s="484"/>
      <c r="AC28" s="48">
        <v>10</v>
      </c>
      <c r="AD28" s="55">
        <v>2</v>
      </c>
      <c r="AE28" s="55">
        <v>4</v>
      </c>
      <c r="AF28" s="48">
        <f t="shared" si="6"/>
        <v>2</v>
      </c>
      <c r="AG28" s="48" t="str">
        <f t="shared" si="7"/>
        <v>10_2</v>
      </c>
      <c r="AH28" s="48">
        <v>1867</v>
      </c>
      <c r="AI28" s="484"/>
      <c r="AJ28" s="48">
        <v>10</v>
      </c>
      <c r="AK28" s="55">
        <v>2</v>
      </c>
      <c r="AL28" s="55">
        <v>4</v>
      </c>
      <c r="AM28" s="48">
        <f t="shared" si="8"/>
        <v>2</v>
      </c>
      <c r="AN28" s="48" t="str">
        <f t="shared" si="9"/>
        <v>10_2</v>
      </c>
      <c r="AO28" s="50" t="str">
        <f t="shared" si="10"/>
        <v>10_2</v>
      </c>
      <c r="AP28" s="50">
        <f t="shared" si="13"/>
        <v>1809</v>
      </c>
      <c r="AQ28" s="50">
        <f t="shared" si="14"/>
        <v>1867</v>
      </c>
      <c r="AR28" s="473">
        <f t="shared" si="15"/>
        <v>1867</v>
      </c>
      <c r="AS28" s="469">
        <f t="shared" si="11"/>
        <v>11.929712460063898</v>
      </c>
      <c r="AT28" s="5"/>
      <c r="AU28" s="5"/>
      <c r="AV28" s="5"/>
      <c r="AW28" s="5"/>
      <c r="AX28" s="5"/>
      <c r="AY28" s="5"/>
      <c r="AZ28" s="6"/>
    </row>
    <row r="29" spans="1:52" x14ac:dyDescent="0.15">
      <c r="A29" s="48">
        <v>10</v>
      </c>
      <c r="B29" s="55">
        <v>3</v>
      </c>
      <c r="C29" s="55">
        <v>5</v>
      </c>
      <c r="D29" s="48">
        <f t="shared" si="16"/>
        <v>3</v>
      </c>
      <c r="E29" s="48" t="str">
        <f t="shared" si="12"/>
        <v>10_3</v>
      </c>
      <c r="F29" s="48">
        <v>1676</v>
      </c>
      <c r="G29" s="1"/>
      <c r="H29" s="48">
        <v>10</v>
      </c>
      <c r="I29" s="55">
        <v>3</v>
      </c>
      <c r="J29" s="55">
        <v>5</v>
      </c>
      <c r="K29" s="48">
        <f t="shared" si="0"/>
        <v>3</v>
      </c>
      <c r="L29" s="48" t="str">
        <f t="shared" si="1"/>
        <v>10_3</v>
      </c>
      <c r="M29" s="48">
        <v>1733</v>
      </c>
      <c r="N29" s="68"/>
      <c r="O29" s="48">
        <v>10</v>
      </c>
      <c r="P29" s="55">
        <v>3</v>
      </c>
      <c r="Q29" s="55">
        <v>5</v>
      </c>
      <c r="R29" s="48">
        <f t="shared" si="2"/>
        <v>3</v>
      </c>
      <c r="S29" s="48" t="str">
        <f t="shared" si="3"/>
        <v>10_3</v>
      </c>
      <c r="T29" s="48">
        <v>1788</v>
      </c>
      <c r="U29" s="68"/>
      <c r="V29" s="48">
        <v>10</v>
      </c>
      <c r="W29" s="55">
        <v>3</v>
      </c>
      <c r="X29" s="55">
        <v>5</v>
      </c>
      <c r="Y29" s="48">
        <f t="shared" si="4"/>
        <v>3</v>
      </c>
      <c r="Z29" s="48" t="str">
        <f t="shared" si="5"/>
        <v>10_3</v>
      </c>
      <c r="AA29" s="48">
        <v>1873</v>
      </c>
      <c r="AB29" s="484"/>
      <c r="AC29" s="48">
        <v>10</v>
      </c>
      <c r="AD29" s="55">
        <v>3</v>
      </c>
      <c r="AE29" s="55">
        <v>5</v>
      </c>
      <c r="AF29" s="48">
        <f t="shared" si="6"/>
        <v>3</v>
      </c>
      <c r="AG29" s="48" t="str">
        <f t="shared" si="7"/>
        <v>10_3</v>
      </c>
      <c r="AH29" s="48">
        <v>1933</v>
      </c>
      <c r="AI29" s="484"/>
      <c r="AJ29" s="48">
        <v>10</v>
      </c>
      <c r="AK29" s="55">
        <v>3</v>
      </c>
      <c r="AL29" s="55">
        <v>5</v>
      </c>
      <c r="AM29" s="48">
        <f t="shared" si="8"/>
        <v>3</v>
      </c>
      <c r="AN29" s="48" t="str">
        <f t="shared" si="9"/>
        <v>10_3</v>
      </c>
      <c r="AO29" s="50" t="str">
        <f t="shared" si="10"/>
        <v>10_3</v>
      </c>
      <c r="AP29" s="50">
        <f t="shared" si="13"/>
        <v>1873</v>
      </c>
      <c r="AQ29" s="50">
        <f t="shared" si="14"/>
        <v>1933</v>
      </c>
      <c r="AR29" s="473">
        <f t="shared" si="15"/>
        <v>1933</v>
      </c>
      <c r="AS29" s="469">
        <f t="shared" si="11"/>
        <v>12.351437699680512</v>
      </c>
      <c r="AT29" s="5"/>
      <c r="AU29" s="5"/>
      <c r="AV29" s="5"/>
      <c r="AW29" s="5"/>
      <c r="AX29" s="5"/>
      <c r="AY29" s="5"/>
      <c r="AZ29" s="6"/>
    </row>
    <row r="30" spans="1:52" x14ac:dyDescent="0.15">
      <c r="A30" s="48">
        <v>10</v>
      </c>
      <c r="B30" s="55">
        <v>4</v>
      </c>
      <c r="C30" s="55">
        <v>6</v>
      </c>
      <c r="D30" s="48">
        <f t="shared" si="16"/>
        <v>4</v>
      </c>
      <c r="E30" s="48" t="str">
        <f t="shared" si="12"/>
        <v>10_4</v>
      </c>
      <c r="F30" s="48">
        <v>1707</v>
      </c>
      <c r="G30" s="1"/>
      <c r="H30" s="48">
        <v>10</v>
      </c>
      <c r="I30" s="55">
        <v>4</v>
      </c>
      <c r="J30" s="55">
        <v>6</v>
      </c>
      <c r="K30" s="48">
        <f t="shared" si="0"/>
        <v>4</v>
      </c>
      <c r="L30" s="48" t="str">
        <f t="shared" si="1"/>
        <v>10_4</v>
      </c>
      <c r="M30" s="48">
        <v>1765</v>
      </c>
      <c r="N30" s="68"/>
      <c r="O30" s="48">
        <v>10</v>
      </c>
      <c r="P30" s="55">
        <v>4</v>
      </c>
      <c r="Q30" s="55">
        <v>6</v>
      </c>
      <c r="R30" s="48">
        <f t="shared" si="2"/>
        <v>4</v>
      </c>
      <c r="S30" s="48" t="str">
        <f t="shared" si="3"/>
        <v>10_4</v>
      </c>
      <c r="T30" s="48">
        <v>1821</v>
      </c>
      <c r="U30" s="68"/>
      <c r="V30" s="48">
        <v>10</v>
      </c>
      <c r="W30" s="55">
        <v>4</v>
      </c>
      <c r="X30" s="55">
        <v>6</v>
      </c>
      <c r="Y30" s="48">
        <f t="shared" si="4"/>
        <v>4</v>
      </c>
      <c r="Z30" s="48" t="str">
        <f t="shared" si="5"/>
        <v>10_4</v>
      </c>
      <c r="AA30" s="48">
        <v>1906</v>
      </c>
      <c r="AB30" s="484"/>
      <c r="AC30" s="48">
        <v>10</v>
      </c>
      <c r="AD30" s="55">
        <v>4</v>
      </c>
      <c r="AE30" s="55">
        <v>6</v>
      </c>
      <c r="AF30" s="48">
        <f t="shared" si="6"/>
        <v>4</v>
      </c>
      <c r="AG30" s="48" t="str">
        <f t="shared" si="7"/>
        <v>10_4</v>
      </c>
      <c r="AH30" s="48">
        <v>1967</v>
      </c>
      <c r="AI30" s="484"/>
      <c r="AJ30" s="48">
        <v>10</v>
      </c>
      <c r="AK30" s="55">
        <v>4</v>
      </c>
      <c r="AL30" s="55">
        <v>6</v>
      </c>
      <c r="AM30" s="48">
        <f t="shared" si="8"/>
        <v>4</v>
      </c>
      <c r="AN30" s="48" t="str">
        <f t="shared" si="9"/>
        <v>10_4</v>
      </c>
      <c r="AO30" s="50" t="str">
        <f t="shared" si="10"/>
        <v>10_4</v>
      </c>
      <c r="AP30" s="50">
        <f t="shared" si="13"/>
        <v>1906</v>
      </c>
      <c r="AQ30" s="50">
        <f t="shared" si="14"/>
        <v>1967</v>
      </c>
      <c r="AR30" s="473">
        <f t="shared" si="15"/>
        <v>1967</v>
      </c>
      <c r="AS30" s="469">
        <f t="shared" si="11"/>
        <v>12.568690095846645</v>
      </c>
      <c r="AT30" s="5"/>
      <c r="AU30" s="5"/>
      <c r="AV30" s="5"/>
      <c r="AW30" s="5"/>
      <c r="AX30" s="5"/>
      <c r="AY30" s="5"/>
      <c r="AZ30" s="6"/>
    </row>
    <row r="31" spans="1:52" x14ac:dyDescent="0.15">
      <c r="A31" s="48">
        <v>10</v>
      </c>
      <c r="B31" s="55">
        <v>5</v>
      </c>
      <c r="C31" s="55">
        <v>7</v>
      </c>
      <c r="D31" s="48">
        <f t="shared" si="16"/>
        <v>5</v>
      </c>
      <c r="E31" s="48" t="str">
        <f t="shared" si="12"/>
        <v>10_5</v>
      </c>
      <c r="F31" s="48">
        <v>1755</v>
      </c>
      <c r="G31" s="1"/>
      <c r="H31" s="48">
        <v>10</v>
      </c>
      <c r="I31" s="55">
        <v>5</v>
      </c>
      <c r="J31" s="55">
        <v>7</v>
      </c>
      <c r="K31" s="48">
        <f t="shared" si="0"/>
        <v>5</v>
      </c>
      <c r="L31" s="48" t="str">
        <f t="shared" si="1"/>
        <v>10_5</v>
      </c>
      <c r="M31" s="48">
        <v>1815</v>
      </c>
      <c r="N31" s="1"/>
      <c r="O31" s="48">
        <v>10</v>
      </c>
      <c r="P31" s="55">
        <v>5</v>
      </c>
      <c r="Q31" s="55">
        <v>7</v>
      </c>
      <c r="R31" s="48">
        <f t="shared" si="2"/>
        <v>5</v>
      </c>
      <c r="S31" s="48" t="str">
        <f t="shared" si="3"/>
        <v>10_5</v>
      </c>
      <c r="T31" s="48">
        <v>1872</v>
      </c>
      <c r="U31" s="1"/>
      <c r="V31" s="48">
        <v>10</v>
      </c>
      <c r="W31" s="55">
        <v>5</v>
      </c>
      <c r="X31" s="55">
        <v>7</v>
      </c>
      <c r="Y31" s="48">
        <f t="shared" si="4"/>
        <v>5</v>
      </c>
      <c r="Z31" s="48" t="str">
        <f t="shared" si="5"/>
        <v>10_5</v>
      </c>
      <c r="AA31" s="48">
        <v>1957</v>
      </c>
      <c r="AB31" s="484"/>
      <c r="AC31" s="48">
        <v>10</v>
      </c>
      <c r="AD31" s="55">
        <v>5</v>
      </c>
      <c r="AE31" s="55">
        <v>7</v>
      </c>
      <c r="AF31" s="48">
        <f t="shared" si="6"/>
        <v>5</v>
      </c>
      <c r="AG31" s="48" t="str">
        <f t="shared" si="7"/>
        <v>10_5</v>
      </c>
      <c r="AH31" s="48">
        <v>2020</v>
      </c>
      <c r="AI31" s="484"/>
      <c r="AJ31" s="48">
        <v>10</v>
      </c>
      <c r="AK31" s="55">
        <v>5</v>
      </c>
      <c r="AL31" s="55">
        <v>7</v>
      </c>
      <c r="AM31" s="48">
        <f t="shared" si="8"/>
        <v>5</v>
      </c>
      <c r="AN31" s="48" t="str">
        <f t="shared" si="9"/>
        <v>10_5</v>
      </c>
      <c r="AO31" s="50" t="str">
        <f t="shared" si="10"/>
        <v>10_5</v>
      </c>
      <c r="AP31" s="50">
        <f t="shared" si="13"/>
        <v>1957</v>
      </c>
      <c r="AQ31" s="50">
        <f t="shared" si="14"/>
        <v>2020</v>
      </c>
      <c r="AR31" s="473">
        <f t="shared" si="15"/>
        <v>2020</v>
      </c>
      <c r="AS31" s="469">
        <f t="shared" si="11"/>
        <v>12.907348242811501</v>
      </c>
      <c r="AT31" s="5"/>
      <c r="AU31" s="5"/>
      <c r="AV31" s="5"/>
      <c r="AW31" s="5"/>
      <c r="AX31" s="5"/>
      <c r="AY31" s="5"/>
      <c r="AZ31" s="6"/>
    </row>
    <row r="32" spans="1:52" x14ac:dyDescent="0.15">
      <c r="A32" s="48">
        <v>10</v>
      </c>
      <c r="B32" s="55">
        <v>6</v>
      </c>
      <c r="C32" s="55">
        <v>8</v>
      </c>
      <c r="D32" s="48">
        <f t="shared" si="16"/>
        <v>6</v>
      </c>
      <c r="E32" s="48" t="str">
        <f t="shared" si="12"/>
        <v>10_6</v>
      </c>
      <c r="F32" s="48">
        <v>1800</v>
      </c>
      <c r="G32" s="1"/>
      <c r="H32" s="48">
        <v>10</v>
      </c>
      <c r="I32" s="55">
        <v>6</v>
      </c>
      <c r="J32" s="55">
        <v>8</v>
      </c>
      <c r="K32" s="48">
        <f t="shared" si="0"/>
        <v>6</v>
      </c>
      <c r="L32" s="48" t="str">
        <f t="shared" si="1"/>
        <v>10_6</v>
      </c>
      <c r="M32" s="48">
        <v>1861</v>
      </c>
      <c r="N32" s="68"/>
      <c r="O32" s="48">
        <v>10</v>
      </c>
      <c r="P32" s="55">
        <v>6</v>
      </c>
      <c r="Q32" s="55">
        <v>8</v>
      </c>
      <c r="R32" s="48">
        <f t="shared" si="2"/>
        <v>6</v>
      </c>
      <c r="S32" s="48" t="str">
        <f t="shared" si="3"/>
        <v>10_6</v>
      </c>
      <c r="T32" s="48">
        <v>1920</v>
      </c>
      <c r="U32" s="68"/>
      <c r="V32" s="48">
        <v>10</v>
      </c>
      <c r="W32" s="55">
        <v>6</v>
      </c>
      <c r="X32" s="55">
        <v>8</v>
      </c>
      <c r="Y32" s="48">
        <f t="shared" si="4"/>
        <v>6</v>
      </c>
      <c r="Z32" s="48" t="str">
        <f t="shared" si="5"/>
        <v>10_6</v>
      </c>
      <c r="AA32" s="48">
        <v>2005</v>
      </c>
      <c r="AB32" s="484"/>
      <c r="AC32" s="48">
        <v>10</v>
      </c>
      <c r="AD32" s="55">
        <v>6</v>
      </c>
      <c r="AE32" s="55">
        <v>8</v>
      </c>
      <c r="AF32" s="48">
        <f t="shared" si="6"/>
        <v>6</v>
      </c>
      <c r="AG32" s="48" t="str">
        <f t="shared" si="7"/>
        <v>10_6</v>
      </c>
      <c r="AH32" s="48">
        <v>2069</v>
      </c>
      <c r="AI32" s="484"/>
      <c r="AJ32" s="48">
        <v>10</v>
      </c>
      <c r="AK32" s="55">
        <v>6</v>
      </c>
      <c r="AL32" s="55">
        <v>8</v>
      </c>
      <c r="AM32" s="48">
        <f t="shared" si="8"/>
        <v>6</v>
      </c>
      <c r="AN32" s="48" t="str">
        <f t="shared" si="9"/>
        <v>10_6</v>
      </c>
      <c r="AO32" s="50" t="str">
        <f t="shared" si="10"/>
        <v>10_6</v>
      </c>
      <c r="AP32" s="50">
        <f t="shared" si="13"/>
        <v>2005</v>
      </c>
      <c r="AQ32" s="50">
        <f t="shared" si="14"/>
        <v>2069</v>
      </c>
      <c r="AR32" s="473">
        <f t="shared" si="15"/>
        <v>2069</v>
      </c>
      <c r="AS32" s="469">
        <f t="shared" si="11"/>
        <v>13.220447284345047</v>
      </c>
      <c r="AT32" s="5"/>
      <c r="AU32" s="5"/>
      <c r="AV32" s="5"/>
      <c r="AW32" s="5"/>
      <c r="AX32" s="5"/>
      <c r="AY32" s="5"/>
      <c r="AZ32" s="6"/>
    </row>
    <row r="33" spans="1:52" x14ac:dyDescent="0.15">
      <c r="A33" s="48">
        <v>10</v>
      </c>
      <c r="B33" s="55">
        <v>7</v>
      </c>
      <c r="C33" s="55">
        <v>9</v>
      </c>
      <c r="D33" s="48">
        <f t="shared" si="16"/>
        <v>7</v>
      </c>
      <c r="E33" s="48" t="str">
        <f t="shared" si="12"/>
        <v>10_7</v>
      </c>
      <c r="F33" s="48">
        <v>1846</v>
      </c>
      <c r="G33" s="1"/>
      <c r="H33" s="48">
        <v>10</v>
      </c>
      <c r="I33" s="55">
        <v>7</v>
      </c>
      <c r="J33" s="55">
        <v>9</v>
      </c>
      <c r="K33" s="48">
        <f t="shared" si="0"/>
        <v>7</v>
      </c>
      <c r="L33" s="48" t="str">
        <f t="shared" si="1"/>
        <v>10_7</v>
      </c>
      <c r="M33" s="48">
        <v>1909</v>
      </c>
      <c r="N33" s="68"/>
      <c r="O33" s="48">
        <v>10</v>
      </c>
      <c r="P33" s="55">
        <v>7</v>
      </c>
      <c r="Q33" s="55">
        <v>9</v>
      </c>
      <c r="R33" s="48">
        <f t="shared" si="2"/>
        <v>7</v>
      </c>
      <c r="S33" s="48" t="str">
        <f t="shared" si="3"/>
        <v>10_7</v>
      </c>
      <c r="T33" s="48">
        <v>1969</v>
      </c>
      <c r="U33" s="68"/>
      <c r="V33" s="48">
        <v>10</v>
      </c>
      <c r="W33" s="55">
        <v>7</v>
      </c>
      <c r="X33" s="55">
        <v>9</v>
      </c>
      <c r="Y33" s="48">
        <f t="shared" si="4"/>
        <v>7</v>
      </c>
      <c r="Z33" s="48" t="str">
        <f t="shared" si="5"/>
        <v>10_7</v>
      </c>
      <c r="AA33" s="48">
        <v>2054</v>
      </c>
      <c r="AB33" s="484"/>
      <c r="AC33" s="48">
        <v>10</v>
      </c>
      <c r="AD33" s="55">
        <v>7</v>
      </c>
      <c r="AE33" s="55">
        <v>9</v>
      </c>
      <c r="AF33" s="48">
        <f t="shared" si="6"/>
        <v>7</v>
      </c>
      <c r="AG33" s="48" t="str">
        <f t="shared" si="7"/>
        <v>10_7</v>
      </c>
      <c r="AH33" s="48">
        <v>2120</v>
      </c>
      <c r="AI33" s="484"/>
      <c r="AJ33" s="48">
        <v>10</v>
      </c>
      <c r="AK33" s="55">
        <v>7</v>
      </c>
      <c r="AL33" s="55">
        <v>9</v>
      </c>
      <c r="AM33" s="48">
        <f t="shared" si="8"/>
        <v>7</v>
      </c>
      <c r="AN33" s="48" t="str">
        <f t="shared" si="9"/>
        <v>10_7</v>
      </c>
      <c r="AO33" s="50" t="str">
        <f t="shared" si="10"/>
        <v>10_7</v>
      </c>
      <c r="AP33" s="50">
        <f t="shared" si="13"/>
        <v>2054</v>
      </c>
      <c r="AQ33" s="50">
        <f t="shared" si="14"/>
        <v>2120</v>
      </c>
      <c r="AR33" s="473">
        <f t="shared" si="15"/>
        <v>2120</v>
      </c>
      <c r="AS33" s="469">
        <f t="shared" si="11"/>
        <v>13.546325878594249</v>
      </c>
      <c r="AT33" s="5"/>
      <c r="AU33" s="5"/>
      <c r="AV33" s="5"/>
      <c r="AW33" s="5"/>
      <c r="AX33" s="5"/>
      <c r="AY33" s="5"/>
      <c r="AZ33" s="6"/>
    </row>
    <row r="34" spans="1:52" x14ac:dyDescent="0.15">
      <c r="A34" s="48">
        <v>10</v>
      </c>
      <c r="B34" s="55">
        <v>8</v>
      </c>
      <c r="C34" s="55">
        <v>10</v>
      </c>
      <c r="D34" s="48">
        <f t="shared" si="16"/>
        <v>8</v>
      </c>
      <c r="E34" s="48" t="str">
        <f t="shared" si="12"/>
        <v>10_8</v>
      </c>
      <c r="F34" s="48">
        <v>1898</v>
      </c>
      <c r="G34" s="1"/>
      <c r="H34" s="48">
        <v>10</v>
      </c>
      <c r="I34" s="55">
        <v>8</v>
      </c>
      <c r="J34" s="55">
        <v>10</v>
      </c>
      <c r="K34" s="48">
        <f t="shared" si="0"/>
        <v>8</v>
      </c>
      <c r="L34" s="48" t="str">
        <f t="shared" si="1"/>
        <v>10_8</v>
      </c>
      <c r="M34" s="48">
        <v>1963</v>
      </c>
      <c r="N34" s="68"/>
      <c r="O34" s="48">
        <v>10</v>
      </c>
      <c r="P34" s="55">
        <v>8</v>
      </c>
      <c r="Q34" s="55">
        <v>10</v>
      </c>
      <c r="R34" s="48">
        <f t="shared" si="2"/>
        <v>8</v>
      </c>
      <c r="S34" s="48" t="str">
        <f t="shared" si="3"/>
        <v>10_8</v>
      </c>
      <c r="T34" s="48">
        <v>2025</v>
      </c>
      <c r="U34" s="1"/>
      <c r="V34" s="48">
        <v>10</v>
      </c>
      <c r="W34" s="55">
        <v>8</v>
      </c>
      <c r="X34" s="55">
        <v>10</v>
      </c>
      <c r="Y34" s="48">
        <f t="shared" si="4"/>
        <v>8</v>
      </c>
      <c r="Z34" s="48" t="str">
        <f t="shared" si="5"/>
        <v>10_8</v>
      </c>
      <c r="AA34" s="48">
        <v>2110</v>
      </c>
      <c r="AB34" s="484"/>
      <c r="AC34" s="48">
        <v>10</v>
      </c>
      <c r="AD34" s="55">
        <v>8</v>
      </c>
      <c r="AE34" s="55">
        <v>10</v>
      </c>
      <c r="AF34" s="48">
        <f t="shared" si="6"/>
        <v>8</v>
      </c>
      <c r="AG34" s="48" t="str">
        <f t="shared" si="7"/>
        <v>10_8</v>
      </c>
      <c r="AH34" s="48">
        <v>2178</v>
      </c>
      <c r="AI34" s="484"/>
      <c r="AJ34" s="48">
        <v>10</v>
      </c>
      <c r="AK34" s="55">
        <v>8</v>
      </c>
      <c r="AL34" s="55">
        <v>10</v>
      </c>
      <c r="AM34" s="48">
        <f t="shared" si="8"/>
        <v>8</v>
      </c>
      <c r="AN34" s="48" t="str">
        <f t="shared" si="9"/>
        <v>10_8</v>
      </c>
      <c r="AO34" s="50" t="str">
        <f t="shared" si="10"/>
        <v>10_8</v>
      </c>
      <c r="AP34" s="50">
        <f t="shared" si="13"/>
        <v>2110</v>
      </c>
      <c r="AQ34" s="50">
        <f t="shared" si="14"/>
        <v>2178</v>
      </c>
      <c r="AR34" s="473">
        <f t="shared" si="15"/>
        <v>2178</v>
      </c>
      <c r="AS34" s="469">
        <f t="shared" si="11"/>
        <v>13.916932907348242</v>
      </c>
      <c r="AT34" s="5"/>
      <c r="AU34" s="5"/>
      <c r="AV34" s="5"/>
      <c r="AW34" s="5"/>
      <c r="AX34" s="5"/>
      <c r="AY34" s="5"/>
      <c r="AZ34" s="6"/>
    </row>
    <row r="35" spans="1:52" x14ac:dyDescent="0.15">
      <c r="A35" s="48">
        <v>10</v>
      </c>
      <c r="B35" s="55">
        <v>9</v>
      </c>
      <c r="C35" s="55">
        <v>11</v>
      </c>
      <c r="D35" s="48">
        <f t="shared" si="16"/>
        <v>9</v>
      </c>
      <c r="E35" s="48" t="str">
        <f t="shared" si="12"/>
        <v>10_9</v>
      </c>
      <c r="F35" s="48">
        <v>1956</v>
      </c>
      <c r="G35" s="1"/>
      <c r="H35" s="48">
        <v>10</v>
      </c>
      <c r="I35" s="55">
        <v>9</v>
      </c>
      <c r="J35" s="55">
        <v>11</v>
      </c>
      <c r="K35" s="48">
        <f t="shared" si="0"/>
        <v>9</v>
      </c>
      <c r="L35" s="48" t="str">
        <f t="shared" si="1"/>
        <v>10_9</v>
      </c>
      <c r="M35" s="48">
        <v>2023</v>
      </c>
      <c r="N35" s="68"/>
      <c r="O35" s="48">
        <v>10</v>
      </c>
      <c r="P35" s="55">
        <v>9</v>
      </c>
      <c r="Q35" s="55">
        <v>11</v>
      </c>
      <c r="R35" s="48">
        <f t="shared" si="2"/>
        <v>9</v>
      </c>
      <c r="S35" s="48" t="str">
        <f t="shared" si="3"/>
        <v>10_9</v>
      </c>
      <c r="T35" s="48">
        <v>2087</v>
      </c>
      <c r="U35" s="68"/>
      <c r="V35" s="48">
        <v>10</v>
      </c>
      <c r="W35" s="55">
        <v>9</v>
      </c>
      <c r="X35" s="55">
        <v>11</v>
      </c>
      <c r="Y35" s="48">
        <f t="shared" si="4"/>
        <v>9</v>
      </c>
      <c r="Z35" s="48" t="str">
        <f t="shared" si="5"/>
        <v>10_9</v>
      </c>
      <c r="AA35" s="48">
        <v>2172</v>
      </c>
      <c r="AB35" s="484"/>
      <c r="AC35" s="48">
        <v>10</v>
      </c>
      <c r="AD35" s="55">
        <v>9</v>
      </c>
      <c r="AE35" s="55">
        <v>11</v>
      </c>
      <c r="AF35" s="48">
        <f t="shared" si="6"/>
        <v>9</v>
      </c>
      <c r="AG35" s="48" t="str">
        <f t="shared" si="7"/>
        <v>10_9</v>
      </c>
      <c r="AH35" s="48">
        <v>2242</v>
      </c>
      <c r="AI35" s="484"/>
      <c r="AJ35" s="48">
        <v>10</v>
      </c>
      <c r="AK35" s="55">
        <v>9</v>
      </c>
      <c r="AL35" s="55">
        <v>11</v>
      </c>
      <c r="AM35" s="48">
        <f t="shared" si="8"/>
        <v>9</v>
      </c>
      <c r="AN35" s="48" t="str">
        <f t="shared" si="9"/>
        <v>10_9</v>
      </c>
      <c r="AO35" s="50" t="str">
        <f t="shared" si="10"/>
        <v>10_9</v>
      </c>
      <c r="AP35" s="50">
        <f t="shared" si="13"/>
        <v>2172</v>
      </c>
      <c r="AQ35" s="50">
        <f t="shared" si="14"/>
        <v>2242</v>
      </c>
      <c r="AR35" s="473">
        <f t="shared" si="15"/>
        <v>2242</v>
      </c>
      <c r="AS35" s="469">
        <f t="shared" si="11"/>
        <v>14.3258785942492</v>
      </c>
      <c r="AT35" s="5"/>
      <c r="AU35" s="5"/>
      <c r="AV35" s="5"/>
      <c r="AW35" s="5"/>
      <c r="AX35" s="5"/>
      <c r="AY35" s="5"/>
      <c r="AZ35" s="6"/>
    </row>
    <row r="36" spans="1:52" x14ac:dyDescent="0.15">
      <c r="A36" s="48">
        <v>10</v>
      </c>
      <c r="B36" s="55">
        <v>10</v>
      </c>
      <c r="C36" s="55">
        <v>12</v>
      </c>
      <c r="D36" s="48">
        <f t="shared" si="16"/>
        <v>10</v>
      </c>
      <c r="E36" s="48" t="str">
        <f t="shared" si="12"/>
        <v>10_10</v>
      </c>
      <c r="F36" s="48">
        <v>2016</v>
      </c>
      <c r="G36" s="1"/>
      <c r="H36" s="48">
        <v>10</v>
      </c>
      <c r="I36" s="55">
        <v>10</v>
      </c>
      <c r="J36" s="55">
        <v>12</v>
      </c>
      <c r="K36" s="48">
        <f t="shared" si="0"/>
        <v>10</v>
      </c>
      <c r="L36" s="48" t="str">
        <f t="shared" si="1"/>
        <v>10_10</v>
      </c>
      <c r="M36" s="48">
        <v>2085</v>
      </c>
      <c r="N36" s="1"/>
      <c r="O36" s="48">
        <v>10</v>
      </c>
      <c r="P36" s="55">
        <v>10</v>
      </c>
      <c r="Q36" s="55">
        <v>12</v>
      </c>
      <c r="R36" s="48">
        <f t="shared" si="2"/>
        <v>10</v>
      </c>
      <c r="S36" s="48" t="str">
        <f t="shared" si="3"/>
        <v>10_10</v>
      </c>
      <c r="T36" s="48">
        <v>2151</v>
      </c>
      <c r="U36" s="68"/>
      <c r="V36" s="48">
        <v>10</v>
      </c>
      <c r="W36" s="55">
        <v>10</v>
      </c>
      <c r="X36" s="55">
        <v>12</v>
      </c>
      <c r="Y36" s="48">
        <f t="shared" si="4"/>
        <v>10</v>
      </c>
      <c r="Z36" s="48" t="str">
        <f t="shared" si="5"/>
        <v>10_10</v>
      </c>
      <c r="AA36" s="48">
        <v>2236</v>
      </c>
      <c r="AB36" s="484"/>
      <c r="AC36" s="48">
        <v>10</v>
      </c>
      <c r="AD36" s="55">
        <v>10</v>
      </c>
      <c r="AE36" s="55">
        <v>12</v>
      </c>
      <c r="AF36" s="48">
        <f t="shared" si="6"/>
        <v>10</v>
      </c>
      <c r="AG36" s="48" t="str">
        <f t="shared" si="7"/>
        <v>10_10</v>
      </c>
      <c r="AH36" s="48">
        <v>2308</v>
      </c>
      <c r="AI36" s="484"/>
      <c r="AJ36" s="48">
        <v>10</v>
      </c>
      <c r="AK36" s="55">
        <v>10</v>
      </c>
      <c r="AL36" s="55">
        <v>12</v>
      </c>
      <c r="AM36" s="48">
        <f t="shared" si="8"/>
        <v>10</v>
      </c>
      <c r="AN36" s="48" t="str">
        <f t="shared" si="9"/>
        <v>10_10</v>
      </c>
      <c r="AO36" s="50" t="str">
        <f t="shared" si="10"/>
        <v>10_10</v>
      </c>
      <c r="AP36" s="50">
        <f t="shared" si="13"/>
        <v>2236</v>
      </c>
      <c r="AQ36" s="50">
        <f t="shared" si="14"/>
        <v>2308</v>
      </c>
      <c r="AR36" s="473">
        <f t="shared" si="15"/>
        <v>2308</v>
      </c>
      <c r="AS36" s="469">
        <f t="shared" si="11"/>
        <v>14.747603833865815</v>
      </c>
      <c r="AT36" s="5"/>
      <c r="AU36" s="5"/>
      <c r="AV36" s="5"/>
      <c r="AW36" s="5"/>
      <c r="AX36" s="5"/>
      <c r="AY36" s="5"/>
      <c r="AZ36" s="6"/>
    </row>
    <row r="37" spans="1:52" x14ac:dyDescent="0.15">
      <c r="A37" s="48">
        <v>15</v>
      </c>
      <c r="B37" s="55">
        <v>0</v>
      </c>
      <c r="C37" s="55">
        <v>3</v>
      </c>
      <c r="D37" s="48">
        <f t="shared" si="16"/>
        <v>0</v>
      </c>
      <c r="E37" s="48" t="str">
        <f t="shared" si="12"/>
        <v>15_0</v>
      </c>
      <c r="F37" s="48">
        <v>1556</v>
      </c>
      <c r="G37" s="1"/>
      <c r="H37" s="48">
        <v>15</v>
      </c>
      <c r="I37" s="55">
        <v>0</v>
      </c>
      <c r="J37" s="55">
        <v>3</v>
      </c>
      <c r="K37" s="48">
        <f t="shared" si="0"/>
        <v>0</v>
      </c>
      <c r="L37" s="48" t="str">
        <f t="shared" si="1"/>
        <v>15_0</v>
      </c>
      <c r="M37" s="48">
        <v>1609</v>
      </c>
      <c r="N37" s="68"/>
      <c r="O37" s="48">
        <v>15</v>
      </c>
      <c r="P37" s="55">
        <v>0</v>
      </c>
      <c r="Q37" s="55">
        <v>3</v>
      </c>
      <c r="R37" s="48">
        <f t="shared" si="2"/>
        <v>0</v>
      </c>
      <c r="S37" s="48" t="str">
        <f t="shared" si="3"/>
        <v>15_0</v>
      </c>
      <c r="T37" s="48">
        <v>1660</v>
      </c>
      <c r="U37" s="1"/>
      <c r="V37" s="48">
        <v>15</v>
      </c>
      <c r="W37" s="55">
        <v>0</v>
      </c>
      <c r="X37" s="55">
        <v>3</v>
      </c>
      <c r="Y37" s="48">
        <f t="shared" si="4"/>
        <v>0</v>
      </c>
      <c r="Z37" s="48" t="str">
        <f t="shared" si="5"/>
        <v>15_0</v>
      </c>
      <c r="AA37" s="48">
        <v>1745</v>
      </c>
      <c r="AB37" s="484"/>
      <c r="AC37" s="48">
        <v>15</v>
      </c>
      <c r="AD37" s="55">
        <v>0</v>
      </c>
      <c r="AE37" s="55">
        <v>3</v>
      </c>
      <c r="AF37" s="48">
        <f t="shared" si="6"/>
        <v>0</v>
      </c>
      <c r="AG37" s="48" t="str">
        <f t="shared" si="7"/>
        <v>15_0</v>
      </c>
      <c r="AH37" s="48">
        <v>1801</v>
      </c>
      <c r="AI37" s="484"/>
      <c r="AJ37" s="48">
        <v>15</v>
      </c>
      <c r="AK37" s="55">
        <v>0</v>
      </c>
      <c r="AL37" s="55">
        <v>3</v>
      </c>
      <c r="AM37" s="48">
        <f t="shared" si="8"/>
        <v>0</v>
      </c>
      <c r="AN37" s="48" t="str">
        <f t="shared" si="9"/>
        <v>15_0</v>
      </c>
      <c r="AO37" s="50" t="str">
        <f t="shared" si="10"/>
        <v>15_0</v>
      </c>
      <c r="AP37" s="50">
        <f t="shared" si="13"/>
        <v>1745</v>
      </c>
      <c r="AQ37" s="50">
        <f t="shared" si="14"/>
        <v>1801</v>
      </c>
      <c r="AR37" s="473">
        <f t="shared" si="15"/>
        <v>1801</v>
      </c>
      <c r="AS37" s="469">
        <f t="shared" si="11"/>
        <v>11.507987220447284</v>
      </c>
      <c r="AT37" s="5"/>
      <c r="AU37" s="5"/>
      <c r="AV37" s="5"/>
      <c r="AW37" s="5"/>
      <c r="AX37" s="5"/>
      <c r="AY37" s="5"/>
      <c r="AZ37" s="6"/>
    </row>
    <row r="38" spans="1:52" x14ac:dyDescent="0.15">
      <c r="A38" s="48">
        <v>15</v>
      </c>
      <c r="B38" s="55">
        <v>1</v>
      </c>
      <c r="C38" s="55">
        <v>4</v>
      </c>
      <c r="D38" s="48">
        <f t="shared" si="16"/>
        <v>1</v>
      </c>
      <c r="E38" s="48" t="str">
        <f t="shared" si="12"/>
        <v>15_1</v>
      </c>
      <c r="F38" s="48">
        <v>1616</v>
      </c>
      <c r="G38" s="1"/>
      <c r="H38" s="48">
        <v>15</v>
      </c>
      <c r="I38" s="55">
        <v>1</v>
      </c>
      <c r="J38" s="55">
        <v>4</v>
      </c>
      <c r="K38" s="48">
        <f t="shared" si="0"/>
        <v>1</v>
      </c>
      <c r="L38" s="48" t="str">
        <f t="shared" si="1"/>
        <v>15_1</v>
      </c>
      <c r="M38" s="48">
        <v>1671</v>
      </c>
      <c r="N38" s="68"/>
      <c r="O38" s="48">
        <v>15</v>
      </c>
      <c r="P38" s="55">
        <v>1</v>
      </c>
      <c r="Q38" s="55">
        <v>4</v>
      </c>
      <c r="R38" s="48">
        <f t="shared" si="2"/>
        <v>1</v>
      </c>
      <c r="S38" s="48" t="str">
        <f t="shared" si="3"/>
        <v>15_1</v>
      </c>
      <c r="T38" s="48">
        <v>1724</v>
      </c>
      <c r="U38" s="68"/>
      <c r="V38" s="48">
        <v>15</v>
      </c>
      <c r="W38" s="55">
        <v>1</v>
      </c>
      <c r="X38" s="55">
        <v>4</v>
      </c>
      <c r="Y38" s="48">
        <f t="shared" si="4"/>
        <v>1</v>
      </c>
      <c r="Z38" s="48" t="str">
        <f t="shared" si="5"/>
        <v>15_1</v>
      </c>
      <c r="AA38" s="48">
        <v>1809</v>
      </c>
      <c r="AB38" s="484"/>
      <c r="AC38" s="48">
        <v>15</v>
      </c>
      <c r="AD38" s="55">
        <v>1</v>
      </c>
      <c r="AE38" s="55">
        <v>4</v>
      </c>
      <c r="AF38" s="48">
        <f t="shared" si="6"/>
        <v>1</v>
      </c>
      <c r="AG38" s="48" t="str">
        <f t="shared" si="7"/>
        <v>15_1</v>
      </c>
      <c r="AH38" s="48">
        <v>1867</v>
      </c>
      <c r="AI38" s="484"/>
      <c r="AJ38" s="48">
        <v>15</v>
      </c>
      <c r="AK38" s="55">
        <v>1</v>
      </c>
      <c r="AL38" s="55">
        <v>4</v>
      </c>
      <c r="AM38" s="48">
        <f t="shared" si="8"/>
        <v>1</v>
      </c>
      <c r="AN38" s="48" t="str">
        <f t="shared" si="9"/>
        <v>15_1</v>
      </c>
      <c r="AO38" s="50" t="str">
        <f t="shared" si="10"/>
        <v>15_1</v>
      </c>
      <c r="AP38" s="50">
        <f t="shared" si="13"/>
        <v>1809</v>
      </c>
      <c r="AQ38" s="50">
        <f t="shared" si="14"/>
        <v>1867</v>
      </c>
      <c r="AR38" s="473">
        <f t="shared" si="15"/>
        <v>1867</v>
      </c>
      <c r="AS38" s="469">
        <f t="shared" si="11"/>
        <v>11.929712460063898</v>
      </c>
      <c r="AT38" s="5"/>
      <c r="AU38" s="5"/>
      <c r="AV38" s="5"/>
      <c r="AW38" s="5"/>
      <c r="AX38" s="5"/>
      <c r="AY38" s="5"/>
      <c r="AZ38" s="6"/>
    </row>
    <row r="39" spans="1:52" x14ac:dyDescent="0.15">
      <c r="A39" s="48">
        <v>15</v>
      </c>
      <c r="B39" s="55">
        <v>2</v>
      </c>
      <c r="C39" s="55">
        <v>5</v>
      </c>
      <c r="D39" s="48">
        <f t="shared" si="16"/>
        <v>2</v>
      </c>
      <c r="E39" s="48" t="str">
        <f t="shared" si="12"/>
        <v>15_2</v>
      </c>
      <c r="F39" s="48">
        <v>1676</v>
      </c>
      <c r="G39" s="1"/>
      <c r="H39" s="48">
        <v>15</v>
      </c>
      <c r="I39" s="55">
        <v>2</v>
      </c>
      <c r="J39" s="55">
        <v>5</v>
      </c>
      <c r="K39" s="48">
        <f t="shared" si="0"/>
        <v>2</v>
      </c>
      <c r="L39" s="48" t="str">
        <f t="shared" si="1"/>
        <v>15_2</v>
      </c>
      <c r="M39" s="48">
        <v>1733</v>
      </c>
      <c r="N39" s="68"/>
      <c r="O39" s="48">
        <v>15</v>
      </c>
      <c r="P39" s="55">
        <v>2</v>
      </c>
      <c r="Q39" s="55">
        <v>5</v>
      </c>
      <c r="R39" s="48">
        <f t="shared" si="2"/>
        <v>2</v>
      </c>
      <c r="S39" s="48" t="str">
        <f t="shared" si="3"/>
        <v>15_2</v>
      </c>
      <c r="T39" s="48">
        <v>1788</v>
      </c>
      <c r="U39" s="68"/>
      <c r="V39" s="48">
        <v>15</v>
      </c>
      <c r="W39" s="55">
        <v>2</v>
      </c>
      <c r="X39" s="55">
        <v>5</v>
      </c>
      <c r="Y39" s="48">
        <f t="shared" si="4"/>
        <v>2</v>
      </c>
      <c r="Z39" s="48" t="str">
        <f t="shared" si="5"/>
        <v>15_2</v>
      </c>
      <c r="AA39" s="48">
        <v>1873</v>
      </c>
      <c r="AB39" s="484"/>
      <c r="AC39" s="48">
        <v>15</v>
      </c>
      <c r="AD39" s="55">
        <v>2</v>
      </c>
      <c r="AE39" s="55">
        <v>5</v>
      </c>
      <c r="AF39" s="48">
        <f t="shared" si="6"/>
        <v>2</v>
      </c>
      <c r="AG39" s="48" t="str">
        <f t="shared" si="7"/>
        <v>15_2</v>
      </c>
      <c r="AH39" s="48">
        <v>1933</v>
      </c>
      <c r="AI39" s="484"/>
      <c r="AJ39" s="48">
        <v>15</v>
      </c>
      <c r="AK39" s="55">
        <v>2</v>
      </c>
      <c r="AL39" s="55">
        <v>5</v>
      </c>
      <c r="AM39" s="48">
        <f t="shared" si="8"/>
        <v>2</v>
      </c>
      <c r="AN39" s="48" t="str">
        <f t="shared" si="9"/>
        <v>15_2</v>
      </c>
      <c r="AO39" s="50" t="str">
        <f t="shared" si="10"/>
        <v>15_2</v>
      </c>
      <c r="AP39" s="50">
        <f t="shared" si="13"/>
        <v>1873</v>
      </c>
      <c r="AQ39" s="50">
        <f t="shared" si="14"/>
        <v>1933</v>
      </c>
      <c r="AR39" s="473">
        <f t="shared" si="15"/>
        <v>1933</v>
      </c>
      <c r="AS39" s="469">
        <f t="shared" si="11"/>
        <v>12.351437699680512</v>
      </c>
      <c r="AT39" s="5"/>
      <c r="AU39" s="5"/>
      <c r="AV39" s="5"/>
      <c r="AW39" s="5"/>
      <c r="AX39" s="5"/>
      <c r="AY39" s="5"/>
      <c r="AZ39" s="6"/>
    </row>
    <row r="40" spans="1:52" x14ac:dyDescent="0.15">
      <c r="A40" s="48">
        <v>15</v>
      </c>
      <c r="B40" s="55">
        <v>3</v>
      </c>
      <c r="C40" s="55">
        <v>6</v>
      </c>
      <c r="D40" s="48">
        <f t="shared" si="16"/>
        <v>3</v>
      </c>
      <c r="E40" s="48" t="str">
        <f t="shared" si="12"/>
        <v>15_3</v>
      </c>
      <c r="F40" s="48">
        <v>1707</v>
      </c>
      <c r="G40" s="1"/>
      <c r="H40" s="48">
        <v>15</v>
      </c>
      <c r="I40" s="55">
        <v>3</v>
      </c>
      <c r="J40" s="55">
        <v>6</v>
      </c>
      <c r="K40" s="48">
        <f t="shared" si="0"/>
        <v>3</v>
      </c>
      <c r="L40" s="48" t="str">
        <f t="shared" si="1"/>
        <v>15_3</v>
      </c>
      <c r="M40" s="48">
        <v>1765</v>
      </c>
      <c r="N40" s="68"/>
      <c r="O40" s="48">
        <v>15</v>
      </c>
      <c r="P40" s="55">
        <v>3</v>
      </c>
      <c r="Q40" s="55">
        <v>6</v>
      </c>
      <c r="R40" s="48">
        <f t="shared" si="2"/>
        <v>3</v>
      </c>
      <c r="S40" s="48" t="str">
        <f t="shared" si="3"/>
        <v>15_3</v>
      </c>
      <c r="T40" s="48">
        <v>1821</v>
      </c>
      <c r="U40" s="1"/>
      <c r="V40" s="48">
        <v>15</v>
      </c>
      <c r="W40" s="55">
        <v>3</v>
      </c>
      <c r="X40" s="55">
        <v>6</v>
      </c>
      <c r="Y40" s="48">
        <f t="shared" si="4"/>
        <v>3</v>
      </c>
      <c r="Z40" s="48" t="str">
        <f t="shared" si="5"/>
        <v>15_3</v>
      </c>
      <c r="AA40" s="48">
        <v>1906</v>
      </c>
      <c r="AB40" s="484"/>
      <c r="AC40" s="48">
        <v>15</v>
      </c>
      <c r="AD40" s="55">
        <v>3</v>
      </c>
      <c r="AE40" s="55">
        <v>6</v>
      </c>
      <c r="AF40" s="48">
        <f t="shared" si="6"/>
        <v>3</v>
      </c>
      <c r="AG40" s="48" t="str">
        <f t="shared" si="7"/>
        <v>15_3</v>
      </c>
      <c r="AH40" s="48">
        <v>1967</v>
      </c>
      <c r="AI40" s="484"/>
      <c r="AJ40" s="48">
        <v>15</v>
      </c>
      <c r="AK40" s="55">
        <v>3</v>
      </c>
      <c r="AL40" s="55">
        <v>6</v>
      </c>
      <c r="AM40" s="48">
        <f t="shared" si="8"/>
        <v>3</v>
      </c>
      <c r="AN40" s="48" t="str">
        <f t="shared" si="9"/>
        <v>15_3</v>
      </c>
      <c r="AO40" s="50" t="str">
        <f t="shared" si="10"/>
        <v>15_3</v>
      </c>
      <c r="AP40" s="50">
        <f t="shared" si="13"/>
        <v>1906</v>
      </c>
      <c r="AQ40" s="50">
        <f t="shared" si="14"/>
        <v>1967</v>
      </c>
      <c r="AR40" s="473">
        <f t="shared" si="15"/>
        <v>1967</v>
      </c>
      <c r="AS40" s="469">
        <f t="shared" si="11"/>
        <v>12.568690095846645</v>
      </c>
      <c r="AT40" s="5"/>
      <c r="AU40" s="5"/>
      <c r="AV40" s="5"/>
      <c r="AW40" s="5"/>
      <c r="AX40" s="5"/>
      <c r="AY40" s="5"/>
      <c r="AZ40" s="6"/>
    </row>
    <row r="41" spans="1:52" x14ac:dyDescent="0.15">
      <c r="A41" s="48">
        <v>15</v>
      </c>
      <c r="B41" s="55">
        <v>4</v>
      </c>
      <c r="C41" s="55">
        <v>7</v>
      </c>
      <c r="D41" s="48">
        <f t="shared" si="16"/>
        <v>4</v>
      </c>
      <c r="E41" s="48" t="str">
        <f t="shared" si="12"/>
        <v>15_4</v>
      </c>
      <c r="F41" s="48">
        <v>1755</v>
      </c>
      <c r="G41" s="1"/>
      <c r="H41" s="48">
        <v>15</v>
      </c>
      <c r="I41" s="55">
        <v>4</v>
      </c>
      <c r="J41" s="55">
        <v>7</v>
      </c>
      <c r="K41" s="48">
        <f t="shared" si="0"/>
        <v>4</v>
      </c>
      <c r="L41" s="48" t="str">
        <f t="shared" si="1"/>
        <v>15_4</v>
      </c>
      <c r="M41" s="48">
        <v>1815</v>
      </c>
      <c r="N41" s="1"/>
      <c r="O41" s="48">
        <v>15</v>
      </c>
      <c r="P41" s="55">
        <v>4</v>
      </c>
      <c r="Q41" s="55">
        <v>7</v>
      </c>
      <c r="R41" s="48">
        <f t="shared" si="2"/>
        <v>4</v>
      </c>
      <c r="S41" s="48" t="str">
        <f t="shared" si="3"/>
        <v>15_4</v>
      </c>
      <c r="T41" s="48">
        <v>1872</v>
      </c>
      <c r="U41" s="68"/>
      <c r="V41" s="48">
        <v>15</v>
      </c>
      <c r="W41" s="55">
        <v>4</v>
      </c>
      <c r="X41" s="55">
        <v>7</v>
      </c>
      <c r="Y41" s="48">
        <f t="shared" si="4"/>
        <v>4</v>
      </c>
      <c r="Z41" s="48" t="str">
        <f t="shared" si="5"/>
        <v>15_4</v>
      </c>
      <c r="AA41" s="48">
        <v>1957</v>
      </c>
      <c r="AB41" s="484"/>
      <c r="AC41" s="48">
        <v>15</v>
      </c>
      <c r="AD41" s="55">
        <v>4</v>
      </c>
      <c r="AE41" s="55">
        <v>7</v>
      </c>
      <c r="AF41" s="48">
        <f t="shared" si="6"/>
        <v>4</v>
      </c>
      <c r="AG41" s="48" t="str">
        <f t="shared" si="7"/>
        <v>15_4</v>
      </c>
      <c r="AH41" s="48">
        <v>2020</v>
      </c>
      <c r="AI41" s="484"/>
      <c r="AJ41" s="48">
        <v>15</v>
      </c>
      <c r="AK41" s="55">
        <v>4</v>
      </c>
      <c r="AL41" s="55">
        <v>7</v>
      </c>
      <c r="AM41" s="48">
        <f t="shared" si="8"/>
        <v>4</v>
      </c>
      <c r="AN41" s="48" t="str">
        <f t="shared" si="9"/>
        <v>15_4</v>
      </c>
      <c r="AO41" s="50" t="str">
        <f t="shared" si="10"/>
        <v>15_4</v>
      </c>
      <c r="AP41" s="50">
        <f t="shared" si="13"/>
        <v>1957</v>
      </c>
      <c r="AQ41" s="50">
        <f t="shared" si="14"/>
        <v>2020</v>
      </c>
      <c r="AR41" s="473">
        <f t="shared" si="15"/>
        <v>2020</v>
      </c>
      <c r="AS41" s="469">
        <f t="shared" si="11"/>
        <v>12.907348242811501</v>
      </c>
      <c r="AT41" s="5"/>
      <c r="AU41" s="5"/>
      <c r="AV41" s="5"/>
      <c r="AW41" s="5"/>
      <c r="AX41" s="5"/>
      <c r="AY41" s="5"/>
      <c r="AZ41" s="6"/>
    </row>
    <row r="42" spans="1:52" x14ac:dyDescent="0.15">
      <c r="A42" s="48">
        <v>15</v>
      </c>
      <c r="B42" s="55">
        <v>5</v>
      </c>
      <c r="C42" s="55">
        <v>8</v>
      </c>
      <c r="D42" s="48">
        <f t="shared" si="16"/>
        <v>5</v>
      </c>
      <c r="E42" s="48" t="str">
        <f t="shared" si="12"/>
        <v>15_5</v>
      </c>
      <c r="F42" s="48">
        <v>1800</v>
      </c>
      <c r="G42" s="1"/>
      <c r="H42" s="48">
        <v>15</v>
      </c>
      <c r="I42" s="55">
        <v>5</v>
      </c>
      <c r="J42" s="55">
        <v>8</v>
      </c>
      <c r="K42" s="48">
        <f t="shared" si="0"/>
        <v>5</v>
      </c>
      <c r="L42" s="48" t="str">
        <f t="shared" si="1"/>
        <v>15_5</v>
      </c>
      <c r="M42" s="48">
        <v>1861</v>
      </c>
      <c r="N42" s="68"/>
      <c r="O42" s="48">
        <v>15</v>
      </c>
      <c r="P42" s="55">
        <v>5</v>
      </c>
      <c r="Q42" s="55">
        <v>8</v>
      </c>
      <c r="R42" s="48">
        <f t="shared" si="2"/>
        <v>5</v>
      </c>
      <c r="S42" s="48" t="str">
        <f t="shared" si="3"/>
        <v>15_5</v>
      </c>
      <c r="T42" s="48">
        <v>1920</v>
      </c>
      <c r="U42" s="68"/>
      <c r="V42" s="48">
        <v>15</v>
      </c>
      <c r="W42" s="55">
        <v>5</v>
      </c>
      <c r="X42" s="55">
        <v>8</v>
      </c>
      <c r="Y42" s="48">
        <f t="shared" si="4"/>
        <v>5</v>
      </c>
      <c r="Z42" s="48" t="str">
        <f t="shared" si="5"/>
        <v>15_5</v>
      </c>
      <c r="AA42" s="48">
        <v>2005</v>
      </c>
      <c r="AB42" s="484"/>
      <c r="AC42" s="48">
        <v>15</v>
      </c>
      <c r="AD42" s="55">
        <v>5</v>
      </c>
      <c r="AE42" s="55">
        <v>8</v>
      </c>
      <c r="AF42" s="48">
        <f t="shared" si="6"/>
        <v>5</v>
      </c>
      <c r="AG42" s="48" t="str">
        <f t="shared" si="7"/>
        <v>15_5</v>
      </c>
      <c r="AH42" s="48">
        <v>2069</v>
      </c>
      <c r="AI42" s="484"/>
      <c r="AJ42" s="48">
        <v>15</v>
      </c>
      <c r="AK42" s="55">
        <v>5</v>
      </c>
      <c r="AL42" s="55">
        <v>8</v>
      </c>
      <c r="AM42" s="48">
        <f t="shared" si="8"/>
        <v>5</v>
      </c>
      <c r="AN42" s="48" t="str">
        <f t="shared" si="9"/>
        <v>15_5</v>
      </c>
      <c r="AO42" s="50" t="str">
        <f t="shared" si="10"/>
        <v>15_5</v>
      </c>
      <c r="AP42" s="50">
        <f t="shared" si="13"/>
        <v>2005</v>
      </c>
      <c r="AQ42" s="50">
        <f t="shared" si="14"/>
        <v>2069</v>
      </c>
      <c r="AR42" s="473">
        <f t="shared" si="15"/>
        <v>2069</v>
      </c>
      <c r="AS42" s="469">
        <f t="shared" si="11"/>
        <v>13.220447284345047</v>
      </c>
      <c r="AT42" s="5"/>
      <c r="AU42" s="5"/>
      <c r="AV42" s="5"/>
      <c r="AW42" s="5"/>
      <c r="AX42" s="5"/>
      <c r="AY42" s="5"/>
      <c r="AZ42" s="6"/>
    </row>
    <row r="43" spans="1:52" x14ac:dyDescent="0.15">
      <c r="A43" s="48">
        <v>15</v>
      </c>
      <c r="B43" s="55">
        <v>6</v>
      </c>
      <c r="C43" s="55">
        <v>9</v>
      </c>
      <c r="D43" s="48">
        <f t="shared" si="16"/>
        <v>6</v>
      </c>
      <c r="E43" s="48" t="str">
        <f t="shared" si="12"/>
        <v>15_6</v>
      </c>
      <c r="F43" s="48">
        <v>1846</v>
      </c>
      <c r="G43" s="1"/>
      <c r="H43" s="48">
        <v>15</v>
      </c>
      <c r="I43" s="55">
        <v>6</v>
      </c>
      <c r="J43" s="55">
        <v>9</v>
      </c>
      <c r="K43" s="48">
        <f t="shared" si="0"/>
        <v>6</v>
      </c>
      <c r="L43" s="48" t="str">
        <f t="shared" si="1"/>
        <v>15_6</v>
      </c>
      <c r="M43" s="48">
        <v>1909</v>
      </c>
      <c r="N43" s="68"/>
      <c r="O43" s="48">
        <v>15</v>
      </c>
      <c r="P43" s="55">
        <v>6</v>
      </c>
      <c r="Q43" s="55">
        <v>9</v>
      </c>
      <c r="R43" s="48">
        <f t="shared" si="2"/>
        <v>6</v>
      </c>
      <c r="S43" s="48" t="str">
        <f t="shared" si="3"/>
        <v>15_6</v>
      </c>
      <c r="T43" s="48">
        <v>1969</v>
      </c>
      <c r="U43" s="1"/>
      <c r="V43" s="48">
        <v>15</v>
      </c>
      <c r="W43" s="55">
        <v>6</v>
      </c>
      <c r="X43" s="55">
        <v>9</v>
      </c>
      <c r="Y43" s="48">
        <f t="shared" si="4"/>
        <v>6</v>
      </c>
      <c r="Z43" s="48" t="str">
        <f t="shared" si="5"/>
        <v>15_6</v>
      </c>
      <c r="AA43" s="48">
        <v>2054</v>
      </c>
      <c r="AB43" s="484"/>
      <c r="AC43" s="48">
        <v>15</v>
      </c>
      <c r="AD43" s="55">
        <v>6</v>
      </c>
      <c r="AE43" s="55">
        <v>9</v>
      </c>
      <c r="AF43" s="48">
        <f t="shared" si="6"/>
        <v>6</v>
      </c>
      <c r="AG43" s="48" t="str">
        <f t="shared" si="7"/>
        <v>15_6</v>
      </c>
      <c r="AH43" s="48">
        <v>2120</v>
      </c>
      <c r="AI43" s="484"/>
      <c r="AJ43" s="48">
        <v>15</v>
      </c>
      <c r="AK43" s="55">
        <v>6</v>
      </c>
      <c r="AL43" s="55">
        <v>9</v>
      </c>
      <c r="AM43" s="48">
        <f t="shared" si="8"/>
        <v>6</v>
      </c>
      <c r="AN43" s="48" t="str">
        <f t="shared" si="9"/>
        <v>15_6</v>
      </c>
      <c r="AO43" s="50" t="str">
        <f t="shared" si="10"/>
        <v>15_6</v>
      </c>
      <c r="AP43" s="50">
        <f t="shared" si="13"/>
        <v>2054</v>
      </c>
      <c r="AQ43" s="50">
        <f t="shared" si="14"/>
        <v>2120</v>
      </c>
      <c r="AR43" s="473">
        <f t="shared" si="15"/>
        <v>2120</v>
      </c>
      <c r="AS43" s="469">
        <f t="shared" si="11"/>
        <v>13.546325878594249</v>
      </c>
      <c r="AT43" s="5"/>
      <c r="AU43" s="5"/>
      <c r="AV43" s="5"/>
      <c r="AW43" s="5"/>
      <c r="AX43" s="5"/>
      <c r="AY43" s="5"/>
      <c r="AZ43" s="6"/>
    </row>
    <row r="44" spans="1:52" x14ac:dyDescent="0.15">
      <c r="A44" s="48">
        <v>15</v>
      </c>
      <c r="B44" s="55">
        <v>7</v>
      </c>
      <c r="C44" s="55">
        <v>10</v>
      </c>
      <c r="D44" s="48">
        <f t="shared" si="16"/>
        <v>7</v>
      </c>
      <c r="E44" s="48" t="str">
        <f t="shared" si="12"/>
        <v>15_7</v>
      </c>
      <c r="F44" s="48">
        <v>1898</v>
      </c>
      <c r="G44" s="1"/>
      <c r="H44" s="48">
        <v>15</v>
      </c>
      <c r="I44" s="55">
        <v>7</v>
      </c>
      <c r="J44" s="55">
        <v>10</v>
      </c>
      <c r="K44" s="48">
        <f t="shared" si="0"/>
        <v>7</v>
      </c>
      <c r="L44" s="48" t="str">
        <f t="shared" si="1"/>
        <v>15_7</v>
      </c>
      <c r="M44" s="48">
        <v>1963</v>
      </c>
      <c r="N44" s="68"/>
      <c r="O44" s="48">
        <v>15</v>
      </c>
      <c r="P44" s="55">
        <v>7</v>
      </c>
      <c r="Q44" s="55">
        <v>10</v>
      </c>
      <c r="R44" s="48">
        <f t="shared" si="2"/>
        <v>7</v>
      </c>
      <c r="S44" s="48" t="str">
        <f t="shared" si="3"/>
        <v>15_7</v>
      </c>
      <c r="T44" s="48">
        <v>2025</v>
      </c>
      <c r="U44" s="68"/>
      <c r="V44" s="48">
        <v>15</v>
      </c>
      <c r="W44" s="55">
        <v>7</v>
      </c>
      <c r="X44" s="55">
        <v>10</v>
      </c>
      <c r="Y44" s="48">
        <f t="shared" si="4"/>
        <v>7</v>
      </c>
      <c r="Z44" s="48" t="str">
        <f t="shared" si="5"/>
        <v>15_7</v>
      </c>
      <c r="AA44" s="48">
        <v>2110</v>
      </c>
      <c r="AB44" s="484"/>
      <c r="AC44" s="48">
        <v>15</v>
      </c>
      <c r="AD44" s="55">
        <v>7</v>
      </c>
      <c r="AE44" s="55">
        <v>10</v>
      </c>
      <c r="AF44" s="48">
        <f t="shared" si="6"/>
        <v>7</v>
      </c>
      <c r="AG44" s="48" t="str">
        <f t="shared" si="7"/>
        <v>15_7</v>
      </c>
      <c r="AH44" s="48">
        <v>2178</v>
      </c>
      <c r="AI44" s="484"/>
      <c r="AJ44" s="48">
        <v>15</v>
      </c>
      <c r="AK44" s="55">
        <v>7</v>
      </c>
      <c r="AL44" s="55">
        <v>10</v>
      </c>
      <c r="AM44" s="48">
        <f t="shared" si="8"/>
        <v>7</v>
      </c>
      <c r="AN44" s="48" t="str">
        <f t="shared" si="9"/>
        <v>15_7</v>
      </c>
      <c r="AO44" s="50" t="str">
        <f t="shared" si="10"/>
        <v>15_7</v>
      </c>
      <c r="AP44" s="50">
        <f t="shared" si="13"/>
        <v>2110</v>
      </c>
      <c r="AQ44" s="50">
        <f t="shared" si="14"/>
        <v>2178</v>
      </c>
      <c r="AR44" s="473">
        <f t="shared" si="15"/>
        <v>2178</v>
      </c>
      <c r="AS44" s="469">
        <f t="shared" si="11"/>
        <v>13.916932907348242</v>
      </c>
      <c r="AT44" s="5"/>
      <c r="AU44" s="5"/>
      <c r="AV44" s="5"/>
      <c r="AW44" s="5"/>
      <c r="AX44" s="5"/>
      <c r="AY44" s="5"/>
      <c r="AZ44" s="6"/>
    </row>
    <row r="45" spans="1:52" x14ac:dyDescent="0.15">
      <c r="A45" s="48">
        <v>15</v>
      </c>
      <c r="B45" s="55">
        <v>8</v>
      </c>
      <c r="C45" s="55">
        <v>11</v>
      </c>
      <c r="D45" s="48">
        <f t="shared" si="16"/>
        <v>8</v>
      </c>
      <c r="E45" s="48" t="str">
        <f t="shared" si="12"/>
        <v>15_8</v>
      </c>
      <c r="F45" s="48">
        <v>1956</v>
      </c>
      <c r="G45" s="1"/>
      <c r="H45" s="48">
        <v>15</v>
      </c>
      <c r="I45" s="55">
        <v>8</v>
      </c>
      <c r="J45" s="55">
        <v>11</v>
      </c>
      <c r="K45" s="48">
        <f t="shared" si="0"/>
        <v>8</v>
      </c>
      <c r="L45" s="48" t="str">
        <f t="shared" si="1"/>
        <v>15_8</v>
      </c>
      <c r="M45" s="48">
        <v>2023</v>
      </c>
      <c r="N45" s="68"/>
      <c r="O45" s="48">
        <v>15</v>
      </c>
      <c r="P45" s="55">
        <v>8</v>
      </c>
      <c r="Q45" s="55">
        <v>11</v>
      </c>
      <c r="R45" s="48">
        <f t="shared" si="2"/>
        <v>8</v>
      </c>
      <c r="S45" s="48" t="str">
        <f t="shared" si="3"/>
        <v>15_8</v>
      </c>
      <c r="T45" s="48">
        <v>2087</v>
      </c>
      <c r="U45" s="68"/>
      <c r="V45" s="48">
        <v>15</v>
      </c>
      <c r="W45" s="55">
        <v>8</v>
      </c>
      <c r="X45" s="55">
        <v>11</v>
      </c>
      <c r="Y45" s="48">
        <f t="shared" si="4"/>
        <v>8</v>
      </c>
      <c r="Z45" s="48" t="str">
        <f t="shared" si="5"/>
        <v>15_8</v>
      </c>
      <c r="AA45" s="48">
        <v>2172</v>
      </c>
      <c r="AB45" s="484"/>
      <c r="AC45" s="48">
        <v>15</v>
      </c>
      <c r="AD45" s="55">
        <v>8</v>
      </c>
      <c r="AE45" s="55">
        <v>11</v>
      </c>
      <c r="AF45" s="48">
        <f t="shared" si="6"/>
        <v>8</v>
      </c>
      <c r="AG45" s="48" t="str">
        <f t="shared" si="7"/>
        <v>15_8</v>
      </c>
      <c r="AH45" s="48">
        <v>2242</v>
      </c>
      <c r="AI45" s="484"/>
      <c r="AJ45" s="48">
        <v>15</v>
      </c>
      <c r="AK45" s="55">
        <v>8</v>
      </c>
      <c r="AL45" s="55">
        <v>11</v>
      </c>
      <c r="AM45" s="48">
        <f t="shared" si="8"/>
        <v>8</v>
      </c>
      <c r="AN45" s="48" t="str">
        <f t="shared" si="9"/>
        <v>15_8</v>
      </c>
      <c r="AO45" s="50" t="str">
        <f t="shared" si="10"/>
        <v>15_8</v>
      </c>
      <c r="AP45" s="50">
        <f t="shared" si="13"/>
        <v>2172</v>
      </c>
      <c r="AQ45" s="50">
        <f t="shared" si="14"/>
        <v>2242</v>
      </c>
      <c r="AR45" s="473">
        <f t="shared" si="15"/>
        <v>2242</v>
      </c>
      <c r="AS45" s="469">
        <f t="shared" si="11"/>
        <v>14.3258785942492</v>
      </c>
      <c r="AT45" s="5"/>
      <c r="AU45" s="5"/>
      <c r="AV45" s="5"/>
      <c r="AW45" s="5"/>
      <c r="AX45" s="5"/>
      <c r="AY45" s="5"/>
      <c r="AZ45" s="6"/>
    </row>
    <row r="46" spans="1:52" x14ac:dyDescent="0.15">
      <c r="A46" s="48">
        <v>15</v>
      </c>
      <c r="B46" s="55">
        <v>9</v>
      </c>
      <c r="C46" s="55">
        <v>12</v>
      </c>
      <c r="D46" s="48">
        <f t="shared" si="16"/>
        <v>9</v>
      </c>
      <c r="E46" s="48" t="str">
        <f t="shared" si="12"/>
        <v>15_9</v>
      </c>
      <c r="F46" s="48">
        <v>2016</v>
      </c>
      <c r="G46" s="1"/>
      <c r="H46" s="48">
        <v>15</v>
      </c>
      <c r="I46" s="55">
        <v>9</v>
      </c>
      <c r="J46" s="55">
        <v>12</v>
      </c>
      <c r="K46" s="48">
        <f t="shared" si="0"/>
        <v>9</v>
      </c>
      <c r="L46" s="48" t="str">
        <f t="shared" si="1"/>
        <v>15_9</v>
      </c>
      <c r="M46" s="48">
        <v>2085</v>
      </c>
      <c r="N46" s="1"/>
      <c r="O46" s="48">
        <v>15</v>
      </c>
      <c r="P46" s="55">
        <v>9</v>
      </c>
      <c r="Q46" s="55">
        <v>12</v>
      </c>
      <c r="R46" s="48">
        <f t="shared" si="2"/>
        <v>9</v>
      </c>
      <c r="S46" s="48" t="str">
        <f t="shared" si="3"/>
        <v>15_9</v>
      </c>
      <c r="T46" s="48">
        <v>2151</v>
      </c>
      <c r="U46" s="1"/>
      <c r="V46" s="48">
        <v>15</v>
      </c>
      <c r="W46" s="55">
        <v>9</v>
      </c>
      <c r="X46" s="55">
        <v>12</v>
      </c>
      <c r="Y46" s="48">
        <f t="shared" si="4"/>
        <v>9</v>
      </c>
      <c r="Z46" s="48" t="str">
        <f t="shared" si="5"/>
        <v>15_9</v>
      </c>
      <c r="AA46" s="48">
        <v>2236</v>
      </c>
      <c r="AB46" s="484"/>
      <c r="AC46" s="48">
        <v>15</v>
      </c>
      <c r="AD46" s="55">
        <v>9</v>
      </c>
      <c r="AE46" s="55">
        <v>12</v>
      </c>
      <c r="AF46" s="48">
        <f t="shared" si="6"/>
        <v>9</v>
      </c>
      <c r="AG46" s="48" t="str">
        <f t="shared" si="7"/>
        <v>15_9</v>
      </c>
      <c r="AH46" s="48">
        <v>2308</v>
      </c>
      <c r="AI46" s="484"/>
      <c r="AJ46" s="48">
        <v>15</v>
      </c>
      <c r="AK46" s="55">
        <v>9</v>
      </c>
      <c r="AL46" s="55">
        <v>12</v>
      </c>
      <c r="AM46" s="48">
        <f t="shared" si="8"/>
        <v>9</v>
      </c>
      <c r="AN46" s="48" t="str">
        <f t="shared" si="9"/>
        <v>15_9</v>
      </c>
      <c r="AO46" s="50" t="str">
        <f t="shared" si="10"/>
        <v>15_9</v>
      </c>
      <c r="AP46" s="50">
        <f t="shared" si="13"/>
        <v>2236</v>
      </c>
      <c r="AQ46" s="50">
        <f t="shared" si="14"/>
        <v>2308</v>
      </c>
      <c r="AR46" s="473">
        <f t="shared" si="15"/>
        <v>2308</v>
      </c>
      <c r="AS46" s="469">
        <f t="shared" si="11"/>
        <v>14.747603833865815</v>
      </c>
      <c r="AT46" s="5"/>
      <c r="AU46" s="5"/>
      <c r="AV46" s="5"/>
      <c r="AW46" s="5"/>
      <c r="AX46" s="5"/>
      <c r="AY46" s="5"/>
      <c r="AZ46" s="6"/>
    </row>
    <row r="47" spans="1:52" x14ac:dyDescent="0.15">
      <c r="A47" s="48">
        <v>15</v>
      </c>
      <c r="B47" s="55">
        <v>10</v>
      </c>
      <c r="C47" s="55">
        <v>13</v>
      </c>
      <c r="D47" s="48">
        <f t="shared" si="16"/>
        <v>10</v>
      </c>
      <c r="E47" s="48" t="str">
        <f t="shared" si="12"/>
        <v>15_10</v>
      </c>
      <c r="F47" s="48">
        <v>2083</v>
      </c>
      <c r="G47" s="1"/>
      <c r="H47" s="48">
        <v>15</v>
      </c>
      <c r="I47" s="55">
        <v>10</v>
      </c>
      <c r="J47" s="55">
        <v>13</v>
      </c>
      <c r="K47" s="48">
        <f t="shared" si="0"/>
        <v>10</v>
      </c>
      <c r="L47" s="48" t="str">
        <f t="shared" si="1"/>
        <v>15_10</v>
      </c>
      <c r="M47" s="48">
        <v>2154</v>
      </c>
      <c r="N47" s="68"/>
      <c r="O47" s="48">
        <v>15</v>
      </c>
      <c r="P47" s="55">
        <v>10</v>
      </c>
      <c r="Q47" s="55">
        <v>13</v>
      </c>
      <c r="R47" s="48">
        <f t="shared" si="2"/>
        <v>10</v>
      </c>
      <c r="S47" s="48" t="str">
        <f t="shared" si="3"/>
        <v>15_10</v>
      </c>
      <c r="T47" s="48">
        <v>2222</v>
      </c>
      <c r="U47" s="68"/>
      <c r="V47" s="48">
        <v>15</v>
      </c>
      <c r="W47" s="55">
        <v>10</v>
      </c>
      <c r="X47" s="55">
        <v>13</v>
      </c>
      <c r="Y47" s="48">
        <f t="shared" si="4"/>
        <v>10</v>
      </c>
      <c r="Z47" s="48" t="str">
        <f t="shared" si="5"/>
        <v>15_10</v>
      </c>
      <c r="AA47" s="48">
        <v>2307</v>
      </c>
      <c r="AB47" s="484"/>
      <c r="AC47" s="48">
        <v>15</v>
      </c>
      <c r="AD47" s="55">
        <v>10</v>
      </c>
      <c r="AE47" s="55">
        <v>13</v>
      </c>
      <c r="AF47" s="48">
        <f t="shared" si="6"/>
        <v>10</v>
      </c>
      <c r="AG47" s="48" t="str">
        <f t="shared" si="7"/>
        <v>15_10</v>
      </c>
      <c r="AH47" s="48">
        <v>2381</v>
      </c>
      <c r="AI47" s="484"/>
      <c r="AJ47" s="48">
        <v>15</v>
      </c>
      <c r="AK47" s="55">
        <v>10</v>
      </c>
      <c r="AL47" s="55">
        <v>13</v>
      </c>
      <c r="AM47" s="48">
        <f t="shared" si="8"/>
        <v>10</v>
      </c>
      <c r="AN47" s="48" t="str">
        <f t="shared" si="9"/>
        <v>15_10</v>
      </c>
      <c r="AO47" s="50" t="str">
        <f t="shared" si="10"/>
        <v>15_10</v>
      </c>
      <c r="AP47" s="50">
        <f t="shared" si="13"/>
        <v>2307</v>
      </c>
      <c r="AQ47" s="50">
        <f t="shared" si="14"/>
        <v>2381</v>
      </c>
      <c r="AR47" s="473">
        <f t="shared" si="15"/>
        <v>2381</v>
      </c>
      <c r="AS47" s="469">
        <f t="shared" si="11"/>
        <v>15.214057507987221</v>
      </c>
      <c r="AT47" s="5"/>
      <c r="AU47" s="5"/>
      <c r="AV47" s="5"/>
      <c r="AW47" s="5"/>
      <c r="AX47" s="5"/>
      <c r="AY47" s="5"/>
      <c r="AZ47" s="6"/>
    </row>
    <row r="48" spans="1:52" x14ac:dyDescent="0.15">
      <c r="A48" s="48">
        <v>15</v>
      </c>
      <c r="B48" s="55">
        <v>11</v>
      </c>
      <c r="C48" s="55">
        <v>14</v>
      </c>
      <c r="D48" s="48">
        <f t="shared" si="16"/>
        <v>11</v>
      </c>
      <c r="E48" s="48" t="str">
        <f t="shared" si="12"/>
        <v>15_11</v>
      </c>
      <c r="F48" s="48">
        <v>2153</v>
      </c>
      <c r="G48" s="1"/>
      <c r="H48" s="48">
        <v>15</v>
      </c>
      <c r="I48" s="55">
        <v>11</v>
      </c>
      <c r="J48" s="55">
        <v>14</v>
      </c>
      <c r="K48" s="48">
        <f t="shared" si="0"/>
        <v>11</v>
      </c>
      <c r="L48" s="48" t="str">
        <f t="shared" si="1"/>
        <v>15_11</v>
      </c>
      <c r="M48" s="48">
        <v>2226</v>
      </c>
      <c r="N48" s="68"/>
      <c r="O48" s="48">
        <v>15</v>
      </c>
      <c r="P48" s="55">
        <v>11</v>
      </c>
      <c r="Q48" s="55">
        <v>14</v>
      </c>
      <c r="R48" s="48">
        <f t="shared" si="2"/>
        <v>11</v>
      </c>
      <c r="S48" s="48" t="str">
        <f t="shared" si="3"/>
        <v>15_11</v>
      </c>
      <c r="T48" s="48">
        <v>2296</v>
      </c>
      <c r="U48" s="68"/>
      <c r="V48" s="48">
        <v>15</v>
      </c>
      <c r="W48" s="55">
        <v>11</v>
      </c>
      <c r="X48" s="55">
        <v>14</v>
      </c>
      <c r="Y48" s="48">
        <f t="shared" si="4"/>
        <v>11</v>
      </c>
      <c r="Z48" s="48" t="str">
        <f t="shared" si="5"/>
        <v>15_11</v>
      </c>
      <c r="AA48" s="48">
        <v>2381</v>
      </c>
      <c r="AB48" s="484"/>
      <c r="AC48" s="48">
        <v>15</v>
      </c>
      <c r="AD48" s="55">
        <v>11</v>
      </c>
      <c r="AE48" s="55">
        <v>14</v>
      </c>
      <c r="AF48" s="48">
        <f t="shared" si="6"/>
        <v>11</v>
      </c>
      <c r="AG48" s="48" t="str">
        <f t="shared" si="7"/>
        <v>15_11</v>
      </c>
      <c r="AH48" s="48">
        <v>2457</v>
      </c>
      <c r="AI48" s="484"/>
      <c r="AJ48" s="48">
        <v>15</v>
      </c>
      <c r="AK48" s="55">
        <v>11</v>
      </c>
      <c r="AL48" s="55">
        <v>14</v>
      </c>
      <c r="AM48" s="48">
        <f t="shared" si="8"/>
        <v>11</v>
      </c>
      <c r="AN48" s="48" t="str">
        <f t="shared" si="9"/>
        <v>15_11</v>
      </c>
      <c r="AO48" s="50" t="str">
        <f t="shared" si="10"/>
        <v>15_11</v>
      </c>
      <c r="AP48" s="50">
        <f t="shared" si="13"/>
        <v>2381</v>
      </c>
      <c r="AQ48" s="50">
        <f t="shared" si="14"/>
        <v>2457</v>
      </c>
      <c r="AR48" s="473">
        <f t="shared" si="15"/>
        <v>2457</v>
      </c>
      <c r="AS48" s="469">
        <f t="shared" si="11"/>
        <v>15.699680511182109</v>
      </c>
      <c r="AT48" s="5"/>
      <c r="AU48" s="5"/>
      <c r="AV48" s="5"/>
      <c r="AW48" s="5"/>
      <c r="AX48" s="5"/>
      <c r="AY48" s="5"/>
      <c r="AZ48" s="6"/>
    </row>
    <row r="49" spans="1:52" x14ac:dyDescent="0.15">
      <c r="A49" s="48">
        <v>20</v>
      </c>
      <c r="B49" s="55">
        <v>0</v>
      </c>
      <c r="C49" s="55">
        <v>4</v>
      </c>
      <c r="D49" s="48">
        <f t="shared" si="16"/>
        <v>0</v>
      </c>
      <c r="E49" s="48" t="str">
        <f t="shared" si="12"/>
        <v>20_0</v>
      </c>
      <c r="F49" s="48">
        <v>1616</v>
      </c>
      <c r="G49" s="1"/>
      <c r="H49" s="55">
        <v>20</v>
      </c>
      <c r="I49" s="55">
        <v>0</v>
      </c>
      <c r="J49" s="55">
        <v>4</v>
      </c>
      <c r="K49" s="48">
        <f t="shared" si="0"/>
        <v>0</v>
      </c>
      <c r="L49" s="48" t="str">
        <f t="shared" si="1"/>
        <v>20_0</v>
      </c>
      <c r="M49" s="48">
        <v>1671</v>
      </c>
      <c r="N49" s="68"/>
      <c r="O49" s="55">
        <v>20</v>
      </c>
      <c r="P49" s="55">
        <v>0</v>
      </c>
      <c r="Q49" s="55">
        <v>4</v>
      </c>
      <c r="R49" s="48">
        <f t="shared" si="2"/>
        <v>0</v>
      </c>
      <c r="S49" s="48" t="str">
        <f t="shared" si="3"/>
        <v>20_0</v>
      </c>
      <c r="T49" s="48">
        <v>1724</v>
      </c>
      <c r="U49" s="1"/>
      <c r="V49" s="55">
        <v>20</v>
      </c>
      <c r="W49" s="55">
        <v>0</v>
      </c>
      <c r="X49" s="55">
        <v>4</v>
      </c>
      <c r="Y49" s="48">
        <f t="shared" si="4"/>
        <v>0</v>
      </c>
      <c r="Z49" s="48" t="str">
        <f t="shared" si="5"/>
        <v>20_0</v>
      </c>
      <c r="AA49" s="48">
        <v>1809</v>
      </c>
      <c r="AB49" s="484"/>
      <c r="AC49" s="55">
        <v>20</v>
      </c>
      <c r="AD49" s="55">
        <v>0</v>
      </c>
      <c r="AE49" s="55">
        <v>4</v>
      </c>
      <c r="AF49" s="48">
        <f t="shared" si="6"/>
        <v>0</v>
      </c>
      <c r="AG49" s="48" t="str">
        <f t="shared" si="7"/>
        <v>20_0</v>
      </c>
      <c r="AH49" s="48">
        <v>1867</v>
      </c>
      <c r="AI49" s="484"/>
      <c r="AJ49" s="55">
        <v>20</v>
      </c>
      <c r="AK49" s="55">
        <v>0</v>
      </c>
      <c r="AL49" s="55">
        <v>4</v>
      </c>
      <c r="AM49" s="48">
        <f t="shared" si="8"/>
        <v>0</v>
      </c>
      <c r="AN49" s="48" t="str">
        <f t="shared" si="9"/>
        <v>20_0</v>
      </c>
      <c r="AO49" s="50" t="str">
        <f t="shared" si="10"/>
        <v>20_0</v>
      </c>
      <c r="AP49" s="50">
        <f t="shared" si="13"/>
        <v>1809</v>
      </c>
      <c r="AQ49" s="50">
        <f t="shared" si="14"/>
        <v>1867</v>
      </c>
      <c r="AR49" s="473">
        <f t="shared" si="15"/>
        <v>1867</v>
      </c>
      <c r="AS49" s="469">
        <f t="shared" si="11"/>
        <v>11.929712460063898</v>
      </c>
      <c r="AT49" s="5"/>
      <c r="AU49" s="5"/>
      <c r="AV49" s="5"/>
      <c r="AW49" s="5"/>
      <c r="AX49" s="5"/>
      <c r="AY49" s="5"/>
      <c r="AZ49" s="6"/>
    </row>
    <row r="50" spans="1:52" x14ac:dyDescent="0.15">
      <c r="A50" s="48">
        <v>20</v>
      </c>
      <c r="B50" s="55">
        <v>1</v>
      </c>
      <c r="C50" s="55">
        <v>6</v>
      </c>
      <c r="D50" s="48">
        <f t="shared" si="16"/>
        <v>1</v>
      </c>
      <c r="E50" s="48" t="str">
        <f t="shared" si="12"/>
        <v>20_1</v>
      </c>
      <c r="F50" s="48">
        <v>1707</v>
      </c>
      <c r="G50" s="1"/>
      <c r="H50" s="55">
        <v>20</v>
      </c>
      <c r="I50" s="55">
        <v>1</v>
      </c>
      <c r="J50" s="55">
        <v>6</v>
      </c>
      <c r="K50" s="48">
        <f t="shared" si="0"/>
        <v>1</v>
      </c>
      <c r="L50" s="48" t="str">
        <f t="shared" si="1"/>
        <v>20_1</v>
      </c>
      <c r="M50" s="48">
        <v>1765</v>
      </c>
      <c r="N50" s="68"/>
      <c r="O50" s="55">
        <v>20</v>
      </c>
      <c r="P50" s="55">
        <v>1</v>
      </c>
      <c r="Q50" s="55">
        <v>6</v>
      </c>
      <c r="R50" s="48">
        <f t="shared" si="2"/>
        <v>1</v>
      </c>
      <c r="S50" s="48" t="str">
        <f t="shared" si="3"/>
        <v>20_1</v>
      </c>
      <c r="T50" s="48">
        <v>1821</v>
      </c>
      <c r="U50" s="68"/>
      <c r="V50" s="55">
        <v>20</v>
      </c>
      <c r="W50" s="55">
        <v>1</v>
      </c>
      <c r="X50" s="55">
        <v>6</v>
      </c>
      <c r="Y50" s="48">
        <f t="shared" si="4"/>
        <v>1</v>
      </c>
      <c r="Z50" s="48" t="str">
        <f t="shared" si="5"/>
        <v>20_1</v>
      </c>
      <c r="AA50" s="48">
        <v>1906</v>
      </c>
      <c r="AB50" s="484"/>
      <c r="AC50" s="55">
        <v>20</v>
      </c>
      <c r="AD50" s="55">
        <v>1</v>
      </c>
      <c r="AE50" s="55">
        <v>6</v>
      </c>
      <c r="AF50" s="48">
        <f t="shared" si="6"/>
        <v>1</v>
      </c>
      <c r="AG50" s="48" t="str">
        <f t="shared" si="7"/>
        <v>20_1</v>
      </c>
      <c r="AH50" s="48">
        <v>1967</v>
      </c>
      <c r="AI50" s="484"/>
      <c r="AJ50" s="55">
        <v>20</v>
      </c>
      <c r="AK50" s="55">
        <v>1</v>
      </c>
      <c r="AL50" s="55">
        <v>6</v>
      </c>
      <c r="AM50" s="48">
        <f t="shared" si="8"/>
        <v>1</v>
      </c>
      <c r="AN50" s="48" t="str">
        <f t="shared" si="9"/>
        <v>20_1</v>
      </c>
      <c r="AO50" s="50" t="str">
        <f t="shared" si="10"/>
        <v>20_1</v>
      </c>
      <c r="AP50" s="50">
        <f t="shared" si="13"/>
        <v>1906</v>
      </c>
      <c r="AQ50" s="50">
        <f t="shared" si="14"/>
        <v>1967</v>
      </c>
      <c r="AR50" s="473">
        <f t="shared" si="15"/>
        <v>1967</v>
      </c>
      <c r="AS50" s="469">
        <f t="shared" si="11"/>
        <v>12.568690095846645</v>
      </c>
      <c r="AT50" s="5"/>
      <c r="AU50" s="5"/>
      <c r="AV50" s="5"/>
      <c r="AW50" s="5"/>
      <c r="AX50" s="5"/>
      <c r="AY50" s="5"/>
      <c r="AZ50" s="6"/>
    </row>
    <row r="51" spans="1:52" x14ac:dyDescent="0.15">
      <c r="A51" s="48">
        <v>20</v>
      </c>
      <c r="B51" s="55">
        <v>2</v>
      </c>
      <c r="C51" s="55">
        <v>7</v>
      </c>
      <c r="D51" s="48">
        <f t="shared" si="16"/>
        <v>2</v>
      </c>
      <c r="E51" s="48" t="str">
        <f t="shared" si="12"/>
        <v>20_2</v>
      </c>
      <c r="F51" s="48">
        <v>1755</v>
      </c>
      <c r="G51" s="1"/>
      <c r="H51" s="55">
        <v>20</v>
      </c>
      <c r="I51" s="55">
        <v>2</v>
      </c>
      <c r="J51" s="55">
        <v>7</v>
      </c>
      <c r="K51" s="48">
        <f t="shared" si="0"/>
        <v>2</v>
      </c>
      <c r="L51" s="48" t="str">
        <f t="shared" si="1"/>
        <v>20_2</v>
      </c>
      <c r="M51" s="48">
        <v>1815</v>
      </c>
      <c r="N51" s="1"/>
      <c r="O51" s="55">
        <v>20</v>
      </c>
      <c r="P51" s="55">
        <v>2</v>
      </c>
      <c r="Q51" s="55">
        <v>7</v>
      </c>
      <c r="R51" s="48">
        <f t="shared" si="2"/>
        <v>2</v>
      </c>
      <c r="S51" s="48" t="str">
        <f t="shared" si="3"/>
        <v>20_2</v>
      </c>
      <c r="T51" s="48">
        <v>1872</v>
      </c>
      <c r="U51" s="68"/>
      <c r="V51" s="55">
        <v>20</v>
      </c>
      <c r="W51" s="55">
        <v>2</v>
      </c>
      <c r="X51" s="55">
        <v>7</v>
      </c>
      <c r="Y51" s="48">
        <f t="shared" si="4"/>
        <v>2</v>
      </c>
      <c r="Z51" s="48" t="str">
        <f t="shared" si="5"/>
        <v>20_2</v>
      </c>
      <c r="AA51" s="48">
        <v>1957</v>
      </c>
      <c r="AB51" s="484"/>
      <c r="AC51" s="55">
        <v>20</v>
      </c>
      <c r="AD51" s="55">
        <v>2</v>
      </c>
      <c r="AE51" s="55">
        <v>7</v>
      </c>
      <c r="AF51" s="48">
        <f t="shared" si="6"/>
        <v>2</v>
      </c>
      <c r="AG51" s="48" t="str">
        <f t="shared" si="7"/>
        <v>20_2</v>
      </c>
      <c r="AH51" s="48">
        <v>2020</v>
      </c>
      <c r="AI51" s="484"/>
      <c r="AJ51" s="55">
        <v>20</v>
      </c>
      <c r="AK51" s="55">
        <v>2</v>
      </c>
      <c r="AL51" s="55">
        <v>7</v>
      </c>
      <c r="AM51" s="48">
        <f t="shared" si="8"/>
        <v>2</v>
      </c>
      <c r="AN51" s="48" t="str">
        <f t="shared" si="9"/>
        <v>20_2</v>
      </c>
      <c r="AO51" s="50" t="str">
        <f t="shared" si="10"/>
        <v>20_2</v>
      </c>
      <c r="AP51" s="50">
        <f t="shared" si="13"/>
        <v>1957</v>
      </c>
      <c r="AQ51" s="50">
        <f t="shared" si="14"/>
        <v>2020</v>
      </c>
      <c r="AR51" s="473">
        <f t="shared" si="15"/>
        <v>2020</v>
      </c>
      <c r="AS51" s="469">
        <f t="shared" si="11"/>
        <v>12.907348242811501</v>
      </c>
      <c r="AT51" s="5"/>
      <c r="AU51" s="5"/>
      <c r="AV51" s="5"/>
      <c r="AW51" s="5"/>
      <c r="AX51" s="5"/>
      <c r="AY51" s="5"/>
      <c r="AZ51" s="6"/>
    </row>
    <row r="52" spans="1:52" x14ac:dyDescent="0.15">
      <c r="A52" s="48">
        <v>20</v>
      </c>
      <c r="B52" s="55">
        <v>3</v>
      </c>
      <c r="C52" s="55">
        <v>8</v>
      </c>
      <c r="D52" s="48">
        <f t="shared" si="16"/>
        <v>3</v>
      </c>
      <c r="E52" s="48" t="str">
        <f t="shared" si="12"/>
        <v>20_3</v>
      </c>
      <c r="F52" s="48">
        <v>1800</v>
      </c>
      <c r="G52" s="1"/>
      <c r="H52" s="55">
        <v>20</v>
      </c>
      <c r="I52" s="55">
        <v>3</v>
      </c>
      <c r="J52" s="55">
        <v>8</v>
      </c>
      <c r="K52" s="48">
        <f t="shared" si="0"/>
        <v>3</v>
      </c>
      <c r="L52" s="48" t="str">
        <f t="shared" si="1"/>
        <v>20_3</v>
      </c>
      <c r="M52" s="48">
        <v>1861</v>
      </c>
      <c r="N52" s="68"/>
      <c r="O52" s="55">
        <v>20</v>
      </c>
      <c r="P52" s="55">
        <v>3</v>
      </c>
      <c r="Q52" s="55">
        <v>8</v>
      </c>
      <c r="R52" s="48">
        <f t="shared" si="2"/>
        <v>3</v>
      </c>
      <c r="S52" s="48" t="str">
        <f t="shared" si="3"/>
        <v>20_3</v>
      </c>
      <c r="T52" s="48">
        <v>1920</v>
      </c>
      <c r="U52" s="1"/>
      <c r="V52" s="55">
        <v>20</v>
      </c>
      <c r="W52" s="55">
        <v>3</v>
      </c>
      <c r="X52" s="55">
        <v>8</v>
      </c>
      <c r="Y52" s="48">
        <f t="shared" si="4"/>
        <v>3</v>
      </c>
      <c r="Z52" s="48" t="str">
        <f t="shared" si="5"/>
        <v>20_3</v>
      </c>
      <c r="AA52" s="48">
        <v>2005</v>
      </c>
      <c r="AB52" s="484"/>
      <c r="AC52" s="55">
        <v>20</v>
      </c>
      <c r="AD52" s="55">
        <v>3</v>
      </c>
      <c r="AE52" s="55">
        <v>8</v>
      </c>
      <c r="AF52" s="48">
        <f t="shared" si="6"/>
        <v>3</v>
      </c>
      <c r="AG52" s="48" t="str">
        <f t="shared" si="7"/>
        <v>20_3</v>
      </c>
      <c r="AH52" s="48">
        <v>2069</v>
      </c>
      <c r="AI52" s="484"/>
      <c r="AJ52" s="55">
        <v>20</v>
      </c>
      <c r="AK52" s="55">
        <v>3</v>
      </c>
      <c r="AL52" s="55">
        <v>8</v>
      </c>
      <c r="AM52" s="48">
        <f t="shared" si="8"/>
        <v>3</v>
      </c>
      <c r="AN52" s="48" t="str">
        <f t="shared" si="9"/>
        <v>20_3</v>
      </c>
      <c r="AO52" s="50" t="str">
        <f t="shared" si="10"/>
        <v>20_3</v>
      </c>
      <c r="AP52" s="50">
        <f t="shared" si="13"/>
        <v>2005</v>
      </c>
      <c r="AQ52" s="50">
        <f t="shared" si="14"/>
        <v>2069</v>
      </c>
      <c r="AR52" s="473">
        <f t="shared" si="15"/>
        <v>2069</v>
      </c>
      <c r="AS52" s="469">
        <f t="shared" si="11"/>
        <v>13.220447284345047</v>
      </c>
      <c r="AT52" s="5"/>
      <c r="AU52" s="5"/>
      <c r="AV52" s="5"/>
      <c r="AW52" s="5"/>
      <c r="AX52" s="5"/>
      <c r="AY52" s="5"/>
      <c r="AZ52" s="6"/>
    </row>
    <row r="53" spans="1:52" x14ac:dyDescent="0.15">
      <c r="A53" s="48">
        <v>20</v>
      </c>
      <c r="B53" s="55">
        <v>4</v>
      </c>
      <c r="C53" s="55">
        <v>9</v>
      </c>
      <c r="D53" s="48">
        <f t="shared" si="16"/>
        <v>4</v>
      </c>
      <c r="E53" s="48" t="str">
        <f t="shared" si="12"/>
        <v>20_4</v>
      </c>
      <c r="F53" s="48">
        <v>1846</v>
      </c>
      <c r="G53" s="1"/>
      <c r="H53" s="55">
        <v>20</v>
      </c>
      <c r="I53" s="55">
        <v>4</v>
      </c>
      <c r="J53" s="55">
        <v>9</v>
      </c>
      <c r="K53" s="48">
        <f t="shared" si="0"/>
        <v>4</v>
      </c>
      <c r="L53" s="48" t="str">
        <f t="shared" si="1"/>
        <v>20_4</v>
      </c>
      <c r="M53" s="48">
        <v>1909</v>
      </c>
      <c r="N53" s="68"/>
      <c r="O53" s="55">
        <v>20</v>
      </c>
      <c r="P53" s="55">
        <v>4</v>
      </c>
      <c r="Q53" s="55">
        <v>9</v>
      </c>
      <c r="R53" s="48">
        <f t="shared" si="2"/>
        <v>4</v>
      </c>
      <c r="S53" s="48" t="str">
        <f t="shared" si="3"/>
        <v>20_4</v>
      </c>
      <c r="T53" s="48">
        <v>1969</v>
      </c>
      <c r="U53" s="68"/>
      <c r="V53" s="55">
        <v>20</v>
      </c>
      <c r="W53" s="55">
        <v>4</v>
      </c>
      <c r="X53" s="55">
        <v>9</v>
      </c>
      <c r="Y53" s="48">
        <f t="shared" si="4"/>
        <v>4</v>
      </c>
      <c r="Z53" s="48" t="str">
        <f t="shared" si="5"/>
        <v>20_4</v>
      </c>
      <c r="AA53" s="48">
        <v>2054</v>
      </c>
      <c r="AB53" s="484"/>
      <c r="AC53" s="55">
        <v>20</v>
      </c>
      <c r="AD53" s="55">
        <v>4</v>
      </c>
      <c r="AE53" s="55">
        <v>9</v>
      </c>
      <c r="AF53" s="48">
        <f t="shared" si="6"/>
        <v>4</v>
      </c>
      <c r="AG53" s="48" t="str">
        <f t="shared" si="7"/>
        <v>20_4</v>
      </c>
      <c r="AH53" s="48">
        <v>2120</v>
      </c>
      <c r="AI53" s="484"/>
      <c r="AJ53" s="55">
        <v>20</v>
      </c>
      <c r="AK53" s="55">
        <v>4</v>
      </c>
      <c r="AL53" s="55">
        <v>9</v>
      </c>
      <c r="AM53" s="48">
        <f t="shared" si="8"/>
        <v>4</v>
      </c>
      <c r="AN53" s="48" t="str">
        <f t="shared" si="9"/>
        <v>20_4</v>
      </c>
      <c r="AO53" s="50" t="str">
        <f t="shared" si="10"/>
        <v>20_4</v>
      </c>
      <c r="AP53" s="50">
        <f t="shared" si="13"/>
        <v>2054</v>
      </c>
      <c r="AQ53" s="50">
        <f t="shared" si="14"/>
        <v>2120</v>
      </c>
      <c r="AR53" s="473">
        <f t="shared" si="15"/>
        <v>2120</v>
      </c>
      <c r="AS53" s="469">
        <f t="shared" si="11"/>
        <v>13.546325878594249</v>
      </c>
      <c r="AT53" s="5"/>
      <c r="AU53" s="5"/>
      <c r="AV53" s="5"/>
      <c r="AW53" s="5"/>
      <c r="AX53" s="5"/>
      <c r="AY53" s="5"/>
      <c r="AZ53" s="6"/>
    </row>
    <row r="54" spans="1:52" x14ac:dyDescent="0.15">
      <c r="A54" s="48">
        <v>20</v>
      </c>
      <c r="B54" s="55">
        <v>5</v>
      </c>
      <c r="C54" s="55">
        <v>10</v>
      </c>
      <c r="D54" s="48">
        <f t="shared" si="16"/>
        <v>5</v>
      </c>
      <c r="E54" s="48" t="str">
        <f t="shared" si="12"/>
        <v>20_5</v>
      </c>
      <c r="F54" s="48">
        <v>1898</v>
      </c>
      <c r="G54" s="1"/>
      <c r="H54" s="55">
        <v>20</v>
      </c>
      <c r="I54" s="55">
        <v>5</v>
      </c>
      <c r="J54" s="55">
        <v>10</v>
      </c>
      <c r="K54" s="48">
        <f t="shared" si="0"/>
        <v>5</v>
      </c>
      <c r="L54" s="48" t="str">
        <f t="shared" si="1"/>
        <v>20_5</v>
      </c>
      <c r="M54" s="48">
        <v>1963</v>
      </c>
      <c r="N54" s="68"/>
      <c r="O54" s="55">
        <v>20</v>
      </c>
      <c r="P54" s="55">
        <v>5</v>
      </c>
      <c r="Q54" s="55">
        <v>10</v>
      </c>
      <c r="R54" s="48">
        <f t="shared" si="2"/>
        <v>5</v>
      </c>
      <c r="S54" s="48" t="str">
        <f t="shared" si="3"/>
        <v>20_5</v>
      </c>
      <c r="T54" s="48">
        <v>2025</v>
      </c>
      <c r="U54" s="68"/>
      <c r="V54" s="55">
        <v>20</v>
      </c>
      <c r="W54" s="55">
        <v>5</v>
      </c>
      <c r="X54" s="55">
        <v>10</v>
      </c>
      <c r="Y54" s="48">
        <f t="shared" si="4"/>
        <v>5</v>
      </c>
      <c r="Z54" s="48" t="str">
        <f t="shared" si="5"/>
        <v>20_5</v>
      </c>
      <c r="AA54" s="48">
        <v>2110</v>
      </c>
      <c r="AB54" s="484"/>
      <c r="AC54" s="55">
        <v>20</v>
      </c>
      <c r="AD54" s="55">
        <v>5</v>
      </c>
      <c r="AE54" s="55">
        <v>10</v>
      </c>
      <c r="AF54" s="48">
        <f t="shared" si="6"/>
        <v>5</v>
      </c>
      <c r="AG54" s="48" t="str">
        <f t="shared" si="7"/>
        <v>20_5</v>
      </c>
      <c r="AH54" s="48">
        <v>2178</v>
      </c>
      <c r="AI54" s="484"/>
      <c r="AJ54" s="55">
        <v>20</v>
      </c>
      <c r="AK54" s="55">
        <v>5</v>
      </c>
      <c r="AL54" s="55">
        <v>10</v>
      </c>
      <c r="AM54" s="48">
        <f t="shared" si="8"/>
        <v>5</v>
      </c>
      <c r="AN54" s="48" t="str">
        <f t="shared" si="9"/>
        <v>20_5</v>
      </c>
      <c r="AO54" s="50" t="str">
        <f t="shared" si="10"/>
        <v>20_5</v>
      </c>
      <c r="AP54" s="50">
        <f t="shared" si="13"/>
        <v>2110</v>
      </c>
      <c r="AQ54" s="50">
        <f t="shared" si="14"/>
        <v>2178</v>
      </c>
      <c r="AR54" s="473">
        <f t="shared" si="15"/>
        <v>2178</v>
      </c>
      <c r="AS54" s="469">
        <f t="shared" si="11"/>
        <v>13.916932907348242</v>
      </c>
      <c r="AT54" s="5"/>
      <c r="AU54" s="5"/>
      <c r="AV54" s="5"/>
      <c r="AW54" s="5"/>
      <c r="AX54" s="5"/>
      <c r="AY54" s="5"/>
      <c r="AZ54" s="6"/>
    </row>
    <row r="55" spans="1:52" x14ac:dyDescent="0.15">
      <c r="A55" s="48">
        <v>20</v>
      </c>
      <c r="B55" s="55">
        <v>6</v>
      </c>
      <c r="C55" s="55">
        <v>11</v>
      </c>
      <c r="D55" s="48">
        <f t="shared" si="16"/>
        <v>6</v>
      </c>
      <c r="E55" s="48" t="str">
        <f t="shared" si="12"/>
        <v>20_6</v>
      </c>
      <c r="F55" s="48">
        <v>1956</v>
      </c>
      <c r="G55" s="1"/>
      <c r="H55" s="55">
        <v>20</v>
      </c>
      <c r="I55" s="55">
        <v>6</v>
      </c>
      <c r="J55" s="55">
        <v>11</v>
      </c>
      <c r="K55" s="48">
        <f t="shared" si="0"/>
        <v>6</v>
      </c>
      <c r="L55" s="48" t="str">
        <f t="shared" si="1"/>
        <v>20_6</v>
      </c>
      <c r="M55" s="48">
        <v>2023</v>
      </c>
      <c r="N55" s="68"/>
      <c r="O55" s="55">
        <v>20</v>
      </c>
      <c r="P55" s="55">
        <v>6</v>
      </c>
      <c r="Q55" s="55">
        <v>11</v>
      </c>
      <c r="R55" s="48">
        <f t="shared" si="2"/>
        <v>6</v>
      </c>
      <c r="S55" s="48" t="str">
        <f t="shared" si="3"/>
        <v>20_6</v>
      </c>
      <c r="T55" s="48">
        <v>2087</v>
      </c>
      <c r="U55" s="1"/>
      <c r="V55" s="55">
        <v>20</v>
      </c>
      <c r="W55" s="55">
        <v>6</v>
      </c>
      <c r="X55" s="55">
        <v>11</v>
      </c>
      <c r="Y55" s="48">
        <f t="shared" si="4"/>
        <v>6</v>
      </c>
      <c r="Z55" s="48" t="str">
        <f t="shared" si="5"/>
        <v>20_6</v>
      </c>
      <c r="AA55" s="48">
        <v>2172</v>
      </c>
      <c r="AB55" s="484"/>
      <c r="AC55" s="55">
        <v>20</v>
      </c>
      <c r="AD55" s="55">
        <v>6</v>
      </c>
      <c r="AE55" s="55">
        <v>11</v>
      </c>
      <c r="AF55" s="48">
        <f t="shared" si="6"/>
        <v>6</v>
      </c>
      <c r="AG55" s="48" t="str">
        <f t="shared" si="7"/>
        <v>20_6</v>
      </c>
      <c r="AH55" s="48">
        <v>2242</v>
      </c>
      <c r="AI55" s="484"/>
      <c r="AJ55" s="55">
        <v>20</v>
      </c>
      <c r="AK55" s="55">
        <v>6</v>
      </c>
      <c r="AL55" s="55">
        <v>11</v>
      </c>
      <c r="AM55" s="48">
        <f t="shared" si="8"/>
        <v>6</v>
      </c>
      <c r="AN55" s="48" t="str">
        <f t="shared" si="9"/>
        <v>20_6</v>
      </c>
      <c r="AO55" s="50" t="str">
        <f t="shared" si="10"/>
        <v>20_6</v>
      </c>
      <c r="AP55" s="50">
        <f t="shared" si="13"/>
        <v>2172</v>
      </c>
      <c r="AQ55" s="50">
        <f t="shared" si="14"/>
        <v>2242</v>
      </c>
      <c r="AR55" s="473">
        <f t="shared" si="15"/>
        <v>2242</v>
      </c>
      <c r="AS55" s="469">
        <f t="shared" si="11"/>
        <v>14.3258785942492</v>
      </c>
      <c r="AT55" s="5"/>
      <c r="AU55" s="5"/>
      <c r="AV55" s="5"/>
      <c r="AW55" s="5"/>
      <c r="AX55" s="5"/>
      <c r="AY55" s="5"/>
      <c r="AZ55" s="6"/>
    </row>
    <row r="56" spans="1:52" x14ac:dyDescent="0.15">
      <c r="A56" s="48">
        <v>20</v>
      </c>
      <c r="B56" s="55">
        <v>7</v>
      </c>
      <c r="C56" s="55">
        <v>12</v>
      </c>
      <c r="D56" s="48">
        <f t="shared" si="16"/>
        <v>7</v>
      </c>
      <c r="E56" s="48" t="str">
        <f t="shared" si="12"/>
        <v>20_7</v>
      </c>
      <c r="F56" s="48">
        <v>2016</v>
      </c>
      <c r="G56" s="1"/>
      <c r="H56" s="55">
        <v>20</v>
      </c>
      <c r="I56" s="55">
        <v>7</v>
      </c>
      <c r="J56" s="55">
        <v>12</v>
      </c>
      <c r="K56" s="48">
        <f t="shared" si="0"/>
        <v>7</v>
      </c>
      <c r="L56" s="48" t="str">
        <f t="shared" si="1"/>
        <v>20_7</v>
      </c>
      <c r="M56" s="48">
        <v>2085</v>
      </c>
      <c r="N56" s="1"/>
      <c r="O56" s="55">
        <v>20</v>
      </c>
      <c r="P56" s="55">
        <v>7</v>
      </c>
      <c r="Q56" s="55">
        <v>12</v>
      </c>
      <c r="R56" s="48">
        <f t="shared" si="2"/>
        <v>7</v>
      </c>
      <c r="S56" s="48" t="str">
        <f t="shared" si="3"/>
        <v>20_7</v>
      </c>
      <c r="T56" s="48">
        <v>2151</v>
      </c>
      <c r="U56" s="68"/>
      <c r="V56" s="55">
        <v>20</v>
      </c>
      <c r="W56" s="55">
        <v>7</v>
      </c>
      <c r="X56" s="55">
        <v>12</v>
      </c>
      <c r="Y56" s="48">
        <f t="shared" si="4"/>
        <v>7</v>
      </c>
      <c r="Z56" s="48" t="str">
        <f t="shared" si="5"/>
        <v>20_7</v>
      </c>
      <c r="AA56" s="48">
        <v>2236</v>
      </c>
      <c r="AB56" s="484"/>
      <c r="AC56" s="55">
        <v>20</v>
      </c>
      <c r="AD56" s="55">
        <v>7</v>
      </c>
      <c r="AE56" s="55">
        <v>12</v>
      </c>
      <c r="AF56" s="48">
        <f t="shared" si="6"/>
        <v>7</v>
      </c>
      <c r="AG56" s="48" t="str">
        <f t="shared" si="7"/>
        <v>20_7</v>
      </c>
      <c r="AH56" s="48">
        <v>2308</v>
      </c>
      <c r="AI56" s="484"/>
      <c r="AJ56" s="55">
        <v>20</v>
      </c>
      <c r="AK56" s="55">
        <v>7</v>
      </c>
      <c r="AL56" s="55">
        <v>12</v>
      </c>
      <c r="AM56" s="48">
        <f t="shared" si="8"/>
        <v>7</v>
      </c>
      <c r="AN56" s="48" t="str">
        <f t="shared" si="9"/>
        <v>20_7</v>
      </c>
      <c r="AO56" s="50" t="str">
        <f t="shared" si="10"/>
        <v>20_7</v>
      </c>
      <c r="AP56" s="50">
        <f t="shared" si="13"/>
        <v>2236</v>
      </c>
      <c r="AQ56" s="50">
        <f t="shared" si="14"/>
        <v>2308</v>
      </c>
      <c r="AR56" s="473">
        <f t="shared" si="15"/>
        <v>2308</v>
      </c>
      <c r="AS56" s="469">
        <f t="shared" si="11"/>
        <v>14.747603833865815</v>
      </c>
      <c r="AT56" s="5"/>
      <c r="AU56" s="5"/>
      <c r="AV56" s="5"/>
      <c r="AW56" s="5"/>
      <c r="AX56" s="5"/>
      <c r="AY56" s="5"/>
      <c r="AZ56" s="6"/>
    </row>
    <row r="57" spans="1:52" x14ac:dyDescent="0.15">
      <c r="A57" s="48">
        <v>20</v>
      </c>
      <c r="B57" s="55">
        <v>8</v>
      </c>
      <c r="C57" s="55">
        <v>13</v>
      </c>
      <c r="D57" s="48">
        <f t="shared" si="16"/>
        <v>8</v>
      </c>
      <c r="E57" s="48" t="str">
        <f t="shared" si="12"/>
        <v>20_8</v>
      </c>
      <c r="F57" s="48">
        <v>2083</v>
      </c>
      <c r="G57" s="1"/>
      <c r="H57" s="55">
        <v>20</v>
      </c>
      <c r="I57" s="55">
        <v>8</v>
      </c>
      <c r="J57" s="55">
        <v>13</v>
      </c>
      <c r="K57" s="48">
        <f t="shared" si="0"/>
        <v>8</v>
      </c>
      <c r="L57" s="48" t="str">
        <f t="shared" si="1"/>
        <v>20_8</v>
      </c>
      <c r="M57" s="48">
        <v>2154</v>
      </c>
      <c r="N57" s="68"/>
      <c r="O57" s="55">
        <v>20</v>
      </c>
      <c r="P57" s="55">
        <v>8</v>
      </c>
      <c r="Q57" s="55">
        <v>13</v>
      </c>
      <c r="R57" s="48">
        <f t="shared" si="2"/>
        <v>8</v>
      </c>
      <c r="S57" s="48" t="str">
        <f t="shared" si="3"/>
        <v>20_8</v>
      </c>
      <c r="T57" s="48">
        <v>2222</v>
      </c>
      <c r="U57" s="68"/>
      <c r="V57" s="55">
        <v>20</v>
      </c>
      <c r="W57" s="55">
        <v>8</v>
      </c>
      <c r="X57" s="55">
        <v>13</v>
      </c>
      <c r="Y57" s="48">
        <f t="shared" si="4"/>
        <v>8</v>
      </c>
      <c r="Z57" s="48" t="str">
        <f t="shared" si="5"/>
        <v>20_8</v>
      </c>
      <c r="AA57" s="48">
        <v>2307</v>
      </c>
      <c r="AB57" s="484"/>
      <c r="AC57" s="55">
        <v>20</v>
      </c>
      <c r="AD57" s="55">
        <v>8</v>
      </c>
      <c r="AE57" s="55">
        <v>13</v>
      </c>
      <c r="AF57" s="48">
        <f t="shared" si="6"/>
        <v>8</v>
      </c>
      <c r="AG57" s="48" t="str">
        <f t="shared" si="7"/>
        <v>20_8</v>
      </c>
      <c r="AH57" s="48">
        <v>2381</v>
      </c>
      <c r="AI57" s="484"/>
      <c r="AJ57" s="55">
        <v>20</v>
      </c>
      <c r="AK57" s="55">
        <v>8</v>
      </c>
      <c r="AL57" s="55">
        <v>13</v>
      </c>
      <c r="AM57" s="48">
        <f t="shared" si="8"/>
        <v>8</v>
      </c>
      <c r="AN57" s="48" t="str">
        <f t="shared" si="9"/>
        <v>20_8</v>
      </c>
      <c r="AO57" s="50" t="str">
        <f t="shared" si="10"/>
        <v>20_8</v>
      </c>
      <c r="AP57" s="50">
        <f t="shared" si="13"/>
        <v>2307</v>
      </c>
      <c r="AQ57" s="50">
        <f t="shared" si="14"/>
        <v>2381</v>
      </c>
      <c r="AR57" s="473">
        <f t="shared" si="15"/>
        <v>2381</v>
      </c>
      <c r="AS57" s="469">
        <f t="shared" si="11"/>
        <v>15.214057507987221</v>
      </c>
      <c r="AT57" s="5"/>
      <c r="AU57" s="5"/>
      <c r="AV57" s="5"/>
      <c r="AW57" s="5"/>
      <c r="AX57" s="5"/>
      <c r="AY57" s="5"/>
      <c r="AZ57" s="6"/>
    </row>
    <row r="58" spans="1:52" x14ac:dyDescent="0.15">
      <c r="A58" s="48">
        <v>20</v>
      </c>
      <c r="B58" s="55">
        <v>9</v>
      </c>
      <c r="C58" s="55">
        <v>14</v>
      </c>
      <c r="D58" s="48">
        <f t="shared" si="16"/>
        <v>9</v>
      </c>
      <c r="E58" s="48" t="str">
        <f t="shared" si="12"/>
        <v>20_9</v>
      </c>
      <c r="F58" s="48">
        <v>2153</v>
      </c>
      <c r="G58" s="1"/>
      <c r="H58" s="55">
        <v>20</v>
      </c>
      <c r="I58" s="55">
        <v>9</v>
      </c>
      <c r="J58" s="55">
        <v>14</v>
      </c>
      <c r="K58" s="48">
        <f t="shared" si="0"/>
        <v>9</v>
      </c>
      <c r="L58" s="48" t="str">
        <f t="shared" si="1"/>
        <v>20_9</v>
      </c>
      <c r="M58" s="48">
        <v>2226</v>
      </c>
      <c r="N58" s="68"/>
      <c r="O58" s="55">
        <v>20</v>
      </c>
      <c r="P58" s="55">
        <v>9</v>
      </c>
      <c r="Q58" s="55">
        <v>14</v>
      </c>
      <c r="R58" s="48">
        <f t="shared" si="2"/>
        <v>9</v>
      </c>
      <c r="S58" s="48" t="str">
        <f t="shared" si="3"/>
        <v>20_9</v>
      </c>
      <c r="T58" s="48">
        <v>2296</v>
      </c>
      <c r="U58" s="1"/>
      <c r="V58" s="55">
        <v>20</v>
      </c>
      <c r="W58" s="55">
        <v>9</v>
      </c>
      <c r="X58" s="55">
        <v>14</v>
      </c>
      <c r="Y58" s="48">
        <f t="shared" si="4"/>
        <v>9</v>
      </c>
      <c r="Z58" s="48" t="str">
        <f t="shared" si="5"/>
        <v>20_9</v>
      </c>
      <c r="AA58" s="48">
        <v>2381</v>
      </c>
      <c r="AB58" s="484"/>
      <c r="AC58" s="55">
        <v>20</v>
      </c>
      <c r="AD58" s="55">
        <v>9</v>
      </c>
      <c r="AE58" s="55">
        <v>14</v>
      </c>
      <c r="AF58" s="48">
        <f t="shared" si="6"/>
        <v>9</v>
      </c>
      <c r="AG58" s="48" t="str">
        <f t="shared" si="7"/>
        <v>20_9</v>
      </c>
      <c r="AH58" s="48">
        <v>2457</v>
      </c>
      <c r="AI58" s="484"/>
      <c r="AJ58" s="55">
        <v>20</v>
      </c>
      <c r="AK58" s="55">
        <v>9</v>
      </c>
      <c r="AL58" s="55">
        <v>14</v>
      </c>
      <c r="AM58" s="48">
        <f t="shared" si="8"/>
        <v>9</v>
      </c>
      <c r="AN58" s="48" t="str">
        <f t="shared" si="9"/>
        <v>20_9</v>
      </c>
      <c r="AO58" s="50" t="str">
        <f t="shared" si="10"/>
        <v>20_9</v>
      </c>
      <c r="AP58" s="50">
        <f t="shared" si="13"/>
        <v>2381</v>
      </c>
      <c r="AQ58" s="50">
        <f t="shared" si="14"/>
        <v>2457</v>
      </c>
      <c r="AR58" s="473">
        <f t="shared" si="15"/>
        <v>2457</v>
      </c>
      <c r="AS58" s="469">
        <f t="shared" si="11"/>
        <v>15.699680511182109</v>
      </c>
      <c r="AT58" s="5"/>
      <c r="AU58" s="5"/>
      <c r="AV58" s="5"/>
      <c r="AW58" s="5"/>
      <c r="AX58" s="5"/>
      <c r="AY58" s="5"/>
      <c r="AZ58" s="6"/>
    </row>
    <row r="59" spans="1:52" x14ac:dyDescent="0.15">
      <c r="A59" s="48">
        <v>20</v>
      </c>
      <c r="B59" s="55">
        <v>10</v>
      </c>
      <c r="C59" s="55">
        <v>15</v>
      </c>
      <c r="D59" s="48">
        <f t="shared" si="16"/>
        <v>10</v>
      </c>
      <c r="E59" s="48" t="str">
        <f t="shared" si="12"/>
        <v>20_10</v>
      </c>
      <c r="F59" s="48">
        <v>2216</v>
      </c>
      <c r="G59" s="1"/>
      <c r="H59" s="55">
        <v>20</v>
      </c>
      <c r="I59" s="55">
        <v>10</v>
      </c>
      <c r="J59" s="55">
        <v>15</v>
      </c>
      <c r="K59" s="48">
        <f t="shared" si="0"/>
        <v>10</v>
      </c>
      <c r="L59" s="48" t="str">
        <f t="shared" si="1"/>
        <v>20_10</v>
      </c>
      <c r="M59" s="48">
        <v>2291</v>
      </c>
      <c r="N59" s="68"/>
      <c r="O59" s="55">
        <v>20</v>
      </c>
      <c r="P59" s="55">
        <v>10</v>
      </c>
      <c r="Q59" s="55">
        <v>15</v>
      </c>
      <c r="R59" s="48">
        <f t="shared" si="2"/>
        <v>10</v>
      </c>
      <c r="S59" s="48" t="str">
        <f t="shared" si="3"/>
        <v>20_10</v>
      </c>
      <c r="T59" s="48">
        <v>2363</v>
      </c>
      <c r="U59" s="68"/>
      <c r="V59" s="55">
        <v>20</v>
      </c>
      <c r="W59" s="55">
        <v>10</v>
      </c>
      <c r="X59" s="55">
        <v>15</v>
      </c>
      <c r="Y59" s="48">
        <f t="shared" si="4"/>
        <v>10</v>
      </c>
      <c r="Z59" s="48" t="str">
        <f t="shared" si="5"/>
        <v>20_10</v>
      </c>
      <c r="AA59" s="48">
        <v>2448</v>
      </c>
      <c r="AB59" s="484"/>
      <c r="AC59" s="55">
        <v>20</v>
      </c>
      <c r="AD59" s="55">
        <v>10</v>
      </c>
      <c r="AE59" s="55">
        <v>15</v>
      </c>
      <c r="AF59" s="48">
        <f t="shared" si="6"/>
        <v>10</v>
      </c>
      <c r="AG59" s="48" t="str">
        <f t="shared" si="7"/>
        <v>20_10</v>
      </c>
      <c r="AH59" s="48">
        <v>2526</v>
      </c>
      <c r="AI59" s="484"/>
      <c r="AJ59" s="55">
        <v>20</v>
      </c>
      <c r="AK59" s="55">
        <v>10</v>
      </c>
      <c r="AL59" s="55">
        <v>15</v>
      </c>
      <c r="AM59" s="48">
        <f t="shared" si="8"/>
        <v>10</v>
      </c>
      <c r="AN59" s="48" t="str">
        <f t="shared" si="9"/>
        <v>20_10</v>
      </c>
      <c r="AO59" s="50" t="str">
        <f t="shared" si="10"/>
        <v>20_10</v>
      </c>
      <c r="AP59" s="50">
        <f t="shared" si="13"/>
        <v>2448</v>
      </c>
      <c r="AQ59" s="50">
        <f t="shared" si="14"/>
        <v>2526</v>
      </c>
      <c r="AR59" s="473">
        <f t="shared" si="15"/>
        <v>2526</v>
      </c>
      <c r="AS59" s="469">
        <f t="shared" si="11"/>
        <v>16.140575079872203</v>
      </c>
      <c r="AT59" s="5"/>
      <c r="AU59" s="5"/>
      <c r="AV59" s="5"/>
      <c r="AW59" s="5"/>
      <c r="AX59" s="5"/>
      <c r="AY59" s="5"/>
      <c r="AZ59" s="6"/>
    </row>
    <row r="60" spans="1:52" x14ac:dyDescent="0.15">
      <c r="A60" s="48">
        <v>20</v>
      </c>
      <c r="B60" s="55">
        <v>11</v>
      </c>
      <c r="C60" s="55">
        <v>16</v>
      </c>
      <c r="D60" s="48">
        <f t="shared" si="16"/>
        <v>11</v>
      </c>
      <c r="E60" s="48" t="str">
        <f t="shared" si="12"/>
        <v>20_11</v>
      </c>
      <c r="F60" s="48">
        <v>2287</v>
      </c>
      <c r="G60" s="1"/>
      <c r="H60" s="55">
        <v>20</v>
      </c>
      <c r="I60" s="55">
        <v>11</v>
      </c>
      <c r="J60" s="55">
        <v>16</v>
      </c>
      <c r="K60" s="48">
        <f t="shared" si="0"/>
        <v>11</v>
      </c>
      <c r="L60" s="48" t="str">
        <f t="shared" si="1"/>
        <v>20_11</v>
      </c>
      <c r="M60" s="48">
        <v>2365</v>
      </c>
      <c r="N60" s="68"/>
      <c r="O60" s="55">
        <v>20</v>
      </c>
      <c r="P60" s="55">
        <v>11</v>
      </c>
      <c r="Q60" s="55">
        <v>16</v>
      </c>
      <c r="R60" s="48">
        <f t="shared" si="2"/>
        <v>11</v>
      </c>
      <c r="S60" s="48" t="str">
        <f t="shared" si="3"/>
        <v>20_11</v>
      </c>
      <c r="T60" s="48">
        <v>2439</v>
      </c>
      <c r="U60" s="68"/>
      <c r="V60" s="55">
        <v>20</v>
      </c>
      <c r="W60" s="55">
        <v>11</v>
      </c>
      <c r="X60" s="55">
        <v>16</v>
      </c>
      <c r="Y60" s="48">
        <f t="shared" si="4"/>
        <v>11</v>
      </c>
      <c r="Z60" s="48" t="str">
        <f t="shared" si="5"/>
        <v>20_11</v>
      </c>
      <c r="AA60" s="48">
        <v>2524</v>
      </c>
      <c r="AB60" s="484"/>
      <c r="AC60" s="55">
        <v>20</v>
      </c>
      <c r="AD60" s="55">
        <v>11</v>
      </c>
      <c r="AE60" s="55">
        <v>16</v>
      </c>
      <c r="AF60" s="48">
        <f t="shared" si="6"/>
        <v>11</v>
      </c>
      <c r="AG60" s="48" t="str">
        <f t="shared" si="7"/>
        <v>20_11</v>
      </c>
      <c r="AH60" s="48">
        <v>2605</v>
      </c>
      <c r="AI60" s="484"/>
      <c r="AJ60" s="55">
        <v>20</v>
      </c>
      <c r="AK60" s="55">
        <v>11</v>
      </c>
      <c r="AL60" s="55">
        <v>16</v>
      </c>
      <c r="AM60" s="48">
        <f t="shared" si="8"/>
        <v>11</v>
      </c>
      <c r="AN60" s="48" t="str">
        <f t="shared" si="9"/>
        <v>20_11</v>
      </c>
      <c r="AO60" s="50" t="str">
        <f t="shared" si="10"/>
        <v>20_11</v>
      </c>
      <c r="AP60" s="50">
        <f t="shared" si="13"/>
        <v>2524</v>
      </c>
      <c r="AQ60" s="50">
        <f t="shared" si="14"/>
        <v>2605</v>
      </c>
      <c r="AR60" s="473">
        <f t="shared" si="15"/>
        <v>2605</v>
      </c>
      <c r="AS60" s="469">
        <f t="shared" si="11"/>
        <v>16.645367412140576</v>
      </c>
      <c r="AT60" s="5"/>
      <c r="AU60" s="5"/>
      <c r="AV60" s="5"/>
      <c r="AW60" s="5"/>
      <c r="AX60" s="5"/>
      <c r="AY60" s="5"/>
      <c r="AZ60" s="6"/>
    </row>
    <row r="61" spans="1:52" x14ac:dyDescent="0.15">
      <c r="A61" s="48">
        <v>25</v>
      </c>
      <c r="B61" s="55">
        <v>0</v>
      </c>
      <c r="C61" s="55">
        <v>5</v>
      </c>
      <c r="D61" s="48">
        <f t="shared" si="16"/>
        <v>0</v>
      </c>
      <c r="E61" s="48" t="str">
        <f t="shared" si="12"/>
        <v>25_0</v>
      </c>
      <c r="F61" s="48">
        <v>1676</v>
      </c>
      <c r="G61" s="1"/>
      <c r="H61" s="48">
        <v>25</v>
      </c>
      <c r="I61" s="55">
        <v>0</v>
      </c>
      <c r="J61" s="55">
        <v>5</v>
      </c>
      <c r="K61" s="48">
        <f t="shared" si="0"/>
        <v>0</v>
      </c>
      <c r="L61" s="48" t="str">
        <f t="shared" si="1"/>
        <v>25_0</v>
      </c>
      <c r="M61" s="48">
        <v>1733</v>
      </c>
      <c r="N61" s="1"/>
      <c r="O61" s="48">
        <v>25</v>
      </c>
      <c r="P61" s="55">
        <v>0</v>
      </c>
      <c r="Q61" s="55">
        <v>5</v>
      </c>
      <c r="R61" s="48">
        <f t="shared" si="2"/>
        <v>0</v>
      </c>
      <c r="S61" s="48" t="str">
        <f t="shared" si="3"/>
        <v>25_0</v>
      </c>
      <c r="T61" s="48">
        <v>1788</v>
      </c>
      <c r="U61" s="1"/>
      <c r="V61" s="48">
        <v>25</v>
      </c>
      <c r="W61" s="55">
        <v>0</v>
      </c>
      <c r="X61" s="55">
        <v>5</v>
      </c>
      <c r="Y61" s="48">
        <f t="shared" si="4"/>
        <v>0</v>
      </c>
      <c r="Z61" s="48" t="str">
        <f t="shared" si="5"/>
        <v>25_0</v>
      </c>
      <c r="AA61" s="48">
        <v>1873</v>
      </c>
      <c r="AB61" s="484"/>
      <c r="AC61" s="48">
        <v>25</v>
      </c>
      <c r="AD61" s="55">
        <v>0</v>
      </c>
      <c r="AE61" s="55">
        <v>5</v>
      </c>
      <c r="AF61" s="48">
        <f t="shared" si="6"/>
        <v>0</v>
      </c>
      <c r="AG61" s="48" t="str">
        <f t="shared" si="7"/>
        <v>25_0</v>
      </c>
      <c r="AH61" s="48">
        <v>1933</v>
      </c>
      <c r="AI61" s="484"/>
      <c r="AJ61" s="48">
        <v>25</v>
      </c>
      <c r="AK61" s="55">
        <v>0</v>
      </c>
      <c r="AL61" s="55">
        <v>5</v>
      </c>
      <c r="AM61" s="48">
        <f t="shared" si="8"/>
        <v>0</v>
      </c>
      <c r="AN61" s="48" t="str">
        <f t="shared" si="9"/>
        <v>25_0</v>
      </c>
      <c r="AO61" s="50" t="str">
        <f t="shared" si="10"/>
        <v>25_0</v>
      </c>
      <c r="AP61" s="50">
        <f t="shared" si="13"/>
        <v>1873</v>
      </c>
      <c r="AQ61" s="50">
        <f t="shared" si="14"/>
        <v>1933</v>
      </c>
      <c r="AR61" s="473">
        <f t="shared" si="15"/>
        <v>1933</v>
      </c>
      <c r="AS61" s="469">
        <f t="shared" si="11"/>
        <v>12.351437699680512</v>
      </c>
      <c r="AT61" s="5"/>
      <c r="AU61" s="5"/>
      <c r="AV61" s="5"/>
      <c r="AW61" s="5"/>
      <c r="AX61" s="5"/>
      <c r="AY61" s="5"/>
      <c r="AZ61" s="6"/>
    </row>
    <row r="62" spans="1:52" x14ac:dyDescent="0.15">
      <c r="A62" s="48">
        <v>25</v>
      </c>
      <c r="B62" s="55">
        <v>1</v>
      </c>
      <c r="C62" s="55">
        <v>7</v>
      </c>
      <c r="D62" s="48">
        <f t="shared" si="16"/>
        <v>1</v>
      </c>
      <c r="E62" s="48" t="str">
        <f t="shared" si="12"/>
        <v>25_1</v>
      </c>
      <c r="F62" s="48">
        <v>1755</v>
      </c>
      <c r="G62" s="1"/>
      <c r="H62" s="48">
        <v>25</v>
      </c>
      <c r="I62" s="55">
        <v>1</v>
      </c>
      <c r="J62" s="55">
        <v>7</v>
      </c>
      <c r="K62" s="48">
        <f t="shared" si="0"/>
        <v>1</v>
      </c>
      <c r="L62" s="48" t="str">
        <f t="shared" si="1"/>
        <v>25_1</v>
      </c>
      <c r="M62" s="48">
        <v>1815</v>
      </c>
      <c r="N62" s="68"/>
      <c r="O62" s="48">
        <v>25</v>
      </c>
      <c r="P62" s="55">
        <v>1</v>
      </c>
      <c r="Q62" s="55">
        <v>7</v>
      </c>
      <c r="R62" s="48">
        <f t="shared" si="2"/>
        <v>1</v>
      </c>
      <c r="S62" s="48" t="str">
        <f t="shared" si="3"/>
        <v>25_1</v>
      </c>
      <c r="T62" s="48">
        <v>1872</v>
      </c>
      <c r="U62" s="68"/>
      <c r="V62" s="48">
        <v>25</v>
      </c>
      <c r="W62" s="55">
        <v>1</v>
      </c>
      <c r="X62" s="55">
        <v>7</v>
      </c>
      <c r="Y62" s="48">
        <f t="shared" si="4"/>
        <v>1</v>
      </c>
      <c r="Z62" s="48" t="str">
        <f t="shared" si="5"/>
        <v>25_1</v>
      </c>
      <c r="AA62" s="48">
        <v>1957</v>
      </c>
      <c r="AB62" s="484"/>
      <c r="AC62" s="48">
        <v>25</v>
      </c>
      <c r="AD62" s="55">
        <v>1</v>
      </c>
      <c r="AE62" s="55">
        <v>7</v>
      </c>
      <c r="AF62" s="48">
        <f t="shared" si="6"/>
        <v>1</v>
      </c>
      <c r="AG62" s="48" t="str">
        <f t="shared" si="7"/>
        <v>25_1</v>
      </c>
      <c r="AH62" s="48">
        <v>2020</v>
      </c>
      <c r="AI62" s="484"/>
      <c r="AJ62" s="48">
        <v>25</v>
      </c>
      <c r="AK62" s="55">
        <v>1</v>
      </c>
      <c r="AL62" s="55">
        <v>7</v>
      </c>
      <c r="AM62" s="48">
        <f t="shared" si="8"/>
        <v>1</v>
      </c>
      <c r="AN62" s="48" t="str">
        <f t="shared" si="9"/>
        <v>25_1</v>
      </c>
      <c r="AO62" s="50" t="str">
        <f t="shared" si="10"/>
        <v>25_1</v>
      </c>
      <c r="AP62" s="50">
        <f t="shared" si="13"/>
        <v>1957</v>
      </c>
      <c r="AQ62" s="50">
        <f t="shared" si="14"/>
        <v>2020</v>
      </c>
      <c r="AR62" s="473">
        <f t="shared" si="15"/>
        <v>2020</v>
      </c>
      <c r="AS62" s="469">
        <f t="shared" si="11"/>
        <v>12.907348242811501</v>
      </c>
      <c r="AT62" s="5"/>
      <c r="AU62" s="5"/>
      <c r="AV62" s="5"/>
      <c r="AW62" s="5"/>
      <c r="AX62" s="5"/>
      <c r="AY62" s="5"/>
      <c r="AZ62" s="6"/>
    </row>
    <row r="63" spans="1:52" x14ac:dyDescent="0.15">
      <c r="A63" s="48">
        <v>25</v>
      </c>
      <c r="B63" s="55">
        <v>2</v>
      </c>
      <c r="C63" s="55">
        <v>9</v>
      </c>
      <c r="D63" s="48">
        <f t="shared" si="16"/>
        <v>2</v>
      </c>
      <c r="E63" s="48" t="str">
        <f t="shared" si="12"/>
        <v>25_2</v>
      </c>
      <c r="F63" s="48">
        <v>1846</v>
      </c>
      <c r="G63" s="1"/>
      <c r="H63" s="48">
        <v>25</v>
      </c>
      <c r="I63" s="55">
        <v>2</v>
      </c>
      <c r="J63" s="55">
        <v>9</v>
      </c>
      <c r="K63" s="48">
        <f t="shared" si="0"/>
        <v>2</v>
      </c>
      <c r="L63" s="48" t="str">
        <f t="shared" si="1"/>
        <v>25_2</v>
      </c>
      <c r="M63" s="48">
        <v>1909</v>
      </c>
      <c r="N63" s="68"/>
      <c r="O63" s="48">
        <v>25</v>
      </c>
      <c r="P63" s="55">
        <v>2</v>
      </c>
      <c r="Q63" s="55">
        <v>9</v>
      </c>
      <c r="R63" s="48">
        <f t="shared" si="2"/>
        <v>2</v>
      </c>
      <c r="S63" s="48" t="str">
        <f t="shared" si="3"/>
        <v>25_2</v>
      </c>
      <c r="T63" s="48">
        <v>1969</v>
      </c>
      <c r="U63" s="68"/>
      <c r="V63" s="48">
        <v>25</v>
      </c>
      <c r="W63" s="55">
        <v>2</v>
      </c>
      <c r="X63" s="55">
        <v>9</v>
      </c>
      <c r="Y63" s="48">
        <f t="shared" si="4"/>
        <v>2</v>
      </c>
      <c r="Z63" s="48" t="str">
        <f t="shared" si="5"/>
        <v>25_2</v>
      </c>
      <c r="AA63" s="48">
        <v>2054</v>
      </c>
      <c r="AB63" s="484"/>
      <c r="AC63" s="48">
        <v>25</v>
      </c>
      <c r="AD63" s="55">
        <v>2</v>
      </c>
      <c r="AE63" s="55">
        <v>9</v>
      </c>
      <c r="AF63" s="48">
        <f t="shared" si="6"/>
        <v>2</v>
      </c>
      <c r="AG63" s="48" t="str">
        <f t="shared" si="7"/>
        <v>25_2</v>
      </c>
      <c r="AH63" s="48">
        <v>2120</v>
      </c>
      <c r="AI63" s="484"/>
      <c r="AJ63" s="48">
        <v>25</v>
      </c>
      <c r="AK63" s="55">
        <v>2</v>
      </c>
      <c r="AL63" s="55">
        <v>9</v>
      </c>
      <c r="AM63" s="48">
        <f t="shared" si="8"/>
        <v>2</v>
      </c>
      <c r="AN63" s="48" t="str">
        <f t="shared" si="9"/>
        <v>25_2</v>
      </c>
      <c r="AO63" s="50" t="str">
        <f t="shared" si="10"/>
        <v>25_2</v>
      </c>
      <c r="AP63" s="50">
        <f t="shared" si="13"/>
        <v>2054</v>
      </c>
      <c r="AQ63" s="50">
        <f t="shared" si="14"/>
        <v>2120</v>
      </c>
      <c r="AR63" s="473">
        <f t="shared" si="15"/>
        <v>2120</v>
      </c>
      <c r="AS63" s="469">
        <f t="shared" si="11"/>
        <v>13.546325878594249</v>
      </c>
      <c r="AT63" s="5"/>
      <c r="AU63" s="5"/>
      <c r="AV63" s="5"/>
      <c r="AW63" s="5"/>
      <c r="AX63" s="5"/>
      <c r="AY63" s="5"/>
      <c r="AZ63" s="6"/>
    </row>
    <row r="64" spans="1:52" x14ac:dyDescent="0.15">
      <c r="A64" s="48">
        <v>25</v>
      </c>
      <c r="B64" s="55">
        <v>3</v>
      </c>
      <c r="C64" s="55">
        <v>10</v>
      </c>
      <c r="D64" s="48">
        <f t="shared" si="16"/>
        <v>3</v>
      </c>
      <c r="E64" s="48" t="str">
        <f t="shared" si="12"/>
        <v>25_3</v>
      </c>
      <c r="F64" s="48">
        <v>1898</v>
      </c>
      <c r="G64" s="1"/>
      <c r="H64" s="48">
        <v>25</v>
      </c>
      <c r="I64" s="55">
        <v>3</v>
      </c>
      <c r="J64" s="55">
        <v>10</v>
      </c>
      <c r="K64" s="48">
        <f t="shared" si="0"/>
        <v>3</v>
      </c>
      <c r="L64" s="48" t="str">
        <f t="shared" si="1"/>
        <v>25_3</v>
      </c>
      <c r="M64" s="48">
        <v>1963</v>
      </c>
      <c r="N64" s="68"/>
      <c r="O64" s="48">
        <v>25</v>
      </c>
      <c r="P64" s="55">
        <v>3</v>
      </c>
      <c r="Q64" s="55">
        <v>10</v>
      </c>
      <c r="R64" s="48">
        <f t="shared" si="2"/>
        <v>3</v>
      </c>
      <c r="S64" s="48" t="str">
        <f t="shared" si="3"/>
        <v>25_3</v>
      </c>
      <c r="T64" s="48">
        <v>2025</v>
      </c>
      <c r="U64" s="1"/>
      <c r="V64" s="48">
        <v>25</v>
      </c>
      <c r="W64" s="55">
        <v>3</v>
      </c>
      <c r="X64" s="55">
        <v>10</v>
      </c>
      <c r="Y64" s="48">
        <f t="shared" si="4"/>
        <v>3</v>
      </c>
      <c r="Z64" s="48" t="str">
        <f t="shared" si="5"/>
        <v>25_3</v>
      </c>
      <c r="AA64" s="48">
        <v>2110</v>
      </c>
      <c r="AB64" s="484"/>
      <c r="AC64" s="48">
        <v>25</v>
      </c>
      <c r="AD64" s="55">
        <v>3</v>
      </c>
      <c r="AE64" s="55">
        <v>10</v>
      </c>
      <c r="AF64" s="48">
        <f t="shared" si="6"/>
        <v>3</v>
      </c>
      <c r="AG64" s="48" t="str">
        <f t="shared" si="7"/>
        <v>25_3</v>
      </c>
      <c r="AH64" s="48">
        <v>2178</v>
      </c>
      <c r="AI64" s="484"/>
      <c r="AJ64" s="48">
        <v>25</v>
      </c>
      <c r="AK64" s="55">
        <v>3</v>
      </c>
      <c r="AL64" s="55">
        <v>10</v>
      </c>
      <c r="AM64" s="48">
        <f t="shared" si="8"/>
        <v>3</v>
      </c>
      <c r="AN64" s="48" t="str">
        <f t="shared" si="9"/>
        <v>25_3</v>
      </c>
      <c r="AO64" s="50" t="str">
        <f t="shared" si="10"/>
        <v>25_3</v>
      </c>
      <c r="AP64" s="50">
        <f t="shared" si="13"/>
        <v>2110</v>
      </c>
      <c r="AQ64" s="50">
        <f t="shared" si="14"/>
        <v>2178</v>
      </c>
      <c r="AR64" s="473">
        <f t="shared" si="15"/>
        <v>2178</v>
      </c>
      <c r="AS64" s="469">
        <f t="shared" si="11"/>
        <v>13.916932907348242</v>
      </c>
      <c r="AT64" s="5"/>
      <c r="AU64" s="5"/>
      <c r="AV64" s="5"/>
      <c r="AW64" s="5"/>
      <c r="AX64" s="5"/>
      <c r="AY64" s="5"/>
      <c r="AZ64" s="6"/>
    </row>
    <row r="65" spans="1:52" x14ac:dyDescent="0.15">
      <c r="A65" s="48">
        <v>25</v>
      </c>
      <c r="B65" s="55">
        <v>4</v>
      </c>
      <c r="C65" s="55">
        <v>11</v>
      </c>
      <c r="D65" s="48">
        <f t="shared" si="16"/>
        <v>4</v>
      </c>
      <c r="E65" s="48" t="str">
        <f t="shared" si="12"/>
        <v>25_4</v>
      </c>
      <c r="F65" s="48">
        <v>1956</v>
      </c>
      <c r="G65" s="1"/>
      <c r="H65" s="48">
        <v>25</v>
      </c>
      <c r="I65" s="55">
        <v>4</v>
      </c>
      <c r="J65" s="55">
        <v>11</v>
      </c>
      <c r="K65" s="48">
        <f t="shared" si="0"/>
        <v>4</v>
      </c>
      <c r="L65" s="48" t="str">
        <f t="shared" si="1"/>
        <v>25_4</v>
      </c>
      <c r="M65" s="48">
        <v>2023</v>
      </c>
      <c r="N65" s="68"/>
      <c r="O65" s="48">
        <v>25</v>
      </c>
      <c r="P65" s="55">
        <v>4</v>
      </c>
      <c r="Q65" s="55">
        <v>11</v>
      </c>
      <c r="R65" s="48">
        <f t="shared" si="2"/>
        <v>4</v>
      </c>
      <c r="S65" s="48" t="str">
        <f t="shared" si="3"/>
        <v>25_4</v>
      </c>
      <c r="T65" s="48">
        <v>2087</v>
      </c>
      <c r="U65" s="68"/>
      <c r="V65" s="48">
        <v>25</v>
      </c>
      <c r="W65" s="55">
        <v>4</v>
      </c>
      <c r="X65" s="55">
        <v>11</v>
      </c>
      <c r="Y65" s="48">
        <f t="shared" si="4"/>
        <v>4</v>
      </c>
      <c r="Z65" s="48" t="str">
        <f t="shared" si="5"/>
        <v>25_4</v>
      </c>
      <c r="AA65" s="48">
        <v>2172</v>
      </c>
      <c r="AB65" s="484"/>
      <c r="AC65" s="48">
        <v>25</v>
      </c>
      <c r="AD65" s="55">
        <v>4</v>
      </c>
      <c r="AE65" s="55">
        <v>11</v>
      </c>
      <c r="AF65" s="48">
        <f t="shared" si="6"/>
        <v>4</v>
      </c>
      <c r="AG65" s="48" t="str">
        <f t="shared" si="7"/>
        <v>25_4</v>
      </c>
      <c r="AH65" s="48">
        <v>2242</v>
      </c>
      <c r="AI65" s="484"/>
      <c r="AJ65" s="48">
        <v>25</v>
      </c>
      <c r="AK65" s="55">
        <v>4</v>
      </c>
      <c r="AL65" s="55">
        <v>11</v>
      </c>
      <c r="AM65" s="48">
        <f t="shared" si="8"/>
        <v>4</v>
      </c>
      <c r="AN65" s="48" t="str">
        <f t="shared" si="9"/>
        <v>25_4</v>
      </c>
      <c r="AO65" s="50" t="str">
        <f t="shared" si="10"/>
        <v>25_4</v>
      </c>
      <c r="AP65" s="50">
        <f t="shared" si="13"/>
        <v>2172</v>
      </c>
      <c r="AQ65" s="50">
        <f t="shared" si="14"/>
        <v>2242</v>
      </c>
      <c r="AR65" s="473">
        <f t="shared" si="15"/>
        <v>2242</v>
      </c>
      <c r="AS65" s="469">
        <f t="shared" si="11"/>
        <v>14.3258785942492</v>
      </c>
      <c r="AT65" s="5"/>
      <c r="AU65" s="5"/>
      <c r="AV65" s="5"/>
      <c r="AW65" s="5"/>
      <c r="AX65" s="5"/>
      <c r="AY65" s="5"/>
      <c r="AZ65" s="6"/>
    </row>
    <row r="66" spans="1:52" x14ac:dyDescent="0.15">
      <c r="A66" s="48">
        <v>25</v>
      </c>
      <c r="B66" s="55">
        <v>5</v>
      </c>
      <c r="C66" s="55">
        <v>12</v>
      </c>
      <c r="D66" s="48">
        <f t="shared" si="16"/>
        <v>5</v>
      </c>
      <c r="E66" s="48" t="str">
        <f t="shared" si="12"/>
        <v>25_5</v>
      </c>
      <c r="F66" s="48">
        <v>2016</v>
      </c>
      <c r="G66" s="1"/>
      <c r="H66" s="48">
        <v>25</v>
      </c>
      <c r="I66" s="55">
        <v>5</v>
      </c>
      <c r="J66" s="55">
        <v>12</v>
      </c>
      <c r="K66" s="48">
        <f t="shared" si="0"/>
        <v>5</v>
      </c>
      <c r="L66" s="48" t="str">
        <f t="shared" si="1"/>
        <v>25_5</v>
      </c>
      <c r="M66" s="48">
        <v>2085</v>
      </c>
      <c r="N66" s="1"/>
      <c r="O66" s="48">
        <v>25</v>
      </c>
      <c r="P66" s="55">
        <v>5</v>
      </c>
      <c r="Q66" s="55">
        <v>12</v>
      </c>
      <c r="R66" s="48">
        <f t="shared" si="2"/>
        <v>5</v>
      </c>
      <c r="S66" s="48" t="str">
        <f t="shared" si="3"/>
        <v>25_5</v>
      </c>
      <c r="T66" s="48">
        <v>2151</v>
      </c>
      <c r="U66" s="68"/>
      <c r="V66" s="48">
        <v>25</v>
      </c>
      <c r="W66" s="55">
        <v>5</v>
      </c>
      <c r="X66" s="55">
        <v>12</v>
      </c>
      <c r="Y66" s="48">
        <f t="shared" si="4"/>
        <v>5</v>
      </c>
      <c r="Z66" s="48" t="str">
        <f t="shared" si="5"/>
        <v>25_5</v>
      </c>
      <c r="AA66" s="48">
        <v>2236</v>
      </c>
      <c r="AB66" s="484"/>
      <c r="AC66" s="48">
        <v>25</v>
      </c>
      <c r="AD66" s="55">
        <v>5</v>
      </c>
      <c r="AE66" s="55">
        <v>12</v>
      </c>
      <c r="AF66" s="48">
        <f t="shared" si="6"/>
        <v>5</v>
      </c>
      <c r="AG66" s="48" t="str">
        <f t="shared" si="7"/>
        <v>25_5</v>
      </c>
      <c r="AH66" s="48">
        <v>2308</v>
      </c>
      <c r="AI66" s="484"/>
      <c r="AJ66" s="48">
        <v>25</v>
      </c>
      <c r="AK66" s="55">
        <v>5</v>
      </c>
      <c r="AL66" s="55">
        <v>12</v>
      </c>
      <c r="AM66" s="48">
        <f t="shared" si="8"/>
        <v>5</v>
      </c>
      <c r="AN66" s="48" t="str">
        <f t="shared" si="9"/>
        <v>25_5</v>
      </c>
      <c r="AO66" s="50" t="str">
        <f t="shared" si="10"/>
        <v>25_5</v>
      </c>
      <c r="AP66" s="50">
        <f t="shared" si="13"/>
        <v>2236</v>
      </c>
      <c r="AQ66" s="50">
        <f t="shared" si="14"/>
        <v>2308</v>
      </c>
      <c r="AR66" s="473">
        <f t="shared" si="15"/>
        <v>2308</v>
      </c>
      <c r="AS66" s="469">
        <f t="shared" si="11"/>
        <v>14.747603833865815</v>
      </c>
      <c r="AT66" s="5"/>
      <c r="AU66" s="5"/>
      <c r="AV66" s="5"/>
      <c r="AW66" s="5"/>
      <c r="AX66" s="5"/>
      <c r="AY66" s="5"/>
      <c r="AZ66" s="6"/>
    </row>
    <row r="67" spans="1:52" x14ac:dyDescent="0.15">
      <c r="A67" s="48">
        <v>25</v>
      </c>
      <c r="B67" s="55">
        <v>6</v>
      </c>
      <c r="C67" s="55">
        <v>13</v>
      </c>
      <c r="D67" s="48">
        <f t="shared" si="16"/>
        <v>6</v>
      </c>
      <c r="E67" s="48" t="str">
        <f t="shared" si="12"/>
        <v>25_6</v>
      </c>
      <c r="F67" s="48">
        <v>2083</v>
      </c>
      <c r="G67" s="1"/>
      <c r="H67" s="48">
        <v>25</v>
      </c>
      <c r="I67" s="55">
        <v>6</v>
      </c>
      <c r="J67" s="55">
        <v>13</v>
      </c>
      <c r="K67" s="48">
        <f t="shared" si="0"/>
        <v>6</v>
      </c>
      <c r="L67" s="48" t="str">
        <f t="shared" si="1"/>
        <v>25_6</v>
      </c>
      <c r="M67" s="48">
        <v>2154</v>
      </c>
      <c r="N67" s="68"/>
      <c r="O67" s="48">
        <v>25</v>
      </c>
      <c r="P67" s="55">
        <v>6</v>
      </c>
      <c r="Q67" s="55">
        <v>13</v>
      </c>
      <c r="R67" s="48">
        <f t="shared" si="2"/>
        <v>6</v>
      </c>
      <c r="S67" s="48" t="str">
        <f t="shared" si="3"/>
        <v>25_6</v>
      </c>
      <c r="T67" s="48">
        <v>2222</v>
      </c>
      <c r="U67" s="1"/>
      <c r="V67" s="48">
        <v>25</v>
      </c>
      <c r="W67" s="55">
        <v>6</v>
      </c>
      <c r="X67" s="55">
        <v>13</v>
      </c>
      <c r="Y67" s="48">
        <f t="shared" si="4"/>
        <v>6</v>
      </c>
      <c r="Z67" s="48" t="str">
        <f t="shared" si="5"/>
        <v>25_6</v>
      </c>
      <c r="AA67" s="48">
        <v>2307</v>
      </c>
      <c r="AB67" s="484"/>
      <c r="AC67" s="48">
        <v>25</v>
      </c>
      <c r="AD67" s="55">
        <v>6</v>
      </c>
      <c r="AE67" s="55">
        <v>13</v>
      </c>
      <c r="AF67" s="48">
        <f t="shared" si="6"/>
        <v>6</v>
      </c>
      <c r="AG67" s="48" t="str">
        <f t="shared" si="7"/>
        <v>25_6</v>
      </c>
      <c r="AH67" s="48">
        <v>2381</v>
      </c>
      <c r="AI67" s="484"/>
      <c r="AJ67" s="48">
        <v>25</v>
      </c>
      <c r="AK67" s="55">
        <v>6</v>
      </c>
      <c r="AL67" s="55">
        <v>13</v>
      </c>
      <c r="AM67" s="48">
        <f t="shared" si="8"/>
        <v>6</v>
      </c>
      <c r="AN67" s="48" t="str">
        <f t="shared" si="9"/>
        <v>25_6</v>
      </c>
      <c r="AO67" s="50" t="str">
        <f t="shared" si="10"/>
        <v>25_6</v>
      </c>
      <c r="AP67" s="50">
        <f t="shared" si="13"/>
        <v>2307</v>
      </c>
      <c r="AQ67" s="50">
        <f t="shared" si="14"/>
        <v>2381</v>
      </c>
      <c r="AR67" s="473">
        <f t="shared" si="15"/>
        <v>2381</v>
      </c>
      <c r="AS67" s="469">
        <f t="shared" si="11"/>
        <v>15.214057507987221</v>
      </c>
      <c r="AT67" s="5"/>
      <c r="AU67" s="5"/>
      <c r="AV67" s="5"/>
      <c r="AW67" s="5"/>
      <c r="AX67" s="5"/>
      <c r="AY67" s="5"/>
      <c r="AZ67" s="6"/>
    </row>
    <row r="68" spans="1:52" x14ac:dyDescent="0.15">
      <c r="A68" s="48">
        <v>25</v>
      </c>
      <c r="B68" s="55">
        <v>7</v>
      </c>
      <c r="C68" s="55">
        <v>14</v>
      </c>
      <c r="D68" s="48">
        <f t="shared" si="16"/>
        <v>7</v>
      </c>
      <c r="E68" s="48" t="str">
        <f t="shared" si="12"/>
        <v>25_7</v>
      </c>
      <c r="F68" s="48">
        <v>2153</v>
      </c>
      <c r="G68" s="1"/>
      <c r="H68" s="48">
        <v>25</v>
      </c>
      <c r="I68" s="55">
        <v>7</v>
      </c>
      <c r="J68" s="55">
        <v>14</v>
      </c>
      <c r="K68" s="48">
        <f t="shared" si="0"/>
        <v>7</v>
      </c>
      <c r="L68" s="48" t="str">
        <f t="shared" si="1"/>
        <v>25_7</v>
      </c>
      <c r="M68" s="48">
        <v>2226</v>
      </c>
      <c r="N68" s="68"/>
      <c r="O68" s="48">
        <v>25</v>
      </c>
      <c r="P68" s="55">
        <v>7</v>
      </c>
      <c r="Q68" s="55">
        <v>14</v>
      </c>
      <c r="R68" s="48">
        <f t="shared" si="2"/>
        <v>7</v>
      </c>
      <c r="S68" s="48" t="str">
        <f t="shared" si="3"/>
        <v>25_7</v>
      </c>
      <c r="T68" s="48">
        <v>2296</v>
      </c>
      <c r="U68" s="68"/>
      <c r="V68" s="48">
        <v>25</v>
      </c>
      <c r="W68" s="55">
        <v>7</v>
      </c>
      <c r="X68" s="55">
        <v>14</v>
      </c>
      <c r="Y68" s="48">
        <f t="shared" si="4"/>
        <v>7</v>
      </c>
      <c r="Z68" s="48" t="str">
        <f t="shared" si="5"/>
        <v>25_7</v>
      </c>
      <c r="AA68" s="48">
        <v>2381</v>
      </c>
      <c r="AB68" s="484"/>
      <c r="AC68" s="48">
        <v>25</v>
      </c>
      <c r="AD68" s="55">
        <v>7</v>
      </c>
      <c r="AE68" s="55">
        <v>14</v>
      </c>
      <c r="AF68" s="48">
        <f t="shared" si="6"/>
        <v>7</v>
      </c>
      <c r="AG68" s="48" t="str">
        <f t="shared" si="7"/>
        <v>25_7</v>
      </c>
      <c r="AH68" s="48">
        <v>2457</v>
      </c>
      <c r="AI68" s="484"/>
      <c r="AJ68" s="48">
        <v>25</v>
      </c>
      <c r="AK68" s="55">
        <v>7</v>
      </c>
      <c r="AL68" s="55">
        <v>14</v>
      </c>
      <c r="AM68" s="48">
        <f t="shared" si="8"/>
        <v>7</v>
      </c>
      <c r="AN68" s="48" t="str">
        <f t="shared" si="9"/>
        <v>25_7</v>
      </c>
      <c r="AO68" s="50" t="str">
        <f t="shared" si="10"/>
        <v>25_7</v>
      </c>
      <c r="AP68" s="50">
        <f t="shared" si="13"/>
        <v>2381</v>
      </c>
      <c r="AQ68" s="50">
        <f t="shared" si="14"/>
        <v>2457</v>
      </c>
      <c r="AR68" s="473">
        <f t="shared" si="15"/>
        <v>2457</v>
      </c>
      <c r="AS68" s="469">
        <f t="shared" si="11"/>
        <v>15.699680511182109</v>
      </c>
      <c r="AT68" s="5"/>
      <c r="AU68" s="5"/>
      <c r="AV68" s="5"/>
      <c r="AW68" s="5"/>
      <c r="AX68" s="5"/>
      <c r="AY68" s="5"/>
      <c r="AZ68" s="6"/>
    </row>
    <row r="69" spans="1:52" x14ac:dyDescent="0.15">
      <c r="A69" s="48">
        <v>25</v>
      </c>
      <c r="B69" s="55">
        <v>8</v>
      </c>
      <c r="C69" s="55">
        <v>15</v>
      </c>
      <c r="D69" s="48">
        <f t="shared" si="16"/>
        <v>8</v>
      </c>
      <c r="E69" s="48" t="str">
        <f t="shared" si="12"/>
        <v>25_8</v>
      </c>
      <c r="F69" s="48">
        <v>2216</v>
      </c>
      <c r="G69" s="1"/>
      <c r="H69" s="48">
        <v>25</v>
      </c>
      <c r="I69" s="55">
        <v>8</v>
      </c>
      <c r="J69" s="55">
        <v>15</v>
      </c>
      <c r="K69" s="48">
        <f t="shared" si="0"/>
        <v>8</v>
      </c>
      <c r="L69" s="48" t="str">
        <f t="shared" si="1"/>
        <v>25_8</v>
      </c>
      <c r="M69" s="48">
        <v>2291</v>
      </c>
      <c r="N69" s="68"/>
      <c r="O69" s="177">
        <v>25</v>
      </c>
      <c r="P69" s="55">
        <v>8</v>
      </c>
      <c r="Q69" s="55">
        <v>15</v>
      </c>
      <c r="R69" s="177">
        <f t="shared" si="2"/>
        <v>8</v>
      </c>
      <c r="S69" s="177" t="str">
        <f t="shared" si="3"/>
        <v>25_8</v>
      </c>
      <c r="T69" s="177">
        <v>2363</v>
      </c>
      <c r="U69" s="68"/>
      <c r="V69" s="177">
        <v>25</v>
      </c>
      <c r="W69" s="55">
        <v>8</v>
      </c>
      <c r="X69" s="55">
        <v>15</v>
      </c>
      <c r="Y69" s="177">
        <f t="shared" si="4"/>
        <v>8</v>
      </c>
      <c r="Z69" s="177" t="str">
        <f t="shared" si="5"/>
        <v>25_8</v>
      </c>
      <c r="AA69" s="48">
        <v>2448</v>
      </c>
      <c r="AB69" s="484"/>
      <c r="AC69" s="177">
        <v>25</v>
      </c>
      <c r="AD69" s="55">
        <v>8</v>
      </c>
      <c r="AE69" s="55">
        <v>15</v>
      </c>
      <c r="AF69" s="177">
        <f t="shared" si="6"/>
        <v>8</v>
      </c>
      <c r="AG69" s="177" t="str">
        <f t="shared" si="7"/>
        <v>25_8</v>
      </c>
      <c r="AH69" s="48">
        <v>2526</v>
      </c>
      <c r="AI69" s="484"/>
      <c r="AJ69" s="48">
        <v>25</v>
      </c>
      <c r="AK69" s="55">
        <v>8</v>
      </c>
      <c r="AL69" s="55">
        <v>15</v>
      </c>
      <c r="AM69" s="48">
        <f t="shared" si="8"/>
        <v>8</v>
      </c>
      <c r="AN69" s="177" t="str">
        <f t="shared" si="9"/>
        <v>25_8</v>
      </c>
      <c r="AO69" s="50" t="str">
        <f t="shared" si="10"/>
        <v>25_8</v>
      </c>
      <c r="AP69" s="50">
        <f t="shared" si="13"/>
        <v>2448</v>
      </c>
      <c r="AQ69" s="50">
        <f t="shared" si="14"/>
        <v>2526</v>
      </c>
      <c r="AR69" s="473">
        <f t="shared" si="15"/>
        <v>2526</v>
      </c>
      <c r="AS69" s="469">
        <f t="shared" si="11"/>
        <v>16.140575079872203</v>
      </c>
      <c r="AT69" s="5"/>
      <c r="AU69" s="5"/>
      <c r="AV69" s="5"/>
      <c r="AW69" s="5"/>
      <c r="AX69" s="5"/>
      <c r="AY69" s="5"/>
      <c r="AZ69" s="6"/>
    </row>
    <row r="70" spans="1:52" x14ac:dyDescent="0.15">
      <c r="A70" s="48">
        <v>25</v>
      </c>
      <c r="B70" s="55">
        <v>9</v>
      </c>
      <c r="C70" s="55">
        <v>16</v>
      </c>
      <c r="D70" s="48">
        <f t="shared" si="16"/>
        <v>9</v>
      </c>
      <c r="E70" s="48" t="str">
        <f t="shared" si="12"/>
        <v>25_9</v>
      </c>
      <c r="F70" s="48">
        <v>2287</v>
      </c>
      <c r="G70" s="1"/>
      <c r="H70" s="48">
        <v>25</v>
      </c>
      <c r="I70" s="55">
        <v>9</v>
      </c>
      <c r="J70" s="55">
        <v>16</v>
      </c>
      <c r="K70" s="48">
        <f t="shared" si="0"/>
        <v>9</v>
      </c>
      <c r="L70" s="48" t="str">
        <f t="shared" si="1"/>
        <v>25_9</v>
      </c>
      <c r="M70" s="48">
        <v>2365</v>
      </c>
      <c r="N70" s="68"/>
      <c r="O70" s="48">
        <v>25</v>
      </c>
      <c r="P70" s="55">
        <v>9</v>
      </c>
      <c r="Q70" s="55">
        <v>16</v>
      </c>
      <c r="R70" s="48">
        <f t="shared" si="2"/>
        <v>9</v>
      </c>
      <c r="S70" s="48" t="str">
        <f t="shared" si="3"/>
        <v>25_9</v>
      </c>
      <c r="T70" s="48">
        <v>2439</v>
      </c>
      <c r="U70" s="1"/>
      <c r="V70" s="48">
        <v>25</v>
      </c>
      <c r="W70" s="55">
        <v>9</v>
      </c>
      <c r="X70" s="55">
        <v>16</v>
      </c>
      <c r="Y70" s="48">
        <f t="shared" si="4"/>
        <v>9</v>
      </c>
      <c r="Z70" s="48" t="str">
        <f t="shared" si="5"/>
        <v>25_9</v>
      </c>
      <c r="AA70" s="48">
        <v>2524</v>
      </c>
      <c r="AB70" s="484"/>
      <c r="AC70" s="48">
        <v>25</v>
      </c>
      <c r="AD70" s="55">
        <v>9</v>
      </c>
      <c r="AE70" s="55">
        <v>16</v>
      </c>
      <c r="AF70" s="48">
        <f t="shared" si="6"/>
        <v>9</v>
      </c>
      <c r="AG70" s="48" t="str">
        <f t="shared" si="7"/>
        <v>25_9</v>
      </c>
      <c r="AH70" s="48">
        <v>2605</v>
      </c>
      <c r="AI70" s="484"/>
      <c r="AJ70" s="48">
        <v>25</v>
      </c>
      <c r="AK70" s="55">
        <v>9</v>
      </c>
      <c r="AL70" s="55">
        <v>16</v>
      </c>
      <c r="AM70" s="48">
        <f t="shared" si="8"/>
        <v>9</v>
      </c>
      <c r="AN70" s="48" t="str">
        <f t="shared" si="9"/>
        <v>25_9</v>
      </c>
      <c r="AO70" s="50" t="str">
        <f t="shared" si="10"/>
        <v>25_9</v>
      </c>
      <c r="AP70" s="50">
        <f t="shared" si="13"/>
        <v>2524</v>
      </c>
      <c r="AQ70" s="50">
        <f t="shared" si="14"/>
        <v>2605</v>
      </c>
      <c r="AR70" s="473">
        <f t="shared" si="15"/>
        <v>2605</v>
      </c>
      <c r="AS70" s="469">
        <f t="shared" si="11"/>
        <v>16.645367412140576</v>
      </c>
      <c r="AT70" s="5"/>
      <c r="AU70" s="5"/>
      <c r="AV70" s="5"/>
      <c r="AW70" s="5"/>
      <c r="AX70" s="5"/>
      <c r="AY70" s="5"/>
      <c r="AZ70" s="6"/>
    </row>
    <row r="71" spans="1:52" x14ac:dyDescent="0.15">
      <c r="A71" s="48">
        <v>25</v>
      </c>
      <c r="B71" s="55">
        <v>10</v>
      </c>
      <c r="C71" s="55">
        <v>17</v>
      </c>
      <c r="D71" s="48">
        <f t="shared" si="16"/>
        <v>10</v>
      </c>
      <c r="E71" s="48" t="str">
        <f t="shared" si="12"/>
        <v>25_10</v>
      </c>
      <c r="F71" s="48">
        <v>2345</v>
      </c>
      <c r="G71" s="1"/>
      <c r="H71" s="48">
        <v>25</v>
      </c>
      <c r="I71" s="55">
        <v>10</v>
      </c>
      <c r="J71" s="55">
        <v>17</v>
      </c>
      <c r="K71" s="48">
        <f t="shared" si="0"/>
        <v>10</v>
      </c>
      <c r="L71" s="48" t="str">
        <f t="shared" si="1"/>
        <v>25_10</v>
      </c>
      <c r="M71" s="48">
        <v>2425</v>
      </c>
      <c r="N71" s="1"/>
      <c r="O71" s="48">
        <v>25</v>
      </c>
      <c r="P71" s="55">
        <v>10</v>
      </c>
      <c r="Q71" s="55">
        <v>17</v>
      </c>
      <c r="R71" s="48">
        <f t="shared" si="2"/>
        <v>10</v>
      </c>
      <c r="S71" s="48" t="str">
        <f t="shared" si="3"/>
        <v>25_10</v>
      </c>
      <c r="T71" s="48">
        <v>2501</v>
      </c>
      <c r="U71" s="68"/>
      <c r="V71" s="48">
        <v>25</v>
      </c>
      <c r="W71" s="55">
        <v>10</v>
      </c>
      <c r="X71" s="55">
        <v>17</v>
      </c>
      <c r="Y71" s="48">
        <f t="shared" si="4"/>
        <v>10</v>
      </c>
      <c r="Z71" s="48" t="str">
        <f t="shared" si="5"/>
        <v>25_10</v>
      </c>
      <c r="AA71" s="48">
        <v>2586</v>
      </c>
      <c r="AB71" s="484"/>
      <c r="AC71" s="48">
        <v>25</v>
      </c>
      <c r="AD71" s="55">
        <v>10</v>
      </c>
      <c r="AE71" s="55">
        <v>17</v>
      </c>
      <c r="AF71" s="48">
        <f t="shared" si="6"/>
        <v>10</v>
      </c>
      <c r="AG71" s="48" t="str">
        <f t="shared" si="7"/>
        <v>25_10</v>
      </c>
      <c r="AH71" s="48">
        <v>2669</v>
      </c>
      <c r="AI71" s="484"/>
      <c r="AJ71" s="48">
        <v>25</v>
      </c>
      <c r="AK71" s="55">
        <v>10</v>
      </c>
      <c r="AL71" s="55">
        <v>17</v>
      </c>
      <c r="AM71" s="48">
        <f t="shared" si="8"/>
        <v>10</v>
      </c>
      <c r="AN71" s="48" t="str">
        <f t="shared" si="9"/>
        <v>25_10</v>
      </c>
      <c r="AO71" s="50" t="str">
        <f t="shared" si="10"/>
        <v>25_10</v>
      </c>
      <c r="AP71" s="50">
        <f t="shared" si="13"/>
        <v>2586</v>
      </c>
      <c r="AQ71" s="50">
        <f t="shared" si="14"/>
        <v>2669</v>
      </c>
      <c r="AR71" s="473">
        <f t="shared" si="15"/>
        <v>2669</v>
      </c>
      <c r="AS71" s="469">
        <f t="shared" si="11"/>
        <v>17.054313099041533</v>
      </c>
      <c r="AT71" s="5"/>
      <c r="AU71" s="5"/>
      <c r="AV71" s="5"/>
      <c r="AW71" s="5"/>
      <c r="AX71" s="5"/>
      <c r="AY71" s="5"/>
      <c r="AZ71" s="6"/>
    </row>
    <row r="72" spans="1:52" x14ac:dyDescent="0.15">
      <c r="A72" s="48">
        <v>25</v>
      </c>
      <c r="B72" s="55">
        <v>11</v>
      </c>
      <c r="C72" s="55">
        <v>18</v>
      </c>
      <c r="D72" s="48">
        <f t="shared" si="16"/>
        <v>11</v>
      </c>
      <c r="E72" s="48" t="str">
        <f t="shared" si="12"/>
        <v>25_11</v>
      </c>
      <c r="F72" s="48">
        <v>2413</v>
      </c>
      <c r="G72" s="1"/>
      <c r="H72" s="48">
        <v>25</v>
      </c>
      <c r="I72" s="55">
        <v>11</v>
      </c>
      <c r="J72" s="55">
        <v>18</v>
      </c>
      <c r="K72" s="48">
        <f t="shared" si="0"/>
        <v>11</v>
      </c>
      <c r="L72" s="48" t="str">
        <f t="shared" si="1"/>
        <v>25_11</v>
      </c>
      <c r="M72" s="48">
        <v>2495</v>
      </c>
      <c r="N72" s="68"/>
      <c r="O72" s="48">
        <v>25</v>
      </c>
      <c r="P72" s="55">
        <v>11</v>
      </c>
      <c r="Q72" s="55">
        <v>18</v>
      </c>
      <c r="R72" s="48">
        <f t="shared" si="2"/>
        <v>11</v>
      </c>
      <c r="S72" s="48" t="str">
        <f t="shared" si="3"/>
        <v>25_11</v>
      </c>
      <c r="T72" s="48">
        <v>2574</v>
      </c>
      <c r="U72" s="68"/>
      <c r="V72" s="48">
        <v>25</v>
      </c>
      <c r="W72" s="55">
        <v>11</v>
      </c>
      <c r="X72" s="55">
        <v>18</v>
      </c>
      <c r="Y72" s="48">
        <f t="shared" si="4"/>
        <v>11</v>
      </c>
      <c r="Z72" s="48" t="str">
        <f t="shared" si="5"/>
        <v>25_11</v>
      </c>
      <c r="AA72" s="48">
        <v>2659</v>
      </c>
      <c r="AB72" s="484"/>
      <c r="AC72" s="48">
        <v>25</v>
      </c>
      <c r="AD72" s="55">
        <v>11</v>
      </c>
      <c r="AE72" s="55">
        <v>18</v>
      </c>
      <c r="AF72" s="48">
        <f t="shared" si="6"/>
        <v>11</v>
      </c>
      <c r="AG72" s="48" t="str">
        <f t="shared" si="7"/>
        <v>25_11</v>
      </c>
      <c r="AH72" s="48">
        <v>2744</v>
      </c>
      <c r="AI72" s="484"/>
      <c r="AJ72" s="48">
        <v>25</v>
      </c>
      <c r="AK72" s="55">
        <v>11</v>
      </c>
      <c r="AL72" s="55">
        <v>18</v>
      </c>
      <c r="AM72" s="48">
        <f t="shared" si="8"/>
        <v>11</v>
      </c>
      <c r="AN72" s="48" t="str">
        <f t="shared" si="9"/>
        <v>25_11</v>
      </c>
      <c r="AO72" s="50" t="str">
        <f t="shared" si="10"/>
        <v>25_11</v>
      </c>
      <c r="AP72" s="50">
        <f t="shared" si="13"/>
        <v>2659</v>
      </c>
      <c r="AQ72" s="50">
        <f t="shared" si="14"/>
        <v>2744</v>
      </c>
      <c r="AR72" s="473">
        <f t="shared" si="15"/>
        <v>2744</v>
      </c>
      <c r="AS72" s="469">
        <f t="shared" si="11"/>
        <v>17.533546325878593</v>
      </c>
      <c r="AT72" s="5"/>
      <c r="AU72" s="5"/>
      <c r="AV72" s="5"/>
      <c r="AW72" s="5"/>
      <c r="AX72" s="5"/>
      <c r="AY72" s="5"/>
      <c r="AZ72" s="6"/>
    </row>
    <row r="73" spans="1:52" x14ac:dyDescent="0.15">
      <c r="A73" s="48">
        <v>30</v>
      </c>
      <c r="B73" s="55">
        <v>0</v>
      </c>
      <c r="C73" s="55">
        <v>6</v>
      </c>
      <c r="D73" s="48">
        <f t="shared" si="16"/>
        <v>0</v>
      </c>
      <c r="E73" s="48" t="str">
        <f t="shared" si="12"/>
        <v>30_0</v>
      </c>
      <c r="F73" s="48">
        <v>1707</v>
      </c>
      <c r="G73" s="1"/>
      <c r="H73" s="48">
        <v>30</v>
      </c>
      <c r="I73" s="55">
        <v>0</v>
      </c>
      <c r="J73" s="55">
        <v>6</v>
      </c>
      <c r="K73" s="48">
        <f t="shared" si="0"/>
        <v>0</v>
      </c>
      <c r="L73" s="48" t="str">
        <f t="shared" si="1"/>
        <v>30_0</v>
      </c>
      <c r="M73" s="48">
        <v>1765</v>
      </c>
      <c r="N73" s="68"/>
      <c r="O73" s="48">
        <v>30</v>
      </c>
      <c r="P73" s="55">
        <v>0</v>
      </c>
      <c r="Q73" s="55">
        <v>6</v>
      </c>
      <c r="R73" s="48">
        <f t="shared" si="2"/>
        <v>0</v>
      </c>
      <c r="S73" s="48" t="str">
        <f t="shared" si="3"/>
        <v>30_0</v>
      </c>
      <c r="T73" s="48">
        <v>1821</v>
      </c>
      <c r="U73" s="1"/>
      <c r="V73" s="48">
        <v>30</v>
      </c>
      <c r="W73" s="55">
        <v>0</v>
      </c>
      <c r="X73" s="55">
        <v>6</v>
      </c>
      <c r="Y73" s="48">
        <f t="shared" si="4"/>
        <v>0</v>
      </c>
      <c r="Z73" s="48" t="str">
        <f t="shared" si="5"/>
        <v>30_0</v>
      </c>
      <c r="AA73" s="48">
        <v>1906</v>
      </c>
      <c r="AB73" s="484"/>
      <c r="AC73" s="48">
        <v>30</v>
      </c>
      <c r="AD73" s="55">
        <v>0</v>
      </c>
      <c r="AE73" s="55">
        <v>6</v>
      </c>
      <c r="AF73" s="48">
        <f t="shared" si="6"/>
        <v>0</v>
      </c>
      <c r="AG73" s="48" t="str">
        <f t="shared" si="7"/>
        <v>30_0</v>
      </c>
      <c r="AH73" s="48">
        <v>1967</v>
      </c>
      <c r="AI73" s="484"/>
      <c r="AJ73" s="48">
        <v>30</v>
      </c>
      <c r="AK73" s="55">
        <v>0</v>
      </c>
      <c r="AL73" s="55">
        <v>6</v>
      </c>
      <c r="AM73" s="48">
        <f t="shared" si="8"/>
        <v>0</v>
      </c>
      <c r="AN73" s="48" t="str">
        <f t="shared" si="9"/>
        <v>30_0</v>
      </c>
      <c r="AO73" s="50" t="str">
        <f t="shared" si="10"/>
        <v>30_0</v>
      </c>
      <c r="AP73" s="50">
        <f t="shared" si="13"/>
        <v>1906</v>
      </c>
      <c r="AQ73" s="50">
        <f t="shared" si="14"/>
        <v>1967</v>
      </c>
      <c r="AR73" s="473">
        <f t="shared" si="15"/>
        <v>1967</v>
      </c>
      <c r="AS73" s="469">
        <f t="shared" si="11"/>
        <v>12.568690095846645</v>
      </c>
      <c r="AT73" s="5"/>
      <c r="AU73" s="5"/>
      <c r="AV73" s="5"/>
      <c r="AW73" s="5"/>
      <c r="AX73" s="5"/>
      <c r="AY73" s="5"/>
      <c r="AZ73" s="6"/>
    </row>
    <row r="74" spans="1:52" x14ac:dyDescent="0.15">
      <c r="A74" s="48">
        <v>30</v>
      </c>
      <c r="B74" s="55">
        <v>1</v>
      </c>
      <c r="C74" s="55">
        <v>8</v>
      </c>
      <c r="D74" s="48">
        <f t="shared" si="16"/>
        <v>1</v>
      </c>
      <c r="E74" s="48" t="str">
        <f t="shared" si="12"/>
        <v>30_1</v>
      </c>
      <c r="F74" s="48">
        <v>1800</v>
      </c>
      <c r="G74" s="1"/>
      <c r="H74" s="48">
        <v>30</v>
      </c>
      <c r="I74" s="55">
        <v>1</v>
      </c>
      <c r="J74" s="55">
        <v>8</v>
      </c>
      <c r="K74" s="48">
        <f t="shared" si="0"/>
        <v>1</v>
      </c>
      <c r="L74" s="48" t="str">
        <f t="shared" si="1"/>
        <v>30_1</v>
      </c>
      <c r="M74" s="48">
        <v>1861</v>
      </c>
      <c r="N74" s="68"/>
      <c r="O74" s="48">
        <v>30</v>
      </c>
      <c r="P74" s="55">
        <v>1</v>
      </c>
      <c r="Q74" s="55">
        <v>8</v>
      </c>
      <c r="R74" s="48">
        <f t="shared" si="2"/>
        <v>1</v>
      </c>
      <c r="S74" s="48" t="str">
        <f t="shared" si="3"/>
        <v>30_1</v>
      </c>
      <c r="T74" s="48">
        <v>1920</v>
      </c>
      <c r="U74" s="68"/>
      <c r="V74" s="48">
        <v>30</v>
      </c>
      <c r="W74" s="55">
        <v>1</v>
      </c>
      <c r="X74" s="55">
        <v>8</v>
      </c>
      <c r="Y74" s="48">
        <f t="shared" si="4"/>
        <v>1</v>
      </c>
      <c r="Z74" s="48" t="str">
        <f t="shared" si="5"/>
        <v>30_1</v>
      </c>
      <c r="AA74" s="48">
        <v>2005</v>
      </c>
      <c r="AB74" s="484"/>
      <c r="AC74" s="48">
        <v>30</v>
      </c>
      <c r="AD74" s="55">
        <v>1</v>
      </c>
      <c r="AE74" s="55">
        <v>8</v>
      </c>
      <c r="AF74" s="48">
        <f t="shared" si="6"/>
        <v>1</v>
      </c>
      <c r="AG74" s="48" t="str">
        <f t="shared" si="7"/>
        <v>30_1</v>
      </c>
      <c r="AH74" s="48">
        <v>2069</v>
      </c>
      <c r="AI74" s="484"/>
      <c r="AJ74" s="48">
        <v>30</v>
      </c>
      <c r="AK74" s="55">
        <v>1</v>
      </c>
      <c r="AL74" s="55">
        <v>8</v>
      </c>
      <c r="AM74" s="48">
        <f t="shared" si="8"/>
        <v>1</v>
      </c>
      <c r="AN74" s="48" t="str">
        <f t="shared" si="9"/>
        <v>30_1</v>
      </c>
      <c r="AO74" s="50" t="str">
        <f t="shared" si="10"/>
        <v>30_1</v>
      </c>
      <c r="AP74" s="50">
        <f t="shared" si="13"/>
        <v>2005</v>
      </c>
      <c r="AQ74" s="50">
        <f t="shared" si="14"/>
        <v>2069</v>
      </c>
      <c r="AR74" s="473">
        <f t="shared" si="15"/>
        <v>2069</v>
      </c>
      <c r="AS74" s="469">
        <f t="shared" si="11"/>
        <v>13.220447284345047</v>
      </c>
      <c r="AT74" s="5"/>
      <c r="AU74" s="5"/>
      <c r="AV74" s="5"/>
      <c r="AW74" s="5"/>
      <c r="AX74" s="5"/>
      <c r="AY74" s="5"/>
      <c r="AZ74" s="6"/>
    </row>
    <row r="75" spans="1:52" x14ac:dyDescent="0.15">
      <c r="A75" s="48">
        <v>30</v>
      </c>
      <c r="B75" s="55">
        <v>2</v>
      </c>
      <c r="C75" s="55">
        <v>10</v>
      </c>
      <c r="D75" s="48">
        <f t="shared" si="16"/>
        <v>2</v>
      </c>
      <c r="E75" s="48" t="str">
        <f t="shared" si="12"/>
        <v>30_2</v>
      </c>
      <c r="F75" s="48">
        <v>1898</v>
      </c>
      <c r="G75" s="1"/>
      <c r="H75" s="48">
        <v>30</v>
      </c>
      <c r="I75" s="55">
        <v>2</v>
      </c>
      <c r="J75" s="55">
        <v>10</v>
      </c>
      <c r="K75" s="48">
        <f t="shared" si="0"/>
        <v>2</v>
      </c>
      <c r="L75" s="48" t="str">
        <f t="shared" si="1"/>
        <v>30_2</v>
      </c>
      <c r="M75" s="48">
        <v>1963</v>
      </c>
      <c r="N75" s="68"/>
      <c r="O75" s="48">
        <v>30</v>
      </c>
      <c r="P75" s="55">
        <v>2</v>
      </c>
      <c r="Q75" s="55">
        <v>10</v>
      </c>
      <c r="R75" s="48">
        <f t="shared" si="2"/>
        <v>2</v>
      </c>
      <c r="S75" s="48" t="str">
        <f t="shared" si="3"/>
        <v>30_2</v>
      </c>
      <c r="T75" s="48">
        <v>2025</v>
      </c>
      <c r="U75" s="68"/>
      <c r="V75" s="48">
        <v>30</v>
      </c>
      <c r="W75" s="55">
        <v>2</v>
      </c>
      <c r="X75" s="55">
        <v>10</v>
      </c>
      <c r="Y75" s="48">
        <f t="shared" si="4"/>
        <v>2</v>
      </c>
      <c r="Z75" s="48" t="str">
        <f t="shared" si="5"/>
        <v>30_2</v>
      </c>
      <c r="AA75" s="48">
        <v>2110</v>
      </c>
      <c r="AB75" s="484"/>
      <c r="AC75" s="48">
        <v>30</v>
      </c>
      <c r="AD75" s="55">
        <v>2</v>
      </c>
      <c r="AE75" s="55">
        <v>10</v>
      </c>
      <c r="AF75" s="48">
        <f t="shared" si="6"/>
        <v>2</v>
      </c>
      <c r="AG75" s="48" t="str">
        <f t="shared" si="7"/>
        <v>30_2</v>
      </c>
      <c r="AH75" s="48">
        <v>2178</v>
      </c>
      <c r="AI75" s="484"/>
      <c r="AJ75" s="48">
        <v>30</v>
      </c>
      <c r="AK75" s="55">
        <v>2</v>
      </c>
      <c r="AL75" s="55">
        <v>10</v>
      </c>
      <c r="AM75" s="48">
        <f t="shared" si="8"/>
        <v>2</v>
      </c>
      <c r="AN75" s="48" t="str">
        <f t="shared" si="9"/>
        <v>30_2</v>
      </c>
      <c r="AO75" s="50" t="str">
        <f t="shared" si="10"/>
        <v>30_2</v>
      </c>
      <c r="AP75" s="50">
        <f t="shared" si="13"/>
        <v>2110</v>
      </c>
      <c r="AQ75" s="50">
        <f t="shared" si="14"/>
        <v>2178</v>
      </c>
      <c r="AR75" s="473">
        <f t="shared" si="15"/>
        <v>2178</v>
      </c>
      <c r="AS75" s="469">
        <f t="shared" si="11"/>
        <v>13.916932907348242</v>
      </c>
      <c r="AT75" s="5"/>
      <c r="AU75" s="5"/>
      <c r="AV75" s="5"/>
      <c r="AW75" s="5"/>
      <c r="AX75" s="5"/>
      <c r="AY75" s="5"/>
      <c r="AZ75" s="6"/>
    </row>
    <row r="76" spans="1:52" x14ac:dyDescent="0.15">
      <c r="A76" s="48">
        <v>30</v>
      </c>
      <c r="B76" s="55">
        <v>3</v>
      </c>
      <c r="C76" s="55">
        <v>12</v>
      </c>
      <c r="D76" s="48">
        <f t="shared" si="16"/>
        <v>3</v>
      </c>
      <c r="E76" s="48" t="str">
        <f t="shared" si="12"/>
        <v>30_3</v>
      </c>
      <c r="F76" s="48">
        <v>2016</v>
      </c>
      <c r="G76" s="1"/>
      <c r="H76" s="48">
        <v>30</v>
      </c>
      <c r="I76" s="55">
        <v>3</v>
      </c>
      <c r="J76" s="55">
        <v>12</v>
      </c>
      <c r="K76" s="48">
        <f t="shared" si="0"/>
        <v>3</v>
      </c>
      <c r="L76" s="48" t="str">
        <f t="shared" si="1"/>
        <v>30_3</v>
      </c>
      <c r="M76" s="48">
        <v>2085</v>
      </c>
      <c r="N76" s="1"/>
      <c r="O76" s="48">
        <v>30</v>
      </c>
      <c r="P76" s="55">
        <v>3</v>
      </c>
      <c r="Q76" s="55">
        <v>12</v>
      </c>
      <c r="R76" s="48">
        <f t="shared" si="2"/>
        <v>3</v>
      </c>
      <c r="S76" s="48" t="str">
        <f t="shared" si="3"/>
        <v>30_3</v>
      </c>
      <c r="T76" s="48">
        <v>2151</v>
      </c>
      <c r="U76" s="1"/>
      <c r="V76" s="48">
        <v>30</v>
      </c>
      <c r="W76" s="55">
        <v>3</v>
      </c>
      <c r="X76" s="55">
        <v>12</v>
      </c>
      <c r="Y76" s="48">
        <f t="shared" si="4"/>
        <v>3</v>
      </c>
      <c r="Z76" s="48" t="str">
        <f t="shared" si="5"/>
        <v>30_3</v>
      </c>
      <c r="AA76" s="48">
        <v>2236</v>
      </c>
      <c r="AB76" s="484"/>
      <c r="AC76" s="48">
        <v>30</v>
      </c>
      <c r="AD76" s="55">
        <v>3</v>
      </c>
      <c r="AE76" s="55">
        <v>12</v>
      </c>
      <c r="AF76" s="48">
        <f t="shared" si="6"/>
        <v>3</v>
      </c>
      <c r="AG76" s="48" t="str">
        <f t="shared" si="7"/>
        <v>30_3</v>
      </c>
      <c r="AH76" s="48">
        <v>2308</v>
      </c>
      <c r="AI76" s="484"/>
      <c r="AJ76" s="48">
        <v>30</v>
      </c>
      <c r="AK76" s="55">
        <v>3</v>
      </c>
      <c r="AL76" s="55">
        <v>12</v>
      </c>
      <c r="AM76" s="48">
        <f t="shared" si="8"/>
        <v>3</v>
      </c>
      <c r="AN76" s="48" t="str">
        <f t="shared" si="9"/>
        <v>30_3</v>
      </c>
      <c r="AO76" s="50" t="str">
        <f t="shared" si="10"/>
        <v>30_3</v>
      </c>
      <c r="AP76" s="50">
        <f t="shared" si="13"/>
        <v>2236</v>
      </c>
      <c r="AQ76" s="50">
        <f t="shared" si="14"/>
        <v>2308</v>
      </c>
      <c r="AR76" s="473">
        <f t="shared" si="15"/>
        <v>2308</v>
      </c>
      <c r="AS76" s="469">
        <f t="shared" si="11"/>
        <v>14.747603833865815</v>
      </c>
      <c r="AT76" s="5"/>
      <c r="AU76" s="5"/>
      <c r="AV76" s="5"/>
      <c r="AW76" s="5"/>
      <c r="AX76" s="5"/>
      <c r="AY76" s="5"/>
      <c r="AZ76" s="6"/>
    </row>
    <row r="77" spans="1:52" x14ac:dyDescent="0.15">
      <c r="A77" s="48">
        <v>30</v>
      </c>
      <c r="B77" s="55">
        <v>4</v>
      </c>
      <c r="C77" s="55">
        <v>13</v>
      </c>
      <c r="D77" s="48">
        <f t="shared" si="16"/>
        <v>4</v>
      </c>
      <c r="E77" s="48" t="str">
        <f t="shared" si="12"/>
        <v>30_4</v>
      </c>
      <c r="F77" s="48">
        <v>2083</v>
      </c>
      <c r="G77" s="1"/>
      <c r="H77" s="48">
        <v>30</v>
      </c>
      <c r="I77" s="55">
        <v>4</v>
      </c>
      <c r="J77" s="55">
        <v>13</v>
      </c>
      <c r="K77" s="48">
        <f t="shared" si="0"/>
        <v>4</v>
      </c>
      <c r="L77" s="48" t="str">
        <f t="shared" si="1"/>
        <v>30_4</v>
      </c>
      <c r="M77" s="48">
        <v>2154</v>
      </c>
      <c r="N77" s="68"/>
      <c r="O77" s="48">
        <v>30</v>
      </c>
      <c r="P77" s="55">
        <v>4</v>
      </c>
      <c r="Q77" s="55">
        <v>13</v>
      </c>
      <c r="R77" s="48">
        <f t="shared" si="2"/>
        <v>4</v>
      </c>
      <c r="S77" s="48" t="str">
        <f t="shared" si="3"/>
        <v>30_4</v>
      </c>
      <c r="T77" s="48">
        <v>2222</v>
      </c>
      <c r="U77" s="68"/>
      <c r="V77" s="48">
        <v>30</v>
      </c>
      <c r="W77" s="55">
        <v>4</v>
      </c>
      <c r="X77" s="55">
        <v>13</v>
      </c>
      <c r="Y77" s="48">
        <f t="shared" si="4"/>
        <v>4</v>
      </c>
      <c r="Z77" s="48" t="str">
        <f t="shared" si="5"/>
        <v>30_4</v>
      </c>
      <c r="AA77" s="48">
        <v>2307</v>
      </c>
      <c r="AB77" s="484"/>
      <c r="AC77" s="48">
        <v>30</v>
      </c>
      <c r="AD77" s="55">
        <v>4</v>
      </c>
      <c r="AE77" s="55">
        <v>13</v>
      </c>
      <c r="AF77" s="48">
        <f t="shared" si="6"/>
        <v>4</v>
      </c>
      <c r="AG77" s="48" t="str">
        <f t="shared" si="7"/>
        <v>30_4</v>
      </c>
      <c r="AH77" s="48">
        <v>2381</v>
      </c>
      <c r="AI77" s="484"/>
      <c r="AJ77" s="48">
        <v>30</v>
      </c>
      <c r="AK77" s="55">
        <v>4</v>
      </c>
      <c r="AL77" s="55">
        <v>13</v>
      </c>
      <c r="AM77" s="48">
        <f t="shared" si="8"/>
        <v>4</v>
      </c>
      <c r="AN77" s="48" t="str">
        <f t="shared" si="9"/>
        <v>30_4</v>
      </c>
      <c r="AO77" s="50" t="str">
        <f t="shared" si="10"/>
        <v>30_4</v>
      </c>
      <c r="AP77" s="50">
        <f t="shared" si="13"/>
        <v>2307</v>
      </c>
      <c r="AQ77" s="50">
        <f t="shared" si="14"/>
        <v>2381</v>
      </c>
      <c r="AR77" s="473">
        <f t="shared" si="15"/>
        <v>2381</v>
      </c>
      <c r="AS77" s="469">
        <f t="shared" si="11"/>
        <v>15.214057507987221</v>
      </c>
      <c r="AT77" s="5"/>
      <c r="AU77" s="5"/>
      <c r="AV77" s="5"/>
      <c r="AW77" s="5"/>
      <c r="AX77" s="5"/>
      <c r="AY77" s="5"/>
      <c r="AZ77" s="6"/>
    </row>
    <row r="78" spans="1:52" x14ac:dyDescent="0.15">
      <c r="A78" s="48">
        <v>30</v>
      </c>
      <c r="B78" s="55">
        <v>5</v>
      </c>
      <c r="C78" s="55">
        <v>14</v>
      </c>
      <c r="D78" s="48">
        <f t="shared" si="16"/>
        <v>5</v>
      </c>
      <c r="E78" s="48" t="str">
        <f t="shared" si="12"/>
        <v>30_5</v>
      </c>
      <c r="F78" s="48">
        <v>2153</v>
      </c>
      <c r="G78" s="1"/>
      <c r="H78" s="48">
        <v>30</v>
      </c>
      <c r="I78" s="55">
        <v>5</v>
      </c>
      <c r="J78" s="55">
        <v>14</v>
      </c>
      <c r="K78" s="48">
        <f t="shared" si="0"/>
        <v>5</v>
      </c>
      <c r="L78" s="48" t="str">
        <f t="shared" si="1"/>
        <v>30_5</v>
      </c>
      <c r="M78" s="48">
        <v>2226</v>
      </c>
      <c r="N78" s="68"/>
      <c r="O78" s="48">
        <v>30</v>
      </c>
      <c r="P78" s="55">
        <v>5</v>
      </c>
      <c r="Q78" s="55">
        <v>14</v>
      </c>
      <c r="R78" s="48">
        <f t="shared" si="2"/>
        <v>5</v>
      </c>
      <c r="S78" s="48" t="str">
        <f t="shared" si="3"/>
        <v>30_5</v>
      </c>
      <c r="T78" s="48">
        <v>2296</v>
      </c>
      <c r="U78" s="68"/>
      <c r="V78" s="48">
        <v>30</v>
      </c>
      <c r="W78" s="55">
        <v>5</v>
      </c>
      <c r="X78" s="55">
        <v>14</v>
      </c>
      <c r="Y78" s="48">
        <f t="shared" si="4"/>
        <v>5</v>
      </c>
      <c r="Z78" s="48" t="str">
        <f t="shared" si="5"/>
        <v>30_5</v>
      </c>
      <c r="AA78" s="48">
        <v>2381</v>
      </c>
      <c r="AB78" s="484"/>
      <c r="AC78" s="48">
        <v>30</v>
      </c>
      <c r="AD78" s="55">
        <v>5</v>
      </c>
      <c r="AE78" s="55">
        <v>14</v>
      </c>
      <c r="AF78" s="48">
        <f t="shared" si="6"/>
        <v>5</v>
      </c>
      <c r="AG78" s="48" t="str">
        <f t="shared" si="7"/>
        <v>30_5</v>
      </c>
      <c r="AH78" s="48">
        <v>2457</v>
      </c>
      <c r="AI78" s="484"/>
      <c r="AJ78" s="48">
        <v>30</v>
      </c>
      <c r="AK78" s="55">
        <v>5</v>
      </c>
      <c r="AL78" s="55">
        <v>14</v>
      </c>
      <c r="AM78" s="48">
        <f t="shared" si="8"/>
        <v>5</v>
      </c>
      <c r="AN78" s="48" t="str">
        <f t="shared" si="9"/>
        <v>30_5</v>
      </c>
      <c r="AO78" s="50" t="str">
        <f t="shared" si="10"/>
        <v>30_5</v>
      </c>
      <c r="AP78" s="50">
        <f t="shared" si="13"/>
        <v>2381</v>
      </c>
      <c r="AQ78" s="50">
        <f t="shared" si="14"/>
        <v>2457</v>
      </c>
      <c r="AR78" s="473">
        <f t="shared" si="15"/>
        <v>2457</v>
      </c>
      <c r="AS78" s="469">
        <f t="shared" si="11"/>
        <v>15.699680511182109</v>
      </c>
      <c r="AT78" s="5"/>
      <c r="AU78" s="5"/>
      <c r="AV78" s="5"/>
      <c r="AW78" s="5"/>
      <c r="AX78" s="5"/>
      <c r="AY78" s="5"/>
      <c r="AZ78" s="6"/>
    </row>
    <row r="79" spans="1:52" x14ac:dyDescent="0.15">
      <c r="A79" s="48">
        <v>30</v>
      </c>
      <c r="B79" s="55">
        <v>6</v>
      </c>
      <c r="C79" s="55">
        <v>15</v>
      </c>
      <c r="D79" s="48">
        <f t="shared" si="16"/>
        <v>6</v>
      </c>
      <c r="E79" s="48" t="str">
        <f t="shared" si="12"/>
        <v>30_6</v>
      </c>
      <c r="F79" s="48">
        <v>2216</v>
      </c>
      <c r="G79" s="1"/>
      <c r="H79" s="48">
        <v>30</v>
      </c>
      <c r="I79" s="55">
        <v>6</v>
      </c>
      <c r="J79" s="55">
        <v>15</v>
      </c>
      <c r="K79" s="48">
        <f t="shared" si="0"/>
        <v>6</v>
      </c>
      <c r="L79" s="48" t="str">
        <f t="shared" si="1"/>
        <v>30_6</v>
      </c>
      <c r="M79" s="48">
        <v>2291</v>
      </c>
      <c r="N79" s="68"/>
      <c r="O79" s="48">
        <v>30</v>
      </c>
      <c r="P79" s="55">
        <v>6</v>
      </c>
      <c r="Q79" s="55">
        <v>15</v>
      </c>
      <c r="R79" s="48">
        <f t="shared" si="2"/>
        <v>6</v>
      </c>
      <c r="S79" s="48" t="str">
        <f t="shared" si="3"/>
        <v>30_6</v>
      </c>
      <c r="T79" s="48">
        <v>2363</v>
      </c>
      <c r="U79" s="1"/>
      <c r="V79" s="48">
        <v>30</v>
      </c>
      <c r="W79" s="55">
        <v>6</v>
      </c>
      <c r="X79" s="55">
        <v>15</v>
      </c>
      <c r="Y79" s="48">
        <f t="shared" si="4"/>
        <v>6</v>
      </c>
      <c r="Z79" s="48" t="str">
        <f t="shared" si="5"/>
        <v>30_6</v>
      </c>
      <c r="AA79" s="48">
        <v>2448</v>
      </c>
      <c r="AB79" s="484"/>
      <c r="AC79" s="48">
        <v>30</v>
      </c>
      <c r="AD79" s="55">
        <v>6</v>
      </c>
      <c r="AE79" s="55">
        <v>15</v>
      </c>
      <c r="AF79" s="48">
        <f t="shared" si="6"/>
        <v>6</v>
      </c>
      <c r="AG79" s="48" t="str">
        <f t="shared" si="7"/>
        <v>30_6</v>
      </c>
      <c r="AH79" s="48">
        <v>2526</v>
      </c>
      <c r="AI79" s="484"/>
      <c r="AJ79" s="48">
        <v>30</v>
      </c>
      <c r="AK79" s="55">
        <v>6</v>
      </c>
      <c r="AL79" s="55">
        <v>15</v>
      </c>
      <c r="AM79" s="48">
        <f t="shared" si="8"/>
        <v>6</v>
      </c>
      <c r="AN79" s="48" t="str">
        <f t="shared" si="9"/>
        <v>30_6</v>
      </c>
      <c r="AO79" s="50" t="str">
        <f t="shared" si="10"/>
        <v>30_6</v>
      </c>
      <c r="AP79" s="50">
        <f t="shared" si="13"/>
        <v>2448</v>
      </c>
      <c r="AQ79" s="50">
        <f t="shared" si="14"/>
        <v>2526</v>
      </c>
      <c r="AR79" s="473">
        <f t="shared" si="15"/>
        <v>2526</v>
      </c>
      <c r="AS79" s="469">
        <f t="shared" si="11"/>
        <v>16.140575079872203</v>
      </c>
      <c r="AT79" s="5"/>
      <c r="AU79" s="5"/>
      <c r="AV79" s="5"/>
      <c r="AW79" s="5"/>
      <c r="AX79" s="5"/>
      <c r="AY79" s="5"/>
      <c r="AZ79" s="6"/>
    </row>
    <row r="80" spans="1:52" x14ac:dyDescent="0.15">
      <c r="A80" s="48">
        <v>30</v>
      </c>
      <c r="B80" s="55">
        <v>7</v>
      </c>
      <c r="C80" s="55">
        <v>16</v>
      </c>
      <c r="D80" s="48">
        <f t="shared" si="16"/>
        <v>7</v>
      </c>
      <c r="E80" s="48" t="str">
        <f t="shared" si="12"/>
        <v>30_7</v>
      </c>
      <c r="F80" s="48">
        <v>2287</v>
      </c>
      <c r="G80" s="1"/>
      <c r="H80" s="48">
        <v>30</v>
      </c>
      <c r="I80" s="55">
        <v>7</v>
      </c>
      <c r="J80" s="55">
        <v>16</v>
      </c>
      <c r="K80" s="48">
        <f t="shared" ref="K80:K149" si="17">I80</f>
        <v>7</v>
      </c>
      <c r="L80" s="48" t="str">
        <f t="shared" ref="L80:L149" si="18">H80&amp;"_"&amp;K80</f>
        <v>30_7</v>
      </c>
      <c r="M80" s="48">
        <v>2365</v>
      </c>
      <c r="N80" s="68"/>
      <c r="O80" s="48">
        <v>30</v>
      </c>
      <c r="P80" s="55">
        <v>7</v>
      </c>
      <c r="Q80" s="55">
        <v>16</v>
      </c>
      <c r="R80" s="48">
        <f t="shared" ref="R80:R149" si="19">P80</f>
        <v>7</v>
      </c>
      <c r="S80" s="48" t="str">
        <f t="shared" ref="S80:S149" si="20">O80&amp;"_"&amp;R80</f>
        <v>30_7</v>
      </c>
      <c r="T80" s="48">
        <v>2439</v>
      </c>
      <c r="U80" s="68"/>
      <c r="V80" s="48">
        <v>30</v>
      </c>
      <c r="W80" s="55">
        <v>7</v>
      </c>
      <c r="X80" s="55">
        <v>16</v>
      </c>
      <c r="Y80" s="48">
        <f t="shared" ref="Y80:Y148" si="21">W80</f>
        <v>7</v>
      </c>
      <c r="Z80" s="48" t="str">
        <f t="shared" ref="Z80:Z148" si="22">V80&amp;"_"&amp;Y80</f>
        <v>30_7</v>
      </c>
      <c r="AA80" s="48">
        <v>2524</v>
      </c>
      <c r="AB80" s="484"/>
      <c r="AC80" s="48">
        <v>30</v>
      </c>
      <c r="AD80" s="55">
        <v>7</v>
      </c>
      <c r="AE80" s="55">
        <v>16</v>
      </c>
      <c r="AF80" s="48">
        <f t="shared" ref="AF80:AF112" si="23">AD80</f>
        <v>7</v>
      </c>
      <c r="AG80" s="48" t="str">
        <f t="shared" ref="AG80:AG148" si="24">AC80&amp;"_"&amp;AF80</f>
        <v>30_7</v>
      </c>
      <c r="AH80" s="48">
        <v>2605</v>
      </c>
      <c r="AI80" s="484"/>
      <c r="AJ80" s="48">
        <v>30</v>
      </c>
      <c r="AK80" s="55">
        <v>7</v>
      </c>
      <c r="AL80" s="55">
        <v>16</v>
      </c>
      <c r="AM80" s="48">
        <f t="shared" ref="AM80:AM149" si="25">AK80</f>
        <v>7</v>
      </c>
      <c r="AN80" s="48" t="str">
        <f t="shared" ref="AN80:AN149" si="26">AJ80&amp;"_"&amp;AM80</f>
        <v>30_7</v>
      </c>
      <c r="AO80" s="50" t="str">
        <f t="shared" ref="AO80:AO149" si="27">AJ80&amp;"_"&amp;AM80</f>
        <v>30_7</v>
      </c>
      <c r="AP80" s="50">
        <f t="shared" si="13"/>
        <v>2524</v>
      </c>
      <c r="AQ80" s="50">
        <f t="shared" si="14"/>
        <v>2605</v>
      </c>
      <c r="AR80" s="473">
        <f t="shared" si="15"/>
        <v>2605</v>
      </c>
      <c r="AS80" s="469">
        <f t="shared" ref="AS80:AS149" si="28">IFERROR(AR80*$D$10/$D$9,"vervalt")</f>
        <v>16.645367412140576</v>
      </c>
      <c r="AT80" s="5"/>
      <c r="AU80" s="5"/>
      <c r="AV80" s="5"/>
      <c r="AW80" s="5"/>
      <c r="AX80" s="5"/>
      <c r="AY80" s="5"/>
      <c r="AZ80" s="6"/>
    </row>
    <row r="81" spans="1:52" x14ac:dyDescent="0.15">
      <c r="A81" s="48">
        <v>30</v>
      </c>
      <c r="B81" s="55">
        <v>8</v>
      </c>
      <c r="C81" s="55">
        <v>17</v>
      </c>
      <c r="D81" s="48">
        <f t="shared" ref="D81:D150" si="29">B81</f>
        <v>8</v>
      </c>
      <c r="E81" s="48" t="str">
        <f t="shared" ref="E81:E150" si="30">A81&amp;"_"&amp;D81</f>
        <v>30_8</v>
      </c>
      <c r="F81" s="48">
        <v>2345</v>
      </c>
      <c r="G81" s="1"/>
      <c r="H81" s="48">
        <v>30</v>
      </c>
      <c r="I81" s="55">
        <v>8</v>
      </c>
      <c r="J81" s="55">
        <v>17</v>
      </c>
      <c r="K81" s="48">
        <f t="shared" si="17"/>
        <v>8</v>
      </c>
      <c r="L81" s="48" t="str">
        <f t="shared" si="18"/>
        <v>30_8</v>
      </c>
      <c r="M81" s="48">
        <v>2425</v>
      </c>
      <c r="N81" s="1"/>
      <c r="O81" s="48">
        <v>30</v>
      </c>
      <c r="P81" s="55">
        <v>8</v>
      </c>
      <c r="Q81" s="55">
        <v>17</v>
      </c>
      <c r="R81" s="48">
        <f t="shared" si="19"/>
        <v>8</v>
      </c>
      <c r="S81" s="48" t="str">
        <f t="shared" si="20"/>
        <v>30_8</v>
      </c>
      <c r="T81" s="48">
        <v>2501</v>
      </c>
      <c r="U81" s="68"/>
      <c r="V81" s="48">
        <v>30</v>
      </c>
      <c r="W81" s="55">
        <v>8</v>
      </c>
      <c r="X81" s="55">
        <v>17</v>
      </c>
      <c r="Y81" s="48">
        <f t="shared" si="21"/>
        <v>8</v>
      </c>
      <c r="Z81" s="48" t="str">
        <f t="shared" si="22"/>
        <v>30_8</v>
      </c>
      <c r="AA81" s="48">
        <v>2586</v>
      </c>
      <c r="AB81" s="484"/>
      <c r="AC81" s="48">
        <v>30</v>
      </c>
      <c r="AD81" s="55">
        <v>8</v>
      </c>
      <c r="AE81" s="55">
        <v>17</v>
      </c>
      <c r="AF81" s="48">
        <f t="shared" si="23"/>
        <v>8</v>
      </c>
      <c r="AG81" s="48" t="str">
        <f t="shared" si="24"/>
        <v>30_8</v>
      </c>
      <c r="AH81" s="48">
        <v>2669</v>
      </c>
      <c r="AI81" s="484"/>
      <c r="AJ81" s="48">
        <v>30</v>
      </c>
      <c r="AK81" s="55">
        <v>8</v>
      </c>
      <c r="AL81" s="55">
        <v>17</v>
      </c>
      <c r="AM81" s="48">
        <f t="shared" si="25"/>
        <v>8</v>
      </c>
      <c r="AN81" s="48" t="str">
        <f t="shared" si="26"/>
        <v>30_8</v>
      </c>
      <c r="AO81" s="50" t="str">
        <f t="shared" si="27"/>
        <v>30_8</v>
      </c>
      <c r="AP81" s="50">
        <f t="shared" ref="AP81:AP144" si="31">IFERROR(INDEX($AA$16:$AA$230,MATCH(AO81,$Z$16:$Z$230,0)),"")</f>
        <v>2586</v>
      </c>
      <c r="AQ81" s="50">
        <f t="shared" ref="AQ81:AQ144" si="32">INDEX($AH$16:$AH$230,MATCH(AO81,$AG$16:$AG$230,0))</f>
        <v>2669</v>
      </c>
      <c r="AR81" s="473">
        <f t="shared" ref="AR81:AR144" si="33">IF(AP81="vervalt","vervalt",IF(AND(AQ81="vervalt",AP81&lt;&gt;"vervalt"),"vervalt",IF(AP81="",AQ81,$D$6*AP81+$D$7*AQ81)))</f>
        <v>2669</v>
      </c>
      <c r="AS81" s="469">
        <f t="shared" si="28"/>
        <v>17.054313099041533</v>
      </c>
      <c r="AT81" s="5"/>
      <c r="AU81" s="5"/>
      <c r="AV81" s="5"/>
      <c r="AW81" s="5"/>
      <c r="AX81" s="5"/>
      <c r="AY81" s="5"/>
      <c r="AZ81" s="6"/>
    </row>
    <row r="82" spans="1:52" x14ac:dyDescent="0.15">
      <c r="A82" s="48">
        <v>30</v>
      </c>
      <c r="B82" s="55">
        <v>9</v>
      </c>
      <c r="C82" s="55">
        <v>18</v>
      </c>
      <c r="D82" s="48">
        <f t="shared" si="29"/>
        <v>9</v>
      </c>
      <c r="E82" s="48" t="str">
        <f t="shared" si="30"/>
        <v>30_9</v>
      </c>
      <c r="F82" s="48">
        <v>2413</v>
      </c>
      <c r="G82" s="1"/>
      <c r="H82" s="48">
        <v>30</v>
      </c>
      <c r="I82" s="55">
        <v>9</v>
      </c>
      <c r="J82" s="55">
        <v>18</v>
      </c>
      <c r="K82" s="48">
        <f t="shared" si="17"/>
        <v>9</v>
      </c>
      <c r="L82" s="48" t="str">
        <f t="shared" si="18"/>
        <v>30_9</v>
      </c>
      <c r="M82" s="48">
        <v>2495</v>
      </c>
      <c r="N82" s="68"/>
      <c r="O82" s="48">
        <v>30</v>
      </c>
      <c r="P82" s="55">
        <v>9</v>
      </c>
      <c r="Q82" s="55">
        <v>18</v>
      </c>
      <c r="R82" s="48">
        <f t="shared" si="19"/>
        <v>9</v>
      </c>
      <c r="S82" s="48" t="str">
        <f t="shared" si="20"/>
        <v>30_9</v>
      </c>
      <c r="T82" s="48">
        <v>2574</v>
      </c>
      <c r="U82" s="1"/>
      <c r="V82" s="48">
        <v>30</v>
      </c>
      <c r="W82" s="55">
        <v>9</v>
      </c>
      <c r="X82" s="55">
        <v>18</v>
      </c>
      <c r="Y82" s="48">
        <f t="shared" si="21"/>
        <v>9</v>
      </c>
      <c r="Z82" s="48" t="str">
        <f t="shared" si="22"/>
        <v>30_9</v>
      </c>
      <c r="AA82" s="48">
        <v>2659</v>
      </c>
      <c r="AB82" s="484"/>
      <c r="AC82" s="48">
        <v>30</v>
      </c>
      <c r="AD82" s="55">
        <v>9</v>
      </c>
      <c r="AE82" s="55">
        <v>18</v>
      </c>
      <c r="AF82" s="48">
        <f t="shared" si="23"/>
        <v>9</v>
      </c>
      <c r="AG82" s="48" t="str">
        <f t="shared" si="24"/>
        <v>30_9</v>
      </c>
      <c r="AH82" s="48">
        <v>2744</v>
      </c>
      <c r="AI82" s="484"/>
      <c r="AJ82" s="48">
        <v>30</v>
      </c>
      <c r="AK82" s="55">
        <v>9</v>
      </c>
      <c r="AL82" s="55">
        <v>18</v>
      </c>
      <c r="AM82" s="48">
        <f t="shared" si="25"/>
        <v>9</v>
      </c>
      <c r="AN82" s="48" t="str">
        <f t="shared" si="26"/>
        <v>30_9</v>
      </c>
      <c r="AO82" s="50" t="str">
        <f t="shared" si="27"/>
        <v>30_9</v>
      </c>
      <c r="AP82" s="50">
        <f t="shared" si="31"/>
        <v>2659</v>
      </c>
      <c r="AQ82" s="50">
        <f t="shared" si="32"/>
        <v>2744</v>
      </c>
      <c r="AR82" s="473">
        <f t="shared" si="33"/>
        <v>2744</v>
      </c>
      <c r="AS82" s="469">
        <f t="shared" si="28"/>
        <v>17.533546325878593</v>
      </c>
      <c r="AT82" s="5"/>
      <c r="AU82" s="5"/>
      <c r="AV82" s="5"/>
      <c r="AW82" s="5"/>
      <c r="AX82" s="5"/>
      <c r="AY82" s="5"/>
      <c r="AZ82" s="6"/>
    </row>
    <row r="83" spans="1:52" x14ac:dyDescent="0.15">
      <c r="A83" s="48">
        <v>30</v>
      </c>
      <c r="B83" s="55">
        <v>10</v>
      </c>
      <c r="C83" s="55">
        <v>19</v>
      </c>
      <c r="D83" s="48">
        <f t="shared" si="29"/>
        <v>10</v>
      </c>
      <c r="E83" s="48" t="str">
        <f t="shared" si="30"/>
        <v>30_10</v>
      </c>
      <c r="F83" s="48">
        <v>2478</v>
      </c>
      <c r="G83" s="1"/>
      <c r="H83" s="48">
        <v>30</v>
      </c>
      <c r="I83" s="55">
        <v>10</v>
      </c>
      <c r="J83" s="55">
        <v>19</v>
      </c>
      <c r="K83" s="48">
        <f t="shared" si="17"/>
        <v>10</v>
      </c>
      <c r="L83" s="48" t="str">
        <f t="shared" si="18"/>
        <v>30_10</v>
      </c>
      <c r="M83" s="48">
        <v>2562</v>
      </c>
      <c r="N83" s="68"/>
      <c r="O83" s="48">
        <v>30</v>
      </c>
      <c r="P83" s="55">
        <v>10</v>
      </c>
      <c r="Q83" s="55">
        <v>19</v>
      </c>
      <c r="R83" s="48">
        <f t="shared" si="19"/>
        <v>10</v>
      </c>
      <c r="S83" s="48" t="str">
        <f t="shared" si="20"/>
        <v>30_10</v>
      </c>
      <c r="T83" s="48">
        <v>2643</v>
      </c>
      <c r="U83" s="68"/>
      <c r="V83" s="48">
        <v>30</v>
      </c>
      <c r="W83" s="55">
        <v>10</v>
      </c>
      <c r="X83" s="55">
        <v>19</v>
      </c>
      <c r="Y83" s="48">
        <f t="shared" si="21"/>
        <v>10</v>
      </c>
      <c r="Z83" s="48" t="str">
        <f t="shared" si="22"/>
        <v>30_10</v>
      </c>
      <c r="AA83" s="48">
        <v>2728</v>
      </c>
      <c r="AB83" s="484"/>
      <c r="AC83" s="48">
        <v>30</v>
      </c>
      <c r="AD83" s="55">
        <v>10</v>
      </c>
      <c r="AE83" s="55">
        <v>19</v>
      </c>
      <c r="AF83" s="48">
        <f t="shared" si="23"/>
        <v>10</v>
      </c>
      <c r="AG83" s="48" t="str">
        <f t="shared" si="24"/>
        <v>30_10</v>
      </c>
      <c r="AH83" s="48">
        <v>2815</v>
      </c>
      <c r="AI83" s="484"/>
      <c r="AJ83" s="48">
        <v>30</v>
      </c>
      <c r="AK83" s="55">
        <v>10</v>
      </c>
      <c r="AL83" s="55">
        <v>19</v>
      </c>
      <c r="AM83" s="48">
        <f t="shared" si="25"/>
        <v>10</v>
      </c>
      <c r="AN83" s="48" t="str">
        <f t="shared" si="26"/>
        <v>30_10</v>
      </c>
      <c r="AO83" s="50" t="str">
        <f t="shared" si="27"/>
        <v>30_10</v>
      </c>
      <c r="AP83" s="50">
        <f t="shared" si="31"/>
        <v>2728</v>
      </c>
      <c r="AQ83" s="50">
        <f t="shared" si="32"/>
        <v>2815</v>
      </c>
      <c r="AR83" s="473">
        <f t="shared" si="33"/>
        <v>2815</v>
      </c>
      <c r="AS83" s="469">
        <f t="shared" si="28"/>
        <v>17.987220447284344</v>
      </c>
      <c r="AT83" s="5"/>
      <c r="AU83" s="5"/>
      <c r="AV83" s="5"/>
      <c r="AW83" s="5"/>
      <c r="AX83" s="5"/>
      <c r="AY83" s="5"/>
      <c r="AZ83" s="6"/>
    </row>
    <row r="84" spans="1:52" x14ac:dyDescent="0.15">
      <c r="A84" s="48">
        <v>30</v>
      </c>
      <c r="B84" s="55">
        <v>11</v>
      </c>
      <c r="C84" s="55">
        <v>20</v>
      </c>
      <c r="D84" s="48">
        <f t="shared" si="29"/>
        <v>11</v>
      </c>
      <c r="E84" s="48" t="str">
        <f t="shared" si="30"/>
        <v>30_11</v>
      </c>
      <c r="F84" s="48">
        <v>2546</v>
      </c>
      <c r="G84" s="1"/>
      <c r="H84" s="48">
        <v>30</v>
      </c>
      <c r="I84" s="55">
        <v>11</v>
      </c>
      <c r="J84" s="55">
        <v>20</v>
      </c>
      <c r="K84" s="48">
        <f t="shared" si="17"/>
        <v>11</v>
      </c>
      <c r="L84" s="48" t="str">
        <f t="shared" si="18"/>
        <v>30_11</v>
      </c>
      <c r="M84" s="48">
        <v>2633</v>
      </c>
      <c r="N84" s="68"/>
      <c r="O84" s="48">
        <v>30</v>
      </c>
      <c r="P84" s="55">
        <v>11</v>
      </c>
      <c r="Q84" s="55">
        <v>20</v>
      </c>
      <c r="R84" s="48">
        <f t="shared" si="19"/>
        <v>11</v>
      </c>
      <c r="S84" s="48" t="str">
        <f t="shared" si="20"/>
        <v>30_11</v>
      </c>
      <c r="T84" s="48">
        <v>2716</v>
      </c>
      <c r="U84" s="68"/>
      <c r="V84" s="48">
        <v>30</v>
      </c>
      <c r="W84" s="55">
        <v>11</v>
      </c>
      <c r="X84" s="55">
        <v>20</v>
      </c>
      <c r="Y84" s="48">
        <f t="shared" si="21"/>
        <v>11</v>
      </c>
      <c r="Z84" s="48" t="str">
        <f t="shared" si="22"/>
        <v>30_11</v>
      </c>
      <c r="AA84" s="48">
        <v>2801</v>
      </c>
      <c r="AB84" s="484"/>
      <c r="AC84" s="48">
        <v>30</v>
      </c>
      <c r="AD84" s="55">
        <v>11</v>
      </c>
      <c r="AE84" s="55">
        <v>20</v>
      </c>
      <c r="AF84" s="48">
        <f t="shared" si="23"/>
        <v>11</v>
      </c>
      <c r="AG84" s="48" t="str">
        <f t="shared" si="24"/>
        <v>30_11</v>
      </c>
      <c r="AH84" s="48">
        <v>2891</v>
      </c>
      <c r="AI84" s="484"/>
      <c r="AJ84" s="48">
        <v>30</v>
      </c>
      <c r="AK84" s="55">
        <v>11</v>
      </c>
      <c r="AL84" s="55">
        <v>20</v>
      </c>
      <c r="AM84" s="48">
        <f t="shared" si="25"/>
        <v>11</v>
      </c>
      <c r="AN84" s="48" t="str">
        <f t="shared" si="26"/>
        <v>30_11</v>
      </c>
      <c r="AO84" s="50" t="str">
        <f t="shared" si="27"/>
        <v>30_11</v>
      </c>
      <c r="AP84" s="50">
        <f t="shared" si="31"/>
        <v>2801</v>
      </c>
      <c r="AQ84" s="50">
        <f t="shared" si="32"/>
        <v>2891</v>
      </c>
      <c r="AR84" s="473">
        <f t="shared" si="33"/>
        <v>2891</v>
      </c>
      <c r="AS84" s="469">
        <f t="shared" si="28"/>
        <v>18.472843450479232</v>
      </c>
      <c r="AT84" s="5"/>
      <c r="AU84" s="5"/>
      <c r="AV84" s="5"/>
      <c r="AW84" s="5"/>
      <c r="AX84" s="5"/>
      <c r="AY84" s="5"/>
      <c r="AZ84" s="6"/>
    </row>
    <row r="85" spans="1:52" x14ac:dyDescent="0.15">
      <c r="A85" s="48">
        <v>35</v>
      </c>
      <c r="B85" s="55">
        <v>0</v>
      </c>
      <c r="C85" s="55">
        <v>8</v>
      </c>
      <c r="D85" s="48">
        <f t="shared" si="29"/>
        <v>0</v>
      </c>
      <c r="E85" s="48" t="str">
        <f t="shared" si="30"/>
        <v>35_0</v>
      </c>
      <c r="F85" s="48">
        <v>1800</v>
      </c>
      <c r="G85" s="1"/>
      <c r="H85" s="55">
        <v>35</v>
      </c>
      <c r="I85" s="55">
        <v>0</v>
      </c>
      <c r="J85" s="55">
        <v>8</v>
      </c>
      <c r="K85" s="48">
        <f t="shared" si="17"/>
        <v>0</v>
      </c>
      <c r="L85" s="48" t="str">
        <f t="shared" si="18"/>
        <v>35_0</v>
      </c>
      <c r="M85" s="48">
        <v>1861</v>
      </c>
      <c r="N85" s="68"/>
      <c r="O85" s="55">
        <v>35</v>
      </c>
      <c r="P85" s="55">
        <v>0</v>
      </c>
      <c r="Q85" s="55">
        <v>8</v>
      </c>
      <c r="R85" s="48">
        <f t="shared" si="19"/>
        <v>0</v>
      </c>
      <c r="S85" s="48" t="str">
        <f t="shared" si="20"/>
        <v>35_0</v>
      </c>
      <c r="T85" s="48">
        <v>1920</v>
      </c>
      <c r="U85" s="1"/>
      <c r="V85" s="55">
        <v>35</v>
      </c>
      <c r="W85" s="55">
        <v>0</v>
      </c>
      <c r="X85" s="55">
        <v>8</v>
      </c>
      <c r="Y85" s="48">
        <f t="shared" si="21"/>
        <v>0</v>
      </c>
      <c r="Z85" s="48" t="str">
        <f t="shared" si="22"/>
        <v>35_0</v>
      </c>
      <c r="AA85" s="48" t="s">
        <v>353</v>
      </c>
      <c r="AB85" s="484"/>
      <c r="AC85" s="55">
        <v>35</v>
      </c>
      <c r="AD85" s="55">
        <v>0</v>
      </c>
      <c r="AE85" s="55">
        <v>8</v>
      </c>
      <c r="AF85" s="48">
        <f t="shared" si="23"/>
        <v>0</v>
      </c>
      <c r="AG85" s="48" t="str">
        <f t="shared" si="24"/>
        <v>35_0</v>
      </c>
      <c r="AH85" s="48" t="s">
        <v>353</v>
      </c>
      <c r="AI85" s="484"/>
      <c r="AJ85" s="55">
        <v>35</v>
      </c>
      <c r="AK85" s="55">
        <v>0</v>
      </c>
      <c r="AL85" s="55">
        <v>8</v>
      </c>
      <c r="AM85" s="48">
        <f t="shared" si="25"/>
        <v>0</v>
      </c>
      <c r="AN85" s="48" t="str">
        <f t="shared" si="26"/>
        <v>35_0</v>
      </c>
      <c r="AO85" s="50" t="str">
        <f t="shared" si="27"/>
        <v>35_0</v>
      </c>
      <c r="AP85" s="50" t="str">
        <f t="shared" si="31"/>
        <v>vervalt</v>
      </c>
      <c r="AQ85" s="50" t="str">
        <f t="shared" si="32"/>
        <v>vervalt</v>
      </c>
      <c r="AR85" s="473" t="str">
        <f t="shared" si="33"/>
        <v>vervalt</v>
      </c>
      <c r="AS85" s="469" t="str">
        <f t="shared" si="28"/>
        <v>vervalt</v>
      </c>
      <c r="AT85" s="5"/>
      <c r="AU85" s="5"/>
      <c r="AV85" s="5"/>
      <c r="AW85" s="5"/>
      <c r="AX85" s="5"/>
      <c r="AY85" s="5"/>
      <c r="AZ85" s="6"/>
    </row>
    <row r="86" spans="1:52" x14ac:dyDescent="0.15">
      <c r="A86" s="48">
        <v>35</v>
      </c>
      <c r="B86" s="55">
        <v>1</v>
      </c>
      <c r="C86" s="55">
        <v>10</v>
      </c>
      <c r="D86" s="48">
        <f t="shared" si="29"/>
        <v>1</v>
      </c>
      <c r="E86" s="48" t="str">
        <f t="shared" si="30"/>
        <v>35_1</v>
      </c>
      <c r="F86" s="48">
        <v>1898</v>
      </c>
      <c r="G86" s="1"/>
      <c r="H86" s="55">
        <v>35</v>
      </c>
      <c r="I86" s="55">
        <v>1</v>
      </c>
      <c r="J86" s="55">
        <v>10</v>
      </c>
      <c r="K86" s="48">
        <f t="shared" si="17"/>
        <v>1</v>
      </c>
      <c r="L86" s="48" t="str">
        <f t="shared" si="18"/>
        <v>35_1</v>
      </c>
      <c r="M86" s="48">
        <v>1963</v>
      </c>
      <c r="N86" s="1"/>
      <c r="O86" s="55">
        <v>35</v>
      </c>
      <c r="P86" s="55">
        <v>1</v>
      </c>
      <c r="Q86" s="55">
        <v>10</v>
      </c>
      <c r="R86" s="48">
        <f t="shared" si="19"/>
        <v>1</v>
      </c>
      <c r="S86" s="48" t="str">
        <f t="shared" si="20"/>
        <v>35_1</v>
      </c>
      <c r="T86" s="48">
        <v>2025</v>
      </c>
      <c r="U86" s="68"/>
      <c r="V86" s="55">
        <v>35</v>
      </c>
      <c r="W86" s="55">
        <v>1</v>
      </c>
      <c r="X86" s="55">
        <v>10</v>
      </c>
      <c r="Y86" s="48">
        <f t="shared" si="21"/>
        <v>1</v>
      </c>
      <c r="Z86" s="48" t="str">
        <f t="shared" si="22"/>
        <v>35_1</v>
      </c>
      <c r="AA86" s="48">
        <v>2110</v>
      </c>
      <c r="AB86" s="484"/>
      <c r="AC86" s="55">
        <v>35</v>
      </c>
      <c r="AD86" s="55">
        <v>1</v>
      </c>
      <c r="AE86" s="55">
        <v>10</v>
      </c>
      <c r="AF86" s="48">
        <f t="shared" si="23"/>
        <v>1</v>
      </c>
      <c r="AG86" s="48" t="str">
        <f t="shared" si="24"/>
        <v>35_1</v>
      </c>
      <c r="AH86" s="48">
        <v>2178</v>
      </c>
      <c r="AI86" s="484"/>
      <c r="AJ86" s="55">
        <v>35</v>
      </c>
      <c r="AK86" s="55">
        <v>1</v>
      </c>
      <c r="AL86" s="55">
        <v>10</v>
      </c>
      <c r="AM86" s="48">
        <f t="shared" si="25"/>
        <v>1</v>
      </c>
      <c r="AN86" s="48" t="str">
        <f t="shared" si="26"/>
        <v>35_1</v>
      </c>
      <c r="AO86" s="50" t="str">
        <f t="shared" si="27"/>
        <v>35_1</v>
      </c>
      <c r="AP86" s="50">
        <f t="shared" si="31"/>
        <v>2110</v>
      </c>
      <c r="AQ86" s="50">
        <f t="shared" si="32"/>
        <v>2178</v>
      </c>
      <c r="AR86" s="473">
        <f t="shared" si="33"/>
        <v>2178</v>
      </c>
      <c r="AS86" s="469">
        <f t="shared" si="28"/>
        <v>13.916932907348242</v>
      </c>
      <c r="AT86" s="5"/>
      <c r="AU86" s="5"/>
      <c r="AV86" s="5"/>
      <c r="AW86" s="5"/>
      <c r="AX86" s="5"/>
      <c r="AY86" s="5"/>
      <c r="AZ86" s="6"/>
    </row>
    <row r="87" spans="1:52" x14ac:dyDescent="0.15">
      <c r="A87" s="48">
        <v>35</v>
      </c>
      <c r="B87" s="55">
        <v>2</v>
      </c>
      <c r="C87" s="55">
        <v>12</v>
      </c>
      <c r="D87" s="48">
        <f t="shared" si="29"/>
        <v>2</v>
      </c>
      <c r="E87" s="48" t="str">
        <f t="shared" si="30"/>
        <v>35_2</v>
      </c>
      <c r="F87" s="48">
        <v>2016</v>
      </c>
      <c r="G87" s="1"/>
      <c r="H87" s="55">
        <v>35</v>
      </c>
      <c r="I87" s="55">
        <v>2</v>
      </c>
      <c r="J87" s="55">
        <v>12</v>
      </c>
      <c r="K87" s="48">
        <f t="shared" si="17"/>
        <v>2</v>
      </c>
      <c r="L87" s="48" t="str">
        <f t="shared" si="18"/>
        <v>35_2</v>
      </c>
      <c r="M87" s="48">
        <v>2085</v>
      </c>
      <c r="N87" s="68"/>
      <c r="O87" s="55">
        <v>35</v>
      </c>
      <c r="P87" s="55">
        <v>2</v>
      </c>
      <c r="Q87" s="55">
        <v>12</v>
      </c>
      <c r="R87" s="48">
        <f t="shared" si="19"/>
        <v>2</v>
      </c>
      <c r="S87" s="48" t="str">
        <f t="shared" si="20"/>
        <v>35_2</v>
      </c>
      <c r="T87" s="48">
        <v>2151</v>
      </c>
      <c r="U87" s="68"/>
      <c r="V87" s="55">
        <v>35</v>
      </c>
      <c r="W87" s="55">
        <v>2</v>
      </c>
      <c r="X87" s="55">
        <v>12</v>
      </c>
      <c r="Y87" s="48">
        <f t="shared" si="21"/>
        <v>2</v>
      </c>
      <c r="Z87" s="48" t="str">
        <f t="shared" si="22"/>
        <v>35_2</v>
      </c>
      <c r="AA87" s="48">
        <v>2236</v>
      </c>
      <c r="AB87" s="484"/>
      <c r="AC87" s="55">
        <v>35</v>
      </c>
      <c r="AD87" s="55">
        <v>2</v>
      </c>
      <c r="AE87" s="55">
        <v>12</v>
      </c>
      <c r="AF87" s="48">
        <f t="shared" si="23"/>
        <v>2</v>
      </c>
      <c r="AG87" s="48" t="str">
        <f t="shared" si="24"/>
        <v>35_2</v>
      </c>
      <c r="AH87" s="48">
        <v>2308</v>
      </c>
      <c r="AI87" s="484"/>
      <c r="AJ87" s="55">
        <v>35</v>
      </c>
      <c r="AK87" s="55">
        <v>2</v>
      </c>
      <c r="AL87" s="55">
        <v>12</v>
      </c>
      <c r="AM87" s="48">
        <f t="shared" si="25"/>
        <v>2</v>
      </c>
      <c r="AN87" s="48" t="str">
        <f t="shared" si="26"/>
        <v>35_2</v>
      </c>
      <c r="AO87" s="50" t="str">
        <f t="shared" si="27"/>
        <v>35_2</v>
      </c>
      <c r="AP87" s="50">
        <f t="shared" si="31"/>
        <v>2236</v>
      </c>
      <c r="AQ87" s="50">
        <f t="shared" si="32"/>
        <v>2308</v>
      </c>
      <c r="AR87" s="473">
        <f t="shared" si="33"/>
        <v>2308</v>
      </c>
      <c r="AS87" s="469">
        <f t="shared" si="28"/>
        <v>14.747603833865815</v>
      </c>
      <c r="AT87" s="5"/>
      <c r="AU87" s="5"/>
      <c r="AV87" s="5"/>
      <c r="AW87" s="5"/>
      <c r="AX87" s="5"/>
      <c r="AY87" s="5"/>
      <c r="AZ87" s="6"/>
    </row>
    <row r="88" spans="1:52" x14ac:dyDescent="0.15">
      <c r="A88" s="48">
        <v>35</v>
      </c>
      <c r="B88" s="55">
        <v>3</v>
      </c>
      <c r="C88" s="55">
        <v>14</v>
      </c>
      <c r="D88" s="48">
        <f t="shared" si="29"/>
        <v>3</v>
      </c>
      <c r="E88" s="48" t="str">
        <f t="shared" si="30"/>
        <v>35_3</v>
      </c>
      <c r="F88" s="48">
        <v>2153</v>
      </c>
      <c r="G88" s="1"/>
      <c r="H88" s="55">
        <v>35</v>
      </c>
      <c r="I88" s="55">
        <v>3</v>
      </c>
      <c r="J88" s="55">
        <v>14</v>
      </c>
      <c r="K88" s="48">
        <f t="shared" si="17"/>
        <v>3</v>
      </c>
      <c r="L88" s="48" t="str">
        <f t="shared" si="18"/>
        <v>35_3</v>
      </c>
      <c r="M88" s="48">
        <v>2226</v>
      </c>
      <c r="N88" s="68"/>
      <c r="O88" s="55">
        <v>35</v>
      </c>
      <c r="P88" s="55">
        <v>3</v>
      </c>
      <c r="Q88" s="55">
        <v>14</v>
      </c>
      <c r="R88" s="48">
        <f t="shared" si="19"/>
        <v>3</v>
      </c>
      <c r="S88" s="48" t="str">
        <f t="shared" si="20"/>
        <v>35_3</v>
      </c>
      <c r="T88" s="48">
        <v>2296</v>
      </c>
      <c r="U88" s="1"/>
      <c r="V88" s="55">
        <v>35</v>
      </c>
      <c r="W88" s="55">
        <v>3</v>
      </c>
      <c r="X88" s="55">
        <v>14</v>
      </c>
      <c r="Y88" s="48">
        <f t="shared" si="21"/>
        <v>3</v>
      </c>
      <c r="Z88" s="48" t="str">
        <f t="shared" si="22"/>
        <v>35_3</v>
      </c>
      <c r="AA88" s="48">
        <v>2381</v>
      </c>
      <c r="AB88" s="484"/>
      <c r="AC88" s="55">
        <v>35</v>
      </c>
      <c r="AD88" s="55">
        <v>3</v>
      </c>
      <c r="AE88" s="55">
        <v>14</v>
      </c>
      <c r="AF88" s="48">
        <f t="shared" si="23"/>
        <v>3</v>
      </c>
      <c r="AG88" s="48" t="str">
        <f t="shared" si="24"/>
        <v>35_3</v>
      </c>
      <c r="AH88" s="48">
        <v>2457</v>
      </c>
      <c r="AI88" s="484"/>
      <c r="AJ88" s="55">
        <v>35</v>
      </c>
      <c r="AK88" s="55">
        <v>3</v>
      </c>
      <c r="AL88" s="55">
        <v>14</v>
      </c>
      <c r="AM88" s="48">
        <f t="shared" si="25"/>
        <v>3</v>
      </c>
      <c r="AN88" s="48" t="str">
        <f t="shared" si="26"/>
        <v>35_3</v>
      </c>
      <c r="AO88" s="50" t="str">
        <f t="shared" si="27"/>
        <v>35_3</v>
      </c>
      <c r="AP88" s="50">
        <f t="shared" si="31"/>
        <v>2381</v>
      </c>
      <c r="AQ88" s="50">
        <f t="shared" si="32"/>
        <v>2457</v>
      </c>
      <c r="AR88" s="473">
        <f t="shared" si="33"/>
        <v>2457</v>
      </c>
      <c r="AS88" s="469">
        <f t="shared" si="28"/>
        <v>15.699680511182109</v>
      </c>
      <c r="AT88" s="5"/>
      <c r="AU88" s="5"/>
      <c r="AV88" s="5"/>
      <c r="AW88" s="5"/>
      <c r="AX88" s="5"/>
      <c r="AY88" s="5"/>
      <c r="AZ88" s="6"/>
    </row>
    <row r="89" spans="1:52" x14ac:dyDescent="0.15">
      <c r="A89" s="48">
        <v>35</v>
      </c>
      <c r="B89" s="55">
        <v>4</v>
      </c>
      <c r="C89" s="55">
        <v>15</v>
      </c>
      <c r="D89" s="48">
        <f t="shared" si="29"/>
        <v>4</v>
      </c>
      <c r="E89" s="48" t="str">
        <f t="shared" si="30"/>
        <v>35_4</v>
      </c>
      <c r="F89" s="48">
        <v>2216</v>
      </c>
      <c r="G89" s="1"/>
      <c r="H89" s="55">
        <v>35</v>
      </c>
      <c r="I89" s="55">
        <v>4</v>
      </c>
      <c r="J89" s="55">
        <v>15</v>
      </c>
      <c r="K89" s="48">
        <f t="shared" si="17"/>
        <v>4</v>
      </c>
      <c r="L89" s="48" t="str">
        <f t="shared" si="18"/>
        <v>35_4</v>
      </c>
      <c r="M89" s="48">
        <v>2291</v>
      </c>
      <c r="N89" s="68"/>
      <c r="O89" s="55">
        <v>35</v>
      </c>
      <c r="P89" s="55">
        <v>4</v>
      </c>
      <c r="Q89" s="55">
        <v>15</v>
      </c>
      <c r="R89" s="48">
        <f t="shared" si="19"/>
        <v>4</v>
      </c>
      <c r="S89" s="48" t="str">
        <f t="shared" si="20"/>
        <v>35_4</v>
      </c>
      <c r="T89" s="48">
        <v>2363</v>
      </c>
      <c r="U89" s="68"/>
      <c r="V89" s="55">
        <v>35</v>
      </c>
      <c r="W89" s="55">
        <v>4</v>
      </c>
      <c r="X89" s="55">
        <v>15</v>
      </c>
      <c r="Y89" s="48">
        <f t="shared" si="21"/>
        <v>4</v>
      </c>
      <c r="Z89" s="48" t="str">
        <f t="shared" si="22"/>
        <v>35_4</v>
      </c>
      <c r="AA89" s="48">
        <v>2448</v>
      </c>
      <c r="AB89" s="484"/>
      <c r="AC89" s="55">
        <v>35</v>
      </c>
      <c r="AD89" s="55">
        <v>4</v>
      </c>
      <c r="AE89" s="55">
        <v>15</v>
      </c>
      <c r="AF89" s="48">
        <f t="shared" si="23"/>
        <v>4</v>
      </c>
      <c r="AG89" s="48" t="str">
        <f t="shared" si="24"/>
        <v>35_4</v>
      </c>
      <c r="AH89" s="48">
        <v>2526</v>
      </c>
      <c r="AI89" s="484"/>
      <c r="AJ89" s="55">
        <v>35</v>
      </c>
      <c r="AK89" s="55">
        <v>4</v>
      </c>
      <c r="AL89" s="55">
        <v>15</v>
      </c>
      <c r="AM89" s="48">
        <f t="shared" si="25"/>
        <v>4</v>
      </c>
      <c r="AN89" s="48" t="str">
        <f t="shared" si="26"/>
        <v>35_4</v>
      </c>
      <c r="AO89" s="50" t="str">
        <f t="shared" si="27"/>
        <v>35_4</v>
      </c>
      <c r="AP89" s="50">
        <f t="shared" si="31"/>
        <v>2448</v>
      </c>
      <c r="AQ89" s="50">
        <f t="shared" si="32"/>
        <v>2526</v>
      </c>
      <c r="AR89" s="473">
        <f t="shared" si="33"/>
        <v>2526</v>
      </c>
      <c r="AS89" s="469">
        <f t="shared" si="28"/>
        <v>16.140575079872203</v>
      </c>
      <c r="AT89" s="5"/>
      <c r="AU89" s="5"/>
      <c r="AV89" s="5"/>
      <c r="AW89" s="5"/>
      <c r="AX89" s="5"/>
      <c r="AY89" s="5"/>
      <c r="AZ89" s="6"/>
    </row>
    <row r="90" spans="1:52" x14ac:dyDescent="0.15">
      <c r="A90" s="48">
        <v>35</v>
      </c>
      <c r="B90" s="55">
        <v>5</v>
      </c>
      <c r="C90" s="55">
        <v>16</v>
      </c>
      <c r="D90" s="48">
        <f t="shared" si="29"/>
        <v>5</v>
      </c>
      <c r="E90" s="48" t="str">
        <f t="shared" si="30"/>
        <v>35_5</v>
      </c>
      <c r="F90" s="48">
        <v>2287</v>
      </c>
      <c r="G90" s="1"/>
      <c r="H90" s="55">
        <v>35</v>
      </c>
      <c r="I90" s="55">
        <v>5</v>
      </c>
      <c r="J90" s="55">
        <v>16</v>
      </c>
      <c r="K90" s="48">
        <f t="shared" si="17"/>
        <v>5</v>
      </c>
      <c r="L90" s="48" t="str">
        <f t="shared" si="18"/>
        <v>35_5</v>
      </c>
      <c r="M90" s="48">
        <v>2365</v>
      </c>
      <c r="N90" s="68"/>
      <c r="O90" s="55">
        <v>35</v>
      </c>
      <c r="P90" s="55">
        <v>5</v>
      </c>
      <c r="Q90" s="55">
        <v>16</v>
      </c>
      <c r="R90" s="48">
        <f t="shared" si="19"/>
        <v>5</v>
      </c>
      <c r="S90" s="48" t="str">
        <f t="shared" si="20"/>
        <v>35_5</v>
      </c>
      <c r="T90" s="48">
        <v>2439</v>
      </c>
      <c r="U90" s="68"/>
      <c r="V90" s="55">
        <v>35</v>
      </c>
      <c r="W90" s="55">
        <v>5</v>
      </c>
      <c r="X90" s="55">
        <v>16</v>
      </c>
      <c r="Y90" s="48">
        <f t="shared" si="21"/>
        <v>5</v>
      </c>
      <c r="Z90" s="48" t="str">
        <f t="shared" si="22"/>
        <v>35_5</v>
      </c>
      <c r="AA90" s="48">
        <v>2524</v>
      </c>
      <c r="AB90" s="484"/>
      <c r="AC90" s="55">
        <v>35</v>
      </c>
      <c r="AD90" s="55">
        <v>5</v>
      </c>
      <c r="AE90" s="55">
        <v>16</v>
      </c>
      <c r="AF90" s="48">
        <f t="shared" si="23"/>
        <v>5</v>
      </c>
      <c r="AG90" s="48" t="str">
        <f t="shared" si="24"/>
        <v>35_5</v>
      </c>
      <c r="AH90" s="48">
        <v>2605</v>
      </c>
      <c r="AI90" s="484"/>
      <c r="AJ90" s="55">
        <v>35</v>
      </c>
      <c r="AK90" s="55">
        <v>5</v>
      </c>
      <c r="AL90" s="55">
        <v>16</v>
      </c>
      <c r="AM90" s="48">
        <f t="shared" si="25"/>
        <v>5</v>
      </c>
      <c r="AN90" s="48" t="str">
        <f t="shared" si="26"/>
        <v>35_5</v>
      </c>
      <c r="AO90" s="50" t="str">
        <f t="shared" si="27"/>
        <v>35_5</v>
      </c>
      <c r="AP90" s="50">
        <f t="shared" si="31"/>
        <v>2524</v>
      </c>
      <c r="AQ90" s="50">
        <f t="shared" si="32"/>
        <v>2605</v>
      </c>
      <c r="AR90" s="473">
        <f t="shared" si="33"/>
        <v>2605</v>
      </c>
      <c r="AS90" s="469">
        <f t="shared" si="28"/>
        <v>16.645367412140576</v>
      </c>
      <c r="AT90" s="5"/>
      <c r="AU90" s="5"/>
      <c r="AV90" s="5"/>
      <c r="AW90" s="5"/>
      <c r="AX90" s="5"/>
      <c r="AY90" s="5"/>
      <c r="AZ90" s="6"/>
    </row>
    <row r="91" spans="1:52" x14ac:dyDescent="0.15">
      <c r="A91" s="48">
        <v>35</v>
      </c>
      <c r="B91" s="55">
        <v>6</v>
      </c>
      <c r="C91" s="55">
        <v>17</v>
      </c>
      <c r="D91" s="48">
        <f t="shared" si="29"/>
        <v>6</v>
      </c>
      <c r="E91" s="48" t="str">
        <f t="shared" si="30"/>
        <v>35_6</v>
      </c>
      <c r="F91" s="48">
        <v>2345</v>
      </c>
      <c r="G91" s="1"/>
      <c r="H91" s="55">
        <v>35</v>
      </c>
      <c r="I91" s="55">
        <v>6</v>
      </c>
      <c r="J91" s="55">
        <v>17</v>
      </c>
      <c r="K91" s="48">
        <f t="shared" si="17"/>
        <v>6</v>
      </c>
      <c r="L91" s="48" t="str">
        <f t="shared" si="18"/>
        <v>35_6</v>
      </c>
      <c r="M91" s="48">
        <v>2425</v>
      </c>
      <c r="N91" s="1"/>
      <c r="O91" s="55">
        <v>35</v>
      </c>
      <c r="P91" s="55">
        <v>6</v>
      </c>
      <c r="Q91" s="55">
        <v>17</v>
      </c>
      <c r="R91" s="48">
        <f t="shared" si="19"/>
        <v>6</v>
      </c>
      <c r="S91" s="48" t="str">
        <f t="shared" si="20"/>
        <v>35_6</v>
      </c>
      <c r="T91" s="48">
        <v>2501</v>
      </c>
      <c r="U91" s="1"/>
      <c r="V91" s="55">
        <v>35</v>
      </c>
      <c r="W91" s="55">
        <v>6</v>
      </c>
      <c r="X91" s="55">
        <v>17</v>
      </c>
      <c r="Y91" s="48">
        <f t="shared" si="21"/>
        <v>6</v>
      </c>
      <c r="Z91" s="48" t="str">
        <f t="shared" si="22"/>
        <v>35_6</v>
      </c>
      <c r="AA91" s="48">
        <v>2586</v>
      </c>
      <c r="AB91" s="484"/>
      <c r="AC91" s="55">
        <v>35</v>
      </c>
      <c r="AD91" s="55">
        <v>6</v>
      </c>
      <c r="AE91" s="55">
        <v>17</v>
      </c>
      <c r="AF91" s="48">
        <f t="shared" si="23"/>
        <v>6</v>
      </c>
      <c r="AG91" s="48" t="str">
        <f t="shared" si="24"/>
        <v>35_6</v>
      </c>
      <c r="AH91" s="48">
        <v>2669</v>
      </c>
      <c r="AI91" s="484"/>
      <c r="AJ91" s="55">
        <v>35</v>
      </c>
      <c r="AK91" s="55">
        <v>6</v>
      </c>
      <c r="AL91" s="55">
        <v>17</v>
      </c>
      <c r="AM91" s="48">
        <f t="shared" si="25"/>
        <v>6</v>
      </c>
      <c r="AN91" s="48" t="str">
        <f t="shared" si="26"/>
        <v>35_6</v>
      </c>
      <c r="AO91" s="50" t="str">
        <f t="shared" si="27"/>
        <v>35_6</v>
      </c>
      <c r="AP91" s="50">
        <f t="shared" si="31"/>
        <v>2586</v>
      </c>
      <c r="AQ91" s="50">
        <f t="shared" si="32"/>
        <v>2669</v>
      </c>
      <c r="AR91" s="473">
        <f t="shared" si="33"/>
        <v>2669</v>
      </c>
      <c r="AS91" s="469">
        <f t="shared" si="28"/>
        <v>17.054313099041533</v>
      </c>
      <c r="AT91" s="5"/>
      <c r="AU91" s="5"/>
      <c r="AV91" s="5"/>
      <c r="AW91" s="5"/>
      <c r="AX91" s="5"/>
      <c r="AY91" s="5"/>
      <c r="AZ91" s="6"/>
    </row>
    <row r="92" spans="1:52" x14ac:dyDescent="0.15">
      <c r="A92" s="48">
        <v>35</v>
      </c>
      <c r="B92" s="55">
        <v>7</v>
      </c>
      <c r="C92" s="55">
        <v>18</v>
      </c>
      <c r="D92" s="48">
        <f t="shared" si="29"/>
        <v>7</v>
      </c>
      <c r="E92" s="48" t="str">
        <f t="shared" si="30"/>
        <v>35_7</v>
      </c>
      <c r="F92" s="48">
        <v>2413</v>
      </c>
      <c r="G92" s="1"/>
      <c r="H92" s="55">
        <v>35</v>
      </c>
      <c r="I92" s="55">
        <v>7</v>
      </c>
      <c r="J92" s="55">
        <v>18</v>
      </c>
      <c r="K92" s="48">
        <f t="shared" si="17"/>
        <v>7</v>
      </c>
      <c r="L92" s="48" t="str">
        <f t="shared" si="18"/>
        <v>35_7</v>
      </c>
      <c r="M92" s="48">
        <v>2495</v>
      </c>
      <c r="N92" s="68"/>
      <c r="O92" s="55">
        <v>35</v>
      </c>
      <c r="P92" s="55">
        <v>7</v>
      </c>
      <c r="Q92" s="55">
        <v>18</v>
      </c>
      <c r="R92" s="48">
        <f t="shared" si="19"/>
        <v>7</v>
      </c>
      <c r="S92" s="48" t="str">
        <f t="shared" si="20"/>
        <v>35_7</v>
      </c>
      <c r="T92" s="48">
        <v>2574</v>
      </c>
      <c r="U92" s="68"/>
      <c r="V92" s="55">
        <v>35</v>
      </c>
      <c r="W92" s="55">
        <v>7</v>
      </c>
      <c r="X92" s="55">
        <v>18</v>
      </c>
      <c r="Y92" s="48">
        <f t="shared" si="21"/>
        <v>7</v>
      </c>
      <c r="Z92" s="48" t="str">
        <f t="shared" si="22"/>
        <v>35_7</v>
      </c>
      <c r="AA92" s="48">
        <v>2659</v>
      </c>
      <c r="AB92" s="484"/>
      <c r="AC92" s="55">
        <v>35</v>
      </c>
      <c r="AD92" s="55">
        <v>7</v>
      </c>
      <c r="AE92" s="55">
        <v>18</v>
      </c>
      <c r="AF92" s="48">
        <f t="shared" si="23"/>
        <v>7</v>
      </c>
      <c r="AG92" s="48" t="str">
        <f t="shared" si="24"/>
        <v>35_7</v>
      </c>
      <c r="AH92" s="48">
        <v>2744</v>
      </c>
      <c r="AI92" s="484"/>
      <c r="AJ92" s="55">
        <v>35</v>
      </c>
      <c r="AK92" s="55">
        <v>7</v>
      </c>
      <c r="AL92" s="55">
        <v>18</v>
      </c>
      <c r="AM92" s="48">
        <f t="shared" si="25"/>
        <v>7</v>
      </c>
      <c r="AN92" s="48" t="str">
        <f t="shared" si="26"/>
        <v>35_7</v>
      </c>
      <c r="AO92" s="50" t="str">
        <f t="shared" si="27"/>
        <v>35_7</v>
      </c>
      <c r="AP92" s="50">
        <f t="shared" si="31"/>
        <v>2659</v>
      </c>
      <c r="AQ92" s="50">
        <f t="shared" si="32"/>
        <v>2744</v>
      </c>
      <c r="AR92" s="473">
        <f t="shared" si="33"/>
        <v>2744</v>
      </c>
      <c r="AS92" s="469">
        <f t="shared" si="28"/>
        <v>17.533546325878593</v>
      </c>
      <c r="AT92" s="5"/>
      <c r="AU92" s="5"/>
      <c r="AV92" s="5"/>
      <c r="AW92" s="5"/>
      <c r="AX92" s="5"/>
      <c r="AY92" s="5"/>
      <c r="AZ92" s="6"/>
    </row>
    <row r="93" spans="1:52" x14ac:dyDescent="0.15">
      <c r="A93" s="48">
        <v>35</v>
      </c>
      <c r="B93" s="55">
        <v>8</v>
      </c>
      <c r="C93" s="55">
        <v>19</v>
      </c>
      <c r="D93" s="48">
        <f t="shared" si="29"/>
        <v>8</v>
      </c>
      <c r="E93" s="48" t="str">
        <f t="shared" si="30"/>
        <v>35_8</v>
      </c>
      <c r="F93" s="48">
        <v>2478</v>
      </c>
      <c r="G93" s="1"/>
      <c r="H93" s="55">
        <v>35</v>
      </c>
      <c r="I93" s="55">
        <v>8</v>
      </c>
      <c r="J93" s="55">
        <v>19</v>
      </c>
      <c r="K93" s="48">
        <f t="shared" si="17"/>
        <v>8</v>
      </c>
      <c r="L93" s="48" t="str">
        <f t="shared" si="18"/>
        <v>35_8</v>
      </c>
      <c r="M93" s="48">
        <v>2562</v>
      </c>
      <c r="N93" s="68"/>
      <c r="O93" s="55">
        <v>35</v>
      </c>
      <c r="P93" s="55">
        <v>8</v>
      </c>
      <c r="Q93" s="55">
        <v>19</v>
      </c>
      <c r="R93" s="48">
        <f t="shared" si="19"/>
        <v>8</v>
      </c>
      <c r="S93" s="48" t="str">
        <f t="shared" si="20"/>
        <v>35_8</v>
      </c>
      <c r="T93" s="48">
        <v>2643</v>
      </c>
      <c r="U93" s="68"/>
      <c r="V93" s="55">
        <v>35</v>
      </c>
      <c r="W93" s="55">
        <v>8</v>
      </c>
      <c r="X93" s="55">
        <v>19</v>
      </c>
      <c r="Y93" s="48">
        <f t="shared" si="21"/>
        <v>8</v>
      </c>
      <c r="Z93" s="48" t="str">
        <f t="shared" si="22"/>
        <v>35_8</v>
      </c>
      <c r="AA93" s="48">
        <v>2728</v>
      </c>
      <c r="AB93" s="484"/>
      <c r="AC93" s="55">
        <v>35</v>
      </c>
      <c r="AD93" s="55">
        <v>8</v>
      </c>
      <c r="AE93" s="55">
        <v>19</v>
      </c>
      <c r="AF93" s="48">
        <f t="shared" si="23"/>
        <v>8</v>
      </c>
      <c r="AG93" s="48" t="str">
        <f t="shared" si="24"/>
        <v>35_8</v>
      </c>
      <c r="AH93" s="48">
        <v>2815</v>
      </c>
      <c r="AI93" s="484"/>
      <c r="AJ93" s="55">
        <v>35</v>
      </c>
      <c r="AK93" s="55">
        <v>8</v>
      </c>
      <c r="AL93" s="55">
        <v>19</v>
      </c>
      <c r="AM93" s="48">
        <f t="shared" si="25"/>
        <v>8</v>
      </c>
      <c r="AN93" s="48" t="str">
        <f t="shared" si="26"/>
        <v>35_8</v>
      </c>
      <c r="AO93" s="50" t="str">
        <f t="shared" si="27"/>
        <v>35_8</v>
      </c>
      <c r="AP93" s="50">
        <f t="shared" si="31"/>
        <v>2728</v>
      </c>
      <c r="AQ93" s="50">
        <f t="shared" si="32"/>
        <v>2815</v>
      </c>
      <c r="AR93" s="473">
        <f t="shared" si="33"/>
        <v>2815</v>
      </c>
      <c r="AS93" s="469">
        <f t="shared" si="28"/>
        <v>17.987220447284344</v>
      </c>
      <c r="AT93" s="5"/>
      <c r="AU93" s="5"/>
      <c r="AV93" s="5"/>
      <c r="AW93" s="5"/>
      <c r="AX93" s="5"/>
      <c r="AY93" s="5"/>
      <c r="AZ93" s="6"/>
    </row>
    <row r="94" spans="1:52" x14ac:dyDescent="0.15">
      <c r="A94" s="48">
        <v>35</v>
      </c>
      <c r="B94" s="55">
        <v>9</v>
      </c>
      <c r="C94" s="55">
        <v>20</v>
      </c>
      <c r="D94" s="48">
        <f t="shared" si="29"/>
        <v>9</v>
      </c>
      <c r="E94" s="48" t="str">
        <f t="shared" si="30"/>
        <v>35_9</v>
      </c>
      <c r="F94" s="48">
        <v>2546</v>
      </c>
      <c r="G94" s="1"/>
      <c r="H94" s="55">
        <v>35</v>
      </c>
      <c r="I94" s="55">
        <v>9</v>
      </c>
      <c r="J94" s="55">
        <v>20</v>
      </c>
      <c r="K94" s="48">
        <f t="shared" si="17"/>
        <v>9</v>
      </c>
      <c r="L94" s="48" t="str">
        <f t="shared" si="18"/>
        <v>35_9</v>
      </c>
      <c r="M94" s="48">
        <v>2633</v>
      </c>
      <c r="N94" s="68"/>
      <c r="O94" s="55">
        <v>35</v>
      </c>
      <c r="P94" s="55">
        <v>9</v>
      </c>
      <c r="Q94" s="55">
        <v>20</v>
      </c>
      <c r="R94" s="48">
        <f t="shared" si="19"/>
        <v>9</v>
      </c>
      <c r="S94" s="48" t="str">
        <f t="shared" si="20"/>
        <v>35_9</v>
      </c>
      <c r="T94" s="48">
        <v>2716</v>
      </c>
      <c r="U94" s="1"/>
      <c r="V94" s="55">
        <v>35</v>
      </c>
      <c r="W94" s="55">
        <v>9</v>
      </c>
      <c r="X94" s="55">
        <v>20</v>
      </c>
      <c r="Y94" s="48">
        <f t="shared" si="21"/>
        <v>9</v>
      </c>
      <c r="Z94" s="48" t="str">
        <f t="shared" si="22"/>
        <v>35_9</v>
      </c>
      <c r="AA94" s="48">
        <v>2801</v>
      </c>
      <c r="AB94" s="484"/>
      <c r="AC94" s="55">
        <v>35</v>
      </c>
      <c r="AD94" s="55">
        <v>9</v>
      </c>
      <c r="AE94" s="55">
        <v>20</v>
      </c>
      <c r="AF94" s="48">
        <f t="shared" si="23"/>
        <v>9</v>
      </c>
      <c r="AG94" s="48" t="str">
        <f t="shared" si="24"/>
        <v>35_9</v>
      </c>
      <c r="AH94" s="48">
        <v>2891</v>
      </c>
      <c r="AI94" s="484"/>
      <c r="AJ94" s="55">
        <v>35</v>
      </c>
      <c r="AK94" s="55">
        <v>9</v>
      </c>
      <c r="AL94" s="55">
        <v>20</v>
      </c>
      <c r="AM94" s="48">
        <f t="shared" si="25"/>
        <v>9</v>
      </c>
      <c r="AN94" s="48" t="str">
        <f t="shared" si="26"/>
        <v>35_9</v>
      </c>
      <c r="AO94" s="50" t="str">
        <f t="shared" si="27"/>
        <v>35_9</v>
      </c>
      <c r="AP94" s="50">
        <f t="shared" si="31"/>
        <v>2801</v>
      </c>
      <c r="AQ94" s="50">
        <f t="shared" si="32"/>
        <v>2891</v>
      </c>
      <c r="AR94" s="473">
        <f t="shared" si="33"/>
        <v>2891</v>
      </c>
      <c r="AS94" s="469">
        <f t="shared" si="28"/>
        <v>18.472843450479232</v>
      </c>
      <c r="AT94" s="5"/>
      <c r="AU94" s="5"/>
      <c r="AV94" s="5"/>
      <c r="AW94" s="5"/>
      <c r="AX94" s="5"/>
      <c r="AY94" s="5"/>
      <c r="AZ94" s="6"/>
    </row>
    <row r="95" spans="1:52" x14ac:dyDescent="0.15">
      <c r="A95" s="48">
        <v>35</v>
      </c>
      <c r="B95" s="55">
        <v>10</v>
      </c>
      <c r="C95" s="55">
        <v>21</v>
      </c>
      <c r="D95" s="48">
        <f t="shared" si="29"/>
        <v>10</v>
      </c>
      <c r="E95" s="48" t="str">
        <f t="shared" si="30"/>
        <v>35_10</v>
      </c>
      <c r="F95" s="48">
        <v>2610</v>
      </c>
      <c r="G95" s="1"/>
      <c r="H95" s="55">
        <v>35</v>
      </c>
      <c r="I95" s="55">
        <v>10</v>
      </c>
      <c r="J95" s="55">
        <v>21</v>
      </c>
      <c r="K95" s="48">
        <f t="shared" si="17"/>
        <v>10</v>
      </c>
      <c r="L95" s="48" t="str">
        <f t="shared" si="18"/>
        <v>35_10</v>
      </c>
      <c r="M95" s="48">
        <v>2699</v>
      </c>
      <c r="N95" s="68"/>
      <c r="O95" s="55">
        <v>35</v>
      </c>
      <c r="P95" s="55">
        <v>10</v>
      </c>
      <c r="Q95" s="55">
        <v>21</v>
      </c>
      <c r="R95" s="48">
        <f t="shared" si="19"/>
        <v>10</v>
      </c>
      <c r="S95" s="48" t="str">
        <f t="shared" si="20"/>
        <v>35_10</v>
      </c>
      <c r="T95" s="48">
        <v>2784</v>
      </c>
      <c r="U95" s="68"/>
      <c r="V95" s="55">
        <v>35</v>
      </c>
      <c r="W95" s="55">
        <v>10</v>
      </c>
      <c r="X95" s="55">
        <v>21</v>
      </c>
      <c r="Y95" s="48">
        <f t="shared" si="21"/>
        <v>10</v>
      </c>
      <c r="Z95" s="48" t="str">
        <f t="shared" si="22"/>
        <v>35_10</v>
      </c>
      <c r="AA95" s="48">
        <v>2869</v>
      </c>
      <c r="AB95" s="494"/>
      <c r="AC95" s="178">
        <v>35</v>
      </c>
      <c r="AD95" s="178">
        <v>10</v>
      </c>
      <c r="AE95" s="178">
        <v>21</v>
      </c>
      <c r="AF95" s="50">
        <f t="shared" si="23"/>
        <v>10</v>
      </c>
      <c r="AG95" s="50" t="str">
        <f t="shared" si="24"/>
        <v>35_10</v>
      </c>
      <c r="AH95" s="48">
        <v>2961</v>
      </c>
      <c r="AI95" s="484"/>
      <c r="AJ95" s="55">
        <v>35</v>
      </c>
      <c r="AK95" s="55">
        <v>10</v>
      </c>
      <c r="AL95" s="55">
        <v>21</v>
      </c>
      <c r="AM95" s="48">
        <f t="shared" si="25"/>
        <v>10</v>
      </c>
      <c r="AN95" s="48" t="str">
        <f t="shared" si="26"/>
        <v>35_10</v>
      </c>
      <c r="AO95" s="50" t="str">
        <f t="shared" si="27"/>
        <v>35_10</v>
      </c>
      <c r="AP95" s="50">
        <f t="shared" si="31"/>
        <v>2869</v>
      </c>
      <c r="AQ95" s="50">
        <f t="shared" si="32"/>
        <v>2961</v>
      </c>
      <c r="AR95" s="473">
        <f t="shared" si="33"/>
        <v>2961</v>
      </c>
      <c r="AS95" s="469">
        <f t="shared" si="28"/>
        <v>18.920127795527158</v>
      </c>
      <c r="AT95" s="5"/>
      <c r="AU95" s="5"/>
      <c r="AV95" s="5"/>
      <c r="AW95" s="5"/>
      <c r="AX95" s="5"/>
      <c r="AY95" s="5"/>
      <c r="AZ95" s="6"/>
    </row>
    <row r="96" spans="1:52" x14ac:dyDescent="0.15">
      <c r="A96" s="48">
        <v>35</v>
      </c>
      <c r="B96" s="55">
        <v>11</v>
      </c>
      <c r="C96" s="55">
        <v>22</v>
      </c>
      <c r="D96" s="48">
        <f t="shared" si="29"/>
        <v>11</v>
      </c>
      <c r="E96" s="48" t="str">
        <f t="shared" si="30"/>
        <v>35_11</v>
      </c>
      <c r="F96" s="48">
        <v>2675</v>
      </c>
      <c r="G96" s="1"/>
      <c r="H96" s="55">
        <v>35</v>
      </c>
      <c r="I96" s="55">
        <v>11</v>
      </c>
      <c r="J96" s="55">
        <v>22</v>
      </c>
      <c r="K96" s="48">
        <f t="shared" si="17"/>
        <v>11</v>
      </c>
      <c r="L96" s="48" t="str">
        <f t="shared" si="18"/>
        <v>35_11</v>
      </c>
      <c r="M96" s="48">
        <v>2766</v>
      </c>
      <c r="N96" s="1"/>
      <c r="O96" s="55">
        <v>35</v>
      </c>
      <c r="P96" s="55">
        <v>11</v>
      </c>
      <c r="Q96" s="55">
        <v>22</v>
      </c>
      <c r="R96" s="48">
        <f t="shared" si="19"/>
        <v>11</v>
      </c>
      <c r="S96" s="48" t="str">
        <f t="shared" si="20"/>
        <v>35_11</v>
      </c>
      <c r="T96" s="48">
        <v>2853</v>
      </c>
      <c r="U96" s="68"/>
      <c r="V96" s="55">
        <v>35</v>
      </c>
      <c r="W96" s="55">
        <v>11</v>
      </c>
      <c r="X96" s="55">
        <v>22</v>
      </c>
      <c r="Y96" s="48">
        <f t="shared" si="21"/>
        <v>11</v>
      </c>
      <c r="Z96" s="48" t="str">
        <f t="shared" si="22"/>
        <v>35_11</v>
      </c>
      <c r="AA96" s="48">
        <v>2938</v>
      </c>
      <c r="AB96" s="494"/>
      <c r="AC96" s="178">
        <v>35</v>
      </c>
      <c r="AD96" s="178">
        <v>11</v>
      </c>
      <c r="AE96" s="178">
        <v>22</v>
      </c>
      <c r="AF96" s="50">
        <f t="shared" si="23"/>
        <v>11</v>
      </c>
      <c r="AG96" s="50" t="str">
        <f t="shared" si="24"/>
        <v>35_11</v>
      </c>
      <c r="AH96" s="48">
        <v>3032</v>
      </c>
      <c r="AI96" s="484"/>
      <c r="AJ96" s="55">
        <v>35</v>
      </c>
      <c r="AK96" s="55">
        <v>11</v>
      </c>
      <c r="AL96" s="55">
        <v>22</v>
      </c>
      <c r="AM96" s="48">
        <f t="shared" si="25"/>
        <v>11</v>
      </c>
      <c r="AN96" s="48" t="str">
        <f t="shared" si="26"/>
        <v>35_11</v>
      </c>
      <c r="AO96" s="50" t="str">
        <f t="shared" si="27"/>
        <v>35_11</v>
      </c>
      <c r="AP96" s="50">
        <f t="shared" si="31"/>
        <v>2938</v>
      </c>
      <c r="AQ96" s="50">
        <f t="shared" si="32"/>
        <v>3032</v>
      </c>
      <c r="AR96" s="473">
        <f t="shared" si="33"/>
        <v>3032</v>
      </c>
      <c r="AS96" s="469">
        <f t="shared" si="28"/>
        <v>19.373801916932909</v>
      </c>
      <c r="AT96" s="5"/>
      <c r="AU96" s="5"/>
      <c r="AV96" s="5"/>
      <c r="AW96" s="5"/>
      <c r="AX96" s="5"/>
      <c r="AY96" s="5"/>
      <c r="AZ96" s="6"/>
    </row>
    <row r="97" spans="1:52" x14ac:dyDescent="0.15">
      <c r="A97" s="48"/>
      <c r="B97" s="55"/>
      <c r="C97" s="55"/>
      <c r="D97" s="48"/>
      <c r="E97" s="48"/>
      <c r="F97" s="48"/>
      <c r="G97" s="1"/>
      <c r="H97" s="55"/>
      <c r="I97" s="55"/>
      <c r="J97" s="55"/>
      <c r="K97" s="48"/>
      <c r="L97" s="48"/>
      <c r="M97" s="48"/>
      <c r="N97" s="68"/>
      <c r="O97" s="55"/>
      <c r="P97" s="55"/>
      <c r="Q97" s="55"/>
      <c r="R97" s="48"/>
      <c r="S97" s="48"/>
      <c r="T97" s="48"/>
      <c r="U97" s="68"/>
      <c r="V97" s="55">
        <v>35</v>
      </c>
      <c r="W97" s="55">
        <v>12</v>
      </c>
      <c r="X97" s="55">
        <v>23</v>
      </c>
      <c r="Y97" s="48">
        <f t="shared" si="21"/>
        <v>12</v>
      </c>
      <c r="Z97" s="48" t="str">
        <f t="shared" si="22"/>
        <v>35_12</v>
      </c>
      <c r="AA97" s="48">
        <v>3009</v>
      </c>
      <c r="AB97" s="494"/>
      <c r="AC97" s="178">
        <v>35</v>
      </c>
      <c r="AD97" s="178">
        <v>12</v>
      </c>
      <c r="AE97" s="178">
        <v>23</v>
      </c>
      <c r="AF97" s="50">
        <f t="shared" si="23"/>
        <v>12</v>
      </c>
      <c r="AG97" s="50" t="str">
        <f t="shared" si="24"/>
        <v>35_12</v>
      </c>
      <c r="AH97" s="48">
        <v>3105</v>
      </c>
      <c r="AI97" s="484"/>
      <c r="AJ97" s="55">
        <v>35</v>
      </c>
      <c r="AK97" s="55">
        <v>12</v>
      </c>
      <c r="AL97" s="55">
        <v>23</v>
      </c>
      <c r="AM97" s="48">
        <f t="shared" si="25"/>
        <v>12</v>
      </c>
      <c r="AN97" s="48" t="str">
        <f t="shared" si="26"/>
        <v>35_12</v>
      </c>
      <c r="AO97" s="50" t="str">
        <f t="shared" si="27"/>
        <v>35_12</v>
      </c>
      <c r="AP97" s="50">
        <f t="shared" si="31"/>
        <v>3009</v>
      </c>
      <c r="AQ97" s="50">
        <f t="shared" si="32"/>
        <v>3105</v>
      </c>
      <c r="AR97" s="473">
        <f t="shared" si="33"/>
        <v>3105</v>
      </c>
      <c r="AS97" s="469">
        <f t="shared" si="28"/>
        <v>19.840255591054312</v>
      </c>
      <c r="AT97" s="5"/>
      <c r="AU97" s="5"/>
      <c r="AV97" s="5"/>
      <c r="AW97" s="5"/>
      <c r="AX97" s="5"/>
      <c r="AY97" s="5"/>
      <c r="AZ97" s="6"/>
    </row>
    <row r="98" spans="1:52" x14ac:dyDescent="0.15">
      <c r="A98" s="48">
        <v>40</v>
      </c>
      <c r="B98" s="55">
        <v>0</v>
      </c>
      <c r="C98" s="55">
        <v>10</v>
      </c>
      <c r="D98" s="48">
        <f t="shared" si="29"/>
        <v>0</v>
      </c>
      <c r="E98" s="48" t="str">
        <f t="shared" si="30"/>
        <v>40_0</v>
      </c>
      <c r="F98" s="48">
        <v>1898</v>
      </c>
      <c r="G98" s="1"/>
      <c r="H98" s="55">
        <v>40</v>
      </c>
      <c r="I98" s="55">
        <v>0</v>
      </c>
      <c r="J98" s="55">
        <v>10</v>
      </c>
      <c r="K98" s="48">
        <f t="shared" si="17"/>
        <v>0</v>
      </c>
      <c r="L98" s="48" t="str">
        <f t="shared" si="18"/>
        <v>40_0</v>
      </c>
      <c r="M98" s="48">
        <v>1963</v>
      </c>
      <c r="N98" s="68"/>
      <c r="O98" s="55">
        <v>40</v>
      </c>
      <c r="P98" s="55">
        <v>0</v>
      </c>
      <c r="Q98" s="55">
        <v>10</v>
      </c>
      <c r="R98" s="48">
        <f t="shared" si="19"/>
        <v>0</v>
      </c>
      <c r="S98" s="48" t="str">
        <f t="shared" si="20"/>
        <v>40_0</v>
      </c>
      <c r="T98" s="48">
        <v>2025</v>
      </c>
      <c r="U98" s="1"/>
      <c r="V98" s="55">
        <v>40</v>
      </c>
      <c r="W98" s="55">
        <v>0</v>
      </c>
      <c r="X98" s="55">
        <v>10</v>
      </c>
      <c r="Y98" s="48">
        <f t="shared" si="21"/>
        <v>0</v>
      </c>
      <c r="Z98" s="48" t="str">
        <f t="shared" si="22"/>
        <v>40_0</v>
      </c>
      <c r="AA98" s="48" t="s">
        <v>353</v>
      </c>
      <c r="AB98" s="494"/>
      <c r="AC98" s="178">
        <v>40</v>
      </c>
      <c r="AD98" s="178">
        <v>0</v>
      </c>
      <c r="AE98" s="178">
        <v>10</v>
      </c>
      <c r="AF98" s="50">
        <f t="shared" si="23"/>
        <v>0</v>
      </c>
      <c r="AG98" s="50" t="str">
        <f t="shared" si="24"/>
        <v>40_0</v>
      </c>
      <c r="AH98" s="48" t="s">
        <v>353</v>
      </c>
      <c r="AI98" s="484"/>
      <c r="AJ98" s="55">
        <v>40</v>
      </c>
      <c r="AK98" s="55">
        <v>0</v>
      </c>
      <c r="AL98" s="55">
        <v>10</v>
      </c>
      <c r="AM98" s="48">
        <f t="shared" si="25"/>
        <v>0</v>
      </c>
      <c r="AN98" s="48" t="str">
        <f t="shared" si="26"/>
        <v>40_0</v>
      </c>
      <c r="AO98" s="50" t="str">
        <f t="shared" si="27"/>
        <v>40_0</v>
      </c>
      <c r="AP98" s="50" t="str">
        <f t="shared" si="31"/>
        <v>vervalt</v>
      </c>
      <c r="AQ98" s="50" t="str">
        <f t="shared" si="32"/>
        <v>vervalt</v>
      </c>
      <c r="AR98" s="473" t="str">
        <f t="shared" si="33"/>
        <v>vervalt</v>
      </c>
      <c r="AS98" s="469" t="str">
        <f t="shared" si="28"/>
        <v>vervalt</v>
      </c>
      <c r="AT98" s="5"/>
      <c r="AU98" s="5"/>
      <c r="AV98" s="5"/>
      <c r="AW98" s="5"/>
      <c r="AX98" s="5"/>
      <c r="AY98" s="5"/>
      <c r="AZ98" s="6"/>
    </row>
    <row r="99" spans="1:52" x14ac:dyDescent="0.15">
      <c r="A99" s="48">
        <v>40</v>
      </c>
      <c r="B99" s="55">
        <v>1</v>
      </c>
      <c r="C99" s="55">
        <v>12</v>
      </c>
      <c r="D99" s="48">
        <f t="shared" si="29"/>
        <v>1</v>
      </c>
      <c r="E99" s="48" t="str">
        <f t="shared" si="30"/>
        <v>40_1</v>
      </c>
      <c r="F99" s="48">
        <v>2016</v>
      </c>
      <c r="G99" s="1"/>
      <c r="H99" s="55">
        <v>40</v>
      </c>
      <c r="I99" s="55">
        <v>1</v>
      </c>
      <c r="J99" s="55">
        <v>12</v>
      </c>
      <c r="K99" s="48">
        <f t="shared" si="17"/>
        <v>1</v>
      </c>
      <c r="L99" s="48" t="str">
        <f t="shared" si="18"/>
        <v>40_1</v>
      </c>
      <c r="M99" s="48">
        <v>2085</v>
      </c>
      <c r="N99" s="68"/>
      <c r="O99" s="55">
        <v>40</v>
      </c>
      <c r="P99" s="55">
        <v>1</v>
      </c>
      <c r="Q99" s="55">
        <v>12</v>
      </c>
      <c r="R99" s="48">
        <f t="shared" si="19"/>
        <v>1</v>
      </c>
      <c r="S99" s="48" t="str">
        <f t="shared" si="20"/>
        <v>40_1</v>
      </c>
      <c r="T99" s="48">
        <v>2151</v>
      </c>
      <c r="U99" s="68"/>
      <c r="V99" s="55">
        <v>40</v>
      </c>
      <c r="W99" s="55">
        <v>1</v>
      </c>
      <c r="X99" s="55">
        <v>12</v>
      </c>
      <c r="Y99" s="48">
        <f t="shared" si="21"/>
        <v>1</v>
      </c>
      <c r="Z99" s="48" t="str">
        <f t="shared" si="22"/>
        <v>40_1</v>
      </c>
      <c r="AA99" s="48">
        <v>2236</v>
      </c>
      <c r="AB99" s="494"/>
      <c r="AC99" s="178">
        <v>40</v>
      </c>
      <c r="AD99" s="178">
        <v>1</v>
      </c>
      <c r="AE99" s="178">
        <v>12</v>
      </c>
      <c r="AF99" s="50">
        <f t="shared" si="23"/>
        <v>1</v>
      </c>
      <c r="AG99" s="50" t="str">
        <f t="shared" si="24"/>
        <v>40_1</v>
      </c>
      <c r="AH99" s="48" t="s">
        <v>353</v>
      </c>
      <c r="AI99" s="484"/>
      <c r="AJ99" s="55">
        <v>40</v>
      </c>
      <c r="AK99" s="55">
        <v>1</v>
      </c>
      <c r="AL99" s="55">
        <v>12</v>
      </c>
      <c r="AM99" s="48">
        <f t="shared" si="25"/>
        <v>1</v>
      </c>
      <c r="AN99" s="48" t="str">
        <f t="shared" si="26"/>
        <v>40_1</v>
      </c>
      <c r="AO99" s="50" t="str">
        <f t="shared" si="27"/>
        <v>40_1</v>
      </c>
      <c r="AP99" s="50">
        <f t="shared" si="31"/>
        <v>2236</v>
      </c>
      <c r="AQ99" s="50" t="str">
        <f t="shared" si="32"/>
        <v>vervalt</v>
      </c>
      <c r="AR99" s="473" t="str">
        <f t="shared" si="33"/>
        <v>vervalt</v>
      </c>
      <c r="AS99" s="469" t="str">
        <f t="shared" si="28"/>
        <v>vervalt</v>
      </c>
      <c r="AT99" s="5"/>
      <c r="AU99" s="5"/>
      <c r="AV99" s="5"/>
      <c r="AW99" s="5"/>
      <c r="AX99" s="5"/>
      <c r="AY99" s="5"/>
      <c r="AZ99" s="6"/>
    </row>
    <row r="100" spans="1:52" x14ac:dyDescent="0.15">
      <c r="A100" s="48">
        <v>40</v>
      </c>
      <c r="B100" s="55">
        <v>2</v>
      </c>
      <c r="C100" s="55">
        <v>14</v>
      </c>
      <c r="D100" s="48">
        <f t="shared" si="29"/>
        <v>2</v>
      </c>
      <c r="E100" s="48" t="str">
        <f t="shared" si="30"/>
        <v>40_2</v>
      </c>
      <c r="F100" s="48">
        <v>2153</v>
      </c>
      <c r="G100" s="1"/>
      <c r="H100" s="55">
        <v>40</v>
      </c>
      <c r="I100" s="55">
        <v>2</v>
      </c>
      <c r="J100" s="55">
        <v>14</v>
      </c>
      <c r="K100" s="48">
        <f t="shared" si="17"/>
        <v>2</v>
      </c>
      <c r="L100" s="48" t="str">
        <f t="shared" si="18"/>
        <v>40_2</v>
      </c>
      <c r="M100" s="48">
        <v>2226</v>
      </c>
      <c r="N100" s="68"/>
      <c r="O100" s="55">
        <v>40</v>
      </c>
      <c r="P100" s="55">
        <v>2</v>
      </c>
      <c r="Q100" s="55">
        <v>14</v>
      </c>
      <c r="R100" s="48">
        <f t="shared" si="19"/>
        <v>2</v>
      </c>
      <c r="S100" s="48" t="str">
        <f t="shared" si="20"/>
        <v>40_2</v>
      </c>
      <c r="T100" s="48">
        <v>2296</v>
      </c>
      <c r="U100" s="68"/>
      <c r="V100" s="55">
        <v>40</v>
      </c>
      <c r="W100" s="55">
        <v>2</v>
      </c>
      <c r="X100" s="55">
        <v>14</v>
      </c>
      <c r="Y100" s="48">
        <f t="shared" si="21"/>
        <v>2</v>
      </c>
      <c r="Z100" s="48" t="str">
        <f t="shared" si="22"/>
        <v>40_2</v>
      </c>
      <c r="AA100" s="48">
        <v>2381</v>
      </c>
      <c r="AB100" s="494"/>
      <c r="AC100" s="178">
        <v>40</v>
      </c>
      <c r="AD100" s="178">
        <v>2</v>
      </c>
      <c r="AE100" s="178">
        <v>14</v>
      </c>
      <c r="AF100" s="50">
        <f t="shared" si="23"/>
        <v>2</v>
      </c>
      <c r="AG100" s="50" t="str">
        <f t="shared" si="24"/>
        <v>40_2</v>
      </c>
      <c r="AH100" s="48">
        <v>2457</v>
      </c>
      <c r="AI100" s="484"/>
      <c r="AJ100" s="55">
        <v>40</v>
      </c>
      <c r="AK100" s="55">
        <v>2</v>
      </c>
      <c r="AL100" s="55">
        <v>14</v>
      </c>
      <c r="AM100" s="48">
        <f t="shared" si="25"/>
        <v>2</v>
      </c>
      <c r="AN100" s="48" t="str">
        <f t="shared" si="26"/>
        <v>40_2</v>
      </c>
      <c r="AO100" s="50" t="str">
        <f t="shared" si="27"/>
        <v>40_2</v>
      </c>
      <c r="AP100" s="50">
        <f t="shared" si="31"/>
        <v>2381</v>
      </c>
      <c r="AQ100" s="50">
        <f t="shared" si="32"/>
        <v>2457</v>
      </c>
      <c r="AR100" s="473">
        <f t="shared" si="33"/>
        <v>2457</v>
      </c>
      <c r="AS100" s="469">
        <f t="shared" si="28"/>
        <v>15.699680511182109</v>
      </c>
      <c r="AT100" s="5"/>
      <c r="AU100" s="5"/>
      <c r="AV100" s="5"/>
      <c r="AW100" s="5"/>
      <c r="AX100" s="5"/>
      <c r="AY100" s="5"/>
      <c r="AZ100" s="6"/>
    </row>
    <row r="101" spans="1:52" x14ac:dyDescent="0.15">
      <c r="A101" s="48">
        <v>40</v>
      </c>
      <c r="B101" s="55">
        <v>3</v>
      </c>
      <c r="C101" s="55">
        <v>16</v>
      </c>
      <c r="D101" s="48">
        <f t="shared" si="29"/>
        <v>3</v>
      </c>
      <c r="E101" s="48" t="str">
        <f t="shared" si="30"/>
        <v>40_3</v>
      </c>
      <c r="F101" s="48">
        <v>2287</v>
      </c>
      <c r="G101" s="1"/>
      <c r="H101" s="55">
        <v>40</v>
      </c>
      <c r="I101" s="55">
        <v>3</v>
      </c>
      <c r="J101" s="55">
        <v>16</v>
      </c>
      <c r="K101" s="48">
        <f t="shared" si="17"/>
        <v>3</v>
      </c>
      <c r="L101" s="48" t="str">
        <f t="shared" si="18"/>
        <v>40_3</v>
      </c>
      <c r="M101" s="48">
        <v>2365</v>
      </c>
      <c r="N101" s="68"/>
      <c r="O101" s="55">
        <v>40</v>
      </c>
      <c r="P101" s="55">
        <v>3</v>
      </c>
      <c r="Q101" s="55">
        <v>16</v>
      </c>
      <c r="R101" s="48">
        <f t="shared" si="19"/>
        <v>3</v>
      </c>
      <c r="S101" s="48" t="str">
        <f t="shared" si="20"/>
        <v>40_3</v>
      </c>
      <c r="T101" s="48">
        <v>2439</v>
      </c>
      <c r="U101" s="1"/>
      <c r="V101" s="55">
        <v>40</v>
      </c>
      <c r="W101" s="55">
        <v>3</v>
      </c>
      <c r="X101" s="55">
        <v>16</v>
      </c>
      <c r="Y101" s="48">
        <f t="shared" si="21"/>
        <v>3</v>
      </c>
      <c r="Z101" s="48" t="str">
        <f t="shared" si="22"/>
        <v>40_3</v>
      </c>
      <c r="AA101" s="48">
        <v>2524</v>
      </c>
      <c r="AB101" s="494"/>
      <c r="AC101" s="178">
        <v>40</v>
      </c>
      <c r="AD101" s="178">
        <v>3</v>
      </c>
      <c r="AE101" s="178">
        <v>16</v>
      </c>
      <c r="AF101" s="50">
        <f t="shared" si="23"/>
        <v>3</v>
      </c>
      <c r="AG101" s="50" t="str">
        <f t="shared" si="24"/>
        <v>40_3</v>
      </c>
      <c r="AH101" s="48">
        <v>2605</v>
      </c>
      <c r="AI101" s="484"/>
      <c r="AJ101" s="55">
        <v>40</v>
      </c>
      <c r="AK101" s="55">
        <v>3</v>
      </c>
      <c r="AL101" s="55">
        <v>16</v>
      </c>
      <c r="AM101" s="48">
        <f t="shared" si="25"/>
        <v>3</v>
      </c>
      <c r="AN101" s="48" t="str">
        <f t="shared" si="26"/>
        <v>40_3</v>
      </c>
      <c r="AO101" s="50" t="str">
        <f t="shared" si="27"/>
        <v>40_3</v>
      </c>
      <c r="AP101" s="50">
        <f t="shared" si="31"/>
        <v>2524</v>
      </c>
      <c r="AQ101" s="50">
        <f t="shared" si="32"/>
        <v>2605</v>
      </c>
      <c r="AR101" s="473">
        <f t="shared" si="33"/>
        <v>2605</v>
      </c>
      <c r="AS101" s="469">
        <f t="shared" si="28"/>
        <v>16.645367412140576</v>
      </c>
      <c r="AT101" s="5"/>
      <c r="AU101" s="5"/>
      <c r="AV101" s="5"/>
      <c r="AW101" s="5"/>
      <c r="AX101" s="5"/>
      <c r="AY101" s="5"/>
      <c r="AZ101" s="6"/>
    </row>
    <row r="102" spans="1:52" x14ac:dyDescent="0.15">
      <c r="A102" s="48">
        <v>40</v>
      </c>
      <c r="B102" s="55">
        <v>4</v>
      </c>
      <c r="C102" s="55">
        <v>17</v>
      </c>
      <c r="D102" s="48">
        <f t="shared" si="29"/>
        <v>4</v>
      </c>
      <c r="E102" s="48" t="str">
        <f t="shared" si="30"/>
        <v>40_4</v>
      </c>
      <c r="F102" s="48">
        <v>2345</v>
      </c>
      <c r="G102" s="1"/>
      <c r="H102" s="55">
        <v>40</v>
      </c>
      <c r="I102" s="55">
        <v>4</v>
      </c>
      <c r="J102" s="55">
        <v>17</v>
      </c>
      <c r="K102" s="48">
        <f t="shared" si="17"/>
        <v>4</v>
      </c>
      <c r="L102" s="48" t="str">
        <f t="shared" si="18"/>
        <v>40_4</v>
      </c>
      <c r="M102" s="48">
        <v>2425</v>
      </c>
      <c r="N102" s="68"/>
      <c r="O102" s="55">
        <v>40</v>
      </c>
      <c r="P102" s="55">
        <v>4</v>
      </c>
      <c r="Q102" s="55">
        <v>17</v>
      </c>
      <c r="R102" s="48">
        <f t="shared" si="19"/>
        <v>4</v>
      </c>
      <c r="S102" s="48" t="str">
        <f t="shared" si="20"/>
        <v>40_4</v>
      </c>
      <c r="T102" s="48">
        <v>2501</v>
      </c>
      <c r="U102" s="68"/>
      <c r="V102" s="55">
        <v>40</v>
      </c>
      <c r="W102" s="55">
        <v>4</v>
      </c>
      <c r="X102" s="55">
        <v>17</v>
      </c>
      <c r="Y102" s="48">
        <f t="shared" si="21"/>
        <v>4</v>
      </c>
      <c r="Z102" s="48" t="str">
        <f t="shared" si="22"/>
        <v>40_4</v>
      </c>
      <c r="AA102" s="48">
        <v>2586</v>
      </c>
      <c r="AB102" s="494"/>
      <c r="AC102" s="178">
        <v>40</v>
      </c>
      <c r="AD102" s="178">
        <v>4</v>
      </c>
      <c r="AE102" s="178">
        <v>17</v>
      </c>
      <c r="AF102" s="50">
        <f t="shared" si="23"/>
        <v>4</v>
      </c>
      <c r="AG102" s="50" t="str">
        <f t="shared" si="24"/>
        <v>40_4</v>
      </c>
      <c r="AH102" s="48">
        <v>2669</v>
      </c>
      <c r="AI102" s="484"/>
      <c r="AJ102" s="55">
        <v>40</v>
      </c>
      <c r="AK102" s="55">
        <v>4</v>
      </c>
      <c r="AL102" s="55">
        <v>17</v>
      </c>
      <c r="AM102" s="48">
        <f t="shared" si="25"/>
        <v>4</v>
      </c>
      <c r="AN102" s="48" t="str">
        <f t="shared" si="26"/>
        <v>40_4</v>
      </c>
      <c r="AO102" s="50" t="str">
        <f t="shared" si="27"/>
        <v>40_4</v>
      </c>
      <c r="AP102" s="50">
        <f t="shared" si="31"/>
        <v>2586</v>
      </c>
      <c r="AQ102" s="50">
        <f t="shared" si="32"/>
        <v>2669</v>
      </c>
      <c r="AR102" s="473">
        <f t="shared" si="33"/>
        <v>2669</v>
      </c>
      <c r="AS102" s="469">
        <f t="shared" si="28"/>
        <v>17.054313099041533</v>
      </c>
      <c r="AT102" s="5"/>
      <c r="AU102" s="5"/>
      <c r="AV102" s="5"/>
      <c r="AW102" s="5"/>
      <c r="AX102" s="5"/>
      <c r="AY102" s="5"/>
      <c r="AZ102" s="6"/>
    </row>
    <row r="103" spans="1:52" x14ac:dyDescent="0.15">
      <c r="A103" s="48">
        <v>40</v>
      </c>
      <c r="B103" s="55">
        <v>5</v>
      </c>
      <c r="C103" s="55">
        <v>18</v>
      </c>
      <c r="D103" s="48">
        <f t="shared" si="29"/>
        <v>5</v>
      </c>
      <c r="E103" s="48" t="str">
        <f t="shared" si="30"/>
        <v>40_5</v>
      </c>
      <c r="F103" s="48">
        <v>2413</v>
      </c>
      <c r="G103" s="1"/>
      <c r="H103" s="55">
        <v>40</v>
      </c>
      <c r="I103" s="55">
        <v>5</v>
      </c>
      <c r="J103" s="55">
        <v>18</v>
      </c>
      <c r="K103" s="48">
        <f t="shared" si="17"/>
        <v>5</v>
      </c>
      <c r="L103" s="48" t="str">
        <f t="shared" si="18"/>
        <v>40_5</v>
      </c>
      <c r="M103" s="48">
        <v>2495</v>
      </c>
      <c r="N103" s="68"/>
      <c r="O103" s="55">
        <v>40</v>
      </c>
      <c r="P103" s="55">
        <v>5</v>
      </c>
      <c r="Q103" s="55">
        <v>18</v>
      </c>
      <c r="R103" s="48">
        <f t="shared" si="19"/>
        <v>5</v>
      </c>
      <c r="S103" s="48" t="str">
        <f t="shared" si="20"/>
        <v>40_5</v>
      </c>
      <c r="T103" s="48">
        <v>2574</v>
      </c>
      <c r="U103" s="68"/>
      <c r="V103" s="55">
        <v>40</v>
      </c>
      <c r="W103" s="55">
        <v>5</v>
      </c>
      <c r="X103" s="55">
        <v>18</v>
      </c>
      <c r="Y103" s="48">
        <f t="shared" si="21"/>
        <v>5</v>
      </c>
      <c r="Z103" s="48" t="str">
        <f t="shared" si="22"/>
        <v>40_5</v>
      </c>
      <c r="AA103" s="48">
        <v>2659</v>
      </c>
      <c r="AB103" s="494"/>
      <c r="AC103" s="178">
        <v>40</v>
      </c>
      <c r="AD103" s="178">
        <v>5</v>
      </c>
      <c r="AE103" s="178">
        <v>18</v>
      </c>
      <c r="AF103" s="50">
        <f t="shared" si="23"/>
        <v>5</v>
      </c>
      <c r="AG103" s="50" t="str">
        <f t="shared" si="24"/>
        <v>40_5</v>
      </c>
      <c r="AH103" s="48">
        <v>2744</v>
      </c>
      <c r="AI103" s="484"/>
      <c r="AJ103" s="55">
        <v>40</v>
      </c>
      <c r="AK103" s="55">
        <v>5</v>
      </c>
      <c r="AL103" s="55">
        <v>18</v>
      </c>
      <c r="AM103" s="48">
        <f t="shared" si="25"/>
        <v>5</v>
      </c>
      <c r="AN103" s="48" t="str">
        <f t="shared" si="26"/>
        <v>40_5</v>
      </c>
      <c r="AO103" s="50" t="str">
        <f t="shared" si="27"/>
        <v>40_5</v>
      </c>
      <c r="AP103" s="50">
        <f t="shared" si="31"/>
        <v>2659</v>
      </c>
      <c r="AQ103" s="50">
        <f t="shared" si="32"/>
        <v>2744</v>
      </c>
      <c r="AR103" s="473">
        <f t="shared" si="33"/>
        <v>2744</v>
      </c>
      <c r="AS103" s="469">
        <f t="shared" si="28"/>
        <v>17.533546325878593</v>
      </c>
      <c r="AT103" s="5"/>
      <c r="AU103" s="5"/>
      <c r="AV103" s="5"/>
      <c r="AW103" s="5"/>
      <c r="AX103" s="5"/>
      <c r="AY103" s="5"/>
      <c r="AZ103" s="6"/>
    </row>
    <row r="104" spans="1:52" x14ac:dyDescent="0.15">
      <c r="A104" s="48">
        <v>40</v>
      </c>
      <c r="B104" s="55">
        <v>6</v>
      </c>
      <c r="C104" s="55">
        <v>19</v>
      </c>
      <c r="D104" s="48">
        <f t="shared" si="29"/>
        <v>6</v>
      </c>
      <c r="E104" s="48" t="str">
        <f t="shared" si="30"/>
        <v>40_6</v>
      </c>
      <c r="F104" s="48">
        <v>2478</v>
      </c>
      <c r="G104" s="1"/>
      <c r="H104" s="55">
        <v>40</v>
      </c>
      <c r="I104" s="55">
        <v>6</v>
      </c>
      <c r="J104" s="55">
        <v>19</v>
      </c>
      <c r="K104" s="48">
        <f t="shared" si="17"/>
        <v>6</v>
      </c>
      <c r="L104" s="48" t="str">
        <f t="shared" si="18"/>
        <v>40_6</v>
      </c>
      <c r="M104" s="48">
        <v>2562</v>
      </c>
      <c r="N104" s="68"/>
      <c r="O104" s="55">
        <v>40</v>
      </c>
      <c r="P104" s="55">
        <v>6</v>
      </c>
      <c r="Q104" s="55">
        <v>19</v>
      </c>
      <c r="R104" s="48">
        <f t="shared" si="19"/>
        <v>6</v>
      </c>
      <c r="S104" s="48" t="str">
        <f t="shared" si="20"/>
        <v>40_6</v>
      </c>
      <c r="T104" s="48">
        <v>2643</v>
      </c>
      <c r="U104" s="1"/>
      <c r="V104" s="55">
        <v>40</v>
      </c>
      <c r="W104" s="55">
        <v>6</v>
      </c>
      <c r="X104" s="55">
        <v>19</v>
      </c>
      <c r="Y104" s="48">
        <f t="shared" si="21"/>
        <v>6</v>
      </c>
      <c r="Z104" s="48" t="str">
        <f t="shared" si="22"/>
        <v>40_6</v>
      </c>
      <c r="AA104" s="48">
        <v>2728</v>
      </c>
      <c r="AB104" s="494"/>
      <c r="AC104" s="178">
        <v>40</v>
      </c>
      <c r="AD104" s="178">
        <v>6</v>
      </c>
      <c r="AE104" s="178">
        <v>19</v>
      </c>
      <c r="AF104" s="50">
        <f t="shared" si="23"/>
        <v>6</v>
      </c>
      <c r="AG104" s="50" t="str">
        <f t="shared" si="24"/>
        <v>40_6</v>
      </c>
      <c r="AH104" s="48">
        <v>2815</v>
      </c>
      <c r="AI104" s="484"/>
      <c r="AJ104" s="55">
        <v>40</v>
      </c>
      <c r="AK104" s="55">
        <v>6</v>
      </c>
      <c r="AL104" s="55">
        <v>19</v>
      </c>
      <c r="AM104" s="48">
        <f t="shared" si="25"/>
        <v>6</v>
      </c>
      <c r="AN104" s="48" t="str">
        <f t="shared" si="26"/>
        <v>40_6</v>
      </c>
      <c r="AO104" s="50" t="str">
        <f t="shared" si="27"/>
        <v>40_6</v>
      </c>
      <c r="AP104" s="50">
        <f t="shared" si="31"/>
        <v>2728</v>
      </c>
      <c r="AQ104" s="50">
        <f t="shared" si="32"/>
        <v>2815</v>
      </c>
      <c r="AR104" s="473">
        <f t="shared" si="33"/>
        <v>2815</v>
      </c>
      <c r="AS104" s="469">
        <f t="shared" si="28"/>
        <v>17.987220447284344</v>
      </c>
      <c r="AT104" s="5"/>
      <c r="AU104" s="5"/>
      <c r="AV104" s="5"/>
      <c r="AW104" s="5"/>
      <c r="AX104" s="5"/>
      <c r="AY104" s="5"/>
      <c r="AZ104" s="6"/>
    </row>
    <row r="105" spans="1:52" x14ac:dyDescent="0.15">
      <c r="A105" s="48">
        <v>40</v>
      </c>
      <c r="B105" s="55">
        <v>7</v>
      </c>
      <c r="C105" s="55">
        <v>20</v>
      </c>
      <c r="D105" s="48">
        <f t="shared" si="29"/>
        <v>7</v>
      </c>
      <c r="E105" s="48" t="str">
        <f t="shared" si="30"/>
        <v>40_7</v>
      </c>
      <c r="F105" s="48">
        <v>2546</v>
      </c>
      <c r="G105" s="1"/>
      <c r="H105" s="55">
        <v>40</v>
      </c>
      <c r="I105" s="55">
        <v>7</v>
      </c>
      <c r="J105" s="55">
        <v>20</v>
      </c>
      <c r="K105" s="48">
        <f t="shared" si="17"/>
        <v>7</v>
      </c>
      <c r="L105" s="48" t="str">
        <f t="shared" si="18"/>
        <v>40_7</v>
      </c>
      <c r="M105" s="48">
        <v>2633</v>
      </c>
      <c r="N105" s="68"/>
      <c r="O105" s="55">
        <v>40</v>
      </c>
      <c r="P105" s="55">
        <v>7</v>
      </c>
      <c r="Q105" s="55">
        <v>20</v>
      </c>
      <c r="R105" s="48">
        <f t="shared" si="19"/>
        <v>7</v>
      </c>
      <c r="S105" s="48" t="str">
        <f t="shared" si="20"/>
        <v>40_7</v>
      </c>
      <c r="T105" s="48">
        <v>2716</v>
      </c>
      <c r="U105" s="68"/>
      <c r="V105" s="55">
        <v>40</v>
      </c>
      <c r="W105" s="55">
        <v>7</v>
      </c>
      <c r="X105" s="55">
        <v>20</v>
      </c>
      <c r="Y105" s="48">
        <f t="shared" si="21"/>
        <v>7</v>
      </c>
      <c r="Z105" s="48" t="str">
        <f t="shared" si="22"/>
        <v>40_7</v>
      </c>
      <c r="AA105" s="48">
        <v>2801</v>
      </c>
      <c r="AB105" s="494"/>
      <c r="AC105" s="178">
        <v>40</v>
      </c>
      <c r="AD105" s="178">
        <v>7</v>
      </c>
      <c r="AE105" s="178">
        <v>20</v>
      </c>
      <c r="AF105" s="50">
        <f t="shared" si="23"/>
        <v>7</v>
      </c>
      <c r="AG105" s="50" t="str">
        <f t="shared" si="24"/>
        <v>40_7</v>
      </c>
      <c r="AH105" s="48">
        <v>2891</v>
      </c>
      <c r="AI105" s="484"/>
      <c r="AJ105" s="55">
        <v>40</v>
      </c>
      <c r="AK105" s="55">
        <v>7</v>
      </c>
      <c r="AL105" s="55">
        <v>20</v>
      </c>
      <c r="AM105" s="48">
        <f t="shared" si="25"/>
        <v>7</v>
      </c>
      <c r="AN105" s="48" t="str">
        <f t="shared" si="26"/>
        <v>40_7</v>
      </c>
      <c r="AO105" s="50" t="str">
        <f t="shared" si="27"/>
        <v>40_7</v>
      </c>
      <c r="AP105" s="50">
        <f t="shared" si="31"/>
        <v>2801</v>
      </c>
      <c r="AQ105" s="50">
        <f t="shared" si="32"/>
        <v>2891</v>
      </c>
      <c r="AR105" s="473">
        <f t="shared" si="33"/>
        <v>2891</v>
      </c>
      <c r="AS105" s="469">
        <f t="shared" si="28"/>
        <v>18.472843450479232</v>
      </c>
      <c r="AT105" s="5"/>
      <c r="AU105" s="5"/>
      <c r="AV105" s="5"/>
      <c r="AW105" s="5"/>
      <c r="AX105" s="5"/>
      <c r="AY105" s="5"/>
      <c r="AZ105" s="6"/>
    </row>
    <row r="106" spans="1:52" x14ac:dyDescent="0.15">
      <c r="A106" s="48">
        <v>40</v>
      </c>
      <c r="B106" s="55">
        <v>8</v>
      </c>
      <c r="C106" s="55">
        <v>21</v>
      </c>
      <c r="D106" s="48">
        <f t="shared" si="29"/>
        <v>8</v>
      </c>
      <c r="E106" s="48" t="str">
        <f t="shared" si="30"/>
        <v>40_8</v>
      </c>
      <c r="F106" s="48">
        <v>2610</v>
      </c>
      <c r="G106" s="1"/>
      <c r="H106" s="55">
        <v>40</v>
      </c>
      <c r="I106" s="55">
        <v>8</v>
      </c>
      <c r="J106" s="55">
        <v>21</v>
      </c>
      <c r="K106" s="48">
        <f t="shared" si="17"/>
        <v>8</v>
      </c>
      <c r="L106" s="48" t="str">
        <f t="shared" si="18"/>
        <v>40_8</v>
      </c>
      <c r="M106" s="48">
        <v>2699</v>
      </c>
      <c r="N106" s="68"/>
      <c r="O106" s="55">
        <v>40</v>
      </c>
      <c r="P106" s="55">
        <v>8</v>
      </c>
      <c r="Q106" s="55">
        <v>21</v>
      </c>
      <c r="R106" s="48">
        <f t="shared" si="19"/>
        <v>8</v>
      </c>
      <c r="S106" s="48" t="str">
        <f t="shared" si="20"/>
        <v>40_8</v>
      </c>
      <c r="T106" s="48">
        <v>2784</v>
      </c>
      <c r="U106" s="68"/>
      <c r="V106" s="55">
        <v>40</v>
      </c>
      <c r="W106" s="55">
        <v>8</v>
      </c>
      <c r="X106" s="55">
        <v>21</v>
      </c>
      <c r="Y106" s="48">
        <f t="shared" si="21"/>
        <v>8</v>
      </c>
      <c r="Z106" s="48" t="str">
        <f t="shared" si="22"/>
        <v>40_8</v>
      </c>
      <c r="AA106" s="48">
        <v>2869</v>
      </c>
      <c r="AB106" s="494"/>
      <c r="AC106" s="178">
        <v>40</v>
      </c>
      <c r="AD106" s="178">
        <v>8</v>
      </c>
      <c r="AE106" s="178">
        <v>21</v>
      </c>
      <c r="AF106" s="50">
        <f t="shared" si="23"/>
        <v>8</v>
      </c>
      <c r="AG106" s="50" t="str">
        <f t="shared" si="24"/>
        <v>40_8</v>
      </c>
      <c r="AH106" s="48">
        <v>2961</v>
      </c>
      <c r="AI106" s="484"/>
      <c r="AJ106" s="55">
        <v>40</v>
      </c>
      <c r="AK106" s="55">
        <v>8</v>
      </c>
      <c r="AL106" s="55">
        <v>21</v>
      </c>
      <c r="AM106" s="48">
        <f t="shared" si="25"/>
        <v>8</v>
      </c>
      <c r="AN106" s="48" t="str">
        <f t="shared" si="26"/>
        <v>40_8</v>
      </c>
      <c r="AO106" s="50" t="str">
        <f t="shared" si="27"/>
        <v>40_8</v>
      </c>
      <c r="AP106" s="50">
        <f t="shared" si="31"/>
        <v>2869</v>
      </c>
      <c r="AQ106" s="50">
        <f t="shared" si="32"/>
        <v>2961</v>
      </c>
      <c r="AR106" s="473">
        <f t="shared" si="33"/>
        <v>2961</v>
      </c>
      <c r="AS106" s="469">
        <f t="shared" si="28"/>
        <v>18.920127795527158</v>
      </c>
      <c r="AT106" s="5"/>
      <c r="AU106" s="5"/>
      <c r="AV106" s="5"/>
      <c r="AW106" s="5"/>
      <c r="AX106" s="5"/>
      <c r="AY106" s="5"/>
      <c r="AZ106" s="6"/>
    </row>
    <row r="107" spans="1:52" x14ac:dyDescent="0.15">
      <c r="A107" s="48">
        <v>40</v>
      </c>
      <c r="B107" s="55">
        <v>9</v>
      </c>
      <c r="C107" s="55">
        <v>22</v>
      </c>
      <c r="D107" s="48">
        <f t="shared" si="29"/>
        <v>9</v>
      </c>
      <c r="E107" s="48" t="str">
        <f t="shared" si="30"/>
        <v>40_9</v>
      </c>
      <c r="F107" s="48">
        <v>2675</v>
      </c>
      <c r="G107" s="1"/>
      <c r="H107" s="55">
        <v>40</v>
      </c>
      <c r="I107" s="55">
        <v>9</v>
      </c>
      <c r="J107" s="55">
        <v>22</v>
      </c>
      <c r="K107" s="48">
        <f t="shared" si="17"/>
        <v>9</v>
      </c>
      <c r="L107" s="48" t="str">
        <f t="shared" si="18"/>
        <v>40_9</v>
      </c>
      <c r="M107" s="48">
        <v>2766</v>
      </c>
      <c r="N107" s="68"/>
      <c r="O107" s="55">
        <v>40</v>
      </c>
      <c r="P107" s="55">
        <v>9</v>
      </c>
      <c r="Q107" s="55">
        <v>22</v>
      </c>
      <c r="R107" s="48">
        <f t="shared" si="19"/>
        <v>9</v>
      </c>
      <c r="S107" s="48" t="str">
        <f t="shared" si="20"/>
        <v>40_9</v>
      </c>
      <c r="T107" s="48">
        <v>2853</v>
      </c>
      <c r="U107" s="1"/>
      <c r="V107" s="55">
        <v>40</v>
      </c>
      <c r="W107" s="55">
        <v>9</v>
      </c>
      <c r="X107" s="55">
        <v>22</v>
      </c>
      <c r="Y107" s="48">
        <f t="shared" si="21"/>
        <v>9</v>
      </c>
      <c r="Z107" s="48" t="str">
        <f t="shared" si="22"/>
        <v>40_9</v>
      </c>
      <c r="AA107" s="48">
        <v>2938</v>
      </c>
      <c r="AB107" s="494"/>
      <c r="AC107" s="178">
        <v>40</v>
      </c>
      <c r="AD107" s="178">
        <v>9</v>
      </c>
      <c r="AE107" s="178">
        <v>22</v>
      </c>
      <c r="AF107" s="50">
        <f t="shared" si="23"/>
        <v>9</v>
      </c>
      <c r="AG107" s="50" t="str">
        <f t="shared" si="24"/>
        <v>40_9</v>
      </c>
      <c r="AH107" s="48">
        <v>3032</v>
      </c>
      <c r="AI107" s="484"/>
      <c r="AJ107" s="55">
        <v>40</v>
      </c>
      <c r="AK107" s="55">
        <v>9</v>
      </c>
      <c r="AL107" s="55">
        <v>22</v>
      </c>
      <c r="AM107" s="48">
        <f t="shared" si="25"/>
        <v>9</v>
      </c>
      <c r="AN107" s="48" t="str">
        <f t="shared" si="26"/>
        <v>40_9</v>
      </c>
      <c r="AO107" s="50" t="str">
        <f t="shared" si="27"/>
        <v>40_9</v>
      </c>
      <c r="AP107" s="50">
        <f t="shared" si="31"/>
        <v>2938</v>
      </c>
      <c r="AQ107" s="50">
        <f t="shared" si="32"/>
        <v>3032</v>
      </c>
      <c r="AR107" s="473">
        <f t="shared" si="33"/>
        <v>3032</v>
      </c>
      <c r="AS107" s="469">
        <f t="shared" si="28"/>
        <v>19.373801916932909</v>
      </c>
      <c r="AT107" s="5"/>
      <c r="AU107" s="5"/>
      <c r="AV107" s="5"/>
      <c r="AW107" s="5"/>
      <c r="AX107" s="5"/>
      <c r="AY107" s="5"/>
      <c r="AZ107" s="6"/>
    </row>
    <row r="108" spans="1:52" x14ac:dyDescent="0.15">
      <c r="A108" s="48">
        <v>40</v>
      </c>
      <c r="B108" s="55">
        <v>10</v>
      </c>
      <c r="C108" s="55">
        <v>23</v>
      </c>
      <c r="D108" s="48">
        <f t="shared" si="29"/>
        <v>10</v>
      </c>
      <c r="E108" s="48" t="str">
        <f t="shared" si="30"/>
        <v>40_10</v>
      </c>
      <c r="F108" s="48">
        <v>2742</v>
      </c>
      <c r="G108" s="1"/>
      <c r="H108" s="55">
        <v>40</v>
      </c>
      <c r="I108" s="55">
        <v>10</v>
      </c>
      <c r="J108" s="55">
        <v>23</v>
      </c>
      <c r="K108" s="48">
        <f t="shared" si="17"/>
        <v>10</v>
      </c>
      <c r="L108" s="48" t="str">
        <f t="shared" si="18"/>
        <v>40_10</v>
      </c>
      <c r="M108" s="48">
        <v>2835</v>
      </c>
      <c r="N108" s="68"/>
      <c r="O108" s="55">
        <v>40</v>
      </c>
      <c r="P108" s="55">
        <v>10</v>
      </c>
      <c r="Q108" s="55">
        <v>23</v>
      </c>
      <c r="R108" s="48">
        <f t="shared" si="19"/>
        <v>10</v>
      </c>
      <c r="S108" s="48" t="str">
        <f t="shared" si="20"/>
        <v>40_10</v>
      </c>
      <c r="T108" s="48">
        <v>2924</v>
      </c>
      <c r="U108" s="68"/>
      <c r="V108" s="55">
        <v>40</v>
      </c>
      <c r="W108" s="55">
        <v>10</v>
      </c>
      <c r="X108" s="55">
        <v>23</v>
      </c>
      <c r="Y108" s="48">
        <f t="shared" si="21"/>
        <v>10</v>
      </c>
      <c r="Z108" s="48" t="str">
        <f t="shared" si="22"/>
        <v>40_10</v>
      </c>
      <c r="AA108" s="48">
        <v>3009</v>
      </c>
      <c r="AB108" s="494"/>
      <c r="AC108" s="178">
        <v>40</v>
      </c>
      <c r="AD108" s="178">
        <v>10</v>
      </c>
      <c r="AE108" s="178">
        <v>23</v>
      </c>
      <c r="AF108" s="50">
        <f t="shared" si="23"/>
        <v>10</v>
      </c>
      <c r="AG108" s="50" t="str">
        <f t="shared" si="24"/>
        <v>40_10</v>
      </c>
      <c r="AH108" s="48">
        <v>3105</v>
      </c>
      <c r="AI108" s="484"/>
      <c r="AJ108" s="55">
        <v>40</v>
      </c>
      <c r="AK108" s="55">
        <v>10</v>
      </c>
      <c r="AL108" s="55">
        <v>23</v>
      </c>
      <c r="AM108" s="48">
        <f t="shared" si="25"/>
        <v>10</v>
      </c>
      <c r="AN108" s="48" t="str">
        <f t="shared" si="26"/>
        <v>40_10</v>
      </c>
      <c r="AO108" s="50" t="str">
        <f t="shared" si="27"/>
        <v>40_10</v>
      </c>
      <c r="AP108" s="50">
        <f t="shared" si="31"/>
        <v>3009</v>
      </c>
      <c r="AQ108" s="50">
        <f t="shared" si="32"/>
        <v>3105</v>
      </c>
      <c r="AR108" s="473">
        <f t="shared" si="33"/>
        <v>3105</v>
      </c>
      <c r="AS108" s="469">
        <f t="shared" si="28"/>
        <v>19.840255591054312</v>
      </c>
      <c r="AT108" s="5"/>
      <c r="AU108" s="5"/>
      <c r="AV108" s="5"/>
      <c r="AW108" s="5"/>
      <c r="AX108" s="5"/>
      <c r="AY108" s="5"/>
      <c r="AZ108" s="6"/>
    </row>
    <row r="109" spans="1:52" x14ac:dyDescent="0.15">
      <c r="A109" s="48">
        <v>40</v>
      </c>
      <c r="B109" s="55">
        <v>11</v>
      </c>
      <c r="C109" s="55">
        <v>24</v>
      </c>
      <c r="D109" s="48">
        <f t="shared" si="29"/>
        <v>11</v>
      </c>
      <c r="E109" s="48" t="str">
        <f t="shared" si="30"/>
        <v>40_11</v>
      </c>
      <c r="F109" s="48">
        <v>2807</v>
      </c>
      <c r="G109" s="1"/>
      <c r="H109" s="55">
        <v>40</v>
      </c>
      <c r="I109" s="55">
        <v>11</v>
      </c>
      <c r="J109" s="55">
        <v>24</v>
      </c>
      <c r="K109" s="48">
        <f t="shared" si="17"/>
        <v>11</v>
      </c>
      <c r="L109" s="48" t="str">
        <f t="shared" si="18"/>
        <v>40_11</v>
      </c>
      <c r="M109" s="48">
        <v>2902</v>
      </c>
      <c r="N109" s="69"/>
      <c r="O109" s="55">
        <v>40</v>
      </c>
      <c r="P109" s="55">
        <v>11</v>
      </c>
      <c r="Q109" s="55">
        <v>24</v>
      </c>
      <c r="R109" s="48">
        <f t="shared" si="19"/>
        <v>11</v>
      </c>
      <c r="S109" s="48" t="str">
        <f t="shared" si="20"/>
        <v>40_11</v>
      </c>
      <c r="T109" s="48">
        <v>2993</v>
      </c>
      <c r="U109" s="68"/>
      <c r="V109" s="55">
        <v>40</v>
      </c>
      <c r="W109" s="55">
        <v>11</v>
      </c>
      <c r="X109" s="55">
        <v>24</v>
      </c>
      <c r="Y109" s="48">
        <f t="shared" si="21"/>
        <v>11</v>
      </c>
      <c r="Z109" s="48" t="str">
        <f t="shared" si="22"/>
        <v>40_11</v>
      </c>
      <c r="AA109" s="48">
        <v>3078</v>
      </c>
      <c r="AB109" s="494"/>
      <c r="AC109" s="178">
        <v>40</v>
      </c>
      <c r="AD109" s="178">
        <v>11</v>
      </c>
      <c r="AE109" s="178">
        <v>24</v>
      </c>
      <c r="AF109" s="50">
        <f t="shared" si="23"/>
        <v>11</v>
      </c>
      <c r="AG109" s="50" t="str">
        <f t="shared" si="24"/>
        <v>40_11</v>
      </c>
      <c r="AH109" s="48">
        <v>3176</v>
      </c>
      <c r="AI109" s="484"/>
      <c r="AJ109" s="55">
        <v>40</v>
      </c>
      <c r="AK109" s="55">
        <v>11</v>
      </c>
      <c r="AL109" s="55">
        <v>24</v>
      </c>
      <c r="AM109" s="48">
        <f t="shared" si="25"/>
        <v>11</v>
      </c>
      <c r="AN109" s="48" t="str">
        <f t="shared" si="26"/>
        <v>40_11</v>
      </c>
      <c r="AO109" s="50" t="str">
        <f t="shared" si="27"/>
        <v>40_11</v>
      </c>
      <c r="AP109" s="50">
        <f t="shared" si="31"/>
        <v>3078</v>
      </c>
      <c r="AQ109" s="50">
        <f t="shared" si="32"/>
        <v>3176</v>
      </c>
      <c r="AR109" s="473">
        <f t="shared" si="33"/>
        <v>3176</v>
      </c>
      <c r="AS109" s="469">
        <f t="shared" si="28"/>
        <v>20.293929712460063</v>
      </c>
      <c r="AT109" s="5"/>
      <c r="AU109" s="5"/>
      <c r="AV109" s="5"/>
      <c r="AW109" s="5"/>
      <c r="AX109" s="5"/>
      <c r="AY109" s="5"/>
      <c r="AZ109" s="6"/>
    </row>
    <row r="110" spans="1:52" x14ac:dyDescent="0.15">
      <c r="A110" s="48"/>
      <c r="B110" s="55"/>
      <c r="C110" s="55"/>
      <c r="D110" s="48"/>
      <c r="E110" s="48"/>
      <c r="F110" s="48"/>
      <c r="G110" s="1"/>
      <c r="H110" s="55"/>
      <c r="I110" s="55"/>
      <c r="J110" s="55"/>
      <c r="K110" s="48"/>
      <c r="L110" s="48"/>
      <c r="M110" s="48"/>
      <c r="N110" s="69"/>
      <c r="O110" s="55"/>
      <c r="P110" s="55"/>
      <c r="Q110" s="55"/>
      <c r="R110" s="48"/>
      <c r="S110" s="48"/>
      <c r="T110" s="48"/>
      <c r="U110" s="68"/>
      <c r="V110" s="55">
        <v>40</v>
      </c>
      <c r="W110" s="55">
        <v>12</v>
      </c>
      <c r="X110" s="55">
        <v>25</v>
      </c>
      <c r="Y110" s="48">
        <f t="shared" si="21"/>
        <v>12</v>
      </c>
      <c r="Z110" s="48" t="str">
        <f t="shared" si="22"/>
        <v>40_12</v>
      </c>
      <c r="AA110" s="48">
        <v>3154</v>
      </c>
      <c r="AB110" s="494"/>
      <c r="AC110" s="178">
        <v>40</v>
      </c>
      <c r="AD110" s="178">
        <v>12</v>
      </c>
      <c r="AE110" s="178">
        <v>25</v>
      </c>
      <c r="AF110" s="50">
        <f t="shared" si="23"/>
        <v>12</v>
      </c>
      <c r="AG110" s="50" t="str">
        <f t="shared" si="24"/>
        <v>40_12</v>
      </c>
      <c r="AH110" s="48">
        <v>3255</v>
      </c>
      <c r="AI110" s="484"/>
      <c r="AJ110" s="55">
        <v>40</v>
      </c>
      <c r="AK110" s="55">
        <v>12</v>
      </c>
      <c r="AL110" s="55">
        <v>25</v>
      </c>
      <c r="AM110" s="48">
        <f t="shared" si="25"/>
        <v>12</v>
      </c>
      <c r="AN110" s="48" t="str">
        <f t="shared" si="26"/>
        <v>40_12</v>
      </c>
      <c r="AO110" s="50" t="str">
        <f t="shared" si="27"/>
        <v>40_12</v>
      </c>
      <c r="AP110" s="50">
        <f t="shared" si="31"/>
        <v>3154</v>
      </c>
      <c r="AQ110" s="50">
        <f t="shared" si="32"/>
        <v>3255</v>
      </c>
      <c r="AR110" s="473">
        <f t="shared" si="33"/>
        <v>3255</v>
      </c>
      <c r="AS110" s="469">
        <f t="shared" si="28"/>
        <v>20.798722044728436</v>
      </c>
      <c r="AT110" s="5"/>
      <c r="AU110" s="5"/>
      <c r="AV110" s="5"/>
      <c r="AW110" s="5"/>
      <c r="AX110" s="5"/>
      <c r="AY110" s="5"/>
      <c r="AZ110" s="6"/>
    </row>
    <row r="111" spans="1:52" x14ac:dyDescent="0.15">
      <c r="A111" s="48"/>
      <c r="B111" s="55"/>
      <c r="C111" s="55"/>
      <c r="D111" s="48"/>
      <c r="E111" s="48"/>
      <c r="F111" s="48"/>
      <c r="G111" s="1"/>
      <c r="H111" s="55"/>
      <c r="I111" s="55"/>
      <c r="J111" s="55"/>
      <c r="K111" s="48"/>
      <c r="L111" s="48"/>
      <c r="M111" s="48"/>
      <c r="N111" s="69"/>
      <c r="O111" s="55"/>
      <c r="P111" s="55"/>
      <c r="Q111" s="55"/>
      <c r="R111" s="48"/>
      <c r="S111" s="48"/>
      <c r="T111" s="48"/>
      <c r="U111" s="68"/>
      <c r="V111" s="55"/>
      <c r="W111" s="55"/>
      <c r="X111" s="55"/>
      <c r="Y111" s="48"/>
      <c r="Z111" s="48"/>
      <c r="AA111" s="48"/>
      <c r="AB111" s="494"/>
      <c r="AC111" s="178">
        <v>40</v>
      </c>
      <c r="AD111" s="178">
        <v>13</v>
      </c>
      <c r="AE111" s="178">
        <v>26</v>
      </c>
      <c r="AF111" s="50">
        <f t="shared" si="23"/>
        <v>13</v>
      </c>
      <c r="AG111" s="50" t="str">
        <f t="shared" si="24"/>
        <v>40_13</v>
      </c>
      <c r="AH111" s="48">
        <v>3332</v>
      </c>
      <c r="AI111" s="484"/>
      <c r="AJ111" s="55">
        <v>40</v>
      </c>
      <c r="AK111" s="55">
        <v>13</v>
      </c>
      <c r="AL111" s="55">
        <v>26</v>
      </c>
      <c r="AM111" s="48">
        <f t="shared" si="25"/>
        <v>13</v>
      </c>
      <c r="AN111" s="48" t="str">
        <f t="shared" si="26"/>
        <v>40_13</v>
      </c>
      <c r="AO111" s="50" t="str">
        <f t="shared" si="27"/>
        <v>40_13</v>
      </c>
      <c r="AP111" s="50" t="str">
        <f t="shared" si="31"/>
        <v/>
      </c>
      <c r="AQ111" s="50">
        <f t="shared" si="32"/>
        <v>3332</v>
      </c>
      <c r="AR111" s="473">
        <f t="shared" si="33"/>
        <v>3332</v>
      </c>
      <c r="AS111" s="469">
        <f t="shared" si="28"/>
        <v>21.290734824281149</v>
      </c>
      <c r="AT111" s="5"/>
      <c r="AU111" s="5"/>
      <c r="AV111" s="5"/>
      <c r="AW111" s="5"/>
      <c r="AX111" s="5"/>
      <c r="AY111" s="5"/>
      <c r="AZ111" s="6"/>
    </row>
    <row r="112" spans="1:52" x14ac:dyDescent="0.15">
      <c r="A112" s="55">
        <v>45</v>
      </c>
      <c r="B112" s="55">
        <v>0</v>
      </c>
      <c r="C112" s="55">
        <v>12</v>
      </c>
      <c r="D112" s="48">
        <f t="shared" si="29"/>
        <v>0</v>
      </c>
      <c r="E112" s="48" t="str">
        <f t="shared" si="30"/>
        <v>45_0</v>
      </c>
      <c r="F112" s="48">
        <v>2016</v>
      </c>
      <c r="G112" s="1"/>
      <c r="H112" s="55">
        <v>45</v>
      </c>
      <c r="I112" s="55">
        <v>0</v>
      </c>
      <c r="J112" s="55">
        <v>12</v>
      </c>
      <c r="K112" s="48">
        <f t="shared" si="17"/>
        <v>0</v>
      </c>
      <c r="L112" s="48" t="str">
        <f t="shared" si="18"/>
        <v>45_0</v>
      </c>
      <c r="M112" s="48">
        <v>2085</v>
      </c>
      <c r="N112" s="68"/>
      <c r="O112" s="55">
        <v>45</v>
      </c>
      <c r="P112" s="55">
        <v>0</v>
      </c>
      <c r="Q112" s="55">
        <v>12</v>
      </c>
      <c r="R112" s="48">
        <f t="shared" si="19"/>
        <v>0</v>
      </c>
      <c r="S112" s="48" t="str">
        <f t="shared" si="20"/>
        <v>45_0</v>
      </c>
      <c r="T112" s="48">
        <v>2151</v>
      </c>
      <c r="U112" s="1"/>
      <c r="V112" s="55">
        <v>45</v>
      </c>
      <c r="W112" s="55">
        <v>0</v>
      </c>
      <c r="X112" s="55">
        <v>12</v>
      </c>
      <c r="Y112" s="48">
        <f t="shared" si="21"/>
        <v>0</v>
      </c>
      <c r="Z112" s="48" t="str">
        <f t="shared" si="22"/>
        <v>45_0</v>
      </c>
      <c r="AA112" s="48" t="s">
        <v>353</v>
      </c>
      <c r="AB112" s="494"/>
      <c r="AC112" s="178">
        <v>45</v>
      </c>
      <c r="AD112" s="178">
        <v>0</v>
      </c>
      <c r="AE112" s="178">
        <v>12</v>
      </c>
      <c r="AF112" s="50">
        <f t="shared" si="23"/>
        <v>0</v>
      </c>
      <c r="AG112" s="50" t="str">
        <f t="shared" si="24"/>
        <v>45_0</v>
      </c>
      <c r="AH112" s="48" t="s">
        <v>353</v>
      </c>
      <c r="AI112" s="484"/>
      <c r="AJ112" s="55">
        <v>45</v>
      </c>
      <c r="AK112" s="55">
        <v>0</v>
      </c>
      <c r="AL112" s="55">
        <v>12</v>
      </c>
      <c r="AM112" s="48">
        <f t="shared" si="25"/>
        <v>0</v>
      </c>
      <c r="AN112" s="48" t="str">
        <f t="shared" si="26"/>
        <v>45_0</v>
      </c>
      <c r="AO112" s="50" t="str">
        <f t="shared" si="27"/>
        <v>45_0</v>
      </c>
      <c r="AP112" s="50" t="str">
        <f t="shared" si="31"/>
        <v>vervalt</v>
      </c>
      <c r="AQ112" s="50" t="str">
        <f t="shared" si="32"/>
        <v>vervalt</v>
      </c>
      <c r="AR112" s="473" t="str">
        <f t="shared" si="33"/>
        <v>vervalt</v>
      </c>
      <c r="AS112" s="469" t="str">
        <f t="shared" si="28"/>
        <v>vervalt</v>
      </c>
      <c r="AT112" s="5"/>
      <c r="AU112" s="5"/>
      <c r="AV112" s="5"/>
      <c r="AW112" s="5"/>
      <c r="AX112" s="5"/>
      <c r="AY112" s="5"/>
      <c r="AZ112" s="6"/>
    </row>
    <row r="113" spans="1:52" x14ac:dyDescent="0.15">
      <c r="A113" s="55">
        <v>45</v>
      </c>
      <c r="B113" s="55">
        <v>1</v>
      </c>
      <c r="C113" s="55">
        <v>14</v>
      </c>
      <c r="D113" s="48">
        <f t="shared" si="29"/>
        <v>1</v>
      </c>
      <c r="E113" s="48" t="str">
        <f t="shared" si="30"/>
        <v>45_1</v>
      </c>
      <c r="F113" s="48">
        <v>2153</v>
      </c>
      <c r="G113" s="1"/>
      <c r="H113" s="55">
        <v>45</v>
      </c>
      <c r="I113" s="55">
        <v>1</v>
      </c>
      <c r="J113" s="55">
        <v>14</v>
      </c>
      <c r="K113" s="48">
        <f t="shared" si="17"/>
        <v>1</v>
      </c>
      <c r="L113" s="48" t="str">
        <f t="shared" si="18"/>
        <v>45_1</v>
      </c>
      <c r="M113" s="48">
        <v>2226</v>
      </c>
      <c r="N113" s="71"/>
      <c r="O113" s="55">
        <v>45</v>
      </c>
      <c r="P113" s="55">
        <v>0</v>
      </c>
      <c r="Q113" s="55">
        <v>14</v>
      </c>
      <c r="R113" s="48">
        <f t="shared" si="19"/>
        <v>0</v>
      </c>
      <c r="S113" s="48" t="str">
        <f t="shared" si="20"/>
        <v>45_0</v>
      </c>
      <c r="T113" s="48">
        <v>2296</v>
      </c>
      <c r="U113" s="68"/>
      <c r="V113" s="55">
        <v>45</v>
      </c>
      <c r="W113" s="55">
        <v>1</v>
      </c>
      <c r="X113" s="55">
        <v>14</v>
      </c>
      <c r="Y113" s="48">
        <v>1</v>
      </c>
      <c r="Z113" s="48" t="str">
        <f t="shared" si="22"/>
        <v>45_1</v>
      </c>
      <c r="AA113" s="48">
        <v>2381</v>
      </c>
      <c r="AB113" s="494"/>
      <c r="AC113" s="178">
        <v>45</v>
      </c>
      <c r="AD113" s="178">
        <v>1</v>
      </c>
      <c r="AE113" s="178">
        <v>14</v>
      </c>
      <c r="AF113" s="50">
        <v>1</v>
      </c>
      <c r="AG113" s="50" t="str">
        <f t="shared" si="24"/>
        <v>45_1</v>
      </c>
      <c r="AH113" s="48" t="s">
        <v>353</v>
      </c>
      <c r="AI113" s="484"/>
      <c r="AJ113" s="55">
        <v>45</v>
      </c>
      <c r="AK113" s="55">
        <v>1</v>
      </c>
      <c r="AL113" s="55">
        <v>14</v>
      </c>
      <c r="AM113" s="48">
        <f t="shared" si="25"/>
        <v>1</v>
      </c>
      <c r="AN113" s="48" t="str">
        <f t="shared" si="26"/>
        <v>45_1</v>
      </c>
      <c r="AO113" s="50" t="str">
        <f t="shared" si="27"/>
        <v>45_1</v>
      </c>
      <c r="AP113" s="50">
        <f t="shared" si="31"/>
        <v>2381</v>
      </c>
      <c r="AQ113" s="50" t="str">
        <f t="shared" si="32"/>
        <v>vervalt</v>
      </c>
      <c r="AR113" s="473" t="str">
        <f t="shared" si="33"/>
        <v>vervalt</v>
      </c>
      <c r="AS113" s="469" t="str">
        <f t="shared" si="28"/>
        <v>vervalt</v>
      </c>
      <c r="AT113" s="5"/>
      <c r="AU113" s="5"/>
      <c r="AV113" s="5"/>
      <c r="AW113" s="5"/>
      <c r="AX113" s="5"/>
      <c r="AY113" s="5"/>
      <c r="AZ113" s="6"/>
    </row>
    <row r="114" spans="1:52" x14ac:dyDescent="0.15">
      <c r="A114" s="55">
        <v>45</v>
      </c>
      <c r="B114" s="55">
        <v>2</v>
      </c>
      <c r="C114" s="55">
        <v>16</v>
      </c>
      <c r="D114" s="48">
        <f t="shared" si="29"/>
        <v>2</v>
      </c>
      <c r="E114" s="48" t="str">
        <f t="shared" si="30"/>
        <v>45_2</v>
      </c>
      <c r="F114" s="48">
        <v>2287</v>
      </c>
      <c r="G114" s="1"/>
      <c r="H114" s="55">
        <v>45</v>
      </c>
      <c r="I114" s="55">
        <v>2</v>
      </c>
      <c r="J114" s="55">
        <v>16</v>
      </c>
      <c r="K114" s="48">
        <f t="shared" si="17"/>
        <v>2</v>
      </c>
      <c r="L114" s="48" t="str">
        <f t="shared" si="18"/>
        <v>45_2</v>
      </c>
      <c r="M114" s="48">
        <v>2365</v>
      </c>
      <c r="N114" s="68"/>
      <c r="O114" s="55">
        <v>45</v>
      </c>
      <c r="P114" s="55">
        <v>2</v>
      </c>
      <c r="Q114" s="55">
        <v>16</v>
      </c>
      <c r="R114" s="48">
        <f t="shared" si="19"/>
        <v>2</v>
      </c>
      <c r="S114" s="48" t="str">
        <f t="shared" si="20"/>
        <v>45_2</v>
      </c>
      <c r="T114" s="48">
        <v>2439</v>
      </c>
      <c r="U114" s="68"/>
      <c r="V114" s="55">
        <v>45</v>
      </c>
      <c r="W114" s="55">
        <v>2</v>
      </c>
      <c r="X114" s="55">
        <v>16</v>
      </c>
      <c r="Y114" s="48">
        <f t="shared" si="21"/>
        <v>2</v>
      </c>
      <c r="Z114" s="48" t="str">
        <f t="shared" si="22"/>
        <v>45_2</v>
      </c>
      <c r="AA114" s="48">
        <v>2524</v>
      </c>
      <c r="AB114" s="494"/>
      <c r="AC114" s="178">
        <v>45</v>
      </c>
      <c r="AD114" s="178">
        <v>2</v>
      </c>
      <c r="AE114" s="178">
        <v>16</v>
      </c>
      <c r="AF114" s="50">
        <f t="shared" ref="AF114:AF180" si="34">AD114</f>
        <v>2</v>
      </c>
      <c r="AG114" s="50" t="str">
        <f t="shared" si="24"/>
        <v>45_2</v>
      </c>
      <c r="AH114" s="48">
        <v>2605</v>
      </c>
      <c r="AI114" s="484"/>
      <c r="AJ114" s="55">
        <v>45</v>
      </c>
      <c r="AK114" s="55">
        <v>2</v>
      </c>
      <c r="AL114" s="55">
        <v>16</v>
      </c>
      <c r="AM114" s="48">
        <f t="shared" si="25"/>
        <v>2</v>
      </c>
      <c r="AN114" s="48" t="str">
        <f t="shared" si="26"/>
        <v>45_2</v>
      </c>
      <c r="AO114" s="50" t="str">
        <f t="shared" si="27"/>
        <v>45_2</v>
      </c>
      <c r="AP114" s="50">
        <f t="shared" si="31"/>
        <v>2524</v>
      </c>
      <c r="AQ114" s="50">
        <f t="shared" si="32"/>
        <v>2605</v>
      </c>
      <c r="AR114" s="473">
        <f t="shared" si="33"/>
        <v>2605</v>
      </c>
      <c r="AS114" s="469">
        <f t="shared" si="28"/>
        <v>16.645367412140576</v>
      </c>
      <c r="AT114" s="5"/>
      <c r="AU114" s="5"/>
      <c r="AV114" s="5"/>
      <c r="AW114" s="5"/>
      <c r="AX114" s="5"/>
      <c r="AY114" s="5"/>
      <c r="AZ114" s="6"/>
    </row>
    <row r="115" spans="1:52" x14ac:dyDescent="0.15">
      <c r="A115" s="55">
        <v>45</v>
      </c>
      <c r="B115" s="55">
        <v>3</v>
      </c>
      <c r="C115" s="55">
        <v>18</v>
      </c>
      <c r="D115" s="48">
        <f t="shared" si="29"/>
        <v>3</v>
      </c>
      <c r="E115" s="48" t="str">
        <f t="shared" si="30"/>
        <v>45_3</v>
      </c>
      <c r="F115" s="48">
        <v>2413</v>
      </c>
      <c r="G115" s="1"/>
      <c r="H115" s="55">
        <v>45</v>
      </c>
      <c r="I115" s="55">
        <v>3</v>
      </c>
      <c r="J115" s="55">
        <v>18</v>
      </c>
      <c r="K115" s="48">
        <f t="shared" si="17"/>
        <v>3</v>
      </c>
      <c r="L115" s="48" t="str">
        <f t="shared" si="18"/>
        <v>45_3</v>
      </c>
      <c r="M115" s="48">
        <v>2495</v>
      </c>
      <c r="N115" s="68"/>
      <c r="O115" s="55">
        <v>45</v>
      </c>
      <c r="P115" s="55">
        <v>3</v>
      </c>
      <c r="Q115" s="55">
        <v>18</v>
      </c>
      <c r="R115" s="48">
        <f t="shared" si="19"/>
        <v>3</v>
      </c>
      <c r="S115" s="48" t="str">
        <f t="shared" si="20"/>
        <v>45_3</v>
      </c>
      <c r="T115" s="48">
        <v>2574</v>
      </c>
      <c r="U115" s="1"/>
      <c r="V115" s="55">
        <v>45</v>
      </c>
      <c r="W115" s="55">
        <v>3</v>
      </c>
      <c r="X115" s="55">
        <v>18</v>
      </c>
      <c r="Y115" s="48">
        <f t="shared" si="21"/>
        <v>3</v>
      </c>
      <c r="Z115" s="48" t="str">
        <f t="shared" si="22"/>
        <v>45_3</v>
      </c>
      <c r="AA115" s="48">
        <v>2659</v>
      </c>
      <c r="AB115" s="494"/>
      <c r="AC115" s="178">
        <v>45</v>
      </c>
      <c r="AD115" s="178">
        <v>3</v>
      </c>
      <c r="AE115" s="178">
        <v>18</v>
      </c>
      <c r="AF115" s="50">
        <f t="shared" si="34"/>
        <v>3</v>
      </c>
      <c r="AG115" s="50" t="str">
        <f t="shared" si="24"/>
        <v>45_3</v>
      </c>
      <c r="AH115" s="48">
        <v>2744</v>
      </c>
      <c r="AI115" s="484"/>
      <c r="AJ115" s="55">
        <v>45</v>
      </c>
      <c r="AK115" s="55">
        <v>3</v>
      </c>
      <c r="AL115" s="55">
        <v>18</v>
      </c>
      <c r="AM115" s="48">
        <f t="shared" si="25"/>
        <v>3</v>
      </c>
      <c r="AN115" s="48" t="str">
        <f t="shared" si="26"/>
        <v>45_3</v>
      </c>
      <c r="AO115" s="50" t="str">
        <f t="shared" si="27"/>
        <v>45_3</v>
      </c>
      <c r="AP115" s="50">
        <f t="shared" si="31"/>
        <v>2659</v>
      </c>
      <c r="AQ115" s="50">
        <f t="shared" si="32"/>
        <v>2744</v>
      </c>
      <c r="AR115" s="473">
        <f t="shared" si="33"/>
        <v>2744</v>
      </c>
      <c r="AS115" s="469">
        <f t="shared" si="28"/>
        <v>17.533546325878593</v>
      </c>
      <c r="AT115" s="5"/>
      <c r="AU115" s="5"/>
      <c r="AV115" s="5"/>
      <c r="AW115" s="5"/>
      <c r="AX115" s="5"/>
      <c r="AY115" s="5"/>
      <c r="AZ115" s="6"/>
    </row>
    <row r="116" spans="1:52" x14ac:dyDescent="0.15">
      <c r="A116" s="55">
        <v>45</v>
      </c>
      <c r="B116" s="55">
        <v>4</v>
      </c>
      <c r="C116" s="55">
        <v>20</v>
      </c>
      <c r="D116" s="48">
        <f t="shared" si="29"/>
        <v>4</v>
      </c>
      <c r="E116" s="48" t="str">
        <f t="shared" si="30"/>
        <v>45_4</v>
      </c>
      <c r="F116" s="48">
        <v>2546</v>
      </c>
      <c r="G116" s="1"/>
      <c r="H116" s="55">
        <v>45</v>
      </c>
      <c r="I116" s="55">
        <v>4</v>
      </c>
      <c r="J116" s="55">
        <v>20</v>
      </c>
      <c r="K116" s="48">
        <f t="shared" si="17"/>
        <v>4</v>
      </c>
      <c r="L116" s="48" t="str">
        <f t="shared" si="18"/>
        <v>45_4</v>
      </c>
      <c r="M116" s="48">
        <v>2633</v>
      </c>
      <c r="N116" s="68"/>
      <c r="O116" s="55">
        <v>45</v>
      </c>
      <c r="P116" s="55">
        <v>4</v>
      </c>
      <c r="Q116" s="55">
        <v>20</v>
      </c>
      <c r="R116" s="48">
        <f t="shared" si="19"/>
        <v>4</v>
      </c>
      <c r="S116" s="48" t="str">
        <f t="shared" si="20"/>
        <v>45_4</v>
      </c>
      <c r="T116" s="48">
        <v>2716</v>
      </c>
      <c r="U116" s="68"/>
      <c r="V116" s="55">
        <v>45</v>
      </c>
      <c r="W116" s="55">
        <v>4</v>
      </c>
      <c r="X116" s="55">
        <v>20</v>
      </c>
      <c r="Y116" s="48">
        <f t="shared" si="21"/>
        <v>4</v>
      </c>
      <c r="Z116" s="48" t="str">
        <f t="shared" si="22"/>
        <v>45_4</v>
      </c>
      <c r="AA116" s="48">
        <v>2801</v>
      </c>
      <c r="AB116" s="494"/>
      <c r="AC116" s="178">
        <v>45</v>
      </c>
      <c r="AD116" s="178">
        <v>4</v>
      </c>
      <c r="AE116" s="178">
        <v>20</v>
      </c>
      <c r="AF116" s="50">
        <f t="shared" si="34"/>
        <v>4</v>
      </c>
      <c r="AG116" s="50" t="str">
        <f t="shared" si="24"/>
        <v>45_4</v>
      </c>
      <c r="AH116" s="48">
        <v>2891</v>
      </c>
      <c r="AI116" s="484"/>
      <c r="AJ116" s="55">
        <v>45</v>
      </c>
      <c r="AK116" s="55">
        <v>4</v>
      </c>
      <c r="AL116" s="55">
        <v>20</v>
      </c>
      <c r="AM116" s="48">
        <f t="shared" si="25"/>
        <v>4</v>
      </c>
      <c r="AN116" s="48" t="str">
        <f t="shared" si="26"/>
        <v>45_4</v>
      </c>
      <c r="AO116" s="50" t="str">
        <f t="shared" si="27"/>
        <v>45_4</v>
      </c>
      <c r="AP116" s="50">
        <f t="shared" si="31"/>
        <v>2801</v>
      </c>
      <c r="AQ116" s="50">
        <f t="shared" si="32"/>
        <v>2891</v>
      </c>
      <c r="AR116" s="473">
        <f t="shared" si="33"/>
        <v>2891</v>
      </c>
      <c r="AS116" s="469">
        <f t="shared" si="28"/>
        <v>18.472843450479232</v>
      </c>
      <c r="AT116" s="5"/>
      <c r="AU116" s="5"/>
      <c r="AV116" s="5"/>
      <c r="AW116" s="5"/>
      <c r="AX116" s="5"/>
      <c r="AY116" s="5"/>
      <c r="AZ116" s="6"/>
    </row>
    <row r="117" spans="1:52" x14ac:dyDescent="0.15">
      <c r="A117" s="55">
        <v>45</v>
      </c>
      <c r="B117" s="55">
        <v>5</v>
      </c>
      <c r="C117" s="55">
        <v>21</v>
      </c>
      <c r="D117" s="48">
        <f t="shared" si="29"/>
        <v>5</v>
      </c>
      <c r="E117" s="48" t="str">
        <f t="shared" si="30"/>
        <v>45_5</v>
      </c>
      <c r="F117" s="48">
        <v>2610</v>
      </c>
      <c r="G117" s="1"/>
      <c r="H117" s="55">
        <v>45</v>
      </c>
      <c r="I117" s="55">
        <v>5</v>
      </c>
      <c r="J117" s="55">
        <v>21</v>
      </c>
      <c r="K117" s="48">
        <f t="shared" si="17"/>
        <v>5</v>
      </c>
      <c r="L117" s="48" t="str">
        <f t="shared" si="18"/>
        <v>45_5</v>
      </c>
      <c r="M117" s="48">
        <v>2699</v>
      </c>
      <c r="N117" s="68"/>
      <c r="O117" s="55">
        <v>45</v>
      </c>
      <c r="P117" s="55">
        <v>5</v>
      </c>
      <c r="Q117" s="55">
        <v>21</v>
      </c>
      <c r="R117" s="48">
        <f t="shared" si="19"/>
        <v>5</v>
      </c>
      <c r="S117" s="48" t="str">
        <f t="shared" si="20"/>
        <v>45_5</v>
      </c>
      <c r="T117" s="48">
        <v>2784</v>
      </c>
      <c r="U117" s="68"/>
      <c r="V117" s="55">
        <v>45</v>
      </c>
      <c r="W117" s="55">
        <v>5</v>
      </c>
      <c r="X117" s="55">
        <v>21</v>
      </c>
      <c r="Y117" s="48">
        <f t="shared" si="21"/>
        <v>5</v>
      </c>
      <c r="Z117" s="48" t="str">
        <f t="shared" si="22"/>
        <v>45_5</v>
      </c>
      <c r="AA117" s="48">
        <v>2869</v>
      </c>
      <c r="AB117" s="494"/>
      <c r="AC117" s="178">
        <v>45</v>
      </c>
      <c r="AD117" s="178">
        <v>5</v>
      </c>
      <c r="AE117" s="178">
        <v>21</v>
      </c>
      <c r="AF117" s="50">
        <f t="shared" si="34"/>
        <v>5</v>
      </c>
      <c r="AG117" s="50" t="str">
        <f t="shared" si="24"/>
        <v>45_5</v>
      </c>
      <c r="AH117" s="48">
        <v>2961</v>
      </c>
      <c r="AI117" s="484"/>
      <c r="AJ117" s="55">
        <v>45</v>
      </c>
      <c r="AK117" s="55">
        <v>5</v>
      </c>
      <c r="AL117" s="55">
        <v>21</v>
      </c>
      <c r="AM117" s="48">
        <f t="shared" si="25"/>
        <v>5</v>
      </c>
      <c r="AN117" s="48" t="str">
        <f t="shared" si="26"/>
        <v>45_5</v>
      </c>
      <c r="AO117" s="50" t="str">
        <f t="shared" si="27"/>
        <v>45_5</v>
      </c>
      <c r="AP117" s="50">
        <f t="shared" si="31"/>
        <v>2869</v>
      </c>
      <c r="AQ117" s="50">
        <f t="shared" si="32"/>
        <v>2961</v>
      </c>
      <c r="AR117" s="473">
        <f t="shared" si="33"/>
        <v>2961</v>
      </c>
      <c r="AS117" s="469">
        <f t="shared" si="28"/>
        <v>18.920127795527158</v>
      </c>
      <c r="AT117" s="5"/>
      <c r="AU117" s="5"/>
      <c r="AV117" s="5"/>
      <c r="AW117" s="5"/>
      <c r="AX117" s="5"/>
      <c r="AY117" s="5"/>
      <c r="AZ117" s="6"/>
    </row>
    <row r="118" spans="1:52" x14ac:dyDescent="0.15">
      <c r="A118" s="55">
        <v>45</v>
      </c>
      <c r="B118" s="55">
        <v>6</v>
      </c>
      <c r="C118" s="55">
        <v>22</v>
      </c>
      <c r="D118" s="48">
        <f t="shared" si="29"/>
        <v>6</v>
      </c>
      <c r="E118" s="48" t="str">
        <f t="shared" si="30"/>
        <v>45_6</v>
      </c>
      <c r="F118" s="48">
        <v>2675</v>
      </c>
      <c r="G118" s="1"/>
      <c r="H118" s="55">
        <v>45</v>
      </c>
      <c r="I118" s="55">
        <v>6</v>
      </c>
      <c r="J118" s="55">
        <v>22</v>
      </c>
      <c r="K118" s="48">
        <f t="shared" si="17"/>
        <v>6</v>
      </c>
      <c r="L118" s="48" t="str">
        <f t="shared" si="18"/>
        <v>45_6</v>
      </c>
      <c r="M118" s="48">
        <v>2766</v>
      </c>
      <c r="N118" s="68"/>
      <c r="O118" s="55">
        <v>45</v>
      </c>
      <c r="P118" s="55">
        <v>6</v>
      </c>
      <c r="Q118" s="55">
        <v>22</v>
      </c>
      <c r="R118" s="48">
        <f t="shared" si="19"/>
        <v>6</v>
      </c>
      <c r="S118" s="48" t="str">
        <f t="shared" si="20"/>
        <v>45_6</v>
      </c>
      <c r="T118" s="48">
        <v>2853</v>
      </c>
      <c r="U118" s="1"/>
      <c r="V118" s="55">
        <v>45</v>
      </c>
      <c r="W118" s="55">
        <v>6</v>
      </c>
      <c r="X118" s="55">
        <v>22</v>
      </c>
      <c r="Y118" s="48">
        <f t="shared" si="21"/>
        <v>6</v>
      </c>
      <c r="Z118" s="48" t="str">
        <f t="shared" si="22"/>
        <v>45_6</v>
      </c>
      <c r="AA118" s="48">
        <v>2938</v>
      </c>
      <c r="AB118" s="494"/>
      <c r="AC118" s="178">
        <v>45</v>
      </c>
      <c r="AD118" s="178">
        <v>6</v>
      </c>
      <c r="AE118" s="178">
        <v>22</v>
      </c>
      <c r="AF118" s="50">
        <f t="shared" si="34"/>
        <v>6</v>
      </c>
      <c r="AG118" s="50" t="str">
        <f t="shared" si="24"/>
        <v>45_6</v>
      </c>
      <c r="AH118" s="48">
        <v>3032</v>
      </c>
      <c r="AI118" s="484"/>
      <c r="AJ118" s="55">
        <v>45</v>
      </c>
      <c r="AK118" s="55">
        <v>6</v>
      </c>
      <c r="AL118" s="55">
        <v>22</v>
      </c>
      <c r="AM118" s="48">
        <f t="shared" si="25"/>
        <v>6</v>
      </c>
      <c r="AN118" s="48" t="str">
        <f t="shared" si="26"/>
        <v>45_6</v>
      </c>
      <c r="AO118" s="50" t="str">
        <f t="shared" si="27"/>
        <v>45_6</v>
      </c>
      <c r="AP118" s="50">
        <f t="shared" si="31"/>
        <v>2938</v>
      </c>
      <c r="AQ118" s="50">
        <f t="shared" si="32"/>
        <v>3032</v>
      </c>
      <c r="AR118" s="473">
        <f t="shared" si="33"/>
        <v>3032</v>
      </c>
      <c r="AS118" s="469">
        <f t="shared" si="28"/>
        <v>19.373801916932909</v>
      </c>
      <c r="AT118" s="5"/>
      <c r="AU118" s="5"/>
      <c r="AV118" s="5"/>
      <c r="AW118" s="5"/>
      <c r="AX118" s="5"/>
      <c r="AY118" s="5"/>
      <c r="AZ118" s="6"/>
    </row>
    <row r="119" spans="1:52" x14ac:dyDescent="0.15">
      <c r="A119" s="55">
        <v>45</v>
      </c>
      <c r="B119" s="55">
        <v>7</v>
      </c>
      <c r="C119" s="55">
        <v>23</v>
      </c>
      <c r="D119" s="48">
        <f t="shared" si="29"/>
        <v>7</v>
      </c>
      <c r="E119" s="48" t="str">
        <f t="shared" si="30"/>
        <v>45_7</v>
      </c>
      <c r="F119" s="48">
        <v>2742</v>
      </c>
      <c r="G119" s="1"/>
      <c r="H119" s="55">
        <v>45</v>
      </c>
      <c r="I119" s="55">
        <v>7</v>
      </c>
      <c r="J119" s="55">
        <v>23</v>
      </c>
      <c r="K119" s="48">
        <f t="shared" si="17"/>
        <v>7</v>
      </c>
      <c r="L119" s="48" t="str">
        <f t="shared" si="18"/>
        <v>45_7</v>
      </c>
      <c r="M119" s="48">
        <v>2835</v>
      </c>
      <c r="N119" s="68"/>
      <c r="O119" s="55">
        <v>45</v>
      </c>
      <c r="P119" s="55">
        <v>7</v>
      </c>
      <c r="Q119" s="55">
        <v>23</v>
      </c>
      <c r="R119" s="48">
        <f t="shared" si="19"/>
        <v>7</v>
      </c>
      <c r="S119" s="48" t="str">
        <f t="shared" si="20"/>
        <v>45_7</v>
      </c>
      <c r="T119" s="48">
        <v>2924</v>
      </c>
      <c r="U119" s="68"/>
      <c r="V119" s="55">
        <v>45</v>
      </c>
      <c r="W119" s="55">
        <v>7</v>
      </c>
      <c r="X119" s="55">
        <v>23</v>
      </c>
      <c r="Y119" s="48">
        <f t="shared" si="21"/>
        <v>7</v>
      </c>
      <c r="Z119" s="48" t="str">
        <f t="shared" si="22"/>
        <v>45_7</v>
      </c>
      <c r="AA119" s="48">
        <v>3009</v>
      </c>
      <c r="AB119" s="494"/>
      <c r="AC119" s="178">
        <v>45</v>
      </c>
      <c r="AD119" s="178">
        <v>7</v>
      </c>
      <c r="AE119" s="178">
        <v>23</v>
      </c>
      <c r="AF119" s="50">
        <f t="shared" si="34"/>
        <v>7</v>
      </c>
      <c r="AG119" s="50" t="str">
        <f t="shared" si="24"/>
        <v>45_7</v>
      </c>
      <c r="AH119" s="48">
        <v>3105</v>
      </c>
      <c r="AI119" s="484"/>
      <c r="AJ119" s="55">
        <v>45</v>
      </c>
      <c r="AK119" s="55">
        <v>7</v>
      </c>
      <c r="AL119" s="55">
        <v>23</v>
      </c>
      <c r="AM119" s="48">
        <f t="shared" si="25"/>
        <v>7</v>
      </c>
      <c r="AN119" s="48" t="str">
        <f t="shared" si="26"/>
        <v>45_7</v>
      </c>
      <c r="AO119" s="50" t="str">
        <f t="shared" si="27"/>
        <v>45_7</v>
      </c>
      <c r="AP119" s="50">
        <f t="shared" si="31"/>
        <v>3009</v>
      </c>
      <c r="AQ119" s="50">
        <f t="shared" si="32"/>
        <v>3105</v>
      </c>
      <c r="AR119" s="473">
        <f t="shared" si="33"/>
        <v>3105</v>
      </c>
      <c r="AS119" s="469">
        <f t="shared" si="28"/>
        <v>19.840255591054312</v>
      </c>
      <c r="AT119" s="5"/>
      <c r="AU119" s="5"/>
      <c r="AV119" s="5"/>
      <c r="AW119" s="5"/>
      <c r="AX119" s="5"/>
      <c r="AY119" s="5"/>
      <c r="AZ119" s="6"/>
    </row>
    <row r="120" spans="1:52" x14ac:dyDescent="0.15">
      <c r="A120" s="55">
        <v>45</v>
      </c>
      <c r="B120" s="55">
        <v>8</v>
      </c>
      <c r="C120" s="55">
        <v>24</v>
      </c>
      <c r="D120" s="48">
        <f t="shared" si="29"/>
        <v>8</v>
      </c>
      <c r="E120" s="48" t="str">
        <f t="shared" si="30"/>
        <v>45_8</v>
      </c>
      <c r="F120" s="48">
        <v>2807</v>
      </c>
      <c r="G120" s="1"/>
      <c r="H120" s="55">
        <v>45</v>
      </c>
      <c r="I120" s="55">
        <v>8</v>
      </c>
      <c r="J120" s="55">
        <v>24</v>
      </c>
      <c r="K120" s="48">
        <f t="shared" si="17"/>
        <v>8</v>
      </c>
      <c r="L120" s="48" t="str">
        <f t="shared" si="18"/>
        <v>45_8</v>
      </c>
      <c r="M120" s="48">
        <v>2902</v>
      </c>
      <c r="N120" s="68"/>
      <c r="O120" s="55">
        <v>45</v>
      </c>
      <c r="P120" s="55">
        <v>8</v>
      </c>
      <c r="Q120" s="55">
        <v>24</v>
      </c>
      <c r="R120" s="48">
        <f t="shared" si="19"/>
        <v>8</v>
      </c>
      <c r="S120" s="48" t="str">
        <f t="shared" si="20"/>
        <v>45_8</v>
      </c>
      <c r="T120" s="48">
        <v>2993</v>
      </c>
      <c r="U120" s="68"/>
      <c r="V120" s="55">
        <v>45</v>
      </c>
      <c r="W120" s="55">
        <v>8</v>
      </c>
      <c r="X120" s="55">
        <v>24</v>
      </c>
      <c r="Y120" s="48">
        <f t="shared" si="21"/>
        <v>8</v>
      </c>
      <c r="Z120" s="48" t="str">
        <f t="shared" si="22"/>
        <v>45_8</v>
      </c>
      <c r="AA120" s="48">
        <v>3078</v>
      </c>
      <c r="AB120" s="494"/>
      <c r="AC120" s="178">
        <v>45</v>
      </c>
      <c r="AD120" s="178">
        <v>8</v>
      </c>
      <c r="AE120" s="178">
        <v>24</v>
      </c>
      <c r="AF120" s="50">
        <f t="shared" si="34"/>
        <v>8</v>
      </c>
      <c r="AG120" s="50" t="str">
        <f t="shared" si="24"/>
        <v>45_8</v>
      </c>
      <c r="AH120" s="48">
        <v>3176</v>
      </c>
      <c r="AI120" s="484"/>
      <c r="AJ120" s="55">
        <v>45</v>
      </c>
      <c r="AK120" s="55">
        <v>8</v>
      </c>
      <c r="AL120" s="55">
        <v>24</v>
      </c>
      <c r="AM120" s="48">
        <f t="shared" si="25"/>
        <v>8</v>
      </c>
      <c r="AN120" s="48" t="str">
        <f t="shared" si="26"/>
        <v>45_8</v>
      </c>
      <c r="AO120" s="50" t="str">
        <f t="shared" si="27"/>
        <v>45_8</v>
      </c>
      <c r="AP120" s="50">
        <f t="shared" si="31"/>
        <v>3078</v>
      </c>
      <c r="AQ120" s="50">
        <f t="shared" si="32"/>
        <v>3176</v>
      </c>
      <c r="AR120" s="473">
        <f t="shared" si="33"/>
        <v>3176</v>
      </c>
      <c r="AS120" s="469">
        <f t="shared" si="28"/>
        <v>20.293929712460063</v>
      </c>
      <c r="AT120" s="5"/>
      <c r="AU120" s="5"/>
      <c r="AV120" s="5"/>
      <c r="AW120" s="5"/>
      <c r="AX120" s="5"/>
      <c r="AY120" s="5"/>
      <c r="AZ120" s="6"/>
    </row>
    <row r="121" spans="1:52" x14ac:dyDescent="0.15">
      <c r="A121" s="55">
        <v>45</v>
      </c>
      <c r="B121" s="55">
        <v>9</v>
      </c>
      <c r="C121" s="55">
        <v>25</v>
      </c>
      <c r="D121" s="48">
        <f t="shared" si="29"/>
        <v>9</v>
      </c>
      <c r="E121" s="48" t="str">
        <f t="shared" si="30"/>
        <v>45_9</v>
      </c>
      <c r="F121" s="48">
        <v>2877</v>
      </c>
      <c r="G121" s="1"/>
      <c r="H121" s="55">
        <v>45</v>
      </c>
      <c r="I121" s="55">
        <v>9</v>
      </c>
      <c r="J121" s="55">
        <v>25</v>
      </c>
      <c r="K121" s="48">
        <f t="shared" si="17"/>
        <v>9</v>
      </c>
      <c r="L121" s="48" t="str">
        <f t="shared" si="18"/>
        <v>45_9</v>
      </c>
      <c r="M121" s="48">
        <v>2975</v>
      </c>
      <c r="N121" s="68"/>
      <c r="O121" s="55">
        <v>45</v>
      </c>
      <c r="P121" s="55">
        <v>9</v>
      </c>
      <c r="Q121" s="55">
        <v>25</v>
      </c>
      <c r="R121" s="48">
        <f t="shared" si="19"/>
        <v>9</v>
      </c>
      <c r="S121" s="48" t="str">
        <f t="shared" si="20"/>
        <v>45_9</v>
      </c>
      <c r="T121" s="48">
        <v>3069</v>
      </c>
      <c r="U121" s="1"/>
      <c r="V121" s="55">
        <v>45</v>
      </c>
      <c r="W121" s="55">
        <v>9</v>
      </c>
      <c r="X121" s="55">
        <v>25</v>
      </c>
      <c r="Y121" s="48">
        <f t="shared" si="21"/>
        <v>9</v>
      </c>
      <c r="Z121" s="48" t="str">
        <f t="shared" si="22"/>
        <v>45_9</v>
      </c>
      <c r="AA121" s="48">
        <v>3154</v>
      </c>
      <c r="AB121" s="494"/>
      <c r="AC121" s="178">
        <v>45</v>
      </c>
      <c r="AD121" s="178">
        <v>9</v>
      </c>
      <c r="AE121" s="178">
        <v>25</v>
      </c>
      <c r="AF121" s="50">
        <f t="shared" si="34"/>
        <v>9</v>
      </c>
      <c r="AG121" s="50" t="str">
        <f t="shared" si="24"/>
        <v>45_9</v>
      </c>
      <c r="AH121" s="48">
        <v>3255</v>
      </c>
      <c r="AI121" s="484"/>
      <c r="AJ121" s="55">
        <v>45</v>
      </c>
      <c r="AK121" s="55">
        <v>9</v>
      </c>
      <c r="AL121" s="55">
        <v>25</v>
      </c>
      <c r="AM121" s="48">
        <f t="shared" si="25"/>
        <v>9</v>
      </c>
      <c r="AN121" s="48" t="str">
        <f t="shared" si="26"/>
        <v>45_9</v>
      </c>
      <c r="AO121" s="50" t="str">
        <f t="shared" si="27"/>
        <v>45_9</v>
      </c>
      <c r="AP121" s="50">
        <f t="shared" si="31"/>
        <v>3154</v>
      </c>
      <c r="AQ121" s="50">
        <f t="shared" si="32"/>
        <v>3255</v>
      </c>
      <c r="AR121" s="473">
        <f t="shared" si="33"/>
        <v>3255</v>
      </c>
      <c r="AS121" s="469">
        <f t="shared" si="28"/>
        <v>20.798722044728436</v>
      </c>
      <c r="AT121" s="5"/>
      <c r="AU121" s="5"/>
      <c r="AV121" s="5"/>
      <c r="AW121" s="5"/>
      <c r="AX121" s="5"/>
      <c r="AY121" s="5"/>
      <c r="AZ121" s="6"/>
    </row>
    <row r="122" spans="1:52" x14ac:dyDescent="0.15">
      <c r="A122" s="55">
        <v>45</v>
      </c>
      <c r="B122" s="55">
        <v>10</v>
      </c>
      <c r="C122" s="55">
        <v>26</v>
      </c>
      <c r="D122" s="48">
        <f t="shared" si="29"/>
        <v>10</v>
      </c>
      <c r="E122" s="48" t="str">
        <f t="shared" si="30"/>
        <v>45_10</v>
      </c>
      <c r="F122" s="48">
        <v>2948</v>
      </c>
      <c r="G122" s="1"/>
      <c r="H122" s="55">
        <v>45</v>
      </c>
      <c r="I122" s="55">
        <v>10</v>
      </c>
      <c r="J122" s="55">
        <v>26</v>
      </c>
      <c r="K122" s="48">
        <f t="shared" si="17"/>
        <v>10</v>
      </c>
      <c r="L122" s="48" t="str">
        <f t="shared" si="18"/>
        <v>45_10</v>
      </c>
      <c r="M122" s="48">
        <v>3048</v>
      </c>
      <c r="N122" s="68"/>
      <c r="O122" s="55">
        <v>45</v>
      </c>
      <c r="P122" s="55">
        <v>10</v>
      </c>
      <c r="Q122" s="55">
        <v>26</v>
      </c>
      <c r="R122" s="48">
        <f t="shared" si="19"/>
        <v>10</v>
      </c>
      <c r="S122" s="48" t="str">
        <f t="shared" si="20"/>
        <v>45_10</v>
      </c>
      <c r="T122" s="48">
        <v>3144</v>
      </c>
      <c r="U122" s="68"/>
      <c r="V122" s="55">
        <v>45</v>
      </c>
      <c r="W122" s="55">
        <v>10</v>
      </c>
      <c r="X122" s="55">
        <v>26</v>
      </c>
      <c r="Y122" s="48">
        <f t="shared" si="21"/>
        <v>10</v>
      </c>
      <c r="Z122" s="48" t="str">
        <f t="shared" si="22"/>
        <v>45_10</v>
      </c>
      <c r="AA122" s="48">
        <v>3229</v>
      </c>
      <c r="AB122" s="494"/>
      <c r="AC122" s="178">
        <v>45</v>
      </c>
      <c r="AD122" s="178">
        <v>10</v>
      </c>
      <c r="AE122" s="178">
        <v>26</v>
      </c>
      <c r="AF122" s="50">
        <f t="shared" si="34"/>
        <v>10</v>
      </c>
      <c r="AG122" s="50" t="str">
        <f t="shared" si="24"/>
        <v>45_10</v>
      </c>
      <c r="AH122" s="48">
        <v>3332</v>
      </c>
      <c r="AI122" s="484"/>
      <c r="AJ122" s="55">
        <v>45</v>
      </c>
      <c r="AK122" s="55">
        <v>10</v>
      </c>
      <c r="AL122" s="55">
        <v>26</v>
      </c>
      <c r="AM122" s="48">
        <f t="shared" si="25"/>
        <v>10</v>
      </c>
      <c r="AN122" s="48" t="str">
        <f t="shared" si="26"/>
        <v>45_10</v>
      </c>
      <c r="AO122" s="50" t="str">
        <f t="shared" si="27"/>
        <v>45_10</v>
      </c>
      <c r="AP122" s="50">
        <f t="shared" si="31"/>
        <v>3229</v>
      </c>
      <c r="AQ122" s="50">
        <f t="shared" si="32"/>
        <v>3332</v>
      </c>
      <c r="AR122" s="473">
        <f t="shared" si="33"/>
        <v>3332</v>
      </c>
      <c r="AS122" s="469">
        <f t="shared" si="28"/>
        <v>21.290734824281149</v>
      </c>
      <c r="AT122" s="5"/>
      <c r="AU122" s="5"/>
      <c r="AV122" s="5"/>
      <c r="AW122" s="5"/>
      <c r="AX122" s="5"/>
      <c r="AY122" s="5"/>
      <c r="AZ122" s="6"/>
    </row>
    <row r="123" spans="1:52" x14ac:dyDescent="0.15">
      <c r="A123" s="55">
        <v>45</v>
      </c>
      <c r="B123" s="55">
        <v>11</v>
      </c>
      <c r="C123" s="55">
        <v>27</v>
      </c>
      <c r="D123" s="48">
        <f t="shared" si="29"/>
        <v>11</v>
      </c>
      <c r="E123" s="48" t="str">
        <f t="shared" si="30"/>
        <v>45_11</v>
      </c>
      <c r="F123" s="48">
        <v>3021</v>
      </c>
      <c r="G123" s="1"/>
      <c r="H123" s="55">
        <v>45</v>
      </c>
      <c r="I123" s="55">
        <v>11</v>
      </c>
      <c r="J123" s="55">
        <v>27</v>
      </c>
      <c r="K123" s="48">
        <f t="shared" si="17"/>
        <v>11</v>
      </c>
      <c r="L123" s="48" t="str">
        <f t="shared" si="18"/>
        <v>45_11</v>
      </c>
      <c r="M123" s="48">
        <v>3124</v>
      </c>
      <c r="N123" s="68"/>
      <c r="O123" s="55">
        <v>45</v>
      </c>
      <c r="P123" s="55">
        <v>11</v>
      </c>
      <c r="Q123" s="55">
        <v>27</v>
      </c>
      <c r="R123" s="48">
        <f t="shared" si="19"/>
        <v>11</v>
      </c>
      <c r="S123" s="48" t="str">
        <f t="shared" si="20"/>
        <v>45_11</v>
      </c>
      <c r="T123" s="48">
        <v>3222</v>
      </c>
      <c r="U123" s="68"/>
      <c r="V123" s="55">
        <v>45</v>
      </c>
      <c r="W123" s="55">
        <v>11</v>
      </c>
      <c r="X123" s="55">
        <v>27</v>
      </c>
      <c r="Y123" s="48">
        <f t="shared" si="21"/>
        <v>11</v>
      </c>
      <c r="Z123" s="48" t="str">
        <f t="shared" si="22"/>
        <v>45_11</v>
      </c>
      <c r="AA123" s="48">
        <v>3307</v>
      </c>
      <c r="AB123" s="494"/>
      <c r="AC123" s="178">
        <v>45</v>
      </c>
      <c r="AD123" s="178">
        <v>11</v>
      </c>
      <c r="AE123" s="178">
        <v>27</v>
      </c>
      <c r="AF123" s="50">
        <f t="shared" si="34"/>
        <v>11</v>
      </c>
      <c r="AG123" s="50" t="str">
        <f t="shared" si="24"/>
        <v>45_11</v>
      </c>
      <c r="AH123" s="48">
        <v>3413</v>
      </c>
      <c r="AI123" s="484"/>
      <c r="AJ123" s="55">
        <v>45</v>
      </c>
      <c r="AK123" s="55">
        <v>11</v>
      </c>
      <c r="AL123" s="55">
        <v>27</v>
      </c>
      <c r="AM123" s="48">
        <f t="shared" si="25"/>
        <v>11</v>
      </c>
      <c r="AN123" s="48" t="str">
        <f t="shared" si="26"/>
        <v>45_11</v>
      </c>
      <c r="AO123" s="50" t="str">
        <f t="shared" si="27"/>
        <v>45_11</v>
      </c>
      <c r="AP123" s="50">
        <f t="shared" si="31"/>
        <v>3307</v>
      </c>
      <c r="AQ123" s="50">
        <f t="shared" si="32"/>
        <v>3413</v>
      </c>
      <c r="AR123" s="473">
        <f t="shared" si="33"/>
        <v>3413</v>
      </c>
      <c r="AS123" s="469">
        <f t="shared" si="28"/>
        <v>21.808306709265175</v>
      </c>
      <c r="AT123" s="5"/>
      <c r="AU123" s="5"/>
      <c r="AV123" s="5"/>
      <c r="AW123" s="5"/>
      <c r="AX123" s="5"/>
      <c r="AY123" s="5"/>
      <c r="AZ123" s="6"/>
    </row>
    <row r="124" spans="1:52" x14ac:dyDescent="0.15">
      <c r="A124" s="55">
        <v>45</v>
      </c>
      <c r="B124" s="55">
        <v>12</v>
      </c>
      <c r="C124" s="55">
        <v>28</v>
      </c>
      <c r="D124" s="48">
        <f t="shared" si="29"/>
        <v>12</v>
      </c>
      <c r="E124" s="48" t="str">
        <f t="shared" si="30"/>
        <v>45_12</v>
      </c>
      <c r="F124" s="48">
        <v>3084</v>
      </c>
      <c r="G124" s="1"/>
      <c r="H124" s="55">
        <v>45</v>
      </c>
      <c r="I124" s="55">
        <v>12</v>
      </c>
      <c r="J124" s="55">
        <v>28</v>
      </c>
      <c r="K124" s="48">
        <f t="shared" si="17"/>
        <v>12</v>
      </c>
      <c r="L124" s="48" t="str">
        <f t="shared" si="18"/>
        <v>45_12</v>
      </c>
      <c r="M124" s="48">
        <v>3189</v>
      </c>
      <c r="N124" s="68"/>
      <c r="O124" s="55">
        <v>45</v>
      </c>
      <c r="P124" s="55">
        <v>12</v>
      </c>
      <c r="Q124" s="55">
        <v>28</v>
      </c>
      <c r="R124" s="48">
        <f t="shared" si="19"/>
        <v>12</v>
      </c>
      <c r="S124" s="48" t="str">
        <f t="shared" si="20"/>
        <v>45_12</v>
      </c>
      <c r="T124" s="48">
        <v>3289</v>
      </c>
      <c r="U124" s="1"/>
      <c r="V124" s="55">
        <v>45</v>
      </c>
      <c r="W124" s="55">
        <v>12</v>
      </c>
      <c r="X124" s="55">
        <v>28</v>
      </c>
      <c r="Y124" s="48">
        <f t="shared" si="21"/>
        <v>12</v>
      </c>
      <c r="Z124" s="48" t="str">
        <f t="shared" si="22"/>
        <v>45_12</v>
      </c>
      <c r="AA124" s="48">
        <v>3374</v>
      </c>
      <c r="AB124" s="494"/>
      <c r="AC124" s="178">
        <v>45</v>
      </c>
      <c r="AD124" s="178">
        <v>12</v>
      </c>
      <c r="AE124" s="178">
        <v>28</v>
      </c>
      <c r="AF124" s="50">
        <f t="shared" si="34"/>
        <v>12</v>
      </c>
      <c r="AG124" s="50" t="str">
        <f t="shared" si="24"/>
        <v>45_12</v>
      </c>
      <c r="AH124" s="48">
        <v>3482</v>
      </c>
      <c r="AI124" s="484"/>
      <c r="AJ124" s="55">
        <v>45</v>
      </c>
      <c r="AK124" s="55">
        <v>12</v>
      </c>
      <c r="AL124" s="55">
        <v>28</v>
      </c>
      <c r="AM124" s="48">
        <f t="shared" si="25"/>
        <v>12</v>
      </c>
      <c r="AN124" s="48" t="str">
        <f t="shared" si="26"/>
        <v>45_12</v>
      </c>
      <c r="AO124" s="50" t="str">
        <f t="shared" si="27"/>
        <v>45_12</v>
      </c>
      <c r="AP124" s="50">
        <f t="shared" si="31"/>
        <v>3374</v>
      </c>
      <c r="AQ124" s="50">
        <f t="shared" si="32"/>
        <v>3482</v>
      </c>
      <c r="AR124" s="473">
        <f t="shared" si="33"/>
        <v>3482</v>
      </c>
      <c r="AS124" s="469">
        <f t="shared" si="28"/>
        <v>22.249201277955272</v>
      </c>
      <c r="AT124" s="5"/>
      <c r="AU124" s="5"/>
      <c r="AV124" s="5"/>
      <c r="AW124" s="5"/>
      <c r="AX124" s="5"/>
      <c r="AY124" s="5"/>
      <c r="AZ124" s="6"/>
    </row>
    <row r="125" spans="1:52" x14ac:dyDescent="0.15">
      <c r="A125" s="55"/>
      <c r="B125" s="55"/>
      <c r="C125" s="55"/>
      <c r="D125" s="48"/>
      <c r="E125" s="48"/>
      <c r="F125" s="48"/>
      <c r="G125" s="1"/>
      <c r="H125" s="55"/>
      <c r="I125" s="55"/>
      <c r="J125" s="55"/>
      <c r="K125" s="48"/>
      <c r="L125" s="48"/>
      <c r="M125" s="48"/>
      <c r="N125" s="68"/>
      <c r="O125" s="55"/>
      <c r="P125" s="55"/>
      <c r="Q125" s="55"/>
      <c r="R125" s="48"/>
      <c r="S125" s="48"/>
      <c r="T125" s="48"/>
      <c r="U125" s="1"/>
      <c r="V125" s="55">
        <v>45</v>
      </c>
      <c r="W125" s="55">
        <v>13</v>
      </c>
      <c r="X125" s="55">
        <v>29</v>
      </c>
      <c r="Y125" s="48">
        <f t="shared" si="21"/>
        <v>13</v>
      </c>
      <c r="Z125" s="48" t="str">
        <f t="shared" si="22"/>
        <v>45_13</v>
      </c>
      <c r="AA125" s="48">
        <v>3452</v>
      </c>
      <c r="AB125" s="494"/>
      <c r="AC125" s="178">
        <v>45</v>
      </c>
      <c r="AD125" s="178">
        <v>13</v>
      </c>
      <c r="AE125" s="178">
        <v>29</v>
      </c>
      <c r="AF125" s="50">
        <f t="shared" si="34"/>
        <v>13</v>
      </c>
      <c r="AG125" s="50" t="str">
        <f t="shared" si="24"/>
        <v>45_13</v>
      </c>
      <c r="AH125" s="48">
        <v>3562</v>
      </c>
      <c r="AI125" s="484"/>
      <c r="AJ125" s="55">
        <v>45</v>
      </c>
      <c r="AK125" s="55">
        <v>13</v>
      </c>
      <c r="AL125" s="55">
        <v>29</v>
      </c>
      <c r="AM125" s="48">
        <f t="shared" si="25"/>
        <v>13</v>
      </c>
      <c r="AN125" s="48" t="str">
        <f t="shared" si="26"/>
        <v>45_13</v>
      </c>
      <c r="AO125" s="50" t="str">
        <f t="shared" si="27"/>
        <v>45_13</v>
      </c>
      <c r="AP125" s="50">
        <f t="shared" si="31"/>
        <v>3452</v>
      </c>
      <c r="AQ125" s="50">
        <f t="shared" si="32"/>
        <v>3562</v>
      </c>
      <c r="AR125" s="473">
        <f t="shared" si="33"/>
        <v>3562</v>
      </c>
      <c r="AS125" s="469">
        <f t="shared" si="28"/>
        <v>22.76038338658147</v>
      </c>
      <c r="AT125" s="5"/>
      <c r="AU125" s="5"/>
      <c r="AV125" s="5"/>
      <c r="AW125" s="5"/>
      <c r="AX125" s="5"/>
      <c r="AY125" s="5"/>
      <c r="AZ125" s="6"/>
    </row>
    <row r="126" spans="1:52" x14ac:dyDescent="0.15">
      <c r="A126" s="55"/>
      <c r="B126" s="55"/>
      <c r="C126" s="55"/>
      <c r="D126" s="48"/>
      <c r="E126" s="48"/>
      <c r="F126" s="48"/>
      <c r="G126" s="1"/>
      <c r="H126" s="55"/>
      <c r="I126" s="55"/>
      <c r="J126" s="55"/>
      <c r="K126" s="48"/>
      <c r="L126" s="48"/>
      <c r="M126" s="48"/>
      <c r="N126" s="68"/>
      <c r="O126" s="55"/>
      <c r="P126" s="55"/>
      <c r="Q126" s="55"/>
      <c r="R126" s="48"/>
      <c r="S126" s="48"/>
      <c r="T126" s="48"/>
      <c r="U126" s="1"/>
      <c r="V126" s="55"/>
      <c r="W126" s="55"/>
      <c r="X126" s="55"/>
      <c r="Y126" s="48"/>
      <c r="Z126" s="48"/>
      <c r="AA126" s="48"/>
      <c r="AB126" s="494"/>
      <c r="AC126" s="178">
        <v>45</v>
      </c>
      <c r="AD126" s="178">
        <v>14</v>
      </c>
      <c r="AE126" s="178">
        <v>30</v>
      </c>
      <c r="AF126" s="50">
        <f t="shared" si="34"/>
        <v>14</v>
      </c>
      <c r="AG126" s="50" t="str">
        <f t="shared" si="24"/>
        <v>45_14</v>
      </c>
      <c r="AH126" s="48">
        <v>3640</v>
      </c>
      <c r="AI126" s="484"/>
      <c r="AJ126" s="55">
        <v>45</v>
      </c>
      <c r="AK126" s="55">
        <v>14</v>
      </c>
      <c r="AL126" s="55">
        <v>30</v>
      </c>
      <c r="AM126" s="48">
        <f t="shared" si="25"/>
        <v>14</v>
      </c>
      <c r="AN126" s="48" t="str">
        <f t="shared" si="26"/>
        <v>45_14</v>
      </c>
      <c r="AO126" s="50" t="str">
        <f t="shared" si="27"/>
        <v>45_14</v>
      </c>
      <c r="AP126" s="50" t="str">
        <f t="shared" si="31"/>
        <v/>
      </c>
      <c r="AQ126" s="50">
        <f t="shared" si="32"/>
        <v>3640</v>
      </c>
      <c r="AR126" s="473">
        <f t="shared" si="33"/>
        <v>3640</v>
      </c>
      <c r="AS126" s="469">
        <f t="shared" si="28"/>
        <v>23.258785942492011</v>
      </c>
      <c r="AT126" s="5"/>
      <c r="AU126" s="5"/>
      <c r="AV126" s="5"/>
      <c r="AW126" s="5"/>
      <c r="AX126" s="5"/>
      <c r="AY126" s="5"/>
      <c r="AZ126" s="6"/>
    </row>
    <row r="127" spans="1:52" x14ac:dyDescent="0.15">
      <c r="A127" s="48">
        <v>50</v>
      </c>
      <c r="B127" s="55">
        <v>0</v>
      </c>
      <c r="C127" s="55">
        <v>17</v>
      </c>
      <c r="D127" s="48">
        <f t="shared" si="29"/>
        <v>0</v>
      </c>
      <c r="E127" s="48" t="str">
        <f t="shared" si="30"/>
        <v>50_0</v>
      </c>
      <c r="F127" s="48">
        <v>2345</v>
      </c>
      <c r="G127" s="1"/>
      <c r="H127" s="55">
        <v>50</v>
      </c>
      <c r="I127" s="55">
        <v>0</v>
      </c>
      <c r="J127" s="55">
        <v>17</v>
      </c>
      <c r="K127" s="48">
        <f t="shared" si="17"/>
        <v>0</v>
      </c>
      <c r="L127" s="48" t="str">
        <f t="shared" si="18"/>
        <v>50_0</v>
      </c>
      <c r="M127" s="48">
        <v>2425</v>
      </c>
      <c r="N127" s="68"/>
      <c r="O127" s="55">
        <v>50</v>
      </c>
      <c r="P127" s="55">
        <v>0</v>
      </c>
      <c r="Q127" s="55">
        <v>17</v>
      </c>
      <c r="R127" s="48">
        <f t="shared" si="19"/>
        <v>0</v>
      </c>
      <c r="S127" s="48" t="str">
        <f t="shared" si="20"/>
        <v>50_0</v>
      </c>
      <c r="T127" s="48">
        <v>2501</v>
      </c>
      <c r="U127" s="68"/>
      <c r="V127" s="55">
        <v>50</v>
      </c>
      <c r="W127" s="55">
        <v>0</v>
      </c>
      <c r="X127" s="55">
        <v>17</v>
      </c>
      <c r="Y127" s="48">
        <f t="shared" si="21"/>
        <v>0</v>
      </c>
      <c r="Z127" s="48" t="str">
        <f t="shared" si="22"/>
        <v>50_0</v>
      </c>
      <c r="AA127" s="48" t="s">
        <v>353</v>
      </c>
      <c r="AB127" s="484"/>
      <c r="AC127" s="55">
        <v>50</v>
      </c>
      <c r="AD127" s="55">
        <v>0</v>
      </c>
      <c r="AE127" s="55">
        <v>17</v>
      </c>
      <c r="AF127" s="48">
        <f t="shared" si="34"/>
        <v>0</v>
      </c>
      <c r="AG127" s="48" t="str">
        <f t="shared" si="24"/>
        <v>50_0</v>
      </c>
      <c r="AH127" s="48" t="s">
        <v>353</v>
      </c>
      <c r="AI127" s="484"/>
      <c r="AJ127" s="55">
        <v>50</v>
      </c>
      <c r="AK127" s="55">
        <v>0</v>
      </c>
      <c r="AL127" s="55">
        <v>17</v>
      </c>
      <c r="AM127" s="48">
        <f t="shared" si="25"/>
        <v>0</v>
      </c>
      <c r="AN127" s="48" t="str">
        <f t="shared" si="26"/>
        <v>50_0</v>
      </c>
      <c r="AO127" s="50" t="str">
        <f t="shared" si="27"/>
        <v>50_0</v>
      </c>
      <c r="AP127" s="50" t="str">
        <f t="shared" si="31"/>
        <v>vervalt</v>
      </c>
      <c r="AQ127" s="50" t="str">
        <f t="shared" si="32"/>
        <v>vervalt</v>
      </c>
      <c r="AR127" s="473" t="str">
        <f t="shared" si="33"/>
        <v>vervalt</v>
      </c>
      <c r="AS127" s="469" t="str">
        <f t="shared" si="28"/>
        <v>vervalt</v>
      </c>
      <c r="AT127" s="5"/>
      <c r="AU127" s="5"/>
      <c r="AV127" s="5"/>
      <c r="AW127" s="5"/>
      <c r="AX127" s="5"/>
      <c r="AY127" s="5"/>
      <c r="AZ127" s="6"/>
    </row>
    <row r="128" spans="1:52" x14ac:dyDescent="0.15">
      <c r="A128" s="48">
        <v>50</v>
      </c>
      <c r="B128" s="55">
        <v>1</v>
      </c>
      <c r="C128" s="55">
        <v>19</v>
      </c>
      <c r="D128" s="48">
        <f t="shared" si="29"/>
        <v>1</v>
      </c>
      <c r="E128" s="48" t="str">
        <f t="shared" si="30"/>
        <v>50_1</v>
      </c>
      <c r="F128" s="48">
        <v>2478</v>
      </c>
      <c r="G128" s="1"/>
      <c r="H128" s="55">
        <v>50</v>
      </c>
      <c r="I128" s="55">
        <v>1</v>
      </c>
      <c r="J128" s="55">
        <v>19</v>
      </c>
      <c r="K128" s="48">
        <f t="shared" si="17"/>
        <v>1</v>
      </c>
      <c r="L128" s="48" t="str">
        <f t="shared" si="18"/>
        <v>50_1</v>
      </c>
      <c r="M128" s="48">
        <v>2562</v>
      </c>
      <c r="N128" s="1"/>
      <c r="O128" s="55">
        <v>50</v>
      </c>
      <c r="P128" s="55">
        <v>1</v>
      </c>
      <c r="Q128" s="55">
        <v>19</v>
      </c>
      <c r="R128" s="48">
        <f t="shared" si="19"/>
        <v>1</v>
      </c>
      <c r="S128" s="48" t="str">
        <f t="shared" si="20"/>
        <v>50_1</v>
      </c>
      <c r="T128" s="48">
        <v>2643</v>
      </c>
      <c r="U128" s="68"/>
      <c r="V128" s="55">
        <v>50</v>
      </c>
      <c r="W128" s="55">
        <v>1</v>
      </c>
      <c r="X128" s="55">
        <v>19</v>
      </c>
      <c r="Y128" s="48">
        <f t="shared" si="21"/>
        <v>1</v>
      </c>
      <c r="Z128" s="48" t="str">
        <f t="shared" si="22"/>
        <v>50_1</v>
      </c>
      <c r="AA128" s="48">
        <v>2728</v>
      </c>
      <c r="AB128" s="484"/>
      <c r="AC128" s="55">
        <v>50</v>
      </c>
      <c r="AD128" s="55">
        <v>1</v>
      </c>
      <c r="AE128" s="55">
        <v>19</v>
      </c>
      <c r="AF128" s="48">
        <f t="shared" si="34"/>
        <v>1</v>
      </c>
      <c r="AG128" s="48" t="str">
        <f t="shared" si="24"/>
        <v>50_1</v>
      </c>
      <c r="AH128" s="48">
        <v>2815</v>
      </c>
      <c r="AI128" s="484"/>
      <c r="AJ128" s="55">
        <v>50</v>
      </c>
      <c r="AK128" s="55">
        <v>1</v>
      </c>
      <c r="AL128" s="55">
        <v>19</v>
      </c>
      <c r="AM128" s="48">
        <f t="shared" si="25"/>
        <v>1</v>
      </c>
      <c r="AN128" s="48" t="str">
        <f t="shared" si="26"/>
        <v>50_1</v>
      </c>
      <c r="AO128" s="50" t="str">
        <f t="shared" si="27"/>
        <v>50_1</v>
      </c>
      <c r="AP128" s="50">
        <f t="shared" si="31"/>
        <v>2728</v>
      </c>
      <c r="AQ128" s="50">
        <f t="shared" si="32"/>
        <v>2815</v>
      </c>
      <c r="AR128" s="473">
        <f t="shared" si="33"/>
        <v>2815</v>
      </c>
      <c r="AS128" s="469">
        <f t="shared" si="28"/>
        <v>17.987220447284344</v>
      </c>
      <c r="AT128" s="5"/>
      <c r="AU128" s="5"/>
      <c r="AV128" s="5"/>
      <c r="AW128" s="5"/>
      <c r="AX128" s="5"/>
      <c r="AY128" s="5"/>
      <c r="AZ128" s="6"/>
    </row>
    <row r="129" spans="1:52" x14ac:dyDescent="0.15">
      <c r="A129" s="48">
        <v>50</v>
      </c>
      <c r="B129" s="55">
        <v>2</v>
      </c>
      <c r="C129" s="55">
        <v>21</v>
      </c>
      <c r="D129" s="48">
        <f t="shared" si="29"/>
        <v>2</v>
      </c>
      <c r="E129" s="48" t="str">
        <f t="shared" si="30"/>
        <v>50_2</v>
      </c>
      <c r="F129" s="48">
        <v>2610</v>
      </c>
      <c r="G129" s="1"/>
      <c r="H129" s="55">
        <v>50</v>
      </c>
      <c r="I129" s="55">
        <v>2</v>
      </c>
      <c r="J129" s="55">
        <v>21</v>
      </c>
      <c r="K129" s="48">
        <f t="shared" si="17"/>
        <v>2</v>
      </c>
      <c r="L129" s="48" t="str">
        <f t="shared" si="18"/>
        <v>50_2</v>
      </c>
      <c r="M129" s="48">
        <v>2699</v>
      </c>
      <c r="N129" s="70"/>
      <c r="O129" s="55">
        <v>50</v>
      </c>
      <c r="P129" s="55">
        <v>2</v>
      </c>
      <c r="Q129" s="55">
        <v>21</v>
      </c>
      <c r="R129" s="48">
        <f t="shared" si="19"/>
        <v>2</v>
      </c>
      <c r="S129" s="48" t="str">
        <f t="shared" si="20"/>
        <v>50_2</v>
      </c>
      <c r="T129" s="48">
        <v>2784</v>
      </c>
      <c r="U129" s="1"/>
      <c r="V129" s="55">
        <v>50</v>
      </c>
      <c r="W129" s="55">
        <v>2</v>
      </c>
      <c r="X129" s="55">
        <v>21</v>
      </c>
      <c r="Y129" s="48">
        <f t="shared" si="21"/>
        <v>2</v>
      </c>
      <c r="Z129" s="48" t="str">
        <f t="shared" si="22"/>
        <v>50_2</v>
      </c>
      <c r="AA129" s="48">
        <v>2869</v>
      </c>
      <c r="AB129" s="484"/>
      <c r="AC129" s="55">
        <v>50</v>
      </c>
      <c r="AD129" s="55">
        <v>2</v>
      </c>
      <c r="AE129" s="55">
        <v>21</v>
      </c>
      <c r="AF129" s="48">
        <f t="shared" si="34"/>
        <v>2</v>
      </c>
      <c r="AG129" s="48" t="str">
        <f t="shared" si="24"/>
        <v>50_2</v>
      </c>
      <c r="AH129" s="48">
        <v>2961</v>
      </c>
      <c r="AI129" s="484"/>
      <c r="AJ129" s="55">
        <v>50</v>
      </c>
      <c r="AK129" s="55">
        <v>2</v>
      </c>
      <c r="AL129" s="55">
        <v>21</v>
      </c>
      <c r="AM129" s="48">
        <f t="shared" si="25"/>
        <v>2</v>
      </c>
      <c r="AN129" s="48" t="str">
        <f t="shared" si="26"/>
        <v>50_2</v>
      </c>
      <c r="AO129" s="50" t="str">
        <f t="shared" si="27"/>
        <v>50_2</v>
      </c>
      <c r="AP129" s="50">
        <f t="shared" si="31"/>
        <v>2869</v>
      </c>
      <c r="AQ129" s="50">
        <f t="shared" si="32"/>
        <v>2961</v>
      </c>
      <c r="AR129" s="473">
        <f t="shared" si="33"/>
        <v>2961</v>
      </c>
      <c r="AS129" s="469">
        <f t="shared" si="28"/>
        <v>18.920127795527158</v>
      </c>
      <c r="AT129" s="5"/>
      <c r="AU129" s="5"/>
      <c r="AV129" s="5"/>
      <c r="AW129" s="5"/>
      <c r="AX129" s="5"/>
      <c r="AY129" s="5"/>
      <c r="AZ129" s="6"/>
    </row>
    <row r="130" spans="1:52" x14ac:dyDescent="0.15">
      <c r="A130" s="48">
        <v>50</v>
      </c>
      <c r="B130" s="55">
        <v>3</v>
      </c>
      <c r="C130" s="55">
        <v>23</v>
      </c>
      <c r="D130" s="48">
        <f t="shared" si="29"/>
        <v>3</v>
      </c>
      <c r="E130" s="48" t="str">
        <f t="shared" si="30"/>
        <v>50_3</v>
      </c>
      <c r="F130" s="48">
        <v>2742</v>
      </c>
      <c r="G130" s="1"/>
      <c r="H130" s="55">
        <v>50</v>
      </c>
      <c r="I130" s="55">
        <v>3</v>
      </c>
      <c r="J130" s="55">
        <v>23</v>
      </c>
      <c r="K130" s="48">
        <f t="shared" si="17"/>
        <v>3</v>
      </c>
      <c r="L130" s="48" t="str">
        <f t="shared" si="18"/>
        <v>50_3</v>
      </c>
      <c r="M130" s="48">
        <v>2835</v>
      </c>
      <c r="N130" s="70"/>
      <c r="O130" s="55">
        <v>50</v>
      </c>
      <c r="P130" s="55">
        <v>3</v>
      </c>
      <c r="Q130" s="55">
        <v>23</v>
      </c>
      <c r="R130" s="48">
        <f t="shared" si="19"/>
        <v>3</v>
      </c>
      <c r="S130" s="48" t="str">
        <f t="shared" si="20"/>
        <v>50_3</v>
      </c>
      <c r="T130" s="48">
        <v>2924</v>
      </c>
      <c r="U130" s="68"/>
      <c r="V130" s="55">
        <v>50</v>
      </c>
      <c r="W130" s="55">
        <v>3</v>
      </c>
      <c r="X130" s="55">
        <v>23</v>
      </c>
      <c r="Y130" s="48">
        <f t="shared" si="21"/>
        <v>3</v>
      </c>
      <c r="Z130" s="48" t="str">
        <f t="shared" si="22"/>
        <v>50_3</v>
      </c>
      <c r="AA130" s="48">
        <v>3009</v>
      </c>
      <c r="AB130" s="484"/>
      <c r="AC130" s="55">
        <v>50</v>
      </c>
      <c r="AD130" s="55">
        <v>3</v>
      </c>
      <c r="AE130" s="55">
        <v>23</v>
      </c>
      <c r="AF130" s="48">
        <f t="shared" si="34"/>
        <v>3</v>
      </c>
      <c r="AG130" s="48" t="str">
        <f t="shared" si="24"/>
        <v>50_3</v>
      </c>
      <c r="AH130" s="48">
        <v>3105</v>
      </c>
      <c r="AI130" s="484"/>
      <c r="AJ130" s="55">
        <v>50</v>
      </c>
      <c r="AK130" s="55">
        <v>3</v>
      </c>
      <c r="AL130" s="55">
        <v>23</v>
      </c>
      <c r="AM130" s="48">
        <f t="shared" si="25"/>
        <v>3</v>
      </c>
      <c r="AN130" s="48" t="str">
        <f t="shared" si="26"/>
        <v>50_3</v>
      </c>
      <c r="AO130" s="50" t="str">
        <f t="shared" si="27"/>
        <v>50_3</v>
      </c>
      <c r="AP130" s="50">
        <f t="shared" si="31"/>
        <v>3009</v>
      </c>
      <c r="AQ130" s="50">
        <f t="shared" si="32"/>
        <v>3105</v>
      </c>
      <c r="AR130" s="473">
        <f t="shared" si="33"/>
        <v>3105</v>
      </c>
      <c r="AS130" s="469">
        <f t="shared" si="28"/>
        <v>19.840255591054312</v>
      </c>
      <c r="AT130" s="5"/>
      <c r="AU130" s="5"/>
      <c r="AV130" s="5"/>
      <c r="AW130" s="5"/>
      <c r="AX130" s="5"/>
      <c r="AY130" s="5"/>
      <c r="AZ130" s="6"/>
    </row>
    <row r="131" spans="1:52" x14ac:dyDescent="0.15">
      <c r="A131" s="48">
        <v>50</v>
      </c>
      <c r="B131" s="55">
        <v>4</v>
      </c>
      <c r="C131" s="55">
        <v>25</v>
      </c>
      <c r="D131" s="48">
        <f t="shared" si="29"/>
        <v>4</v>
      </c>
      <c r="E131" s="48" t="str">
        <f t="shared" si="30"/>
        <v>50_4</v>
      </c>
      <c r="F131" s="48">
        <v>2877</v>
      </c>
      <c r="G131" s="1"/>
      <c r="H131" s="55">
        <v>50</v>
      </c>
      <c r="I131" s="55">
        <v>4</v>
      </c>
      <c r="J131" s="55">
        <v>25</v>
      </c>
      <c r="K131" s="48">
        <f t="shared" si="17"/>
        <v>4</v>
      </c>
      <c r="L131" s="48" t="str">
        <f t="shared" si="18"/>
        <v>50_4</v>
      </c>
      <c r="M131" s="48">
        <v>2975</v>
      </c>
      <c r="N131" s="71"/>
      <c r="O131" s="55">
        <v>50</v>
      </c>
      <c r="P131" s="55">
        <v>4</v>
      </c>
      <c r="Q131" s="55">
        <v>25</v>
      </c>
      <c r="R131" s="48">
        <f t="shared" si="19"/>
        <v>4</v>
      </c>
      <c r="S131" s="48" t="str">
        <f t="shared" si="20"/>
        <v>50_4</v>
      </c>
      <c r="T131" s="48">
        <v>3069</v>
      </c>
      <c r="U131" s="68"/>
      <c r="V131" s="55">
        <v>50</v>
      </c>
      <c r="W131" s="55">
        <v>4</v>
      </c>
      <c r="X131" s="55">
        <v>25</v>
      </c>
      <c r="Y131" s="48">
        <f t="shared" si="21"/>
        <v>4</v>
      </c>
      <c r="Z131" s="48" t="str">
        <f t="shared" si="22"/>
        <v>50_4</v>
      </c>
      <c r="AA131" s="48">
        <v>3154</v>
      </c>
      <c r="AB131" s="484"/>
      <c r="AC131" s="55">
        <v>50</v>
      </c>
      <c r="AD131" s="55">
        <v>4</v>
      </c>
      <c r="AE131" s="55">
        <v>25</v>
      </c>
      <c r="AF131" s="48">
        <f t="shared" si="34"/>
        <v>4</v>
      </c>
      <c r="AG131" s="48" t="str">
        <f t="shared" si="24"/>
        <v>50_4</v>
      </c>
      <c r="AH131" s="48">
        <v>3255</v>
      </c>
      <c r="AI131" s="484"/>
      <c r="AJ131" s="55">
        <v>50</v>
      </c>
      <c r="AK131" s="55">
        <v>4</v>
      </c>
      <c r="AL131" s="55">
        <v>25</v>
      </c>
      <c r="AM131" s="48">
        <f t="shared" si="25"/>
        <v>4</v>
      </c>
      <c r="AN131" s="48" t="str">
        <f t="shared" si="26"/>
        <v>50_4</v>
      </c>
      <c r="AO131" s="50" t="str">
        <f t="shared" si="27"/>
        <v>50_4</v>
      </c>
      <c r="AP131" s="50">
        <f t="shared" si="31"/>
        <v>3154</v>
      </c>
      <c r="AQ131" s="50">
        <f t="shared" si="32"/>
        <v>3255</v>
      </c>
      <c r="AR131" s="473">
        <f t="shared" si="33"/>
        <v>3255</v>
      </c>
      <c r="AS131" s="469">
        <f t="shared" si="28"/>
        <v>20.798722044728436</v>
      </c>
      <c r="AT131" s="5"/>
      <c r="AU131" s="5"/>
      <c r="AV131" s="5"/>
      <c r="AW131" s="5"/>
      <c r="AX131" s="5"/>
      <c r="AY131" s="5"/>
      <c r="AZ131" s="6"/>
    </row>
    <row r="132" spans="1:52" x14ac:dyDescent="0.15">
      <c r="A132" s="48">
        <v>50</v>
      </c>
      <c r="B132" s="55">
        <v>5</v>
      </c>
      <c r="C132" s="55">
        <v>27</v>
      </c>
      <c r="D132" s="48">
        <f t="shared" si="29"/>
        <v>5</v>
      </c>
      <c r="E132" s="48" t="str">
        <f t="shared" si="30"/>
        <v>50_5</v>
      </c>
      <c r="F132" s="48">
        <v>3021</v>
      </c>
      <c r="G132" s="1"/>
      <c r="H132" s="55">
        <v>50</v>
      </c>
      <c r="I132" s="55">
        <v>5</v>
      </c>
      <c r="J132" s="55">
        <v>27</v>
      </c>
      <c r="K132" s="48">
        <f t="shared" si="17"/>
        <v>5</v>
      </c>
      <c r="L132" s="48" t="str">
        <f t="shared" si="18"/>
        <v>50_5</v>
      </c>
      <c r="M132" s="48">
        <v>3124</v>
      </c>
      <c r="N132" s="46"/>
      <c r="O132" s="55">
        <v>50</v>
      </c>
      <c r="P132" s="55">
        <v>5</v>
      </c>
      <c r="Q132" s="55">
        <v>27</v>
      </c>
      <c r="R132" s="48">
        <f t="shared" si="19"/>
        <v>5</v>
      </c>
      <c r="S132" s="48" t="str">
        <f t="shared" si="20"/>
        <v>50_5</v>
      </c>
      <c r="T132" s="48">
        <v>3222</v>
      </c>
      <c r="U132" s="1"/>
      <c r="V132" s="55">
        <v>50</v>
      </c>
      <c r="W132" s="55">
        <v>5</v>
      </c>
      <c r="X132" s="55">
        <v>27</v>
      </c>
      <c r="Y132" s="48">
        <f t="shared" si="21"/>
        <v>5</v>
      </c>
      <c r="Z132" s="48" t="str">
        <f t="shared" si="22"/>
        <v>50_5</v>
      </c>
      <c r="AA132" s="48">
        <v>3307</v>
      </c>
      <c r="AB132" s="484"/>
      <c r="AC132" s="55">
        <v>50</v>
      </c>
      <c r="AD132" s="55">
        <v>5</v>
      </c>
      <c r="AE132" s="55">
        <v>27</v>
      </c>
      <c r="AF132" s="48">
        <f t="shared" si="34"/>
        <v>5</v>
      </c>
      <c r="AG132" s="48" t="str">
        <f t="shared" si="24"/>
        <v>50_5</v>
      </c>
      <c r="AH132" s="48">
        <v>3413</v>
      </c>
      <c r="AI132" s="484"/>
      <c r="AJ132" s="55">
        <v>50</v>
      </c>
      <c r="AK132" s="55">
        <v>5</v>
      </c>
      <c r="AL132" s="55">
        <v>27</v>
      </c>
      <c r="AM132" s="48">
        <f t="shared" si="25"/>
        <v>5</v>
      </c>
      <c r="AN132" s="48" t="str">
        <f t="shared" si="26"/>
        <v>50_5</v>
      </c>
      <c r="AO132" s="50" t="str">
        <f t="shared" si="27"/>
        <v>50_5</v>
      </c>
      <c r="AP132" s="50">
        <f t="shared" si="31"/>
        <v>3307</v>
      </c>
      <c r="AQ132" s="50">
        <f t="shared" si="32"/>
        <v>3413</v>
      </c>
      <c r="AR132" s="473">
        <f t="shared" si="33"/>
        <v>3413</v>
      </c>
      <c r="AS132" s="469">
        <f t="shared" si="28"/>
        <v>21.808306709265175</v>
      </c>
      <c r="AT132" s="5"/>
      <c r="AU132" s="5"/>
      <c r="AV132" s="5"/>
      <c r="AW132" s="5"/>
      <c r="AX132" s="5"/>
      <c r="AY132" s="5"/>
      <c r="AZ132" s="6"/>
    </row>
    <row r="133" spans="1:52" x14ac:dyDescent="0.15">
      <c r="A133" s="48">
        <v>50</v>
      </c>
      <c r="B133" s="55">
        <v>6</v>
      </c>
      <c r="C133" s="55">
        <v>28</v>
      </c>
      <c r="D133" s="48">
        <f t="shared" si="29"/>
        <v>6</v>
      </c>
      <c r="E133" s="48" t="str">
        <f t="shared" si="30"/>
        <v>50_6</v>
      </c>
      <c r="F133" s="48">
        <v>3084</v>
      </c>
      <c r="G133" s="1"/>
      <c r="H133" s="55">
        <v>50</v>
      </c>
      <c r="I133" s="55">
        <v>6</v>
      </c>
      <c r="J133" s="55">
        <v>28</v>
      </c>
      <c r="K133" s="48">
        <f t="shared" si="17"/>
        <v>6</v>
      </c>
      <c r="L133" s="48" t="str">
        <f t="shared" si="18"/>
        <v>50_6</v>
      </c>
      <c r="M133" s="48">
        <v>3189</v>
      </c>
      <c r="N133" s="68"/>
      <c r="O133" s="55">
        <v>50</v>
      </c>
      <c r="P133" s="55">
        <v>6</v>
      </c>
      <c r="Q133" s="55">
        <v>28</v>
      </c>
      <c r="R133" s="48">
        <f t="shared" si="19"/>
        <v>6</v>
      </c>
      <c r="S133" s="48" t="str">
        <f t="shared" si="20"/>
        <v>50_6</v>
      </c>
      <c r="T133" s="48">
        <v>3289</v>
      </c>
      <c r="U133" s="68"/>
      <c r="V133" s="55">
        <v>50</v>
      </c>
      <c r="W133" s="55">
        <v>6</v>
      </c>
      <c r="X133" s="55">
        <v>28</v>
      </c>
      <c r="Y133" s="48">
        <f t="shared" si="21"/>
        <v>6</v>
      </c>
      <c r="Z133" s="48" t="str">
        <f t="shared" si="22"/>
        <v>50_6</v>
      </c>
      <c r="AA133" s="48">
        <v>3374</v>
      </c>
      <c r="AB133" s="484"/>
      <c r="AC133" s="55">
        <v>50</v>
      </c>
      <c r="AD133" s="55">
        <v>6</v>
      </c>
      <c r="AE133" s="55">
        <v>28</v>
      </c>
      <c r="AF133" s="48">
        <f t="shared" si="34"/>
        <v>6</v>
      </c>
      <c r="AG133" s="48" t="str">
        <f t="shared" si="24"/>
        <v>50_6</v>
      </c>
      <c r="AH133" s="48">
        <v>3482</v>
      </c>
      <c r="AI133" s="484"/>
      <c r="AJ133" s="55">
        <v>50</v>
      </c>
      <c r="AK133" s="55">
        <v>6</v>
      </c>
      <c r="AL133" s="55">
        <v>28</v>
      </c>
      <c r="AM133" s="48">
        <f t="shared" si="25"/>
        <v>6</v>
      </c>
      <c r="AN133" s="48" t="str">
        <f t="shared" si="26"/>
        <v>50_6</v>
      </c>
      <c r="AO133" s="50" t="str">
        <f t="shared" si="27"/>
        <v>50_6</v>
      </c>
      <c r="AP133" s="50">
        <f t="shared" si="31"/>
        <v>3374</v>
      </c>
      <c r="AQ133" s="50">
        <f t="shared" si="32"/>
        <v>3482</v>
      </c>
      <c r="AR133" s="473">
        <f t="shared" si="33"/>
        <v>3482</v>
      </c>
      <c r="AS133" s="469">
        <f t="shared" si="28"/>
        <v>22.249201277955272</v>
      </c>
      <c r="AT133" s="5"/>
      <c r="AU133" s="5"/>
      <c r="AV133" s="5"/>
      <c r="AW133" s="5"/>
      <c r="AX133" s="5"/>
      <c r="AY133" s="5"/>
      <c r="AZ133" s="6"/>
    </row>
    <row r="134" spans="1:52" x14ac:dyDescent="0.15">
      <c r="A134" s="48">
        <v>50</v>
      </c>
      <c r="B134" s="55">
        <v>7</v>
      </c>
      <c r="C134" s="55">
        <v>29</v>
      </c>
      <c r="D134" s="48">
        <f t="shared" si="29"/>
        <v>7</v>
      </c>
      <c r="E134" s="48" t="str">
        <f t="shared" si="30"/>
        <v>50_7</v>
      </c>
      <c r="F134" s="48">
        <v>3157</v>
      </c>
      <c r="G134" s="1"/>
      <c r="H134" s="55">
        <v>50</v>
      </c>
      <c r="I134" s="55">
        <v>7</v>
      </c>
      <c r="J134" s="55">
        <v>29</v>
      </c>
      <c r="K134" s="48">
        <f t="shared" si="17"/>
        <v>7</v>
      </c>
      <c r="L134" s="48" t="str">
        <f t="shared" si="18"/>
        <v>50_7</v>
      </c>
      <c r="M134" s="48">
        <v>3264</v>
      </c>
      <c r="N134" s="68"/>
      <c r="O134" s="55">
        <v>50</v>
      </c>
      <c r="P134" s="55">
        <v>7</v>
      </c>
      <c r="Q134" s="55">
        <v>29</v>
      </c>
      <c r="R134" s="48">
        <f t="shared" si="19"/>
        <v>7</v>
      </c>
      <c r="S134" s="48" t="str">
        <f t="shared" si="20"/>
        <v>50_7</v>
      </c>
      <c r="T134" s="48">
        <v>3367</v>
      </c>
      <c r="U134" s="68"/>
      <c r="V134" s="55">
        <v>50</v>
      </c>
      <c r="W134" s="55">
        <v>7</v>
      </c>
      <c r="X134" s="55">
        <v>29</v>
      </c>
      <c r="Y134" s="48">
        <f t="shared" si="21"/>
        <v>7</v>
      </c>
      <c r="Z134" s="48" t="str">
        <f t="shared" si="22"/>
        <v>50_7</v>
      </c>
      <c r="AA134" s="48">
        <v>3452</v>
      </c>
      <c r="AB134" s="484"/>
      <c r="AC134" s="55">
        <v>50</v>
      </c>
      <c r="AD134" s="55">
        <v>7</v>
      </c>
      <c r="AE134" s="55">
        <v>29</v>
      </c>
      <c r="AF134" s="48">
        <f t="shared" si="34"/>
        <v>7</v>
      </c>
      <c r="AG134" s="48" t="str">
        <f t="shared" si="24"/>
        <v>50_7</v>
      </c>
      <c r="AH134" s="48">
        <v>3562</v>
      </c>
      <c r="AI134" s="484"/>
      <c r="AJ134" s="55">
        <v>50</v>
      </c>
      <c r="AK134" s="55">
        <v>7</v>
      </c>
      <c r="AL134" s="55">
        <v>29</v>
      </c>
      <c r="AM134" s="48">
        <f t="shared" si="25"/>
        <v>7</v>
      </c>
      <c r="AN134" s="48" t="str">
        <f t="shared" si="26"/>
        <v>50_7</v>
      </c>
      <c r="AO134" s="50" t="str">
        <f t="shared" si="27"/>
        <v>50_7</v>
      </c>
      <c r="AP134" s="50">
        <f t="shared" si="31"/>
        <v>3452</v>
      </c>
      <c r="AQ134" s="50">
        <f t="shared" si="32"/>
        <v>3562</v>
      </c>
      <c r="AR134" s="473">
        <f t="shared" si="33"/>
        <v>3562</v>
      </c>
      <c r="AS134" s="469">
        <f t="shared" si="28"/>
        <v>22.76038338658147</v>
      </c>
      <c r="AT134" s="5"/>
      <c r="AU134" s="5"/>
      <c r="AV134" s="5"/>
      <c r="AW134" s="5"/>
      <c r="AX134" s="5"/>
      <c r="AY134" s="5"/>
      <c r="AZ134" s="6"/>
    </row>
    <row r="135" spans="1:52" x14ac:dyDescent="0.15">
      <c r="A135" s="48">
        <v>50</v>
      </c>
      <c r="B135" s="55">
        <v>8</v>
      </c>
      <c r="C135" s="55">
        <v>30</v>
      </c>
      <c r="D135" s="48">
        <f t="shared" si="29"/>
        <v>8</v>
      </c>
      <c r="E135" s="48" t="str">
        <f t="shared" si="30"/>
        <v>50_8</v>
      </c>
      <c r="F135" s="48">
        <v>3227</v>
      </c>
      <c r="G135" s="1"/>
      <c r="H135" s="55">
        <v>50</v>
      </c>
      <c r="I135" s="55">
        <v>8</v>
      </c>
      <c r="J135" s="55">
        <v>30</v>
      </c>
      <c r="K135" s="48">
        <f t="shared" si="17"/>
        <v>8</v>
      </c>
      <c r="L135" s="48" t="str">
        <f t="shared" si="18"/>
        <v>50_8</v>
      </c>
      <c r="M135" s="48">
        <v>3337</v>
      </c>
      <c r="N135" s="68"/>
      <c r="O135" s="55">
        <v>50</v>
      </c>
      <c r="P135" s="55">
        <v>8</v>
      </c>
      <c r="Q135" s="55">
        <v>30</v>
      </c>
      <c r="R135" s="48">
        <f t="shared" si="19"/>
        <v>8</v>
      </c>
      <c r="S135" s="48" t="str">
        <f t="shared" si="20"/>
        <v>50_8</v>
      </c>
      <c r="T135" s="48">
        <v>3442</v>
      </c>
      <c r="U135" s="1"/>
      <c r="V135" s="55">
        <v>50</v>
      </c>
      <c r="W135" s="55">
        <v>8</v>
      </c>
      <c r="X135" s="55">
        <v>30</v>
      </c>
      <c r="Y135" s="48">
        <f t="shared" si="21"/>
        <v>8</v>
      </c>
      <c r="Z135" s="48" t="str">
        <f t="shared" si="22"/>
        <v>50_8</v>
      </c>
      <c r="AA135" s="48">
        <v>3527</v>
      </c>
      <c r="AB135" s="484"/>
      <c r="AC135" s="55">
        <v>50</v>
      </c>
      <c r="AD135" s="55">
        <v>8</v>
      </c>
      <c r="AE135" s="55">
        <v>30</v>
      </c>
      <c r="AF135" s="48">
        <f t="shared" si="34"/>
        <v>8</v>
      </c>
      <c r="AG135" s="48" t="str">
        <f t="shared" si="24"/>
        <v>50_8</v>
      </c>
      <c r="AH135" s="48">
        <v>3640</v>
      </c>
      <c r="AI135" s="484"/>
      <c r="AJ135" s="55">
        <v>50</v>
      </c>
      <c r="AK135" s="55">
        <v>8</v>
      </c>
      <c r="AL135" s="55">
        <v>30</v>
      </c>
      <c r="AM135" s="48">
        <f t="shared" si="25"/>
        <v>8</v>
      </c>
      <c r="AN135" s="48" t="str">
        <f t="shared" si="26"/>
        <v>50_8</v>
      </c>
      <c r="AO135" s="50" t="str">
        <f t="shared" si="27"/>
        <v>50_8</v>
      </c>
      <c r="AP135" s="50">
        <f t="shared" si="31"/>
        <v>3527</v>
      </c>
      <c r="AQ135" s="50">
        <f t="shared" si="32"/>
        <v>3640</v>
      </c>
      <c r="AR135" s="473">
        <f t="shared" si="33"/>
        <v>3640</v>
      </c>
      <c r="AS135" s="469">
        <f t="shared" si="28"/>
        <v>23.258785942492011</v>
      </c>
      <c r="AT135" s="5"/>
      <c r="AU135" s="5"/>
      <c r="AV135" s="5"/>
      <c r="AW135" s="5"/>
      <c r="AX135" s="5"/>
      <c r="AY135" s="5"/>
      <c r="AZ135" s="6"/>
    </row>
    <row r="136" spans="1:52" x14ac:dyDescent="0.15">
      <c r="A136" s="48">
        <v>50</v>
      </c>
      <c r="B136" s="55">
        <v>9</v>
      </c>
      <c r="C136" s="55">
        <v>31</v>
      </c>
      <c r="D136" s="48">
        <f t="shared" si="29"/>
        <v>9</v>
      </c>
      <c r="E136" s="48" t="str">
        <f t="shared" si="30"/>
        <v>50_9</v>
      </c>
      <c r="F136" s="48">
        <v>3294</v>
      </c>
      <c r="G136" s="1"/>
      <c r="H136" s="55">
        <v>50</v>
      </c>
      <c r="I136" s="55">
        <v>9</v>
      </c>
      <c r="J136" s="55">
        <v>31</v>
      </c>
      <c r="K136" s="48">
        <f t="shared" si="17"/>
        <v>9</v>
      </c>
      <c r="L136" s="48" t="str">
        <f t="shared" si="18"/>
        <v>50_9</v>
      </c>
      <c r="M136" s="48">
        <v>3406</v>
      </c>
      <c r="N136" s="68"/>
      <c r="O136" s="55">
        <v>50</v>
      </c>
      <c r="P136" s="55">
        <v>9</v>
      </c>
      <c r="Q136" s="55">
        <v>31</v>
      </c>
      <c r="R136" s="48">
        <f t="shared" si="19"/>
        <v>9</v>
      </c>
      <c r="S136" s="48" t="str">
        <f t="shared" si="20"/>
        <v>50_9</v>
      </c>
      <c r="T136" s="48">
        <v>3513</v>
      </c>
      <c r="U136" s="68"/>
      <c r="V136" s="55">
        <v>50</v>
      </c>
      <c r="W136" s="55">
        <v>9</v>
      </c>
      <c r="X136" s="55">
        <v>31</v>
      </c>
      <c r="Y136" s="48">
        <f t="shared" si="21"/>
        <v>9</v>
      </c>
      <c r="Z136" s="48" t="str">
        <f t="shared" si="22"/>
        <v>50_9</v>
      </c>
      <c r="AA136" s="48">
        <v>3598</v>
      </c>
      <c r="AB136" s="484"/>
      <c r="AC136" s="55">
        <v>50</v>
      </c>
      <c r="AD136" s="55">
        <v>9</v>
      </c>
      <c r="AE136" s="55">
        <v>31</v>
      </c>
      <c r="AF136" s="48">
        <f t="shared" si="34"/>
        <v>9</v>
      </c>
      <c r="AG136" s="48" t="str">
        <f t="shared" si="24"/>
        <v>50_9</v>
      </c>
      <c r="AH136" s="48">
        <v>3713</v>
      </c>
      <c r="AI136" s="484"/>
      <c r="AJ136" s="55">
        <v>50</v>
      </c>
      <c r="AK136" s="55">
        <v>9</v>
      </c>
      <c r="AL136" s="55">
        <v>31</v>
      </c>
      <c r="AM136" s="48">
        <f t="shared" si="25"/>
        <v>9</v>
      </c>
      <c r="AN136" s="48" t="str">
        <f t="shared" si="26"/>
        <v>50_9</v>
      </c>
      <c r="AO136" s="50" t="str">
        <f t="shared" si="27"/>
        <v>50_9</v>
      </c>
      <c r="AP136" s="50">
        <f t="shared" si="31"/>
        <v>3598</v>
      </c>
      <c r="AQ136" s="50">
        <f t="shared" si="32"/>
        <v>3713</v>
      </c>
      <c r="AR136" s="473">
        <f t="shared" si="33"/>
        <v>3713</v>
      </c>
      <c r="AS136" s="469">
        <f t="shared" si="28"/>
        <v>23.725239616613418</v>
      </c>
      <c r="AT136" s="5"/>
      <c r="AU136" s="5"/>
      <c r="AV136" s="5"/>
      <c r="AW136" s="5"/>
      <c r="AX136" s="5"/>
      <c r="AY136" s="5"/>
      <c r="AZ136" s="6"/>
    </row>
    <row r="137" spans="1:52" x14ac:dyDescent="0.15">
      <c r="A137" s="48">
        <v>50</v>
      </c>
      <c r="B137" s="55">
        <v>10</v>
      </c>
      <c r="C137" s="55">
        <v>32</v>
      </c>
      <c r="D137" s="48">
        <f t="shared" si="29"/>
        <v>10</v>
      </c>
      <c r="E137" s="48" t="str">
        <f t="shared" si="30"/>
        <v>50_10</v>
      </c>
      <c r="F137" s="48">
        <v>3364</v>
      </c>
      <c r="G137" s="1"/>
      <c r="H137" s="55">
        <v>50</v>
      </c>
      <c r="I137" s="55">
        <v>10</v>
      </c>
      <c r="J137" s="55">
        <v>32</v>
      </c>
      <c r="K137" s="48">
        <f t="shared" si="17"/>
        <v>10</v>
      </c>
      <c r="L137" s="48" t="str">
        <f t="shared" si="18"/>
        <v>50_10</v>
      </c>
      <c r="M137" s="48">
        <v>3478</v>
      </c>
      <c r="N137" s="68"/>
      <c r="O137" s="55">
        <v>50</v>
      </c>
      <c r="P137" s="55">
        <v>10</v>
      </c>
      <c r="Q137" s="55">
        <v>32</v>
      </c>
      <c r="R137" s="48">
        <f t="shared" si="19"/>
        <v>10</v>
      </c>
      <c r="S137" s="48" t="str">
        <f t="shared" si="20"/>
        <v>50_10</v>
      </c>
      <c r="T137" s="48">
        <v>3588</v>
      </c>
      <c r="U137" s="68"/>
      <c r="V137" s="55">
        <v>50</v>
      </c>
      <c r="W137" s="55">
        <v>10</v>
      </c>
      <c r="X137" s="55">
        <v>32</v>
      </c>
      <c r="Y137" s="48">
        <f t="shared" si="21"/>
        <v>10</v>
      </c>
      <c r="Z137" s="48" t="str">
        <f t="shared" si="22"/>
        <v>50_10</v>
      </c>
      <c r="AA137" s="48">
        <v>3673</v>
      </c>
      <c r="AB137" s="484"/>
      <c r="AC137" s="55">
        <v>50</v>
      </c>
      <c r="AD137" s="55">
        <v>10</v>
      </c>
      <c r="AE137" s="55">
        <v>32</v>
      </c>
      <c r="AF137" s="48">
        <f t="shared" si="34"/>
        <v>10</v>
      </c>
      <c r="AG137" s="48" t="str">
        <f t="shared" si="24"/>
        <v>50_10</v>
      </c>
      <c r="AH137" s="48">
        <v>3791</v>
      </c>
      <c r="AI137" s="484"/>
      <c r="AJ137" s="55">
        <v>50</v>
      </c>
      <c r="AK137" s="55">
        <v>10</v>
      </c>
      <c r="AL137" s="55">
        <v>32</v>
      </c>
      <c r="AM137" s="48">
        <f t="shared" si="25"/>
        <v>10</v>
      </c>
      <c r="AN137" s="48" t="str">
        <f t="shared" si="26"/>
        <v>50_10</v>
      </c>
      <c r="AO137" s="50" t="str">
        <f t="shared" si="27"/>
        <v>50_10</v>
      </c>
      <c r="AP137" s="50">
        <f t="shared" si="31"/>
        <v>3673</v>
      </c>
      <c r="AQ137" s="50">
        <f t="shared" si="32"/>
        <v>3791</v>
      </c>
      <c r="AR137" s="473">
        <f t="shared" si="33"/>
        <v>3791</v>
      </c>
      <c r="AS137" s="469">
        <f t="shared" si="28"/>
        <v>24.223642172523963</v>
      </c>
      <c r="AT137" s="5"/>
      <c r="AU137" s="5"/>
      <c r="AV137" s="5"/>
      <c r="AW137" s="5"/>
      <c r="AX137" s="5"/>
      <c r="AY137" s="5"/>
      <c r="AZ137" s="6"/>
    </row>
    <row r="138" spans="1:52" x14ac:dyDescent="0.15">
      <c r="A138" s="48">
        <v>50</v>
      </c>
      <c r="B138" s="55">
        <v>11</v>
      </c>
      <c r="C138" s="55">
        <v>33</v>
      </c>
      <c r="D138" s="48">
        <f t="shared" si="29"/>
        <v>11</v>
      </c>
      <c r="E138" s="48" t="str">
        <f t="shared" si="30"/>
        <v>50_11</v>
      </c>
      <c r="F138" s="48">
        <v>3432</v>
      </c>
      <c r="G138" s="1"/>
      <c r="H138" s="55">
        <v>50</v>
      </c>
      <c r="I138" s="55">
        <v>11</v>
      </c>
      <c r="J138" s="55">
        <v>33</v>
      </c>
      <c r="K138" s="48">
        <f t="shared" si="17"/>
        <v>11</v>
      </c>
      <c r="L138" s="48" t="str">
        <f t="shared" si="18"/>
        <v>50_11</v>
      </c>
      <c r="M138" s="48">
        <v>3549</v>
      </c>
      <c r="N138" s="68"/>
      <c r="O138" s="55">
        <v>50</v>
      </c>
      <c r="P138" s="55">
        <v>11</v>
      </c>
      <c r="Q138" s="55">
        <v>33</v>
      </c>
      <c r="R138" s="48">
        <f t="shared" si="19"/>
        <v>11</v>
      </c>
      <c r="S138" s="48" t="str">
        <f t="shared" si="20"/>
        <v>50_11</v>
      </c>
      <c r="T138" s="48">
        <v>3661</v>
      </c>
      <c r="U138" s="1"/>
      <c r="V138" s="55">
        <v>50</v>
      </c>
      <c r="W138" s="55">
        <v>11</v>
      </c>
      <c r="X138" s="55">
        <v>33</v>
      </c>
      <c r="Y138" s="48">
        <f t="shared" si="21"/>
        <v>11</v>
      </c>
      <c r="Z138" s="48" t="str">
        <f t="shared" si="22"/>
        <v>50_11</v>
      </c>
      <c r="AA138" s="48">
        <v>3746</v>
      </c>
      <c r="AB138" s="484"/>
      <c r="AC138" s="55">
        <v>50</v>
      </c>
      <c r="AD138" s="55">
        <v>11</v>
      </c>
      <c r="AE138" s="55">
        <v>33</v>
      </c>
      <c r="AF138" s="48">
        <f t="shared" si="34"/>
        <v>11</v>
      </c>
      <c r="AG138" s="48" t="str">
        <f t="shared" si="24"/>
        <v>50_11</v>
      </c>
      <c r="AH138" s="48">
        <v>3866</v>
      </c>
      <c r="AI138" s="484"/>
      <c r="AJ138" s="55">
        <v>50</v>
      </c>
      <c r="AK138" s="55">
        <v>11</v>
      </c>
      <c r="AL138" s="55">
        <v>33</v>
      </c>
      <c r="AM138" s="48">
        <f t="shared" si="25"/>
        <v>11</v>
      </c>
      <c r="AN138" s="48" t="str">
        <f t="shared" si="26"/>
        <v>50_11</v>
      </c>
      <c r="AO138" s="50" t="str">
        <f t="shared" si="27"/>
        <v>50_11</v>
      </c>
      <c r="AP138" s="50">
        <f t="shared" si="31"/>
        <v>3746</v>
      </c>
      <c r="AQ138" s="50">
        <f t="shared" si="32"/>
        <v>3866</v>
      </c>
      <c r="AR138" s="473">
        <f t="shared" si="33"/>
        <v>3866</v>
      </c>
      <c r="AS138" s="469">
        <f t="shared" si="28"/>
        <v>24.702875399361023</v>
      </c>
      <c r="AT138" s="5"/>
      <c r="AU138" s="5"/>
      <c r="AV138" s="5"/>
      <c r="AW138" s="5"/>
      <c r="AX138" s="5"/>
      <c r="AY138" s="5"/>
      <c r="AZ138" s="6"/>
    </row>
    <row r="139" spans="1:52" x14ac:dyDescent="0.15">
      <c r="A139" s="48">
        <v>50</v>
      </c>
      <c r="B139" s="55">
        <v>12</v>
      </c>
      <c r="C139" s="55">
        <v>34</v>
      </c>
      <c r="D139" s="48">
        <f t="shared" si="29"/>
        <v>12</v>
      </c>
      <c r="E139" s="48" t="str">
        <f t="shared" si="30"/>
        <v>50_12</v>
      </c>
      <c r="F139" s="48">
        <v>3505</v>
      </c>
      <c r="G139" s="1"/>
      <c r="H139" s="55">
        <v>50</v>
      </c>
      <c r="I139" s="55">
        <v>12</v>
      </c>
      <c r="J139" s="55">
        <v>34</v>
      </c>
      <c r="K139" s="48">
        <f t="shared" si="17"/>
        <v>12</v>
      </c>
      <c r="L139" s="48" t="str">
        <f t="shared" si="18"/>
        <v>50_12</v>
      </c>
      <c r="M139" s="48">
        <v>3624</v>
      </c>
      <c r="N139" s="68"/>
      <c r="O139" s="55">
        <v>50</v>
      </c>
      <c r="P139" s="55">
        <v>12</v>
      </c>
      <c r="Q139" s="55">
        <v>34</v>
      </c>
      <c r="R139" s="48">
        <f t="shared" si="19"/>
        <v>12</v>
      </c>
      <c r="S139" s="48" t="str">
        <f t="shared" si="20"/>
        <v>50_12</v>
      </c>
      <c r="T139" s="48">
        <v>3738</v>
      </c>
      <c r="U139" s="68"/>
      <c r="V139" s="55">
        <v>50</v>
      </c>
      <c r="W139" s="55">
        <v>12</v>
      </c>
      <c r="X139" s="55">
        <v>34</v>
      </c>
      <c r="Y139" s="48">
        <f t="shared" si="21"/>
        <v>12</v>
      </c>
      <c r="Z139" s="48" t="str">
        <f t="shared" si="22"/>
        <v>50_12</v>
      </c>
      <c r="AA139" s="48">
        <v>3823</v>
      </c>
      <c r="AB139" s="484"/>
      <c r="AC139" s="55">
        <v>50</v>
      </c>
      <c r="AD139" s="55">
        <v>12</v>
      </c>
      <c r="AE139" s="55">
        <v>34</v>
      </c>
      <c r="AF139" s="48">
        <f t="shared" si="34"/>
        <v>12</v>
      </c>
      <c r="AG139" s="48" t="str">
        <f t="shared" si="24"/>
        <v>50_12</v>
      </c>
      <c r="AH139" s="48">
        <v>3945</v>
      </c>
      <c r="AI139" s="484"/>
      <c r="AJ139" s="55">
        <v>50</v>
      </c>
      <c r="AK139" s="55">
        <v>12</v>
      </c>
      <c r="AL139" s="55">
        <v>34</v>
      </c>
      <c r="AM139" s="48">
        <f t="shared" si="25"/>
        <v>12</v>
      </c>
      <c r="AN139" s="48" t="str">
        <f t="shared" si="26"/>
        <v>50_12</v>
      </c>
      <c r="AO139" s="50" t="str">
        <f t="shared" si="27"/>
        <v>50_12</v>
      </c>
      <c r="AP139" s="50">
        <f t="shared" si="31"/>
        <v>3823</v>
      </c>
      <c r="AQ139" s="50">
        <f t="shared" si="32"/>
        <v>3945</v>
      </c>
      <c r="AR139" s="473">
        <f t="shared" si="33"/>
        <v>3945</v>
      </c>
      <c r="AS139" s="469">
        <f t="shared" si="28"/>
        <v>25.207667731629392</v>
      </c>
      <c r="AT139" s="5"/>
      <c r="AU139" s="5"/>
      <c r="AV139" s="5"/>
      <c r="AW139" s="5"/>
      <c r="AX139" s="5"/>
      <c r="AY139" s="5"/>
      <c r="AZ139" s="6"/>
    </row>
    <row r="140" spans="1:52" x14ac:dyDescent="0.15">
      <c r="A140" s="48"/>
      <c r="B140" s="55"/>
      <c r="C140" s="55"/>
      <c r="D140" s="48"/>
      <c r="E140" s="48"/>
      <c r="F140" s="48"/>
      <c r="G140" s="1"/>
      <c r="H140" s="55"/>
      <c r="I140" s="55"/>
      <c r="J140" s="55"/>
      <c r="K140" s="48"/>
      <c r="L140" s="48"/>
      <c r="M140" s="48"/>
      <c r="N140" s="68"/>
      <c r="O140" s="55"/>
      <c r="P140" s="55"/>
      <c r="Q140" s="55"/>
      <c r="R140" s="48"/>
      <c r="S140" s="48"/>
      <c r="T140" s="48"/>
      <c r="U140" s="68"/>
      <c r="V140" s="55">
        <v>50</v>
      </c>
      <c r="W140" s="55">
        <v>13</v>
      </c>
      <c r="X140" s="55">
        <v>35</v>
      </c>
      <c r="Y140" s="48">
        <f t="shared" si="21"/>
        <v>13</v>
      </c>
      <c r="Z140" s="48" t="str">
        <f t="shared" si="22"/>
        <v>50_13</v>
      </c>
      <c r="AA140" s="48">
        <v>3894</v>
      </c>
      <c r="AB140" s="484"/>
      <c r="AC140" s="55">
        <v>50</v>
      </c>
      <c r="AD140" s="55">
        <v>13</v>
      </c>
      <c r="AE140" s="55">
        <v>35</v>
      </c>
      <c r="AF140" s="48">
        <f t="shared" si="34"/>
        <v>13</v>
      </c>
      <c r="AG140" s="48" t="str">
        <f t="shared" si="24"/>
        <v>50_13</v>
      </c>
      <c r="AH140" s="48">
        <v>4019</v>
      </c>
      <c r="AI140" s="484"/>
      <c r="AJ140" s="55">
        <v>50</v>
      </c>
      <c r="AK140" s="55">
        <v>13</v>
      </c>
      <c r="AL140" s="55">
        <v>35</v>
      </c>
      <c r="AM140" s="48">
        <f t="shared" si="25"/>
        <v>13</v>
      </c>
      <c r="AN140" s="48" t="str">
        <f t="shared" si="26"/>
        <v>50_13</v>
      </c>
      <c r="AO140" s="50" t="str">
        <f t="shared" si="27"/>
        <v>50_13</v>
      </c>
      <c r="AP140" s="50">
        <f t="shared" si="31"/>
        <v>3894</v>
      </c>
      <c r="AQ140" s="50">
        <f t="shared" si="32"/>
        <v>4019</v>
      </c>
      <c r="AR140" s="473">
        <f t="shared" si="33"/>
        <v>4019</v>
      </c>
      <c r="AS140" s="469">
        <f t="shared" si="28"/>
        <v>25.680511182108628</v>
      </c>
      <c r="AT140" s="5"/>
      <c r="AU140" s="5"/>
      <c r="AV140" s="5"/>
      <c r="AW140" s="5"/>
      <c r="AX140" s="5"/>
      <c r="AY140" s="5"/>
      <c r="AZ140" s="6"/>
    </row>
    <row r="141" spans="1:52" x14ac:dyDescent="0.15">
      <c r="A141" s="55">
        <v>55</v>
      </c>
      <c r="B141" s="55">
        <v>0</v>
      </c>
      <c r="C141" s="55">
        <v>22</v>
      </c>
      <c r="D141" s="48">
        <f t="shared" si="29"/>
        <v>0</v>
      </c>
      <c r="E141" s="48" t="str">
        <f t="shared" si="30"/>
        <v>55_0</v>
      </c>
      <c r="F141" s="48">
        <v>2675</v>
      </c>
      <c r="G141" s="1"/>
      <c r="H141" s="55">
        <v>55</v>
      </c>
      <c r="I141" s="55">
        <v>0</v>
      </c>
      <c r="J141" s="55">
        <v>22</v>
      </c>
      <c r="K141" s="48">
        <f t="shared" si="17"/>
        <v>0</v>
      </c>
      <c r="L141" s="48" t="str">
        <f t="shared" si="18"/>
        <v>55_0</v>
      </c>
      <c r="M141" s="48">
        <v>2766</v>
      </c>
      <c r="N141" s="68"/>
      <c r="O141" s="55">
        <v>55</v>
      </c>
      <c r="P141" s="55">
        <v>0</v>
      </c>
      <c r="Q141" s="55">
        <v>22</v>
      </c>
      <c r="R141" s="48">
        <f t="shared" si="19"/>
        <v>0</v>
      </c>
      <c r="S141" s="48" t="str">
        <f t="shared" si="20"/>
        <v>55_0</v>
      </c>
      <c r="T141" s="48">
        <v>2853</v>
      </c>
      <c r="U141" s="68"/>
      <c r="V141" s="55">
        <v>55</v>
      </c>
      <c r="W141" s="55">
        <v>0</v>
      </c>
      <c r="X141" s="55">
        <v>22</v>
      </c>
      <c r="Y141" s="48">
        <f t="shared" si="21"/>
        <v>0</v>
      </c>
      <c r="Z141" s="48" t="str">
        <f t="shared" si="22"/>
        <v>55_0</v>
      </c>
      <c r="AA141" s="48">
        <v>2938</v>
      </c>
      <c r="AB141" s="484"/>
      <c r="AC141" s="55">
        <v>55</v>
      </c>
      <c r="AD141" s="55">
        <v>0</v>
      </c>
      <c r="AE141" s="55">
        <v>22</v>
      </c>
      <c r="AF141" s="48">
        <f t="shared" si="34"/>
        <v>0</v>
      </c>
      <c r="AG141" s="48" t="str">
        <f t="shared" si="24"/>
        <v>55_0</v>
      </c>
      <c r="AH141" s="48">
        <v>3032</v>
      </c>
      <c r="AI141" s="484"/>
      <c r="AJ141" s="55">
        <v>55</v>
      </c>
      <c r="AK141" s="55">
        <v>0</v>
      </c>
      <c r="AL141" s="55">
        <v>22</v>
      </c>
      <c r="AM141" s="48">
        <f t="shared" si="25"/>
        <v>0</v>
      </c>
      <c r="AN141" s="48" t="str">
        <f t="shared" si="26"/>
        <v>55_0</v>
      </c>
      <c r="AO141" s="50" t="str">
        <f t="shared" si="27"/>
        <v>55_0</v>
      </c>
      <c r="AP141" s="50">
        <f t="shared" si="31"/>
        <v>2938</v>
      </c>
      <c r="AQ141" s="50">
        <f t="shared" si="32"/>
        <v>3032</v>
      </c>
      <c r="AR141" s="473">
        <f t="shared" si="33"/>
        <v>3032</v>
      </c>
      <c r="AS141" s="469">
        <f t="shared" si="28"/>
        <v>19.373801916932909</v>
      </c>
      <c r="AT141" s="5"/>
      <c r="AU141" s="5"/>
      <c r="AV141" s="5"/>
      <c r="AW141" s="5"/>
      <c r="AX141" s="5"/>
      <c r="AY141" s="5"/>
      <c r="AZ141" s="6"/>
    </row>
    <row r="142" spans="1:52" x14ac:dyDescent="0.15">
      <c r="A142" s="55">
        <v>55</v>
      </c>
      <c r="B142" s="55">
        <v>1</v>
      </c>
      <c r="C142" s="55">
        <v>24</v>
      </c>
      <c r="D142" s="48">
        <f t="shared" si="29"/>
        <v>1</v>
      </c>
      <c r="E142" s="48" t="str">
        <f t="shared" si="30"/>
        <v>55_1</v>
      </c>
      <c r="F142" s="48">
        <v>2807</v>
      </c>
      <c r="G142" s="1"/>
      <c r="H142" s="55">
        <v>55</v>
      </c>
      <c r="I142" s="55">
        <v>1</v>
      </c>
      <c r="J142" s="55">
        <v>24</v>
      </c>
      <c r="K142" s="48">
        <f t="shared" si="17"/>
        <v>1</v>
      </c>
      <c r="L142" s="48" t="str">
        <f t="shared" si="18"/>
        <v>55_1</v>
      </c>
      <c r="M142" s="48">
        <v>2902</v>
      </c>
      <c r="N142" s="68"/>
      <c r="O142" s="55">
        <v>55</v>
      </c>
      <c r="P142" s="55">
        <v>1</v>
      </c>
      <c r="Q142" s="55">
        <v>24</v>
      </c>
      <c r="R142" s="48">
        <f t="shared" si="19"/>
        <v>1</v>
      </c>
      <c r="S142" s="48" t="str">
        <f t="shared" si="20"/>
        <v>55_1</v>
      </c>
      <c r="T142" s="48">
        <v>2993</v>
      </c>
      <c r="U142" s="1"/>
      <c r="V142" s="55">
        <v>55</v>
      </c>
      <c r="W142" s="55">
        <v>1</v>
      </c>
      <c r="X142" s="55">
        <v>24</v>
      </c>
      <c r="Y142" s="48">
        <f t="shared" si="21"/>
        <v>1</v>
      </c>
      <c r="Z142" s="48" t="str">
        <f t="shared" si="22"/>
        <v>55_1</v>
      </c>
      <c r="AA142" s="48">
        <v>3078</v>
      </c>
      <c r="AB142" s="484"/>
      <c r="AC142" s="55">
        <v>55</v>
      </c>
      <c r="AD142" s="55">
        <v>1</v>
      </c>
      <c r="AE142" s="55">
        <v>24</v>
      </c>
      <c r="AF142" s="48">
        <f t="shared" si="34"/>
        <v>1</v>
      </c>
      <c r="AG142" s="48" t="str">
        <f t="shared" si="24"/>
        <v>55_1</v>
      </c>
      <c r="AH142" s="48">
        <v>3176</v>
      </c>
      <c r="AI142" s="484"/>
      <c r="AJ142" s="55">
        <v>55</v>
      </c>
      <c r="AK142" s="55">
        <v>1</v>
      </c>
      <c r="AL142" s="55">
        <v>24</v>
      </c>
      <c r="AM142" s="48">
        <f t="shared" si="25"/>
        <v>1</v>
      </c>
      <c r="AN142" s="48" t="str">
        <f t="shared" si="26"/>
        <v>55_1</v>
      </c>
      <c r="AO142" s="50" t="str">
        <f t="shared" si="27"/>
        <v>55_1</v>
      </c>
      <c r="AP142" s="50">
        <f t="shared" si="31"/>
        <v>3078</v>
      </c>
      <c r="AQ142" s="50">
        <f t="shared" si="32"/>
        <v>3176</v>
      </c>
      <c r="AR142" s="473">
        <f t="shared" si="33"/>
        <v>3176</v>
      </c>
      <c r="AS142" s="469">
        <f t="shared" si="28"/>
        <v>20.293929712460063</v>
      </c>
      <c r="AT142" s="5"/>
      <c r="AU142" s="5"/>
      <c r="AV142" s="5"/>
      <c r="AW142" s="5"/>
      <c r="AX142" s="5"/>
      <c r="AY142" s="5"/>
      <c r="AZ142" s="6"/>
    </row>
    <row r="143" spans="1:52" x14ac:dyDescent="0.15">
      <c r="A143" s="55">
        <v>55</v>
      </c>
      <c r="B143" s="55">
        <v>2</v>
      </c>
      <c r="C143" s="55">
        <v>26</v>
      </c>
      <c r="D143" s="48">
        <f t="shared" si="29"/>
        <v>2</v>
      </c>
      <c r="E143" s="48" t="str">
        <f t="shared" si="30"/>
        <v>55_2</v>
      </c>
      <c r="F143" s="48">
        <v>2948</v>
      </c>
      <c r="G143" s="1"/>
      <c r="H143" s="55">
        <v>55</v>
      </c>
      <c r="I143" s="55">
        <v>2</v>
      </c>
      <c r="J143" s="55">
        <v>26</v>
      </c>
      <c r="K143" s="48">
        <f t="shared" si="17"/>
        <v>2</v>
      </c>
      <c r="L143" s="48" t="str">
        <f t="shared" si="18"/>
        <v>55_2</v>
      </c>
      <c r="M143" s="48">
        <v>3048</v>
      </c>
      <c r="N143" s="68"/>
      <c r="O143" s="55">
        <v>55</v>
      </c>
      <c r="P143" s="55">
        <v>2</v>
      </c>
      <c r="Q143" s="55">
        <v>26</v>
      </c>
      <c r="R143" s="48">
        <f t="shared" si="19"/>
        <v>2</v>
      </c>
      <c r="S143" s="48" t="str">
        <f t="shared" si="20"/>
        <v>55_2</v>
      </c>
      <c r="T143" s="48">
        <v>3144</v>
      </c>
      <c r="U143" s="68"/>
      <c r="V143" s="55">
        <v>55</v>
      </c>
      <c r="W143" s="55">
        <v>2</v>
      </c>
      <c r="X143" s="55">
        <v>26</v>
      </c>
      <c r="Y143" s="48">
        <f t="shared" si="21"/>
        <v>2</v>
      </c>
      <c r="Z143" s="48" t="str">
        <f t="shared" si="22"/>
        <v>55_2</v>
      </c>
      <c r="AA143" s="48">
        <v>3229</v>
      </c>
      <c r="AB143" s="484"/>
      <c r="AC143" s="55">
        <v>55</v>
      </c>
      <c r="AD143" s="55">
        <v>2</v>
      </c>
      <c r="AE143" s="55">
        <v>26</v>
      </c>
      <c r="AF143" s="48">
        <f t="shared" si="34"/>
        <v>2</v>
      </c>
      <c r="AG143" s="48" t="str">
        <f t="shared" si="24"/>
        <v>55_2</v>
      </c>
      <c r="AH143" s="48">
        <v>3332</v>
      </c>
      <c r="AI143" s="484"/>
      <c r="AJ143" s="55">
        <v>55</v>
      </c>
      <c r="AK143" s="55">
        <v>2</v>
      </c>
      <c r="AL143" s="55">
        <v>26</v>
      </c>
      <c r="AM143" s="48">
        <f t="shared" si="25"/>
        <v>2</v>
      </c>
      <c r="AN143" s="48" t="str">
        <f t="shared" si="26"/>
        <v>55_2</v>
      </c>
      <c r="AO143" s="50" t="str">
        <f t="shared" si="27"/>
        <v>55_2</v>
      </c>
      <c r="AP143" s="50">
        <f t="shared" si="31"/>
        <v>3229</v>
      </c>
      <c r="AQ143" s="50">
        <f t="shared" si="32"/>
        <v>3332</v>
      </c>
      <c r="AR143" s="473">
        <f t="shared" si="33"/>
        <v>3332</v>
      </c>
      <c r="AS143" s="469">
        <f t="shared" si="28"/>
        <v>21.290734824281149</v>
      </c>
      <c r="AT143" s="5"/>
      <c r="AU143" s="5"/>
      <c r="AV143" s="5"/>
      <c r="AW143" s="5"/>
      <c r="AX143" s="5"/>
      <c r="AY143" s="5"/>
      <c r="AZ143" s="6"/>
    </row>
    <row r="144" spans="1:52" x14ac:dyDescent="0.15">
      <c r="A144" s="55">
        <v>55</v>
      </c>
      <c r="B144" s="55">
        <v>3</v>
      </c>
      <c r="C144" s="55">
        <v>28</v>
      </c>
      <c r="D144" s="48">
        <f t="shared" si="29"/>
        <v>3</v>
      </c>
      <c r="E144" s="48" t="str">
        <f t="shared" si="30"/>
        <v>55_3</v>
      </c>
      <c r="F144" s="48">
        <v>3084</v>
      </c>
      <c r="G144" s="1"/>
      <c r="H144" s="55">
        <v>55</v>
      </c>
      <c r="I144" s="55">
        <v>3</v>
      </c>
      <c r="J144" s="55">
        <v>28</v>
      </c>
      <c r="K144" s="48">
        <f t="shared" si="17"/>
        <v>3</v>
      </c>
      <c r="L144" s="48" t="str">
        <f t="shared" si="18"/>
        <v>55_3</v>
      </c>
      <c r="M144" s="48">
        <v>3189</v>
      </c>
      <c r="N144" s="68"/>
      <c r="O144" s="55">
        <v>55</v>
      </c>
      <c r="P144" s="55">
        <v>3</v>
      </c>
      <c r="Q144" s="55">
        <v>28</v>
      </c>
      <c r="R144" s="48">
        <f t="shared" si="19"/>
        <v>3</v>
      </c>
      <c r="S144" s="48" t="str">
        <f t="shared" si="20"/>
        <v>55_3</v>
      </c>
      <c r="T144" s="48">
        <v>3289</v>
      </c>
      <c r="U144" s="68"/>
      <c r="V144" s="55">
        <v>55</v>
      </c>
      <c r="W144" s="55">
        <v>3</v>
      </c>
      <c r="X144" s="55">
        <v>28</v>
      </c>
      <c r="Y144" s="48">
        <f t="shared" si="21"/>
        <v>3</v>
      </c>
      <c r="Z144" s="48" t="str">
        <f t="shared" si="22"/>
        <v>55_3</v>
      </c>
      <c r="AA144" s="48">
        <v>3374</v>
      </c>
      <c r="AB144" s="484"/>
      <c r="AC144" s="55">
        <v>55</v>
      </c>
      <c r="AD144" s="55">
        <v>3</v>
      </c>
      <c r="AE144" s="55">
        <v>28</v>
      </c>
      <c r="AF144" s="48">
        <f t="shared" si="34"/>
        <v>3</v>
      </c>
      <c r="AG144" s="48" t="str">
        <f t="shared" si="24"/>
        <v>55_3</v>
      </c>
      <c r="AH144" s="48">
        <v>3482</v>
      </c>
      <c r="AI144" s="484"/>
      <c r="AJ144" s="55">
        <v>55</v>
      </c>
      <c r="AK144" s="55">
        <v>3</v>
      </c>
      <c r="AL144" s="55">
        <v>28</v>
      </c>
      <c r="AM144" s="48">
        <f t="shared" si="25"/>
        <v>3</v>
      </c>
      <c r="AN144" s="48" t="str">
        <f t="shared" si="26"/>
        <v>55_3</v>
      </c>
      <c r="AO144" s="50" t="str">
        <f t="shared" si="27"/>
        <v>55_3</v>
      </c>
      <c r="AP144" s="50">
        <f t="shared" si="31"/>
        <v>3374</v>
      </c>
      <c r="AQ144" s="50">
        <f t="shared" si="32"/>
        <v>3482</v>
      </c>
      <c r="AR144" s="473">
        <f t="shared" si="33"/>
        <v>3482</v>
      </c>
      <c r="AS144" s="469">
        <f t="shared" si="28"/>
        <v>22.249201277955272</v>
      </c>
      <c r="AT144" s="5"/>
      <c r="AU144" s="5"/>
      <c r="AV144" s="5"/>
      <c r="AW144" s="5"/>
      <c r="AX144" s="5"/>
      <c r="AY144" s="5"/>
      <c r="AZ144" s="6"/>
    </row>
    <row r="145" spans="1:52" x14ac:dyDescent="0.15">
      <c r="A145" s="55">
        <v>55</v>
      </c>
      <c r="B145" s="55">
        <v>4</v>
      </c>
      <c r="C145" s="55">
        <v>30</v>
      </c>
      <c r="D145" s="48">
        <f t="shared" si="29"/>
        <v>4</v>
      </c>
      <c r="E145" s="48" t="str">
        <f t="shared" si="30"/>
        <v>55_4</v>
      </c>
      <c r="F145" s="48">
        <v>3227</v>
      </c>
      <c r="G145" s="1"/>
      <c r="H145" s="55">
        <v>55</v>
      </c>
      <c r="I145" s="55">
        <v>4</v>
      </c>
      <c r="J145" s="55">
        <v>30</v>
      </c>
      <c r="K145" s="48">
        <f t="shared" si="17"/>
        <v>4</v>
      </c>
      <c r="L145" s="48" t="str">
        <f t="shared" si="18"/>
        <v>55_4</v>
      </c>
      <c r="M145" s="48">
        <v>3337</v>
      </c>
      <c r="N145" s="68"/>
      <c r="O145" s="55">
        <v>55</v>
      </c>
      <c r="P145" s="55">
        <v>4</v>
      </c>
      <c r="Q145" s="55">
        <v>30</v>
      </c>
      <c r="R145" s="48">
        <f t="shared" si="19"/>
        <v>4</v>
      </c>
      <c r="S145" s="48" t="str">
        <f t="shared" si="20"/>
        <v>55_4</v>
      </c>
      <c r="T145" s="48">
        <v>3442</v>
      </c>
      <c r="U145" s="1"/>
      <c r="V145" s="55">
        <v>55</v>
      </c>
      <c r="W145" s="55">
        <v>4</v>
      </c>
      <c r="X145" s="55">
        <v>30</v>
      </c>
      <c r="Y145" s="48">
        <f t="shared" si="21"/>
        <v>4</v>
      </c>
      <c r="Z145" s="48" t="str">
        <f t="shared" si="22"/>
        <v>55_4</v>
      </c>
      <c r="AA145" s="48">
        <v>3527</v>
      </c>
      <c r="AB145" s="484"/>
      <c r="AC145" s="55">
        <v>55</v>
      </c>
      <c r="AD145" s="55">
        <v>4</v>
      </c>
      <c r="AE145" s="55">
        <v>30</v>
      </c>
      <c r="AF145" s="48">
        <f t="shared" si="34"/>
        <v>4</v>
      </c>
      <c r="AG145" s="48" t="str">
        <f t="shared" si="24"/>
        <v>55_4</v>
      </c>
      <c r="AH145" s="48">
        <v>3640</v>
      </c>
      <c r="AI145" s="484"/>
      <c r="AJ145" s="55">
        <v>55</v>
      </c>
      <c r="AK145" s="55">
        <v>4</v>
      </c>
      <c r="AL145" s="55">
        <v>30</v>
      </c>
      <c r="AM145" s="48">
        <f t="shared" si="25"/>
        <v>4</v>
      </c>
      <c r="AN145" s="48" t="str">
        <f t="shared" si="26"/>
        <v>55_4</v>
      </c>
      <c r="AO145" s="50" t="str">
        <f t="shared" si="27"/>
        <v>55_4</v>
      </c>
      <c r="AP145" s="50">
        <f t="shared" ref="AP145:AP208" si="35">IFERROR(INDEX($AA$16:$AA$230,MATCH(AO145,$Z$16:$Z$230,0)),"")</f>
        <v>3527</v>
      </c>
      <c r="AQ145" s="50">
        <f t="shared" ref="AQ145:AQ208" si="36">INDEX($AH$16:$AH$230,MATCH(AO145,$AG$16:$AG$230,0))</f>
        <v>3640</v>
      </c>
      <c r="AR145" s="473">
        <f t="shared" ref="AR145:AR208" si="37">IF(AP145="vervalt","vervalt",IF(AND(AQ145="vervalt",AP145&lt;&gt;"vervalt"),"vervalt",IF(AP145="",AQ145,$D$6*AP145+$D$7*AQ145)))</f>
        <v>3640</v>
      </c>
      <c r="AS145" s="469">
        <f t="shared" si="28"/>
        <v>23.258785942492011</v>
      </c>
      <c r="AT145" s="5"/>
      <c r="AU145" s="5"/>
      <c r="AV145" s="5"/>
      <c r="AW145" s="5"/>
      <c r="AX145" s="5"/>
      <c r="AY145" s="5"/>
      <c r="AZ145" s="6"/>
    </row>
    <row r="146" spans="1:52" x14ac:dyDescent="0.15">
      <c r="A146" s="55">
        <v>55</v>
      </c>
      <c r="B146" s="55">
        <v>5</v>
      </c>
      <c r="C146" s="55">
        <v>32</v>
      </c>
      <c r="D146" s="48">
        <f t="shared" si="29"/>
        <v>5</v>
      </c>
      <c r="E146" s="48" t="str">
        <f t="shared" si="30"/>
        <v>55_5</v>
      </c>
      <c r="F146" s="48">
        <v>3364</v>
      </c>
      <c r="G146" s="1"/>
      <c r="H146" s="55">
        <v>55</v>
      </c>
      <c r="I146" s="55">
        <v>5</v>
      </c>
      <c r="J146" s="55">
        <v>32</v>
      </c>
      <c r="K146" s="48">
        <f t="shared" si="17"/>
        <v>5</v>
      </c>
      <c r="L146" s="48" t="str">
        <f t="shared" si="18"/>
        <v>55_5</v>
      </c>
      <c r="M146" s="48">
        <v>3478</v>
      </c>
      <c r="N146" s="68"/>
      <c r="O146" s="55">
        <v>55</v>
      </c>
      <c r="P146" s="55">
        <v>5</v>
      </c>
      <c r="Q146" s="55">
        <v>32</v>
      </c>
      <c r="R146" s="48">
        <f t="shared" si="19"/>
        <v>5</v>
      </c>
      <c r="S146" s="48" t="str">
        <f t="shared" si="20"/>
        <v>55_5</v>
      </c>
      <c r="T146" s="48">
        <v>3588</v>
      </c>
      <c r="U146" s="68"/>
      <c r="V146" s="55">
        <v>55</v>
      </c>
      <c r="W146" s="55">
        <v>5</v>
      </c>
      <c r="X146" s="55">
        <v>32</v>
      </c>
      <c r="Y146" s="48">
        <f t="shared" si="21"/>
        <v>5</v>
      </c>
      <c r="Z146" s="48" t="str">
        <f t="shared" si="22"/>
        <v>55_5</v>
      </c>
      <c r="AA146" s="48">
        <v>3673</v>
      </c>
      <c r="AB146" s="484"/>
      <c r="AC146" s="55">
        <v>55</v>
      </c>
      <c r="AD146" s="55">
        <v>5</v>
      </c>
      <c r="AE146" s="55">
        <v>32</v>
      </c>
      <c r="AF146" s="48">
        <f t="shared" si="34"/>
        <v>5</v>
      </c>
      <c r="AG146" s="48" t="str">
        <f t="shared" si="24"/>
        <v>55_5</v>
      </c>
      <c r="AH146" s="48">
        <v>3791</v>
      </c>
      <c r="AI146" s="484"/>
      <c r="AJ146" s="55">
        <v>55</v>
      </c>
      <c r="AK146" s="55">
        <v>5</v>
      </c>
      <c r="AL146" s="55">
        <v>32</v>
      </c>
      <c r="AM146" s="48">
        <f t="shared" si="25"/>
        <v>5</v>
      </c>
      <c r="AN146" s="48" t="str">
        <f t="shared" si="26"/>
        <v>55_5</v>
      </c>
      <c r="AO146" s="50" t="str">
        <f t="shared" si="27"/>
        <v>55_5</v>
      </c>
      <c r="AP146" s="50">
        <f t="shared" si="35"/>
        <v>3673</v>
      </c>
      <c r="AQ146" s="50">
        <f t="shared" si="36"/>
        <v>3791</v>
      </c>
      <c r="AR146" s="473">
        <f t="shared" si="37"/>
        <v>3791</v>
      </c>
      <c r="AS146" s="469">
        <f t="shared" si="28"/>
        <v>24.223642172523963</v>
      </c>
      <c r="AT146" s="5"/>
      <c r="AU146" s="5"/>
      <c r="AV146" s="5"/>
      <c r="AW146" s="5"/>
      <c r="AX146" s="5"/>
      <c r="AY146" s="5"/>
      <c r="AZ146" s="6"/>
    </row>
    <row r="147" spans="1:52" x14ac:dyDescent="0.15">
      <c r="A147" s="55">
        <v>55</v>
      </c>
      <c r="B147" s="55">
        <v>6</v>
      </c>
      <c r="C147" s="55">
        <v>34</v>
      </c>
      <c r="D147" s="48">
        <f t="shared" si="29"/>
        <v>6</v>
      </c>
      <c r="E147" s="48" t="str">
        <f t="shared" si="30"/>
        <v>55_6</v>
      </c>
      <c r="F147" s="48">
        <v>3505</v>
      </c>
      <c r="G147" s="1"/>
      <c r="H147" s="55">
        <v>55</v>
      </c>
      <c r="I147" s="55">
        <v>6</v>
      </c>
      <c r="J147" s="55">
        <v>34</v>
      </c>
      <c r="K147" s="48">
        <f t="shared" si="17"/>
        <v>6</v>
      </c>
      <c r="L147" s="48" t="str">
        <f t="shared" si="18"/>
        <v>55_6</v>
      </c>
      <c r="M147" s="48">
        <v>3624</v>
      </c>
      <c r="N147" s="1"/>
      <c r="O147" s="55">
        <v>55</v>
      </c>
      <c r="P147" s="55">
        <v>6</v>
      </c>
      <c r="Q147" s="55">
        <v>34</v>
      </c>
      <c r="R147" s="48">
        <f t="shared" si="19"/>
        <v>6</v>
      </c>
      <c r="S147" s="48" t="str">
        <f t="shared" si="20"/>
        <v>55_6</v>
      </c>
      <c r="T147" s="48">
        <v>3738</v>
      </c>
      <c r="U147" s="68"/>
      <c r="V147" s="55">
        <v>55</v>
      </c>
      <c r="W147" s="55">
        <v>6</v>
      </c>
      <c r="X147" s="55">
        <v>34</v>
      </c>
      <c r="Y147" s="48">
        <f t="shared" si="21"/>
        <v>6</v>
      </c>
      <c r="Z147" s="48" t="str">
        <f t="shared" si="22"/>
        <v>55_6</v>
      </c>
      <c r="AA147" s="48">
        <v>3823</v>
      </c>
      <c r="AB147" s="484"/>
      <c r="AC147" s="55">
        <v>55</v>
      </c>
      <c r="AD147" s="55">
        <v>6</v>
      </c>
      <c r="AE147" s="55">
        <v>34</v>
      </c>
      <c r="AF147" s="48">
        <f t="shared" si="34"/>
        <v>6</v>
      </c>
      <c r="AG147" s="48" t="str">
        <f t="shared" si="24"/>
        <v>55_6</v>
      </c>
      <c r="AH147" s="48">
        <v>3945</v>
      </c>
      <c r="AI147" s="484"/>
      <c r="AJ147" s="55">
        <v>55</v>
      </c>
      <c r="AK147" s="55">
        <v>6</v>
      </c>
      <c r="AL147" s="55">
        <v>34</v>
      </c>
      <c r="AM147" s="48">
        <f t="shared" si="25"/>
        <v>6</v>
      </c>
      <c r="AN147" s="48" t="str">
        <f t="shared" si="26"/>
        <v>55_6</v>
      </c>
      <c r="AO147" s="50" t="str">
        <f t="shared" si="27"/>
        <v>55_6</v>
      </c>
      <c r="AP147" s="50">
        <f t="shared" si="35"/>
        <v>3823</v>
      </c>
      <c r="AQ147" s="50">
        <f t="shared" si="36"/>
        <v>3945</v>
      </c>
      <c r="AR147" s="473">
        <f t="shared" si="37"/>
        <v>3945</v>
      </c>
      <c r="AS147" s="469">
        <f t="shared" si="28"/>
        <v>25.207667731629392</v>
      </c>
      <c r="AT147" s="5"/>
      <c r="AU147" s="5"/>
      <c r="AV147" s="5"/>
      <c r="AW147" s="5"/>
      <c r="AX147" s="5"/>
      <c r="AY147" s="5"/>
      <c r="AZ147" s="6"/>
    </row>
    <row r="148" spans="1:52" x14ac:dyDescent="0.15">
      <c r="A148" s="55">
        <v>55</v>
      </c>
      <c r="B148" s="55">
        <v>7</v>
      </c>
      <c r="C148" s="55">
        <v>35</v>
      </c>
      <c r="D148" s="48">
        <f t="shared" si="29"/>
        <v>7</v>
      </c>
      <c r="E148" s="48" t="str">
        <f t="shared" si="30"/>
        <v>55_7</v>
      </c>
      <c r="F148" s="48">
        <v>3572</v>
      </c>
      <c r="G148" s="1"/>
      <c r="H148" s="55">
        <v>55</v>
      </c>
      <c r="I148" s="55">
        <v>7</v>
      </c>
      <c r="J148" s="55">
        <v>35</v>
      </c>
      <c r="K148" s="48">
        <f t="shared" si="17"/>
        <v>7</v>
      </c>
      <c r="L148" s="48" t="str">
        <f t="shared" si="18"/>
        <v>55_7</v>
      </c>
      <c r="M148" s="48">
        <v>3693</v>
      </c>
      <c r="N148" s="1"/>
      <c r="O148" s="55">
        <v>55</v>
      </c>
      <c r="P148" s="55">
        <v>7</v>
      </c>
      <c r="Q148" s="55">
        <v>35</v>
      </c>
      <c r="R148" s="48">
        <f t="shared" si="19"/>
        <v>7</v>
      </c>
      <c r="S148" s="48" t="str">
        <f t="shared" si="20"/>
        <v>55_7</v>
      </c>
      <c r="T148" s="48">
        <v>3809</v>
      </c>
      <c r="U148" s="1"/>
      <c r="V148" s="55">
        <v>55</v>
      </c>
      <c r="W148" s="55">
        <v>7</v>
      </c>
      <c r="X148" s="55">
        <v>35</v>
      </c>
      <c r="Y148" s="48">
        <f t="shared" si="21"/>
        <v>7</v>
      </c>
      <c r="Z148" s="48" t="str">
        <f t="shared" si="22"/>
        <v>55_7</v>
      </c>
      <c r="AA148" s="48">
        <v>3894</v>
      </c>
      <c r="AB148" s="484"/>
      <c r="AC148" s="55">
        <v>55</v>
      </c>
      <c r="AD148" s="55">
        <v>7</v>
      </c>
      <c r="AE148" s="55">
        <v>35</v>
      </c>
      <c r="AF148" s="48">
        <f t="shared" si="34"/>
        <v>7</v>
      </c>
      <c r="AG148" s="48" t="str">
        <f t="shared" si="24"/>
        <v>55_7</v>
      </c>
      <c r="AH148" s="48">
        <v>4019</v>
      </c>
      <c r="AI148" s="484"/>
      <c r="AJ148" s="55">
        <v>55</v>
      </c>
      <c r="AK148" s="55">
        <v>7</v>
      </c>
      <c r="AL148" s="55">
        <v>35</v>
      </c>
      <c r="AM148" s="48">
        <f t="shared" si="25"/>
        <v>7</v>
      </c>
      <c r="AN148" s="48" t="str">
        <f t="shared" si="26"/>
        <v>55_7</v>
      </c>
      <c r="AO148" s="50" t="str">
        <f t="shared" si="27"/>
        <v>55_7</v>
      </c>
      <c r="AP148" s="50">
        <f t="shared" si="35"/>
        <v>3894</v>
      </c>
      <c r="AQ148" s="50">
        <f t="shared" si="36"/>
        <v>4019</v>
      </c>
      <c r="AR148" s="473">
        <f t="shared" si="37"/>
        <v>4019</v>
      </c>
      <c r="AS148" s="469">
        <f t="shared" si="28"/>
        <v>25.680511182108628</v>
      </c>
      <c r="AT148" s="5"/>
      <c r="AU148" s="5"/>
      <c r="AV148" s="5"/>
      <c r="AW148" s="5"/>
      <c r="AX148" s="5"/>
      <c r="AY148" s="5"/>
      <c r="AZ148" s="6"/>
    </row>
    <row r="149" spans="1:52" x14ac:dyDescent="0.15">
      <c r="A149" s="55">
        <v>55</v>
      </c>
      <c r="B149" s="55">
        <v>8</v>
      </c>
      <c r="C149" s="55">
        <v>36</v>
      </c>
      <c r="D149" s="48">
        <f t="shared" si="29"/>
        <v>8</v>
      </c>
      <c r="E149" s="48" t="str">
        <f t="shared" si="30"/>
        <v>55_8</v>
      </c>
      <c r="F149" s="48">
        <v>3650</v>
      </c>
      <c r="G149" s="1"/>
      <c r="H149" s="55">
        <v>55</v>
      </c>
      <c r="I149" s="55">
        <v>8</v>
      </c>
      <c r="J149" s="55">
        <v>36</v>
      </c>
      <c r="K149" s="48">
        <f t="shared" si="17"/>
        <v>8</v>
      </c>
      <c r="L149" s="48" t="str">
        <f t="shared" si="18"/>
        <v>55_8</v>
      </c>
      <c r="M149" s="48">
        <v>3774</v>
      </c>
      <c r="N149" s="1"/>
      <c r="O149" s="55">
        <v>55</v>
      </c>
      <c r="P149" s="55">
        <v>8</v>
      </c>
      <c r="Q149" s="55">
        <v>36</v>
      </c>
      <c r="R149" s="48">
        <f t="shared" si="19"/>
        <v>8</v>
      </c>
      <c r="S149" s="48" t="str">
        <f t="shared" si="20"/>
        <v>55_8</v>
      </c>
      <c r="T149" s="48">
        <v>3893</v>
      </c>
      <c r="U149" s="68"/>
      <c r="V149" s="55">
        <v>55</v>
      </c>
      <c r="W149" s="55">
        <v>8</v>
      </c>
      <c r="X149" s="55">
        <v>36</v>
      </c>
      <c r="Y149" s="48">
        <f t="shared" ref="Y149:Y212" si="38">W149</f>
        <v>8</v>
      </c>
      <c r="Z149" s="48" t="str">
        <f t="shared" ref="Z149:Z212" si="39">V149&amp;"_"&amp;Y149</f>
        <v>55_8</v>
      </c>
      <c r="AA149" s="48">
        <v>3979</v>
      </c>
      <c r="AB149" s="484"/>
      <c r="AC149" s="55">
        <v>55</v>
      </c>
      <c r="AD149" s="55">
        <v>8</v>
      </c>
      <c r="AE149" s="55">
        <v>36</v>
      </c>
      <c r="AF149" s="48">
        <f t="shared" si="34"/>
        <v>8</v>
      </c>
      <c r="AG149" s="48" t="str">
        <f t="shared" ref="AG149:AG212" si="40">AC149&amp;"_"&amp;AF149</f>
        <v>55_8</v>
      </c>
      <c r="AH149" s="48">
        <v>4106</v>
      </c>
      <c r="AI149" s="484"/>
      <c r="AJ149" s="55">
        <v>55</v>
      </c>
      <c r="AK149" s="55">
        <v>8</v>
      </c>
      <c r="AL149" s="55">
        <v>36</v>
      </c>
      <c r="AM149" s="48">
        <f t="shared" si="25"/>
        <v>8</v>
      </c>
      <c r="AN149" s="48" t="str">
        <f t="shared" si="26"/>
        <v>55_8</v>
      </c>
      <c r="AO149" s="50" t="str">
        <f t="shared" si="27"/>
        <v>55_8</v>
      </c>
      <c r="AP149" s="50">
        <f t="shared" si="35"/>
        <v>3979</v>
      </c>
      <c r="AQ149" s="50">
        <f t="shared" si="36"/>
        <v>4106</v>
      </c>
      <c r="AR149" s="473">
        <f t="shared" si="37"/>
        <v>4106</v>
      </c>
      <c r="AS149" s="469">
        <f t="shared" si="28"/>
        <v>26.236421725239616</v>
      </c>
      <c r="AT149" s="5"/>
      <c r="AU149" s="5"/>
      <c r="AV149" s="5"/>
      <c r="AW149" s="5"/>
      <c r="AX149" s="5"/>
      <c r="AY149" s="5"/>
      <c r="AZ149" s="6"/>
    </row>
    <row r="150" spans="1:52" x14ac:dyDescent="0.15">
      <c r="A150" s="55">
        <v>55</v>
      </c>
      <c r="B150" s="55">
        <v>9</v>
      </c>
      <c r="C150" s="55">
        <v>37</v>
      </c>
      <c r="D150" s="48">
        <f t="shared" si="29"/>
        <v>9</v>
      </c>
      <c r="E150" s="48" t="str">
        <f t="shared" si="30"/>
        <v>55_9</v>
      </c>
      <c r="F150" s="48">
        <v>3728</v>
      </c>
      <c r="G150" s="1"/>
      <c r="H150" s="55">
        <v>55</v>
      </c>
      <c r="I150" s="55">
        <v>9</v>
      </c>
      <c r="J150" s="55">
        <v>37</v>
      </c>
      <c r="K150" s="48">
        <f t="shared" ref="K150:K213" si="41">I150</f>
        <v>9</v>
      </c>
      <c r="L150" s="48" t="str">
        <f t="shared" ref="L150:L213" si="42">H150&amp;"_"&amp;K150</f>
        <v>55_9</v>
      </c>
      <c r="M150" s="48">
        <v>3855</v>
      </c>
      <c r="N150" s="68"/>
      <c r="O150" s="55">
        <v>55</v>
      </c>
      <c r="P150" s="55">
        <v>9</v>
      </c>
      <c r="Q150" s="55">
        <v>37</v>
      </c>
      <c r="R150" s="48">
        <f t="shared" ref="R150:R213" si="43">P150</f>
        <v>9</v>
      </c>
      <c r="S150" s="48" t="str">
        <f t="shared" ref="S150:S213" si="44">O150&amp;"_"&amp;R150</f>
        <v>55_9</v>
      </c>
      <c r="T150" s="48">
        <v>3976</v>
      </c>
      <c r="U150" s="68"/>
      <c r="V150" s="55">
        <v>55</v>
      </c>
      <c r="W150" s="55">
        <v>9</v>
      </c>
      <c r="X150" s="55">
        <v>37</v>
      </c>
      <c r="Y150" s="48">
        <f t="shared" si="38"/>
        <v>9</v>
      </c>
      <c r="Z150" s="48" t="str">
        <f t="shared" si="39"/>
        <v>55_9</v>
      </c>
      <c r="AA150" s="48">
        <v>4063</v>
      </c>
      <c r="AB150" s="484"/>
      <c r="AC150" s="55">
        <v>55</v>
      </c>
      <c r="AD150" s="55">
        <v>9</v>
      </c>
      <c r="AE150" s="55">
        <v>37</v>
      </c>
      <c r="AF150" s="48">
        <f t="shared" si="34"/>
        <v>9</v>
      </c>
      <c r="AG150" s="48" t="str">
        <f t="shared" si="40"/>
        <v>55_9</v>
      </c>
      <c r="AH150" s="48">
        <v>4193</v>
      </c>
      <c r="AI150" s="484"/>
      <c r="AJ150" s="55">
        <v>55</v>
      </c>
      <c r="AK150" s="55">
        <v>9</v>
      </c>
      <c r="AL150" s="55">
        <v>37</v>
      </c>
      <c r="AM150" s="48">
        <f t="shared" ref="AM150:AM213" si="45">AK150</f>
        <v>9</v>
      </c>
      <c r="AN150" s="48" t="str">
        <f t="shared" ref="AN150:AN213" si="46">AJ150&amp;"_"&amp;AM150</f>
        <v>55_9</v>
      </c>
      <c r="AO150" s="50" t="str">
        <f t="shared" ref="AO150:AO213" si="47">AJ150&amp;"_"&amp;AM150</f>
        <v>55_9</v>
      </c>
      <c r="AP150" s="50">
        <f t="shared" si="35"/>
        <v>4063</v>
      </c>
      <c r="AQ150" s="50">
        <f t="shared" si="36"/>
        <v>4193</v>
      </c>
      <c r="AR150" s="473">
        <f t="shared" si="37"/>
        <v>4193</v>
      </c>
      <c r="AS150" s="469">
        <f t="shared" ref="AS150:AS213" si="48">IFERROR(AR150*$D$10/$D$9,"vervalt")</f>
        <v>26.792332268370608</v>
      </c>
      <c r="AT150" s="5"/>
      <c r="AU150" s="5"/>
      <c r="AV150" s="5"/>
      <c r="AW150" s="5"/>
      <c r="AX150" s="5"/>
      <c r="AY150" s="5"/>
      <c r="AZ150" s="6"/>
    </row>
    <row r="151" spans="1:52" x14ac:dyDescent="0.15">
      <c r="A151" s="55">
        <v>55</v>
      </c>
      <c r="B151" s="55">
        <v>10</v>
      </c>
      <c r="C151" s="55">
        <v>38</v>
      </c>
      <c r="D151" s="48">
        <f t="shared" ref="D151:D214" si="49">B151</f>
        <v>10</v>
      </c>
      <c r="E151" s="48" t="str">
        <f t="shared" ref="E151:E214" si="50">A151&amp;"_"&amp;D151</f>
        <v>55_10</v>
      </c>
      <c r="F151" s="48">
        <v>3806</v>
      </c>
      <c r="G151" s="1"/>
      <c r="H151" s="55">
        <v>55</v>
      </c>
      <c r="I151" s="55">
        <v>10</v>
      </c>
      <c r="J151" s="55">
        <v>38</v>
      </c>
      <c r="K151" s="48">
        <f t="shared" si="41"/>
        <v>10</v>
      </c>
      <c r="L151" s="48" t="str">
        <f t="shared" si="42"/>
        <v>55_10</v>
      </c>
      <c r="M151" s="48">
        <v>3935</v>
      </c>
      <c r="N151" s="70"/>
      <c r="O151" s="55">
        <v>55</v>
      </c>
      <c r="P151" s="55">
        <v>10</v>
      </c>
      <c r="Q151" s="55">
        <v>38</v>
      </c>
      <c r="R151" s="48">
        <f t="shared" si="43"/>
        <v>10</v>
      </c>
      <c r="S151" s="48" t="str">
        <f t="shared" si="44"/>
        <v>55_10</v>
      </c>
      <c r="T151" s="48">
        <v>4059</v>
      </c>
      <c r="U151" s="1"/>
      <c r="V151" s="55">
        <v>55</v>
      </c>
      <c r="W151" s="55">
        <v>10</v>
      </c>
      <c r="X151" s="55">
        <v>38</v>
      </c>
      <c r="Y151" s="48">
        <f t="shared" si="38"/>
        <v>10</v>
      </c>
      <c r="Z151" s="48" t="str">
        <f t="shared" si="39"/>
        <v>55_10</v>
      </c>
      <c r="AA151" s="48">
        <v>4148</v>
      </c>
      <c r="AB151" s="484"/>
      <c r="AC151" s="55">
        <v>55</v>
      </c>
      <c r="AD151" s="55">
        <v>10</v>
      </c>
      <c r="AE151" s="55">
        <v>38</v>
      </c>
      <c r="AF151" s="48">
        <f t="shared" si="34"/>
        <v>10</v>
      </c>
      <c r="AG151" s="48" t="str">
        <f t="shared" si="40"/>
        <v>55_10</v>
      </c>
      <c r="AH151" s="48">
        <v>4281</v>
      </c>
      <c r="AI151" s="484"/>
      <c r="AJ151" s="55">
        <v>55</v>
      </c>
      <c r="AK151" s="55">
        <v>10</v>
      </c>
      <c r="AL151" s="55">
        <v>38</v>
      </c>
      <c r="AM151" s="48">
        <f t="shared" si="45"/>
        <v>10</v>
      </c>
      <c r="AN151" s="48" t="str">
        <f t="shared" si="46"/>
        <v>55_10</v>
      </c>
      <c r="AO151" s="50" t="str">
        <f t="shared" si="47"/>
        <v>55_10</v>
      </c>
      <c r="AP151" s="50">
        <f t="shared" si="35"/>
        <v>4148</v>
      </c>
      <c r="AQ151" s="50">
        <f t="shared" si="36"/>
        <v>4281</v>
      </c>
      <c r="AR151" s="473">
        <f t="shared" si="37"/>
        <v>4281</v>
      </c>
      <c r="AS151" s="469">
        <f t="shared" si="48"/>
        <v>27.354632587859424</v>
      </c>
      <c r="AT151" s="5"/>
      <c r="AU151" s="5"/>
      <c r="AV151" s="5"/>
      <c r="AW151" s="5"/>
      <c r="AX151" s="5"/>
      <c r="AY151" s="5"/>
      <c r="AZ151" s="6"/>
    </row>
    <row r="152" spans="1:52" x14ac:dyDescent="0.15">
      <c r="A152" s="55">
        <v>55</v>
      </c>
      <c r="B152" s="55">
        <v>11</v>
      </c>
      <c r="C152" s="55">
        <v>39</v>
      </c>
      <c r="D152" s="48">
        <f t="shared" si="49"/>
        <v>11</v>
      </c>
      <c r="E152" s="48" t="str">
        <f t="shared" si="50"/>
        <v>55_11</v>
      </c>
      <c r="F152" s="48">
        <v>3879</v>
      </c>
      <c r="G152" s="1"/>
      <c r="H152" s="55">
        <v>55</v>
      </c>
      <c r="I152" s="55">
        <v>11</v>
      </c>
      <c r="J152" s="55">
        <v>39</v>
      </c>
      <c r="K152" s="48">
        <f t="shared" si="41"/>
        <v>11</v>
      </c>
      <c r="L152" s="48" t="str">
        <f t="shared" si="42"/>
        <v>55_11</v>
      </c>
      <c r="M152" s="48">
        <v>4011</v>
      </c>
      <c r="N152" s="72"/>
      <c r="O152" s="55">
        <v>55</v>
      </c>
      <c r="P152" s="55">
        <v>11</v>
      </c>
      <c r="Q152" s="55">
        <v>39</v>
      </c>
      <c r="R152" s="48">
        <f t="shared" si="43"/>
        <v>11</v>
      </c>
      <c r="S152" s="48" t="str">
        <f t="shared" si="44"/>
        <v>55_11</v>
      </c>
      <c r="T152" s="48">
        <v>4137</v>
      </c>
      <c r="U152" s="68"/>
      <c r="V152" s="55">
        <v>55</v>
      </c>
      <c r="W152" s="55">
        <v>11</v>
      </c>
      <c r="X152" s="55">
        <v>39</v>
      </c>
      <c r="Y152" s="48">
        <f t="shared" si="38"/>
        <v>11</v>
      </c>
      <c r="Z152" s="48" t="str">
        <f t="shared" si="39"/>
        <v>55_11</v>
      </c>
      <c r="AA152" s="48">
        <v>4228</v>
      </c>
      <c r="AB152" s="484"/>
      <c r="AC152" s="55">
        <v>55</v>
      </c>
      <c r="AD152" s="55">
        <v>11</v>
      </c>
      <c r="AE152" s="55">
        <v>39</v>
      </c>
      <c r="AF152" s="48">
        <f t="shared" si="34"/>
        <v>11</v>
      </c>
      <c r="AG152" s="48" t="str">
        <f t="shared" si="40"/>
        <v>55_11</v>
      </c>
      <c r="AH152" s="48">
        <v>4363</v>
      </c>
      <c r="AI152" s="484"/>
      <c r="AJ152" s="55">
        <v>55</v>
      </c>
      <c r="AK152" s="55">
        <v>11</v>
      </c>
      <c r="AL152" s="55">
        <v>39</v>
      </c>
      <c r="AM152" s="48">
        <f t="shared" si="45"/>
        <v>11</v>
      </c>
      <c r="AN152" s="48" t="str">
        <f t="shared" si="46"/>
        <v>55_11</v>
      </c>
      <c r="AO152" s="50" t="str">
        <f t="shared" si="47"/>
        <v>55_11</v>
      </c>
      <c r="AP152" s="50">
        <f t="shared" si="35"/>
        <v>4228</v>
      </c>
      <c r="AQ152" s="50">
        <f t="shared" si="36"/>
        <v>4363</v>
      </c>
      <c r="AR152" s="473">
        <f t="shared" si="37"/>
        <v>4363</v>
      </c>
      <c r="AS152" s="469">
        <f t="shared" si="48"/>
        <v>27.878594249201278</v>
      </c>
      <c r="AT152" s="5"/>
      <c r="AU152" s="5"/>
      <c r="AV152" s="5"/>
      <c r="AW152" s="5"/>
      <c r="AX152" s="5"/>
      <c r="AY152" s="5"/>
      <c r="AZ152" s="6"/>
    </row>
    <row r="153" spans="1:52" x14ac:dyDescent="0.15">
      <c r="A153" s="55">
        <v>55</v>
      </c>
      <c r="B153" s="55">
        <v>12</v>
      </c>
      <c r="C153" s="55">
        <v>40</v>
      </c>
      <c r="D153" s="48">
        <f t="shared" si="49"/>
        <v>12</v>
      </c>
      <c r="E153" s="48" t="str">
        <f t="shared" si="50"/>
        <v>55_12</v>
      </c>
      <c r="F153" s="48">
        <v>3948</v>
      </c>
      <c r="G153" s="1"/>
      <c r="H153" s="55">
        <v>55</v>
      </c>
      <c r="I153" s="55">
        <v>12</v>
      </c>
      <c r="J153" s="55">
        <v>40</v>
      </c>
      <c r="K153" s="48">
        <f t="shared" si="41"/>
        <v>12</v>
      </c>
      <c r="L153" s="48" t="str">
        <f t="shared" si="42"/>
        <v>55_12</v>
      </c>
      <c r="M153" s="48">
        <v>4082</v>
      </c>
      <c r="N153" s="46"/>
      <c r="O153" s="55">
        <v>55</v>
      </c>
      <c r="P153" s="55">
        <v>12</v>
      </c>
      <c r="Q153" s="55">
        <v>40</v>
      </c>
      <c r="R153" s="48">
        <f t="shared" si="43"/>
        <v>12</v>
      </c>
      <c r="S153" s="48" t="str">
        <f t="shared" si="44"/>
        <v>55_12</v>
      </c>
      <c r="T153" s="48">
        <v>4211</v>
      </c>
      <c r="U153" s="68"/>
      <c r="V153" s="55">
        <v>55</v>
      </c>
      <c r="W153" s="55">
        <v>12</v>
      </c>
      <c r="X153" s="55">
        <v>40</v>
      </c>
      <c r="Y153" s="48">
        <f t="shared" si="38"/>
        <v>12</v>
      </c>
      <c r="Z153" s="48" t="str">
        <f t="shared" si="39"/>
        <v>55_12</v>
      </c>
      <c r="AA153" s="48">
        <v>4304</v>
      </c>
      <c r="AB153" s="484"/>
      <c r="AC153" s="55">
        <v>55</v>
      </c>
      <c r="AD153" s="55">
        <v>12</v>
      </c>
      <c r="AE153" s="55">
        <v>40</v>
      </c>
      <c r="AF153" s="48">
        <f t="shared" si="34"/>
        <v>12</v>
      </c>
      <c r="AG153" s="48" t="str">
        <f t="shared" si="40"/>
        <v>55_12</v>
      </c>
      <c r="AH153" s="48">
        <v>4442</v>
      </c>
      <c r="AI153" s="484"/>
      <c r="AJ153" s="55">
        <v>55</v>
      </c>
      <c r="AK153" s="55">
        <v>12</v>
      </c>
      <c r="AL153" s="55">
        <v>40</v>
      </c>
      <c r="AM153" s="48">
        <f t="shared" si="45"/>
        <v>12</v>
      </c>
      <c r="AN153" s="48" t="str">
        <f t="shared" si="46"/>
        <v>55_12</v>
      </c>
      <c r="AO153" s="50" t="str">
        <f t="shared" si="47"/>
        <v>55_12</v>
      </c>
      <c r="AP153" s="50">
        <f t="shared" si="35"/>
        <v>4304</v>
      </c>
      <c r="AQ153" s="50">
        <f t="shared" si="36"/>
        <v>4442</v>
      </c>
      <c r="AR153" s="473">
        <f t="shared" si="37"/>
        <v>4442</v>
      </c>
      <c r="AS153" s="469">
        <f t="shared" si="48"/>
        <v>28.383386581469647</v>
      </c>
      <c r="AT153" s="5"/>
      <c r="AU153" s="5"/>
      <c r="AV153" s="5"/>
      <c r="AW153" s="5"/>
      <c r="AX153" s="5"/>
      <c r="AY153" s="5"/>
      <c r="AZ153" s="6"/>
    </row>
    <row r="154" spans="1:52" x14ac:dyDescent="0.15">
      <c r="A154" s="48">
        <v>60</v>
      </c>
      <c r="B154" s="55">
        <v>0</v>
      </c>
      <c r="C154" s="55">
        <v>28</v>
      </c>
      <c r="D154" s="48">
        <f t="shared" si="49"/>
        <v>0</v>
      </c>
      <c r="E154" s="48" t="str">
        <f t="shared" si="50"/>
        <v>60_0</v>
      </c>
      <c r="F154" s="48">
        <v>3084</v>
      </c>
      <c r="G154" s="1"/>
      <c r="H154" s="55">
        <v>60</v>
      </c>
      <c r="I154" s="55">
        <v>0</v>
      </c>
      <c r="J154" s="55">
        <v>28</v>
      </c>
      <c r="K154" s="48">
        <f t="shared" si="41"/>
        <v>0</v>
      </c>
      <c r="L154" s="48" t="str">
        <f t="shared" si="42"/>
        <v>60_0</v>
      </c>
      <c r="M154" s="48">
        <v>3189</v>
      </c>
      <c r="N154" s="68"/>
      <c r="O154" s="55">
        <v>60</v>
      </c>
      <c r="P154" s="55">
        <v>0</v>
      </c>
      <c r="Q154" s="55">
        <v>28</v>
      </c>
      <c r="R154" s="48">
        <f t="shared" si="43"/>
        <v>0</v>
      </c>
      <c r="S154" s="48" t="str">
        <f t="shared" si="44"/>
        <v>60_0</v>
      </c>
      <c r="T154" s="48">
        <v>3289</v>
      </c>
      <c r="U154" s="1"/>
      <c r="V154" s="55">
        <v>60</v>
      </c>
      <c r="W154" s="55">
        <v>0</v>
      </c>
      <c r="X154" s="55">
        <v>28</v>
      </c>
      <c r="Y154" s="48">
        <f t="shared" si="38"/>
        <v>0</v>
      </c>
      <c r="Z154" s="48" t="str">
        <f t="shared" si="39"/>
        <v>60_0</v>
      </c>
      <c r="AA154" s="48">
        <v>3374</v>
      </c>
      <c r="AB154" s="484"/>
      <c r="AC154" s="55">
        <v>60</v>
      </c>
      <c r="AD154" s="55">
        <v>0</v>
      </c>
      <c r="AE154" s="55">
        <v>28</v>
      </c>
      <c r="AF154" s="48">
        <f t="shared" si="34"/>
        <v>0</v>
      </c>
      <c r="AG154" s="48" t="str">
        <f t="shared" si="40"/>
        <v>60_0</v>
      </c>
      <c r="AH154" s="48">
        <v>3482</v>
      </c>
      <c r="AI154" s="484"/>
      <c r="AJ154" s="55">
        <v>60</v>
      </c>
      <c r="AK154" s="55">
        <v>0</v>
      </c>
      <c r="AL154" s="55">
        <v>28</v>
      </c>
      <c r="AM154" s="48">
        <f t="shared" si="45"/>
        <v>0</v>
      </c>
      <c r="AN154" s="48" t="str">
        <f t="shared" si="46"/>
        <v>60_0</v>
      </c>
      <c r="AO154" s="50" t="str">
        <f t="shared" si="47"/>
        <v>60_0</v>
      </c>
      <c r="AP154" s="50">
        <f t="shared" si="35"/>
        <v>3374</v>
      </c>
      <c r="AQ154" s="50">
        <f t="shared" si="36"/>
        <v>3482</v>
      </c>
      <c r="AR154" s="473">
        <f t="shared" si="37"/>
        <v>3482</v>
      </c>
      <c r="AS154" s="469">
        <f t="shared" si="48"/>
        <v>22.249201277955272</v>
      </c>
      <c r="AT154" s="5"/>
      <c r="AU154" s="5"/>
      <c r="AV154" s="5"/>
      <c r="AW154" s="5"/>
      <c r="AX154" s="5"/>
      <c r="AY154" s="5"/>
      <c r="AZ154" s="6"/>
    </row>
    <row r="155" spans="1:52" x14ac:dyDescent="0.15">
      <c r="A155" s="48">
        <v>60</v>
      </c>
      <c r="B155" s="55">
        <v>1</v>
      </c>
      <c r="C155" s="55">
        <v>30</v>
      </c>
      <c r="D155" s="48">
        <f t="shared" si="49"/>
        <v>1</v>
      </c>
      <c r="E155" s="48" t="str">
        <f t="shared" si="50"/>
        <v>60_1</v>
      </c>
      <c r="F155" s="48">
        <v>3227</v>
      </c>
      <c r="G155" s="1"/>
      <c r="H155" s="55">
        <v>60</v>
      </c>
      <c r="I155" s="55">
        <v>1</v>
      </c>
      <c r="J155" s="55">
        <v>30</v>
      </c>
      <c r="K155" s="48">
        <f t="shared" si="41"/>
        <v>1</v>
      </c>
      <c r="L155" s="48" t="str">
        <f t="shared" si="42"/>
        <v>60_1</v>
      </c>
      <c r="M155" s="48">
        <v>3337</v>
      </c>
      <c r="N155" s="68"/>
      <c r="O155" s="55">
        <v>60</v>
      </c>
      <c r="P155" s="55">
        <v>1</v>
      </c>
      <c r="Q155" s="55">
        <v>30</v>
      </c>
      <c r="R155" s="48">
        <f t="shared" si="43"/>
        <v>1</v>
      </c>
      <c r="S155" s="48" t="str">
        <f t="shared" si="44"/>
        <v>60_1</v>
      </c>
      <c r="T155" s="48">
        <v>3442</v>
      </c>
      <c r="U155" s="68"/>
      <c r="V155" s="55">
        <v>60</v>
      </c>
      <c r="W155" s="55">
        <v>1</v>
      </c>
      <c r="X155" s="55">
        <v>30</v>
      </c>
      <c r="Y155" s="48">
        <f t="shared" si="38"/>
        <v>1</v>
      </c>
      <c r="Z155" s="48" t="str">
        <f t="shared" si="39"/>
        <v>60_1</v>
      </c>
      <c r="AA155" s="48">
        <v>3527</v>
      </c>
      <c r="AB155" s="484"/>
      <c r="AC155" s="55">
        <v>60</v>
      </c>
      <c r="AD155" s="55">
        <v>1</v>
      </c>
      <c r="AE155" s="55">
        <v>30</v>
      </c>
      <c r="AF155" s="48">
        <f t="shared" si="34"/>
        <v>1</v>
      </c>
      <c r="AG155" s="48" t="str">
        <f t="shared" si="40"/>
        <v>60_1</v>
      </c>
      <c r="AH155" s="48">
        <v>3640</v>
      </c>
      <c r="AI155" s="484"/>
      <c r="AJ155" s="55">
        <v>60</v>
      </c>
      <c r="AK155" s="55">
        <v>1</v>
      </c>
      <c r="AL155" s="55">
        <v>30</v>
      </c>
      <c r="AM155" s="48">
        <f t="shared" si="45"/>
        <v>1</v>
      </c>
      <c r="AN155" s="48" t="str">
        <f t="shared" si="46"/>
        <v>60_1</v>
      </c>
      <c r="AO155" s="50" t="str">
        <f t="shared" si="47"/>
        <v>60_1</v>
      </c>
      <c r="AP155" s="50">
        <f t="shared" si="35"/>
        <v>3527</v>
      </c>
      <c r="AQ155" s="50">
        <f t="shared" si="36"/>
        <v>3640</v>
      </c>
      <c r="AR155" s="473">
        <f t="shared" si="37"/>
        <v>3640</v>
      </c>
      <c r="AS155" s="469">
        <f t="shared" si="48"/>
        <v>23.258785942492011</v>
      </c>
      <c r="AT155" s="5"/>
      <c r="AU155" s="5"/>
      <c r="AV155" s="5"/>
      <c r="AW155" s="5"/>
      <c r="AX155" s="5"/>
      <c r="AY155" s="5"/>
      <c r="AZ155" s="6"/>
    </row>
    <row r="156" spans="1:52" x14ac:dyDescent="0.15">
      <c r="A156" s="48">
        <v>60</v>
      </c>
      <c r="B156" s="55">
        <v>2</v>
      </c>
      <c r="C156" s="55">
        <v>32</v>
      </c>
      <c r="D156" s="48">
        <f t="shared" si="49"/>
        <v>2</v>
      </c>
      <c r="E156" s="48" t="str">
        <f t="shared" si="50"/>
        <v>60_2</v>
      </c>
      <c r="F156" s="48">
        <v>3364</v>
      </c>
      <c r="G156" s="1"/>
      <c r="H156" s="55">
        <v>60</v>
      </c>
      <c r="I156" s="55">
        <v>2</v>
      </c>
      <c r="J156" s="55">
        <v>32</v>
      </c>
      <c r="K156" s="48">
        <f t="shared" si="41"/>
        <v>2</v>
      </c>
      <c r="L156" s="48" t="str">
        <f t="shared" si="42"/>
        <v>60_2</v>
      </c>
      <c r="M156" s="48">
        <v>3478</v>
      </c>
      <c r="N156" s="68"/>
      <c r="O156" s="55">
        <v>60</v>
      </c>
      <c r="P156" s="55">
        <v>2</v>
      </c>
      <c r="Q156" s="55">
        <v>32</v>
      </c>
      <c r="R156" s="48">
        <f t="shared" si="43"/>
        <v>2</v>
      </c>
      <c r="S156" s="48" t="str">
        <f t="shared" si="44"/>
        <v>60_2</v>
      </c>
      <c r="T156" s="48">
        <v>3588</v>
      </c>
      <c r="U156" s="68"/>
      <c r="V156" s="55">
        <v>60</v>
      </c>
      <c r="W156" s="55">
        <v>2</v>
      </c>
      <c r="X156" s="55">
        <v>32</v>
      </c>
      <c r="Y156" s="48">
        <f t="shared" si="38"/>
        <v>2</v>
      </c>
      <c r="Z156" s="48" t="str">
        <f t="shared" si="39"/>
        <v>60_2</v>
      </c>
      <c r="AA156" s="48">
        <v>3673</v>
      </c>
      <c r="AB156" s="484"/>
      <c r="AC156" s="55">
        <v>60</v>
      </c>
      <c r="AD156" s="55">
        <v>2</v>
      </c>
      <c r="AE156" s="55">
        <v>32</v>
      </c>
      <c r="AF156" s="48">
        <f t="shared" si="34"/>
        <v>2</v>
      </c>
      <c r="AG156" s="48" t="str">
        <f t="shared" si="40"/>
        <v>60_2</v>
      </c>
      <c r="AH156" s="48">
        <v>3791</v>
      </c>
      <c r="AI156" s="484"/>
      <c r="AJ156" s="55">
        <v>60</v>
      </c>
      <c r="AK156" s="55">
        <v>2</v>
      </c>
      <c r="AL156" s="55">
        <v>32</v>
      </c>
      <c r="AM156" s="48">
        <f t="shared" si="45"/>
        <v>2</v>
      </c>
      <c r="AN156" s="48" t="str">
        <f t="shared" si="46"/>
        <v>60_2</v>
      </c>
      <c r="AO156" s="50" t="str">
        <f t="shared" si="47"/>
        <v>60_2</v>
      </c>
      <c r="AP156" s="50">
        <f t="shared" si="35"/>
        <v>3673</v>
      </c>
      <c r="AQ156" s="50">
        <f t="shared" si="36"/>
        <v>3791</v>
      </c>
      <c r="AR156" s="473">
        <f t="shared" si="37"/>
        <v>3791</v>
      </c>
      <c r="AS156" s="469">
        <f t="shared" si="48"/>
        <v>24.223642172523963</v>
      </c>
      <c r="AT156" s="5"/>
      <c r="AU156" s="5"/>
      <c r="AV156" s="5"/>
      <c r="AW156" s="5"/>
      <c r="AX156" s="5"/>
      <c r="AY156" s="5"/>
      <c r="AZ156" s="6"/>
    </row>
    <row r="157" spans="1:52" x14ac:dyDescent="0.15">
      <c r="A157" s="48">
        <v>60</v>
      </c>
      <c r="B157" s="55">
        <v>3</v>
      </c>
      <c r="C157" s="55">
        <v>34</v>
      </c>
      <c r="D157" s="48">
        <f t="shared" si="49"/>
        <v>3</v>
      </c>
      <c r="E157" s="48" t="str">
        <f t="shared" si="50"/>
        <v>60_3</v>
      </c>
      <c r="F157" s="48">
        <v>3505</v>
      </c>
      <c r="G157" s="1"/>
      <c r="H157" s="55">
        <v>60</v>
      </c>
      <c r="I157" s="55">
        <v>3</v>
      </c>
      <c r="J157" s="55">
        <v>34</v>
      </c>
      <c r="K157" s="48">
        <f t="shared" si="41"/>
        <v>3</v>
      </c>
      <c r="L157" s="48" t="str">
        <f t="shared" si="42"/>
        <v>60_3</v>
      </c>
      <c r="M157" s="48">
        <v>3624</v>
      </c>
      <c r="N157" s="68"/>
      <c r="O157" s="55">
        <v>60</v>
      </c>
      <c r="P157" s="55">
        <v>3</v>
      </c>
      <c r="Q157" s="55">
        <v>34</v>
      </c>
      <c r="R157" s="48">
        <f t="shared" si="43"/>
        <v>3</v>
      </c>
      <c r="S157" s="48" t="str">
        <f t="shared" si="44"/>
        <v>60_3</v>
      </c>
      <c r="T157" s="48">
        <v>3738</v>
      </c>
      <c r="U157" s="1"/>
      <c r="V157" s="55">
        <v>60</v>
      </c>
      <c r="W157" s="55">
        <v>3</v>
      </c>
      <c r="X157" s="55">
        <v>34</v>
      </c>
      <c r="Y157" s="48">
        <f t="shared" si="38"/>
        <v>3</v>
      </c>
      <c r="Z157" s="48" t="str">
        <f t="shared" si="39"/>
        <v>60_3</v>
      </c>
      <c r="AA157" s="48">
        <v>3823</v>
      </c>
      <c r="AB157" s="484"/>
      <c r="AC157" s="55">
        <v>60</v>
      </c>
      <c r="AD157" s="55">
        <v>3</v>
      </c>
      <c r="AE157" s="55">
        <v>34</v>
      </c>
      <c r="AF157" s="48">
        <f t="shared" si="34"/>
        <v>3</v>
      </c>
      <c r="AG157" s="48" t="str">
        <f t="shared" si="40"/>
        <v>60_3</v>
      </c>
      <c r="AH157" s="48">
        <v>3945</v>
      </c>
      <c r="AI157" s="484"/>
      <c r="AJ157" s="55">
        <v>60</v>
      </c>
      <c r="AK157" s="55">
        <v>3</v>
      </c>
      <c r="AL157" s="55">
        <v>34</v>
      </c>
      <c r="AM157" s="48">
        <f t="shared" si="45"/>
        <v>3</v>
      </c>
      <c r="AN157" s="48" t="str">
        <f t="shared" si="46"/>
        <v>60_3</v>
      </c>
      <c r="AO157" s="50" t="str">
        <f t="shared" si="47"/>
        <v>60_3</v>
      </c>
      <c r="AP157" s="50">
        <f t="shared" si="35"/>
        <v>3823</v>
      </c>
      <c r="AQ157" s="50">
        <f t="shared" si="36"/>
        <v>3945</v>
      </c>
      <c r="AR157" s="473">
        <f t="shared" si="37"/>
        <v>3945</v>
      </c>
      <c r="AS157" s="469">
        <f t="shared" si="48"/>
        <v>25.207667731629392</v>
      </c>
      <c r="AT157" s="5"/>
      <c r="AU157" s="5"/>
      <c r="AV157" s="5"/>
      <c r="AW157" s="5"/>
      <c r="AX157" s="5"/>
      <c r="AY157" s="5"/>
      <c r="AZ157" s="6"/>
    </row>
    <row r="158" spans="1:52" x14ac:dyDescent="0.15">
      <c r="A158" s="48">
        <v>60</v>
      </c>
      <c r="B158" s="55">
        <v>4</v>
      </c>
      <c r="C158" s="55">
        <v>36</v>
      </c>
      <c r="D158" s="48">
        <f t="shared" si="49"/>
        <v>4</v>
      </c>
      <c r="E158" s="48" t="str">
        <f t="shared" si="50"/>
        <v>60_4</v>
      </c>
      <c r="F158" s="48">
        <v>3650</v>
      </c>
      <c r="G158" s="1"/>
      <c r="H158" s="55">
        <v>60</v>
      </c>
      <c r="I158" s="55">
        <v>4</v>
      </c>
      <c r="J158" s="55">
        <v>36</v>
      </c>
      <c r="K158" s="48">
        <f t="shared" si="41"/>
        <v>4</v>
      </c>
      <c r="L158" s="48" t="str">
        <f t="shared" si="42"/>
        <v>60_4</v>
      </c>
      <c r="M158" s="48">
        <v>3774</v>
      </c>
      <c r="N158" s="68"/>
      <c r="O158" s="55">
        <v>60</v>
      </c>
      <c r="P158" s="55">
        <v>4</v>
      </c>
      <c r="Q158" s="55">
        <v>36</v>
      </c>
      <c r="R158" s="48">
        <f t="shared" si="43"/>
        <v>4</v>
      </c>
      <c r="S158" s="48" t="str">
        <f t="shared" si="44"/>
        <v>60_4</v>
      </c>
      <c r="T158" s="48">
        <v>3893</v>
      </c>
      <c r="U158" s="68"/>
      <c r="V158" s="55">
        <v>60</v>
      </c>
      <c r="W158" s="55">
        <v>4</v>
      </c>
      <c r="X158" s="55">
        <v>36</v>
      </c>
      <c r="Y158" s="48">
        <f t="shared" si="38"/>
        <v>4</v>
      </c>
      <c r="Z158" s="48" t="str">
        <f t="shared" si="39"/>
        <v>60_4</v>
      </c>
      <c r="AA158" s="48">
        <v>3979</v>
      </c>
      <c r="AB158" s="484"/>
      <c r="AC158" s="55">
        <v>60</v>
      </c>
      <c r="AD158" s="55">
        <v>4</v>
      </c>
      <c r="AE158" s="55">
        <v>36</v>
      </c>
      <c r="AF158" s="48">
        <f t="shared" si="34"/>
        <v>4</v>
      </c>
      <c r="AG158" s="48" t="str">
        <f t="shared" si="40"/>
        <v>60_4</v>
      </c>
      <c r="AH158" s="48">
        <v>4106</v>
      </c>
      <c r="AI158" s="484"/>
      <c r="AJ158" s="55">
        <v>60</v>
      </c>
      <c r="AK158" s="55">
        <v>4</v>
      </c>
      <c r="AL158" s="55">
        <v>36</v>
      </c>
      <c r="AM158" s="48">
        <f t="shared" si="45"/>
        <v>4</v>
      </c>
      <c r="AN158" s="48" t="str">
        <f t="shared" si="46"/>
        <v>60_4</v>
      </c>
      <c r="AO158" s="50" t="str">
        <f t="shared" si="47"/>
        <v>60_4</v>
      </c>
      <c r="AP158" s="50">
        <f t="shared" si="35"/>
        <v>3979</v>
      </c>
      <c r="AQ158" s="50">
        <f t="shared" si="36"/>
        <v>4106</v>
      </c>
      <c r="AR158" s="473">
        <f t="shared" si="37"/>
        <v>4106</v>
      </c>
      <c r="AS158" s="469">
        <f t="shared" si="48"/>
        <v>26.236421725239616</v>
      </c>
      <c r="AT158" s="5"/>
      <c r="AU158" s="5"/>
      <c r="AV158" s="5"/>
      <c r="AW158" s="5"/>
      <c r="AX158" s="5"/>
      <c r="AY158" s="5"/>
      <c r="AZ158" s="6"/>
    </row>
    <row r="159" spans="1:52" x14ac:dyDescent="0.15">
      <c r="A159" s="48">
        <v>60</v>
      </c>
      <c r="B159" s="55">
        <v>5</v>
      </c>
      <c r="C159" s="55">
        <v>38</v>
      </c>
      <c r="D159" s="48">
        <f t="shared" si="49"/>
        <v>5</v>
      </c>
      <c r="E159" s="48" t="str">
        <f t="shared" si="50"/>
        <v>60_5</v>
      </c>
      <c r="F159" s="48">
        <v>3806</v>
      </c>
      <c r="G159" s="1"/>
      <c r="H159" s="55">
        <v>60</v>
      </c>
      <c r="I159" s="55">
        <v>5</v>
      </c>
      <c r="J159" s="55">
        <v>38</v>
      </c>
      <c r="K159" s="48">
        <f t="shared" si="41"/>
        <v>5</v>
      </c>
      <c r="L159" s="48" t="str">
        <f t="shared" si="42"/>
        <v>60_5</v>
      </c>
      <c r="M159" s="48">
        <v>3935</v>
      </c>
      <c r="N159" s="68"/>
      <c r="O159" s="55">
        <v>60</v>
      </c>
      <c r="P159" s="55">
        <v>5</v>
      </c>
      <c r="Q159" s="55">
        <v>38</v>
      </c>
      <c r="R159" s="48">
        <f t="shared" si="43"/>
        <v>5</v>
      </c>
      <c r="S159" s="48" t="str">
        <f t="shared" si="44"/>
        <v>60_5</v>
      </c>
      <c r="T159" s="48">
        <v>4059</v>
      </c>
      <c r="U159" s="68"/>
      <c r="V159" s="55">
        <v>60</v>
      </c>
      <c r="W159" s="55">
        <v>5</v>
      </c>
      <c r="X159" s="55">
        <v>38</v>
      </c>
      <c r="Y159" s="48">
        <f t="shared" si="38"/>
        <v>5</v>
      </c>
      <c r="Z159" s="48" t="str">
        <f t="shared" si="39"/>
        <v>60_5</v>
      </c>
      <c r="AA159" s="48">
        <v>4148</v>
      </c>
      <c r="AB159" s="484"/>
      <c r="AC159" s="55">
        <v>60</v>
      </c>
      <c r="AD159" s="55">
        <v>5</v>
      </c>
      <c r="AE159" s="55">
        <v>38</v>
      </c>
      <c r="AF159" s="48">
        <f t="shared" si="34"/>
        <v>5</v>
      </c>
      <c r="AG159" s="48" t="str">
        <f t="shared" si="40"/>
        <v>60_5</v>
      </c>
      <c r="AH159" s="48">
        <v>4281</v>
      </c>
      <c r="AI159" s="484"/>
      <c r="AJ159" s="55">
        <v>60</v>
      </c>
      <c r="AK159" s="55">
        <v>5</v>
      </c>
      <c r="AL159" s="55">
        <v>38</v>
      </c>
      <c r="AM159" s="48">
        <f t="shared" si="45"/>
        <v>5</v>
      </c>
      <c r="AN159" s="48" t="str">
        <f t="shared" si="46"/>
        <v>60_5</v>
      </c>
      <c r="AO159" s="50" t="str">
        <f t="shared" si="47"/>
        <v>60_5</v>
      </c>
      <c r="AP159" s="50">
        <f t="shared" si="35"/>
        <v>4148</v>
      </c>
      <c r="AQ159" s="50">
        <f t="shared" si="36"/>
        <v>4281</v>
      </c>
      <c r="AR159" s="473">
        <f t="shared" si="37"/>
        <v>4281</v>
      </c>
      <c r="AS159" s="469">
        <f t="shared" si="48"/>
        <v>27.354632587859424</v>
      </c>
      <c r="AT159" s="5"/>
      <c r="AU159" s="5"/>
      <c r="AV159" s="5"/>
      <c r="AW159" s="5"/>
      <c r="AX159" s="5"/>
      <c r="AY159" s="5"/>
      <c r="AZ159" s="6"/>
    </row>
    <row r="160" spans="1:52" x14ac:dyDescent="0.15">
      <c r="A160" s="48">
        <v>60</v>
      </c>
      <c r="B160" s="55">
        <v>6</v>
      </c>
      <c r="C160" s="55">
        <v>40</v>
      </c>
      <c r="D160" s="48">
        <f t="shared" si="49"/>
        <v>6</v>
      </c>
      <c r="E160" s="48" t="str">
        <f t="shared" si="50"/>
        <v>60_6</v>
      </c>
      <c r="F160" s="48">
        <v>3948</v>
      </c>
      <c r="G160" s="1"/>
      <c r="H160" s="55">
        <v>60</v>
      </c>
      <c r="I160" s="55">
        <v>6</v>
      </c>
      <c r="J160" s="55">
        <v>40</v>
      </c>
      <c r="K160" s="48">
        <f t="shared" si="41"/>
        <v>6</v>
      </c>
      <c r="L160" s="48" t="str">
        <f t="shared" si="42"/>
        <v>60_6</v>
      </c>
      <c r="M160" s="48">
        <v>4082</v>
      </c>
      <c r="N160" s="68"/>
      <c r="O160" s="55">
        <v>60</v>
      </c>
      <c r="P160" s="55">
        <v>6</v>
      </c>
      <c r="Q160" s="55">
        <v>40</v>
      </c>
      <c r="R160" s="48">
        <f t="shared" si="43"/>
        <v>6</v>
      </c>
      <c r="S160" s="48" t="str">
        <f t="shared" si="44"/>
        <v>60_6</v>
      </c>
      <c r="T160" s="48">
        <v>4211</v>
      </c>
      <c r="U160" s="1"/>
      <c r="V160" s="55">
        <v>60</v>
      </c>
      <c r="W160" s="55">
        <v>6</v>
      </c>
      <c r="X160" s="55">
        <v>40</v>
      </c>
      <c r="Y160" s="48">
        <f t="shared" si="38"/>
        <v>6</v>
      </c>
      <c r="Z160" s="48" t="str">
        <f t="shared" si="39"/>
        <v>60_6</v>
      </c>
      <c r="AA160" s="48">
        <v>4304</v>
      </c>
      <c r="AB160" s="484"/>
      <c r="AC160" s="55">
        <v>60</v>
      </c>
      <c r="AD160" s="55">
        <v>6</v>
      </c>
      <c r="AE160" s="55">
        <v>40</v>
      </c>
      <c r="AF160" s="48">
        <f t="shared" si="34"/>
        <v>6</v>
      </c>
      <c r="AG160" s="48" t="str">
        <f t="shared" si="40"/>
        <v>60_6</v>
      </c>
      <c r="AH160" s="48">
        <v>4442</v>
      </c>
      <c r="AI160" s="484"/>
      <c r="AJ160" s="55">
        <v>60</v>
      </c>
      <c r="AK160" s="55">
        <v>6</v>
      </c>
      <c r="AL160" s="55">
        <v>40</v>
      </c>
      <c r="AM160" s="48">
        <f t="shared" si="45"/>
        <v>6</v>
      </c>
      <c r="AN160" s="48" t="str">
        <f t="shared" si="46"/>
        <v>60_6</v>
      </c>
      <c r="AO160" s="50" t="str">
        <f t="shared" si="47"/>
        <v>60_6</v>
      </c>
      <c r="AP160" s="50">
        <f t="shared" si="35"/>
        <v>4304</v>
      </c>
      <c r="AQ160" s="50">
        <f t="shared" si="36"/>
        <v>4442</v>
      </c>
      <c r="AR160" s="473">
        <f t="shared" si="37"/>
        <v>4442</v>
      </c>
      <c r="AS160" s="469">
        <f t="shared" si="48"/>
        <v>28.383386581469647</v>
      </c>
      <c r="AT160" s="5"/>
      <c r="AU160" s="5"/>
      <c r="AV160" s="5"/>
      <c r="AW160" s="5"/>
      <c r="AX160" s="5"/>
      <c r="AY160" s="5"/>
      <c r="AZ160" s="6"/>
    </row>
    <row r="161" spans="1:52" x14ac:dyDescent="0.15">
      <c r="A161" s="48">
        <v>60</v>
      </c>
      <c r="B161" s="55">
        <v>7</v>
      </c>
      <c r="C161" s="55">
        <v>42</v>
      </c>
      <c r="D161" s="48">
        <f t="shared" si="49"/>
        <v>7</v>
      </c>
      <c r="E161" s="48" t="str">
        <f t="shared" si="50"/>
        <v>60_7</v>
      </c>
      <c r="F161" s="48">
        <v>4096</v>
      </c>
      <c r="G161" s="1"/>
      <c r="H161" s="55">
        <v>60</v>
      </c>
      <c r="I161" s="55">
        <v>7</v>
      </c>
      <c r="J161" s="55">
        <v>42</v>
      </c>
      <c r="K161" s="48">
        <f t="shared" si="41"/>
        <v>7</v>
      </c>
      <c r="L161" s="48" t="str">
        <f t="shared" si="42"/>
        <v>60_7</v>
      </c>
      <c r="M161" s="48">
        <v>4235</v>
      </c>
      <c r="N161" s="68"/>
      <c r="O161" s="55">
        <v>60</v>
      </c>
      <c r="P161" s="55">
        <v>7</v>
      </c>
      <c r="Q161" s="55">
        <v>42</v>
      </c>
      <c r="R161" s="48">
        <f t="shared" si="43"/>
        <v>7</v>
      </c>
      <c r="S161" s="48" t="str">
        <f t="shared" si="44"/>
        <v>60_7</v>
      </c>
      <c r="T161" s="48">
        <v>4368</v>
      </c>
      <c r="U161" s="68"/>
      <c r="V161" s="55">
        <v>60</v>
      </c>
      <c r="W161" s="55">
        <v>7</v>
      </c>
      <c r="X161" s="55">
        <v>42</v>
      </c>
      <c r="Y161" s="48">
        <f t="shared" si="38"/>
        <v>7</v>
      </c>
      <c r="Z161" s="48" t="str">
        <f t="shared" si="39"/>
        <v>60_7</v>
      </c>
      <c r="AA161" s="48">
        <v>4464</v>
      </c>
      <c r="AB161" s="484"/>
      <c r="AC161" s="55">
        <v>60</v>
      </c>
      <c r="AD161" s="55">
        <v>7</v>
      </c>
      <c r="AE161" s="55">
        <v>42</v>
      </c>
      <c r="AF161" s="48">
        <f t="shared" si="34"/>
        <v>7</v>
      </c>
      <c r="AG161" s="48" t="str">
        <f t="shared" si="40"/>
        <v>60_7</v>
      </c>
      <c r="AH161" s="48">
        <v>4607</v>
      </c>
      <c r="AI161" s="484"/>
      <c r="AJ161" s="55">
        <v>60</v>
      </c>
      <c r="AK161" s="55">
        <v>7</v>
      </c>
      <c r="AL161" s="55">
        <v>42</v>
      </c>
      <c r="AM161" s="48">
        <f t="shared" si="45"/>
        <v>7</v>
      </c>
      <c r="AN161" s="48" t="str">
        <f t="shared" si="46"/>
        <v>60_7</v>
      </c>
      <c r="AO161" s="50" t="str">
        <f t="shared" si="47"/>
        <v>60_7</v>
      </c>
      <c r="AP161" s="50">
        <f t="shared" si="35"/>
        <v>4464</v>
      </c>
      <c r="AQ161" s="50">
        <f t="shared" si="36"/>
        <v>4607</v>
      </c>
      <c r="AR161" s="473">
        <f t="shared" si="37"/>
        <v>4607</v>
      </c>
      <c r="AS161" s="469">
        <f t="shared" si="48"/>
        <v>29.437699680511184</v>
      </c>
      <c r="AT161" s="5"/>
      <c r="AU161" s="5"/>
      <c r="AV161" s="5"/>
      <c r="AW161" s="5"/>
      <c r="AX161" s="5"/>
      <c r="AY161" s="5"/>
      <c r="AZ161" s="6"/>
    </row>
    <row r="162" spans="1:52" x14ac:dyDescent="0.15">
      <c r="A162" s="48">
        <v>60</v>
      </c>
      <c r="B162" s="55">
        <v>8</v>
      </c>
      <c r="C162" s="55">
        <v>44</v>
      </c>
      <c r="D162" s="48">
        <f t="shared" si="49"/>
        <v>8</v>
      </c>
      <c r="E162" s="48" t="str">
        <f t="shared" si="50"/>
        <v>60_8</v>
      </c>
      <c r="F162" s="48">
        <v>4243</v>
      </c>
      <c r="G162" s="1"/>
      <c r="H162" s="55">
        <v>60</v>
      </c>
      <c r="I162" s="55">
        <v>8</v>
      </c>
      <c r="J162" s="55">
        <v>44</v>
      </c>
      <c r="K162" s="48">
        <f t="shared" si="41"/>
        <v>8</v>
      </c>
      <c r="L162" s="48" t="str">
        <f t="shared" si="42"/>
        <v>60_8</v>
      </c>
      <c r="M162" s="48">
        <v>4387</v>
      </c>
      <c r="N162" s="68"/>
      <c r="O162" s="55">
        <v>60</v>
      </c>
      <c r="P162" s="55">
        <v>8</v>
      </c>
      <c r="Q162" s="55">
        <v>44</v>
      </c>
      <c r="R162" s="48">
        <f t="shared" si="43"/>
        <v>8</v>
      </c>
      <c r="S162" s="48" t="str">
        <f t="shared" si="44"/>
        <v>60_8</v>
      </c>
      <c r="T162" s="48">
        <v>4525</v>
      </c>
      <c r="U162" s="68"/>
      <c r="V162" s="55">
        <v>60</v>
      </c>
      <c r="W162" s="55">
        <v>8</v>
      </c>
      <c r="X162" s="55">
        <v>44</v>
      </c>
      <c r="Y162" s="48">
        <f t="shared" si="38"/>
        <v>8</v>
      </c>
      <c r="Z162" s="48" t="str">
        <f t="shared" si="39"/>
        <v>60_8</v>
      </c>
      <c r="AA162" s="48">
        <v>4625</v>
      </c>
      <c r="AB162" s="484"/>
      <c r="AC162" s="55">
        <v>60</v>
      </c>
      <c r="AD162" s="55">
        <v>8</v>
      </c>
      <c r="AE162" s="55">
        <v>44</v>
      </c>
      <c r="AF162" s="48">
        <f t="shared" si="34"/>
        <v>8</v>
      </c>
      <c r="AG162" s="48" t="str">
        <f t="shared" si="40"/>
        <v>60_8</v>
      </c>
      <c r="AH162" s="48">
        <v>4773</v>
      </c>
      <c r="AI162" s="484"/>
      <c r="AJ162" s="55">
        <v>60</v>
      </c>
      <c r="AK162" s="55">
        <v>8</v>
      </c>
      <c r="AL162" s="55">
        <v>44</v>
      </c>
      <c r="AM162" s="48">
        <f t="shared" si="45"/>
        <v>8</v>
      </c>
      <c r="AN162" s="48" t="str">
        <f t="shared" si="46"/>
        <v>60_8</v>
      </c>
      <c r="AO162" s="50" t="str">
        <f t="shared" si="47"/>
        <v>60_8</v>
      </c>
      <c r="AP162" s="50">
        <f t="shared" si="35"/>
        <v>4625</v>
      </c>
      <c r="AQ162" s="50">
        <f t="shared" si="36"/>
        <v>4773</v>
      </c>
      <c r="AR162" s="473">
        <f t="shared" si="37"/>
        <v>4773</v>
      </c>
      <c r="AS162" s="469">
        <f t="shared" si="48"/>
        <v>30.498402555910545</v>
      </c>
      <c r="AT162" s="5"/>
      <c r="AU162" s="5"/>
      <c r="AV162" s="5"/>
      <c r="AW162" s="5"/>
      <c r="AX162" s="5"/>
      <c r="AY162" s="5"/>
      <c r="AZ162" s="6"/>
    </row>
    <row r="163" spans="1:52" x14ac:dyDescent="0.15">
      <c r="A163" s="48">
        <v>60</v>
      </c>
      <c r="B163" s="55">
        <v>9</v>
      </c>
      <c r="C163" s="55">
        <v>45</v>
      </c>
      <c r="D163" s="48">
        <f t="shared" si="49"/>
        <v>9</v>
      </c>
      <c r="E163" s="48" t="str">
        <f t="shared" si="50"/>
        <v>60_9</v>
      </c>
      <c r="F163" s="48">
        <v>4303</v>
      </c>
      <c r="G163" s="1"/>
      <c r="H163" s="55">
        <v>60</v>
      </c>
      <c r="I163" s="55">
        <v>9</v>
      </c>
      <c r="J163" s="55">
        <v>45</v>
      </c>
      <c r="K163" s="48">
        <f t="shared" si="41"/>
        <v>9</v>
      </c>
      <c r="L163" s="48" t="str">
        <f t="shared" si="42"/>
        <v>60_9</v>
      </c>
      <c r="M163" s="48">
        <v>4449</v>
      </c>
      <c r="N163" s="68"/>
      <c r="O163" s="55">
        <v>60</v>
      </c>
      <c r="P163" s="55">
        <v>9</v>
      </c>
      <c r="Q163" s="55">
        <v>45</v>
      </c>
      <c r="R163" s="48">
        <f t="shared" si="43"/>
        <v>9</v>
      </c>
      <c r="S163" s="48" t="str">
        <f t="shared" si="44"/>
        <v>60_9</v>
      </c>
      <c r="T163" s="48">
        <v>4589</v>
      </c>
      <c r="U163" s="1"/>
      <c r="V163" s="55">
        <v>60</v>
      </c>
      <c r="W163" s="55">
        <v>9</v>
      </c>
      <c r="X163" s="55">
        <v>45</v>
      </c>
      <c r="Y163" s="48">
        <f t="shared" si="38"/>
        <v>9</v>
      </c>
      <c r="Z163" s="48" t="str">
        <f t="shared" si="39"/>
        <v>60_9</v>
      </c>
      <c r="AA163" s="48">
        <v>4690</v>
      </c>
      <c r="AB163" s="484"/>
      <c r="AC163" s="55">
        <v>60</v>
      </c>
      <c r="AD163" s="55">
        <v>9</v>
      </c>
      <c r="AE163" s="55">
        <v>45</v>
      </c>
      <c r="AF163" s="48">
        <f t="shared" si="34"/>
        <v>9</v>
      </c>
      <c r="AG163" s="48" t="str">
        <f t="shared" si="40"/>
        <v>60_9</v>
      </c>
      <c r="AH163" s="48">
        <v>4840</v>
      </c>
      <c r="AI163" s="484"/>
      <c r="AJ163" s="55">
        <v>60</v>
      </c>
      <c r="AK163" s="55">
        <v>9</v>
      </c>
      <c r="AL163" s="55">
        <v>45</v>
      </c>
      <c r="AM163" s="48">
        <f t="shared" si="45"/>
        <v>9</v>
      </c>
      <c r="AN163" s="48" t="str">
        <f t="shared" si="46"/>
        <v>60_9</v>
      </c>
      <c r="AO163" s="50" t="str">
        <f t="shared" si="47"/>
        <v>60_9</v>
      </c>
      <c r="AP163" s="50">
        <f t="shared" si="35"/>
        <v>4690</v>
      </c>
      <c r="AQ163" s="50">
        <f t="shared" si="36"/>
        <v>4840</v>
      </c>
      <c r="AR163" s="473">
        <f t="shared" si="37"/>
        <v>4840</v>
      </c>
      <c r="AS163" s="469">
        <f t="shared" si="48"/>
        <v>30.926517571884983</v>
      </c>
      <c r="AT163" s="5"/>
      <c r="AU163" s="5"/>
      <c r="AV163" s="5"/>
      <c r="AW163" s="5"/>
      <c r="AX163" s="5"/>
      <c r="AY163" s="5"/>
      <c r="AZ163" s="6"/>
    </row>
    <row r="164" spans="1:52" x14ac:dyDescent="0.15">
      <c r="A164" s="48">
        <v>60</v>
      </c>
      <c r="B164" s="55">
        <v>10</v>
      </c>
      <c r="C164" s="55">
        <v>46</v>
      </c>
      <c r="D164" s="48">
        <f t="shared" si="49"/>
        <v>10</v>
      </c>
      <c r="E164" s="48" t="str">
        <f t="shared" si="50"/>
        <v>60_10</v>
      </c>
      <c r="F164" s="48">
        <v>4369</v>
      </c>
      <c r="G164" s="1"/>
      <c r="H164" s="55">
        <v>60</v>
      </c>
      <c r="I164" s="55">
        <v>10</v>
      </c>
      <c r="J164" s="55">
        <v>46</v>
      </c>
      <c r="K164" s="48">
        <f t="shared" si="41"/>
        <v>10</v>
      </c>
      <c r="L164" s="48" t="str">
        <f t="shared" si="42"/>
        <v>60_10</v>
      </c>
      <c r="M164" s="48">
        <v>4518</v>
      </c>
      <c r="N164" s="68"/>
      <c r="O164" s="55">
        <v>60</v>
      </c>
      <c r="P164" s="55">
        <v>10</v>
      </c>
      <c r="Q164" s="55">
        <v>46</v>
      </c>
      <c r="R164" s="48">
        <f t="shared" si="43"/>
        <v>10</v>
      </c>
      <c r="S164" s="48" t="str">
        <f t="shared" si="44"/>
        <v>60_10</v>
      </c>
      <c r="T164" s="48">
        <v>4660</v>
      </c>
      <c r="U164" s="68"/>
      <c r="V164" s="55">
        <v>60</v>
      </c>
      <c r="W164" s="55">
        <v>10</v>
      </c>
      <c r="X164" s="55">
        <v>46</v>
      </c>
      <c r="Y164" s="48">
        <f t="shared" si="38"/>
        <v>10</v>
      </c>
      <c r="Z164" s="48" t="str">
        <f t="shared" si="39"/>
        <v>60_10</v>
      </c>
      <c r="AA164" s="48">
        <v>4763</v>
      </c>
      <c r="AB164" s="484"/>
      <c r="AC164" s="55">
        <v>60</v>
      </c>
      <c r="AD164" s="55">
        <v>10</v>
      </c>
      <c r="AE164" s="55">
        <v>46</v>
      </c>
      <c r="AF164" s="48">
        <f t="shared" si="34"/>
        <v>10</v>
      </c>
      <c r="AG164" s="48" t="str">
        <f t="shared" si="40"/>
        <v>60_10</v>
      </c>
      <c r="AH164" s="48">
        <v>4915</v>
      </c>
      <c r="AI164" s="484"/>
      <c r="AJ164" s="55">
        <v>60</v>
      </c>
      <c r="AK164" s="55">
        <v>10</v>
      </c>
      <c r="AL164" s="55">
        <v>46</v>
      </c>
      <c r="AM164" s="48">
        <f t="shared" si="45"/>
        <v>10</v>
      </c>
      <c r="AN164" s="48" t="str">
        <f t="shared" si="46"/>
        <v>60_10</v>
      </c>
      <c r="AO164" s="50" t="str">
        <f t="shared" si="47"/>
        <v>60_10</v>
      </c>
      <c r="AP164" s="50">
        <f t="shared" si="35"/>
        <v>4763</v>
      </c>
      <c r="AQ164" s="50">
        <f t="shared" si="36"/>
        <v>4915</v>
      </c>
      <c r="AR164" s="473">
        <f t="shared" si="37"/>
        <v>4915</v>
      </c>
      <c r="AS164" s="469">
        <f t="shared" si="48"/>
        <v>31.405750798722046</v>
      </c>
      <c r="AT164" s="5"/>
      <c r="AU164" s="5"/>
      <c r="AV164" s="5"/>
      <c r="AW164" s="5"/>
      <c r="AX164" s="5"/>
      <c r="AY164" s="5"/>
      <c r="AZ164" s="6"/>
    </row>
    <row r="165" spans="1:52" x14ac:dyDescent="0.15">
      <c r="A165" s="48">
        <v>60</v>
      </c>
      <c r="B165" s="55">
        <v>11</v>
      </c>
      <c r="C165" s="55">
        <v>47</v>
      </c>
      <c r="D165" s="48">
        <f t="shared" si="49"/>
        <v>11</v>
      </c>
      <c r="E165" s="48" t="str">
        <f t="shared" si="50"/>
        <v>60_11</v>
      </c>
      <c r="F165" s="48">
        <v>4436</v>
      </c>
      <c r="G165" s="1"/>
      <c r="H165" s="55">
        <v>60</v>
      </c>
      <c r="I165" s="55">
        <v>11</v>
      </c>
      <c r="J165" s="55">
        <v>47</v>
      </c>
      <c r="K165" s="48">
        <f t="shared" si="41"/>
        <v>11</v>
      </c>
      <c r="L165" s="48" t="str">
        <f t="shared" si="42"/>
        <v>60_11</v>
      </c>
      <c r="M165" s="48">
        <v>4587</v>
      </c>
      <c r="N165" s="68"/>
      <c r="O165" s="55">
        <v>60</v>
      </c>
      <c r="P165" s="55">
        <v>11</v>
      </c>
      <c r="Q165" s="55">
        <v>47</v>
      </c>
      <c r="R165" s="48">
        <f t="shared" si="43"/>
        <v>11</v>
      </c>
      <c r="S165" s="48" t="str">
        <f t="shared" si="44"/>
        <v>60_11</v>
      </c>
      <c r="T165" s="48">
        <v>4731</v>
      </c>
      <c r="U165" s="68"/>
      <c r="V165" s="55">
        <v>60</v>
      </c>
      <c r="W165" s="55">
        <v>11</v>
      </c>
      <c r="X165" s="55">
        <v>47</v>
      </c>
      <c r="Y165" s="48">
        <f t="shared" si="38"/>
        <v>11</v>
      </c>
      <c r="Z165" s="48" t="str">
        <f t="shared" si="39"/>
        <v>60_11</v>
      </c>
      <c r="AA165" s="48">
        <v>4835</v>
      </c>
      <c r="AB165" s="484"/>
      <c r="AC165" s="55">
        <v>60</v>
      </c>
      <c r="AD165" s="55">
        <v>11</v>
      </c>
      <c r="AE165" s="55">
        <v>47</v>
      </c>
      <c r="AF165" s="48">
        <f t="shared" si="34"/>
        <v>11</v>
      </c>
      <c r="AG165" s="48" t="str">
        <f t="shared" si="40"/>
        <v>60_11</v>
      </c>
      <c r="AH165" s="48">
        <v>4990</v>
      </c>
      <c r="AI165" s="484"/>
      <c r="AJ165" s="55">
        <v>60</v>
      </c>
      <c r="AK165" s="55">
        <v>11</v>
      </c>
      <c r="AL165" s="55">
        <v>47</v>
      </c>
      <c r="AM165" s="48">
        <f t="shared" si="45"/>
        <v>11</v>
      </c>
      <c r="AN165" s="48" t="str">
        <f t="shared" si="46"/>
        <v>60_11</v>
      </c>
      <c r="AO165" s="50" t="str">
        <f t="shared" si="47"/>
        <v>60_11</v>
      </c>
      <c r="AP165" s="50">
        <f t="shared" si="35"/>
        <v>4835</v>
      </c>
      <c r="AQ165" s="50">
        <f t="shared" si="36"/>
        <v>4990</v>
      </c>
      <c r="AR165" s="473">
        <f t="shared" si="37"/>
        <v>4990</v>
      </c>
      <c r="AS165" s="469">
        <f t="shared" si="48"/>
        <v>31.884984025559106</v>
      </c>
      <c r="AT165" s="5"/>
      <c r="AU165" s="5"/>
      <c r="AV165" s="5"/>
      <c r="AW165" s="5"/>
      <c r="AX165" s="5"/>
      <c r="AY165" s="5"/>
      <c r="AZ165" s="6"/>
    </row>
    <row r="166" spans="1:52" x14ac:dyDescent="0.15">
      <c r="A166" s="48">
        <v>60</v>
      </c>
      <c r="B166" s="55">
        <v>12</v>
      </c>
      <c r="C166" s="55">
        <v>48</v>
      </c>
      <c r="D166" s="48">
        <f t="shared" si="49"/>
        <v>12</v>
      </c>
      <c r="E166" s="48" t="str">
        <f t="shared" si="50"/>
        <v>60_12</v>
      </c>
      <c r="F166" s="48">
        <v>4499</v>
      </c>
      <c r="G166" s="1"/>
      <c r="H166" s="55">
        <v>60</v>
      </c>
      <c r="I166" s="55">
        <v>12</v>
      </c>
      <c r="J166" s="55">
        <v>48</v>
      </c>
      <c r="K166" s="48">
        <f t="shared" si="41"/>
        <v>12</v>
      </c>
      <c r="L166" s="48" t="str">
        <f t="shared" si="42"/>
        <v>60_12</v>
      </c>
      <c r="M166" s="48">
        <v>4652</v>
      </c>
      <c r="N166" s="68"/>
      <c r="O166" s="55">
        <v>60</v>
      </c>
      <c r="P166" s="55">
        <v>12</v>
      </c>
      <c r="Q166" s="55">
        <v>48</v>
      </c>
      <c r="R166" s="48">
        <f t="shared" si="43"/>
        <v>12</v>
      </c>
      <c r="S166" s="48" t="str">
        <f t="shared" si="44"/>
        <v>60_12</v>
      </c>
      <c r="T166" s="48">
        <v>4799</v>
      </c>
      <c r="U166" s="1"/>
      <c r="V166" s="55">
        <v>60</v>
      </c>
      <c r="W166" s="55">
        <v>12</v>
      </c>
      <c r="X166" s="55">
        <v>48</v>
      </c>
      <c r="Y166" s="48">
        <f t="shared" si="38"/>
        <v>12</v>
      </c>
      <c r="Z166" s="48" t="str">
        <f t="shared" si="39"/>
        <v>60_12</v>
      </c>
      <c r="AA166" s="48">
        <v>4905</v>
      </c>
      <c r="AB166" s="484"/>
      <c r="AC166" s="55">
        <v>60</v>
      </c>
      <c r="AD166" s="55">
        <v>12</v>
      </c>
      <c r="AE166" s="55">
        <v>48</v>
      </c>
      <c r="AF166" s="48">
        <f t="shared" si="34"/>
        <v>12</v>
      </c>
      <c r="AG166" s="48" t="str">
        <f t="shared" si="40"/>
        <v>60_12</v>
      </c>
      <c r="AH166" s="48">
        <v>5062</v>
      </c>
      <c r="AI166" s="484"/>
      <c r="AJ166" s="55">
        <v>60</v>
      </c>
      <c r="AK166" s="55">
        <v>12</v>
      </c>
      <c r="AL166" s="55">
        <v>48</v>
      </c>
      <c r="AM166" s="48">
        <f t="shared" si="45"/>
        <v>12</v>
      </c>
      <c r="AN166" s="48" t="str">
        <f t="shared" si="46"/>
        <v>60_12</v>
      </c>
      <c r="AO166" s="50" t="str">
        <f t="shared" si="47"/>
        <v>60_12</v>
      </c>
      <c r="AP166" s="50">
        <f t="shared" si="35"/>
        <v>4905</v>
      </c>
      <c r="AQ166" s="50">
        <f t="shared" si="36"/>
        <v>5062</v>
      </c>
      <c r="AR166" s="473">
        <f t="shared" si="37"/>
        <v>5062</v>
      </c>
      <c r="AS166" s="469">
        <f t="shared" si="48"/>
        <v>32.345047923322682</v>
      </c>
      <c r="AT166" s="5"/>
      <c r="AU166" s="5"/>
      <c r="AV166" s="5"/>
      <c r="AW166" s="5"/>
      <c r="AX166" s="5"/>
      <c r="AY166" s="5"/>
      <c r="AZ166" s="6"/>
    </row>
    <row r="167" spans="1:52" x14ac:dyDescent="0.15">
      <c r="A167" s="55">
        <v>65</v>
      </c>
      <c r="B167" s="55">
        <v>0</v>
      </c>
      <c r="C167" s="55">
        <v>34</v>
      </c>
      <c r="D167" s="48">
        <f t="shared" si="49"/>
        <v>0</v>
      </c>
      <c r="E167" s="48" t="str">
        <f t="shared" si="50"/>
        <v>65_0</v>
      </c>
      <c r="F167" s="48">
        <v>3505</v>
      </c>
      <c r="G167" s="1"/>
      <c r="H167" s="55">
        <v>65</v>
      </c>
      <c r="I167" s="55">
        <v>0</v>
      </c>
      <c r="J167" s="55">
        <v>34</v>
      </c>
      <c r="K167" s="48">
        <f t="shared" si="41"/>
        <v>0</v>
      </c>
      <c r="L167" s="48" t="str">
        <f t="shared" si="42"/>
        <v>65_0</v>
      </c>
      <c r="M167" s="48">
        <v>3624</v>
      </c>
      <c r="N167" s="68"/>
      <c r="O167" s="55">
        <v>65</v>
      </c>
      <c r="P167" s="55">
        <v>0</v>
      </c>
      <c r="Q167" s="55">
        <v>34</v>
      </c>
      <c r="R167" s="48">
        <f t="shared" si="43"/>
        <v>0</v>
      </c>
      <c r="S167" s="48" t="str">
        <f t="shared" si="44"/>
        <v>65_0</v>
      </c>
      <c r="T167" s="48">
        <v>3738</v>
      </c>
      <c r="U167" s="68"/>
      <c r="V167" s="55">
        <v>65</v>
      </c>
      <c r="W167" s="55">
        <v>0</v>
      </c>
      <c r="X167" s="55">
        <v>34</v>
      </c>
      <c r="Y167" s="48">
        <f t="shared" si="38"/>
        <v>0</v>
      </c>
      <c r="Z167" s="48" t="str">
        <f t="shared" si="39"/>
        <v>65_0</v>
      </c>
      <c r="AA167" s="48">
        <v>3823</v>
      </c>
      <c r="AB167" s="484"/>
      <c r="AC167" s="55">
        <v>65</v>
      </c>
      <c r="AD167" s="55">
        <v>0</v>
      </c>
      <c r="AE167" s="55">
        <v>34</v>
      </c>
      <c r="AF167" s="48">
        <f t="shared" si="34"/>
        <v>0</v>
      </c>
      <c r="AG167" s="48" t="str">
        <f t="shared" si="40"/>
        <v>65_0</v>
      </c>
      <c r="AH167" s="48">
        <v>3945</v>
      </c>
      <c r="AI167" s="484"/>
      <c r="AJ167" s="55">
        <v>65</v>
      </c>
      <c r="AK167" s="55">
        <v>0</v>
      </c>
      <c r="AL167" s="55">
        <v>34</v>
      </c>
      <c r="AM167" s="48">
        <f t="shared" si="45"/>
        <v>0</v>
      </c>
      <c r="AN167" s="48" t="str">
        <f t="shared" si="46"/>
        <v>65_0</v>
      </c>
      <c r="AO167" s="50" t="str">
        <f t="shared" si="47"/>
        <v>65_0</v>
      </c>
      <c r="AP167" s="50">
        <f t="shared" si="35"/>
        <v>3823</v>
      </c>
      <c r="AQ167" s="50">
        <f t="shared" si="36"/>
        <v>3945</v>
      </c>
      <c r="AR167" s="473">
        <f t="shared" si="37"/>
        <v>3945</v>
      </c>
      <c r="AS167" s="469">
        <f t="shared" si="48"/>
        <v>25.207667731629392</v>
      </c>
      <c r="AT167" s="5"/>
      <c r="AU167" s="5"/>
      <c r="AV167" s="5"/>
      <c r="AW167" s="5"/>
      <c r="AX167" s="5"/>
      <c r="AY167" s="5"/>
      <c r="AZ167" s="6"/>
    </row>
    <row r="168" spans="1:52" x14ac:dyDescent="0.15">
      <c r="A168" s="55">
        <v>65</v>
      </c>
      <c r="B168" s="55">
        <v>1</v>
      </c>
      <c r="C168" s="55">
        <v>37</v>
      </c>
      <c r="D168" s="48">
        <f t="shared" si="49"/>
        <v>1</v>
      </c>
      <c r="E168" s="48" t="str">
        <f t="shared" si="50"/>
        <v>65_1</v>
      </c>
      <c r="F168" s="48">
        <v>3728</v>
      </c>
      <c r="G168" s="1"/>
      <c r="H168" s="55">
        <v>65</v>
      </c>
      <c r="I168" s="55">
        <v>1</v>
      </c>
      <c r="J168" s="55">
        <v>37</v>
      </c>
      <c r="K168" s="48">
        <f t="shared" si="41"/>
        <v>1</v>
      </c>
      <c r="L168" s="48" t="str">
        <f t="shared" si="42"/>
        <v>65_1</v>
      </c>
      <c r="M168" s="48">
        <v>3855</v>
      </c>
      <c r="N168" s="68"/>
      <c r="O168" s="55">
        <v>65</v>
      </c>
      <c r="P168" s="55">
        <v>1</v>
      </c>
      <c r="Q168" s="55">
        <v>37</v>
      </c>
      <c r="R168" s="48">
        <f t="shared" si="43"/>
        <v>1</v>
      </c>
      <c r="S168" s="48" t="str">
        <f t="shared" si="44"/>
        <v>65_1</v>
      </c>
      <c r="T168" s="48">
        <v>3976</v>
      </c>
      <c r="U168" s="68"/>
      <c r="V168" s="55">
        <v>65</v>
      </c>
      <c r="W168" s="55">
        <v>1</v>
      </c>
      <c r="X168" s="55">
        <v>37</v>
      </c>
      <c r="Y168" s="48">
        <f t="shared" si="38"/>
        <v>1</v>
      </c>
      <c r="Z168" s="48" t="str">
        <f t="shared" si="39"/>
        <v>65_1</v>
      </c>
      <c r="AA168" s="48">
        <v>4063</v>
      </c>
      <c r="AB168" s="484"/>
      <c r="AC168" s="55">
        <v>65</v>
      </c>
      <c r="AD168" s="55">
        <v>1</v>
      </c>
      <c r="AE168" s="55">
        <v>37</v>
      </c>
      <c r="AF168" s="48">
        <f t="shared" si="34"/>
        <v>1</v>
      </c>
      <c r="AG168" s="48" t="str">
        <f t="shared" si="40"/>
        <v>65_1</v>
      </c>
      <c r="AH168" s="48">
        <v>4193</v>
      </c>
      <c r="AI168" s="484"/>
      <c r="AJ168" s="55">
        <v>65</v>
      </c>
      <c r="AK168" s="55">
        <v>1</v>
      </c>
      <c r="AL168" s="55">
        <v>37</v>
      </c>
      <c r="AM168" s="48">
        <f t="shared" si="45"/>
        <v>1</v>
      </c>
      <c r="AN168" s="48" t="str">
        <f t="shared" si="46"/>
        <v>65_1</v>
      </c>
      <c r="AO168" s="50" t="str">
        <f t="shared" si="47"/>
        <v>65_1</v>
      </c>
      <c r="AP168" s="50">
        <f t="shared" si="35"/>
        <v>4063</v>
      </c>
      <c r="AQ168" s="50">
        <f t="shared" si="36"/>
        <v>4193</v>
      </c>
      <c r="AR168" s="473">
        <f t="shared" si="37"/>
        <v>4193</v>
      </c>
      <c r="AS168" s="469">
        <f t="shared" si="48"/>
        <v>26.792332268370608</v>
      </c>
      <c r="AT168" s="5"/>
      <c r="AU168" s="5"/>
      <c r="AV168" s="5"/>
      <c r="AW168" s="5"/>
      <c r="AX168" s="5"/>
      <c r="AY168" s="5"/>
      <c r="AZ168" s="6"/>
    </row>
    <row r="169" spans="1:52" x14ac:dyDescent="0.15">
      <c r="A169" s="55">
        <v>65</v>
      </c>
      <c r="B169" s="55">
        <v>2</v>
      </c>
      <c r="C169" s="55">
        <v>40</v>
      </c>
      <c r="D169" s="48">
        <f t="shared" si="49"/>
        <v>2</v>
      </c>
      <c r="E169" s="48" t="str">
        <f t="shared" si="50"/>
        <v>65_2</v>
      </c>
      <c r="F169" s="48">
        <v>3948</v>
      </c>
      <c r="G169" s="1"/>
      <c r="H169" s="55">
        <v>65</v>
      </c>
      <c r="I169" s="55">
        <v>2</v>
      </c>
      <c r="J169" s="55">
        <v>40</v>
      </c>
      <c r="K169" s="48">
        <f t="shared" si="41"/>
        <v>2</v>
      </c>
      <c r="L169" s="48" t="str">
        <f t="shared" si="42"/>
        <v>65_2</v>
      </c>
      <c r="M169" s="48">
        <v>4082</v>
      </c>
      <c r="N169" s="68"/>
      <c r="O169" s="55">
        <v>65</v>
      </c>
      <c r="P169" s="55">
        <v>2</v>
      </c>
      <c r="Q169" s="55">
        <v>40</v>
      </c>
      <c r="R169" s="48">
        <f t="shared" si="43"/>
        <v>2</v>
      </c>
      <c r="S169" s="48" t="str">
        <f t="shared" si="44"/>
        <v>65_2</v>
      </c>
      <c r="T169" s="48">
        <v>4211</v>
      </c>
      <c r="U169" s="1"/>
      <c r="V169" s="55">
        <v>65</v>
      </c>
      <c r="W169" s="55">
        <v>2</v>
      </c>
      <c r="X169" s="55">
        <v>40</v>
      </c>
      <c r="Y169" s="48">
        <f t="shared" si="38"/>
        <v>2</v>
      </c>
      <c r="Z169" s="48" t="str">
        <f t="shared" si="39"/>
        <v>65_2</v>
      </c>
      <c r="AA169" s="48">
        <v>4304</v>
      </c>
      <c r="AB169" s="484"/>
      <c r="AC169" s="55">
        <v>65</v>
      </c>
      <c r="AD169" s="55">
        <v>2</v>
      </c>
      <c r="AE169" s="55">
        <v>40</v>
      </c>
      <c r="AF169" s="48">
        <f t="shared" si="34"/>
        <v>2</v>
      </c>
      <c r="AG169" s="48" t="str">
        <f t="shared" si="40"/>
        <v>65_2</v>
      </c>
      <c r="AH169" s="48">
        <v>4442</v>
      </c>
      <c r="AI169" s="484"/>
      <c r="AJ169" s="55">
        <v>65</v>
      </c>
      <c r="AK169" s="55">
        <v>2</v>
      </c>
      <c r="AL169" s="55">
        <v>40</v>
      </c>
      <c r="AM169" s="48">
        <f t="shared" si="45"/>
        <v>2</v>
      </c>
      <c r="AN169" s="48" t="str">
        <f t="shared" si="46"/>
        <v>65_2</v>
      </c>
      <c r="AO169" s="50" t="str">
        <f t="shared" si="47"/>
        <v>65_2</v>
      </c>
      <c r="AP169" s="50">
        <f t="shared" si="35"/>
        <v>4304</v>
      </c>
      <c r="AQ169" s="50">
        <f t="shared" si="36"/>
        <v>4442</v>
      </c>
      <c r="AR169" s="473">
        <f t="shared" si="37"/>
        <v>4442</v>
      </c>
      <c r="AS169" s="469">
        <f t="shared" si="48"/>
        <v>28.383386581469647</v>
      </c>
      <c r="AT169" s="5"/>
      <c r="AU169" s="5"/>
      <c r="AV169" s="5"/>
      <c r="AW169" s="5"/>
      <c r="AX169" s="5"/>
      <c r="AY169" s="5"/>
      <c r="AZ169" s="6"/>
    </row>
    <row r="170" spans="1:52" x14ac:dyDescent="0.15">
      <c r="A170" s="55">
        <v>65</v>
      </c>
      <c r="B170" s="55">
        <v>3</v>
      </c>
      <c r="C170" s="55">
        <v>42</v>
      </c>
      <c r="D170" s="48">
        <f t="shared" si="49"/>
        <v>3</v>
      </c>
      <c r="E170" s="48" t="str">
        <f t="shared" si="50"/>
        <v>65_3</v>
      </c>
      <c r="F170" s="48">
        <v>4096</v>
      </c>
      <c r="G170" s="1"/>
      <c r="H170" s="55">
        <v>65</v>
      </c>
      <c r="I170" s="55">
        <v>3</v>
      </c>
      <c r="J170" s="55">
        <v>42</v>
      </c>
      <c r="K170" s="48">
        <f t="shared" si="41"/>
        <v>3</v>
      </c>
      <c r="L170" s="48" t="str">
        <f t="shared" si="42"/>
        <v>65_3</v>
      </c>
      <c r="M170" s="48">
        <v>4235</v>
      </c>
      <c r="N170" s="68"/>
      <c r="O170" s="55">
        <v>65</v>
      </c>
      <c r="P170" s="55">
        <v>3</v>
      </c>
      <c r="Q170" s="55">
        <v>42</v>
      </c>
      <c r="R170" s="48">
        <f t="shared" si="43"/>
        <v>3</v>
      </c>
      <c r="S170" s="48" t="str">
        <f t="shared" si="44"/>
        <v>65_3</v>
      </c>
      <c r="T170" s="48">
        <v>4368</v>
      </c>
      <c r="U170" s="68"/>
      <c r="V170" s="55">
        <v>65</v>
      </c>
      <c r="W170" s="55">
        <v>3</v>
      </c>
      <c r="X170" s="55">
        <v>42</v>
      </c>
      <c r="Y170" s="48">
        <f t="shared" si="38"/>
        <v>3</v>
      </c>
      <c r="Z170" s="48" t="str">
        <f t="shared" si="39"/>
        <v>65_3</v>
      </c>
      <c r="AA170" s="48">
        <v>4464</v>
      </c>
      <c r="AB170" s="484"/>
      <c r="AC170" s="55">
        <v>65</v>
      </c>
      <c r="AD170" s="55">
        <v>3</v>
      </c>
      <c r="AE170" s="55">
        <v>42</v>
      </c>
      <c r="AF170" s="48">
        <f t="shared" si="34"/>
        <v>3</v>
      </c>
      <c r="AG170" s="48" t="str">
        <f t="shared" si="40"/>
        <v>65_3</v>
      </c>
      <c r="AH170" s="48">
        <v>4607</v>
      </c>
      <c r="AI170" s="484"/>
      <c r="AJ170" s="55">
        <v>65</v>
      </c>
      <c r="AK170" s="55">
        <v>3</v>
      </c>
      <c r="AL170" s="55">
        <v>42</v>
      </c>
      <c r="AM170" s="48">
        <f t="shared" si="45"/>
        <v>3</v>
      </c>
      <c r="AN170" s="48" t="str">
        <f t="shared" si="46"/>
        <v>65_3</v>
      </c>
      <c r="AO170" s="50" t="str">
        <f t="shared" si="47"/>
        <v>65_3</v>
      </c>
      <c r="AP170" s="50">
        <f t="shared" si="35"/>
        <v>4464</v>
      </c>
      <c r="AQ170" s="50">
        <f t="shared" si="36"/>
        <v>4607</v>
      </c>
      <c r="AR170" s="473">
        <f t="shared" si="37"/>
        <v>4607</v>
      </c>
      <c r="AS170" s="469">
        <f t="shared" si="48"/>
        <v>29.437699680511184</v>
      </c>
      <c r="AT170" s="5"/>
      <c r="AU170" s="5"/>
      <c r="AV170" s="5"/>
      <c r="AW170" s="5"/>
      <c r="AX170" s="5"/>
      <c r="AY170" s="5"/>
      <c r="AZ170" s="6"/>
    </row>
    <row r="171" spans="1:52" x14ac:dyDescent="0.15">
      <c r="A171" s="55">
        <v>65</v>
      </c>
      <c r="B171" s="55">
        <v>4</v>
      </c>
      <c r="C171" s="55">
        <v>44</v>
      </c>
      <c r="D171" s="48">
        <f t="shared" si="49"/>
        <v>4</v>
      </c>
      <c r="E171" s="48" t="str">
        <f t="shared" si="50"/>
        <v>65_4</v>
      </c>
      <c r="F171" s="48">
        <v>4243</v>
      </c>
      <c r="G171" s="1"/>
      <c r="H171" s="55">
        <v>65</v>
      </c>
      <c r="I171" s="55">
        <v>4</v>
      </c>
      <c r="J171" s="55">
        <v>44</v>
      </c>
      <c r="K171" s="48">
        <f t="shared" si="41"/>
        <v>4</v>
      </c>
      <c r="L171" s="48" t="str">
        <f t="shared" si="42"/>
        <v>65_4</v>
      </c>
      <c r="M171" s="48">
        <v>4387</v>
      </c>
      <c r="N171" s="1"/>
      <c r="O171" s="55">
        <v>65</v>
      </c>
      <c r="P171" s="55">
        <v>4</v>
      </c>
      <c r="Q171" s="55">
        <v>44</v>
      </c>
      <c r="R171" s="48">
        <f t="shared" si="43"/>
        <v>4</v>
      </c>
      <c r="S171" s="48" t="str">
        <f t="shared" si="44"/>
        <v>65_4</v>
      </c>
      <c r="T171" s="48">
        <v>4525</v>
      </c>
      <c r="U171" s="68"/>
      <c r="V171" s="55">
        <v>65</v>
      </c>
      <c r="W171" s="55">
        <v>4</v>
      </c>
      <c r="X171" s="55">
        <v>44</v>
      </c>
      <c r="Y171" s="48">
        <f t="shared" si="38"/>
        <v>4</v>
      </c>
      <c r="Z171" s="48" t="str">
        <f t="shared" si="39"/>
        <v>65_4</v>
      </c>
      <c r="AA171" s="48">
        <v>4625</v>
      </c>
      <c r="AB171" s="484"/>
      <c r="AC171" s="55">
        <v>65</v>
      </c>
      <c r="AD171" s="55">
        <v>4</v>
      </c>
      <c r="AE171" s="55">
        <v>44</v>
      </c>
      <c r="AF171" s="48">
        <f t="shared" si="34"/>
        <v>4</v>
      </c>
      <c r="AG171" s="48" t="str">
        <f t="shared" si="40"/>
        <v>65_4</v>
      </c>
      <c r="AH171" s="48">
        <v>4773</v>
      </c>
      <c r="AI171" s="484"/>
      <c r="AJ171" s="55">
        <v>65</v>
      </c>
      <c r="AK171" s="55">
        <v>4</v>
      </c>
      <c r="AL171" s="55">
        <v>44</v>
      </c>
      <c r="AM171" s="48">
        <f t="shared" si="45"/>
        <v>4</v>
      </c>
      <c r="AN171" s="48" t="str">
        <f t="shared" si="46"/>
        <v>65_4</v>
      </c>
      <c r="AO171" s="50" t="str">
        <f t="shared" si="47"/>
        <v>65_4</v>
      </c>
      <c r="AP171" s="50">
        <f t="shared" si="35"/>
        <v>4625</v>
      </c>
      <c r="AQ171" s="50">
        <f t="shared" si="36"/>
        <v>4773</v>
      </c>
      <c r="AR171" s="473">
        <f t="shared" si="37"/>
        <v>4773</v>
      </c>
      <c r="AS171" s="469">
        <f t="shared" si="48"/>
        <v>30.498402555910545</v>
      </c>
      <c r="AT171" s="5"/>
      <c r="AU171" s="5"/>
      <c r="AV171" s="5"/>
      <c r="AW171" s="5"/>
      <c r="AX171" s="5"/>
      <c r="AY171" s="5"/>
      <c r="AZ171" s="6"/>
    </row>
    <row r="172" spans="1:52" x14ac:dyDescent="0.15">
      <c r="A172" s="55">
        <v>65</v>
      </c>
      <c r="B172" s="55">
        <v>5</v>
      </c>
      <c r="C172" s="55">
        <v>46</v>
      </c>
      <c r="D172" s="48">
        <f t="shared" si="49"/>
        <v>5</v>
      </c>
      <c r="E172" s="48" t="str">
        <f t="shared" si="50"/>
        <v>65_5</v>
      </c>
      <c r="F172" s="48">
        <v>4369</v>
      </c>
      <c r="G172" s="1"/>
      <c r="H172" s="55">
        <v>65</v>
      </c>
      <c r="I172" s="55">
        <v>5</v>
      </c>
      <c r="J172" s="55">
        <v>46</v>
      </c>
      <c r="K172" s="48">
        <f t="shared" si="41"/>
        <v>5</v>
      </c>
      <c r="L172" s="48" t="str">
        <f t="shared" si="42"/>
        <v>65_5</v>
      </c>
      <c r="M172" s="48">
        <v>4518</v>
      </c>
      <c r="N172" s="1"/>
      <c r="O172" s="55">
        <v>65</v>
      </c>
      <c r="P172" s="55">
        <v>5</v>
      </c>
      <c r="Q172" s="55">
        <v>46</v>
      </c>
      <c r="R172" s="48">
        <f t="shared" si="43"/>
        <v>5</v>
      </c>
      <c r="S172" s="48" t="str">
        <f t="shared" si="44"/>
        <v>65_5</v>
      </c>
      <c r="T172" s="48">
        <v>4660</v>
      </c>
      <c r="U172" s="1"/>
      <c r="V172" s="55">
        <v>65</v>
      </c>
      <c r="W172" s="55">
        <v>5</v>
      </c>
      <c r="X172" s="55">
        <v>46</v>
      </c>
      <c r="Y172" s="48">
        <f t="shared" si="38"/>
        <v>5</v>
      </c>
      <c r="Z172" s="48" t="str">
        <f t="shared" si="39"/>
        <v>65_5</v>
      </c>
      <c r="AA172" s="48">
        <v>4763</v>
      </c>
      <c r="AB172" s="484"/>
      <c r="AC172" s="55">
        <v>65</v>
      </c>
      <c r="AD172" s="55">
        <v>5</v>
      </c>
      <c r="AE172" s="55">
        <v>46</v>
      </c>
      <c r="AF172" s="48">
        <f t="shared" si="34"/>
        <v>5</v>
      </c>
      <c r="AG172" s="48" t="str">
        <f t="shared" si="40"/>
        <v>65_5</v>
      </c>
      <c r="AH172" s="48">
        <v>4915</v>
      </c>
      <c r="AI172" s="484"/>
      <c r="AJ172" s="55">
        <v>65</v>
      </c>
      <c r="AK172" s="55">
        <v>5</v>
      </c>
      <c r="AL172" s="55">
        <v>46</v>
      </c>
      <c r="AM172" s="48">
        <f t="shared" si="45"/>
        <v>5</v>
      </c>
      <c r="AN172" s="48" t="str">
        <f t="shared" si="46"/>
        <v>65_5</v>
      </c>
      <c r="AO172" s="50" t="str">
        <f t="shared" si="47"/>
        <v>65_5</v>
      </c>
      <c r="AP172" s="50">
        <f t="shared" si="35"/>
        <v>4763</v>
      </c>
      <c r="AQ172" s="50">
        <f t="shared" si="36"/>
        <v>4915</v>
      </c>
      <c r="AR172" s="473">
        <f t="shared" si="37"/>
        <v>4915</v>
      </c>
      <c r="AS172" s="469">
        <f t="shared" si="48"/>
        <v>31.405750798722046</v>
      </c>
      <c r="AT172" s="5"/>
      <c r="AU172" s="5"/>
      <c r="AV172" s="5"/>
      <c r="AW172" s="5"/>
      <c r="AX172" s="5"/>
      <c r="AY172" s="5"/>
      <c r="AZ172" s="6"/>
    </row>
    <row r="173" spans="1:52" x14ac:dyDescent="0.15">
      <c r="A173" s="55">
        <v>65</v>
      </c>
      <c r="B173" s="55">
        <v>6</v>
      </c>
      <c r="C173" s="55">
        <v>48</v>
      </c>
      <c r="D173" s="48">
        <f t="shared" si="49"/>
        <v>6</v>
      </c>
      <c r="E173" s="48" t="str">
        <f t="shared" si="50"/>
        <v>65_6</v>
      </c>
      <c r="F173" s="48">
        <v>4499</v>
      </c>
      <c r="G173" s="1"/>
      <c r="H173" s="55">
        <v>65</v>
      </c>
      <c r="I173" s="55">
        <v>6</v>
      </c>
      <c r="J173" s="55">
        <v>48</v>
      </c>
      <c r="K173" s="48">
        <f t="shared" si="41"/>
        <v>6</v>
      </c>
      <c r="L173" s="48" t="str">
        <f t="shared" si="42"/>
        <v>65_6</v>
      </c>
      <c r="M173" s="48">
        <v>4652</v>
      </c>
      <c r="N173" s="1"/>
      <c r="O173" s="55">
        <v>65</v>
      </c>
      <c r="P173" s="55">
        <v>6</v>
      </c>
      <c r="Q173" s="55">
        <v>48</v>
      </c>
      <c r="R173" s="48">
        <f t="shared" si="43"/>
        <v>6</v>
      </c>
      <c r="S173" s="48" t="str">
        <f t="shared" si="44"/>
        <v>65_6</v>
      </c>
      <c r="T173" s="48">
        <v>4799</v>
      </c>
      <c r="U173" s="68"/>
      <c r="V173" s="55">
        <v>65</v>
      </c>
      <c r="W173" s="55">
        <v>6</v>
      </c>
      <c r="X173" s="55">
        <v>48</v>
      </c>
      <c r="Y173" s="48">
        <f t="shared" si="38"/>
        <v>6</v>
      </c>
      <c r="Z173" s="48" t="str">
        <f t="shared" si="39"/>
        <v>65_6</v>
      </c>
      <c r="AA173" s="48">
        <v>4905</v>
      </c>
      <c r="AB173" s="484"/>
      <c r="AC173" s="55">
        <v>65</v>
      </c>
      <c r="AD173" s="55">
        <v>6</v>
      </c>
      <c r="AE173" s="55">
        <v>48</v>
      </c>
      <c r="AF173" s="48">
        <f t="shared" si="34"/>
        <v>6</v>
      </c>
      <c r="AG173" s="48" t="str">
        <f t="shared" si="40"/>
        <v>65_6</v>
      </c>
      <c r="AH173" s="48">
        <v>5062</v>
      </c>
      <c r="AI173" s="484"/>
      <c r="AJ173" s="55">
        <v>65</v>
      </c>
      <c r="AK173" s="55">
        <v>6</v>
      </c>
      <c r="AL173" s="55">
        <v>48</v>
      </c>
      <c r="AM173" s="48">
        <f t="shared" si="45"/>
        <v>6</v>
      </c>
      <c r="AN173" s="48" t="str">
        <f t="shared" si="46"/>
        <v>65_6</v>
      </c>
      <c r="AO173" s="50" t="str">
        <f t="shared" si="47"/>
        <v>65_6</v>
      </c>
      <c r="AP173" s="50">
        <f t="shared" si="35"/>
        <v>4905</v>
      </c>
      <c r="AQ173" s="50">
        <f t="shared" si="36"/>
        <v>5062</v>
      </c>
      <c r="AR173" s="473">
        <f t="shared" si="37"/>
        <v>5062</v>
      </c>
      <c r="AS173" s="469">
        <f t="shared" si="48"/>
        <v>32.345047923322682</v>
      </c>
      <c r="AT173" s="5"/>
      <c r="AU173" s="5"/>
      <c r="AV173" s="5"/>
      <c r="AW173" s="5"/>
      <c r="AX173" s="5"/>
      <c r="AY173" s="5"/>
      <c r="AZ173" s="6"/>
    </row>
    <row r="174" spans="1:52" x14ac:dyDescent="0.15">
      <c r="A174" s="55">
        <v>65</v>
      </c>
      <c r="B174" s="55">
        <v>7</v>
      </c>
      <c r="C174" s="55">
        <v>50</v>
      </c>
      <c r="D174" s="48">
        <f t="shared" si="49"/>
        <v>7</v>
      </c>
      <c r="E174" s="48" t="str">
        <f t="shared" si="50"/>
        <v>65_7</v>
      </c>
      <c r="F174" s="48">
        <v>4635</v>
      </c>
      <c r="G174" s="1"/>
      <c r="H174" s="55">
        <v>65</v>
      </c>
      <c r="I174" s="55">
        <v>7</v>
      </c>
      <c r="J174" s="55">
        <v>50</v>
      </c>
      <c r="K174" s="48">
        <f t="shared" si="41"/>
        <v>7</v>
      </c>
      <c r="L174" s="48" t="str">
        <f t="shared" si="42"/>
        <v>65_7</v>
      </c>
      <c r="M174" s="48">
        <v>4793</v>
      </c>
      <c r="N174" s="1"/>
      <c r="O174" s="55">
        <v>65</v>
      </c>
      <c r="P174" s="55">
        <v>7</v>
      </c>
      <c r="Q174" s="55">
        <v>50</v>
      </c>
      <c r="R174" s="48">
        <f t="shared" si="43"/>
        <v>7</v>
      </c>
      <c r="S174" s="48" t="str">
        <f t="shared" si="44"/>
        <v>65_7</v>
      </c>
      <c r="T174" s="48">
        <v>4944</v>
      </c>
      <c r="U174" s="68"/>
      <c r="V174" s="55">
        <v>65</v>
      </c>
      <c r="W174" s="55">
        <v>7</v>
      </c>
      <c r="X174" s="55">
        <v>50</v>
      </c>
      <c r="Y174" s="48">
        <f t="shared" si="38"/>
        <v>7</v>
      </c>
      <c r="Z174" s="48" t="str">
        <f t="shared" si="39"/>
        <v>65_7</v>
      </c>
      <c r="AA174" s="48">
        <v>5053</v>
      </c>
      <c r="AB174" s="484"/>
      <c r="AC174" s="55">
        <v>65</v>
      </c>
      <c r="AD174" s="55">
        <v>7</v>
      </c>
      <c r="AE174" s="55">
        <v>50</v>
      </c>
      <c r="AF174" s="48">
        <f t="shared" si="34"/>
        <v>7</v>
      </c>
      <c r="AG174" s="48" t="str">
        <f t="shared" si="40"/>
        <v>65_7</v>
      </c>
      <c r="AH174" s="48">
        <v>5215</v>
      </c>
      <c r="AI174" s="484"/>
      <c r="AJ174" s="55">
        <v>65</v>
      </c>
      <c r="AK174" s="55">
        <v>7</v>
      </c>
      <c r="AL174" s="55">
        <v>50</v>
      </c>
      <c r="AM174" s="48">
        <f t="shared" si="45"/>
        <v>7</v>
      </c>
      <c r="AN174" s="48" t="str">
        <f t="shared" si="46"/>
        <v>65_7</v>
      </c>
      <c r="AO174" s="50" t="str">
        <f t="shared" si="47"/>
        <v>65_7</v>
      </c>
      <c r="AP174" s="50">
        <f t="shared" si="35"/>
        <v>5053</v>
      </c>
      <c r="AQ174" s="50">
        <f t="shared" si="36"/>
        <v>5215</v>
      </c>
      <c r="AR174" s="473">
        <f t="shared" si="37"/>
        <v>5215</v>
      </c>
      <c r="AS174" s="469">
        <f t="shared" si="48"/>
        <v>33.322683706070286</v>
      </c>
      <c r="AT174" s="5"/>
      <c r="AU174" s="5"/>
      <c r="AV174" s="5"/>
      <c r="AW174" s="5"/>
      <c r="AX174" s="5"/>
      <c r="AY174" s="5"/>
      <c r="AZ174" s="6"/>
    </row>
    <row r="175" spans="1:52" x14ac:dyDescent="0.15">
      <c r="A175" s="55">
        <v>65</v>
      </c>
      <c r="B175" s="55">
        <v>8</v>
      </c>
      <c r="C175" s="55">
        <v>52</v>
      </c>
      <c r="D175" s="48">
        <f t="shared" si="49"/>
        <v>8</v>
      </c>
      <c r="E175" s="48" t="str">
        <f t="shared" si="50"/>
        <v>65_8</v>
      </c>
      <c r="F175" s="48">
        <v>4768</v>
      </c>
      <c r="G175" s="1"/>
      <c r="H175" s="55">
        <v>65</v>
      </c>
      <c r="I175" s="55">
        <v>8</v>
      </c>
      <c r="J175" s="55">
        <v>52</v>
      </c>
      <c r="K175" s="48">
        <f t="shared" si="41"/>
        <v>8</v>
      </c>
      <c r="L175" s="48" t="str">
        <f t="shared" si="42"/>
        <v>65_8</v>
      </c>
      <c r="M175" s="48">
        <v>4930</v>
      </c>
      <c r="N175" s="1"/>
      <c r="O175" s="55">
        <v>65</v>
      </c>
      <c r="P175" s="55">
        <v>8</v>
      </c>
      <c r="Q175" s="55">
        <v>52</v>
      </c>
      <c r="R175" s="48">
        <f t="shared" si="43"/>
        <v>8</v>
      </c>
      <c r="S175" s="48" t="str">
        <f t="shared" si="44"/>
        <v>65_8</v>
      </c>
      <c r="T175" s="48">
        <v>5085</v>
      </c>
      <c r="U175" s="1"/>
      <c r="V175" s="55">
        <v>65</v>
      </c>
      <c r="W175" s="55">
        <v>8</v>
      </c>
      <c r="X175" s="55">
        <v>52</v>
      </c>
      <c r="Y175" s="48">
        <f t="shared" si="38"/>
        <v>8</v>
      </c>
      <c r="Z175" s="48" t="str">
        <f t="shared" si="39"/>
        <v>65_8</v>
      </c>
      <c r="AA175" s="48">
        <v>5197</v>
      </c>
      <c r="AB175" s="484"/>
      <c r="AC175" s="55">
        <v>65</v>
      </c>
      <c r="AD175" s="55">
        <v>8</v>
      </c>
      <c r="AE175" s="55">
        <v>52</v>
      </c>
      <c r="AF175" s="48">
        <f t="shared" si="34"/>
        <v>8</v>
      </c>
      <c r="AG175" s="48" t="str">
        <f t="shared" si="40"/>
        <v>65_8</v>
      </c>
      <c r="AH175" s="48">
        <v>5363</v>
      </c>
      <c r="AI175" s="484"/>
      <c r="AJ175" s="55">
        <v>65</v>
      </c>
      <c r="AK175" s="55">
        <v>8</v>
      </c>
      <c r="AL175" s="55">
        <v>52</v>
      </c>
      <c r="AM175" s="48">
        <f t="shared" si="45"/>
        <v>8</v>
      </c>
      <c r="AN175" s="48" t="str">
        <f t="shared" si="46"/>
        <v>65_8</v>
      </c>
      <c r="AO175" s="50" t="str">
        <f t="shared" si="47"/>
        <v>65_8</v>
      </c>
      <c r="AP175" s="50">
        <f t="shared" si="35"/>
        <v>5197</v>
      </c>
      <c r="AQ175" s="50">
        <f t="shared" si="36"/>
        <v>5363</v>
      </c>
      <c r="AR175" s="473">
        <f t="shared" si="37"/>
        <v>5363</v>
      </c>
      <c r="AS175" s="469">
        <f t="shared" si="48"/>
        <v>34.268370607028757</v>
      </c>
      <c r="AT175" s="5"/>
      <c r="AU175" s="5"/>
      <c r="AV175" s="5"/>
      <c r="AW175" s="5"/>
      <c r="AX175" s="5"/>
      <c r="AY175" s="5"/>
      <c r="AZ175" s="6"/>
    </row>
    <row r="176" spans="1:52" x14ac:dyDescent="0.15">
      <c r="A176" s="55">
        <v>65</v>
      </c>
      <c r="B176" s="55">
        <v>9</v>
      </c>
      <c r="C176" s="55">
        <v>54</v>
      </c>
      <c r="D176" s="48">
        <f t="shared" si="49"/>
        <v>9</v>
      </c>
      <c r="E176" s="48" t="str">
        <f t="shared" si="50"/>
        <v>65_9</v>
      </c>
      <c r="F176" s="48">
        <v>4898</v>
      </c>
      <c r="G176" s="1"/>
      <c r="H176" s="55">
        <v>65</v>
      </c>
      <c r="I176" s="55">
        <v>9</v>
      </c>
      <c r="J176" s="55">
        <v>54</v>
      </c>
      <c r="K176" s="48">
        <f t="shared" si="41"/>
        <v>9</v>
      </c>
      <c r="L176" s="48" t="str">
        <f t="shared" si="42"/>
        <v>65_9</v>
      </c>
      <c r="M176" s="48">
        <v>5065</v>
      </c>
      <c r="N176" s="1"/>
      <c r="O176" s="55">
        <v>65</v>
      </c>
      <c r="P176" s="55">
        <v>9</v>
      </c>
      <c r="Q176" s="55">
        <v>54</v>
      </c>
      <c r="R176" s="48">
        <f t="shared" si="43"/>
        <v>9</v>
      </c>
      <c r="S176" s="48" t="str">
        <f t="shared" si="44"/>
        <v>65_9</v>
      </c>
      <c r="T176" s="48">
        <v>5225</v>
      </c>
      <c r="U176" s="68"/>
      <c r="V176" s="55">
        <v>65</v>
      </c>
      <c r="W176" s="55">
        <v>9</v>
      </c>
      <c r="X176" s="55">
        <v>54</v>
      </c>
      <c r="Y176" s="48">
        <f t="shared" si="38"/>
        <v>9</v>
      </c>
      <c r="Z176" s="48" t="str">
        <f t="shared" si="39"/>
        <v>65_9</v>
      </c>
      <c r="AA176" s="48">
        <v>5340</v>
      </c>
      <c r="AB176" s="484"/>
      <c r="AC176" s="55">
        <v>65</v>
      </c>
      <c r="AD176" s="55">
        <v>9</v>
      </c>
      <c r="AE176" s="55">
        <v>54</v>
      </c>
      <c r="AF176" s="48">
        <f t="shared" si="34"/>
        <v>9</v>
      </c>
      <c r="AG176" s="48" t="str">
        <f t="shared" si="40"/>
        <v>65_9</v>
      </c>
      <c r="AH176" s="48">
        <v>5511</v>
      </c>
      <c r="AI176" s="484"/>
      <c r="AJ176" s="55">
        <v>65</v>
      </c>
      <c r="AK176" s="55">
        <v>9</v>
      </c>
      <c r="AL176" s="55">
        <v>54</v>
      </c>
      <c r="AM176" s="48">
        <f t="shared" si="45"/>
        <v>9</v>
      </c>
      <c r="AN176" s="48" t="str">
        <f t="shared" si="46"/>
        <v>65_9</v>
      </c>
      <c r="AO176" s="50" t="str">
        <f t="shared" si="47"/>
        <v>65_9</v>
      </c>
      <c r="AP176" s="50">
        <f t="shared" si="35"/>
        <v>5340</v>
      </c>
      <c r="AQ176" s="50">
        <f t="shared" si="36"/>
        <v>5511</v>
      </c>
      <c r="AR176" s="473">
        <f t="shared" si="37"/>
        <v>5511</v>
      </c>
      <c r="AS176" s="469">
        <f t="shared" si="48"/>
        <v>35.214057507987221</v>
      </c>
      <c r="AT176" s="5"/>
      <c r="AU176" s="5"/>
      <c r="AV176" s="5"/>
      <c r="AW176" s="5"/>
      <c r="AX176" s="5"/>
      <c r="AY176" s="5"/>
      <c r="AZ176" s="6"/>
    </row>
    <row r="177" spans="1:52" x14ac:dyDescent="0.15">
      <c r="A177" s="55">
        <v>65</v>
      </c>
      <c r="B177" s="55">
        <v>10</v>
      </c>
      <c r="C177" s="55">
        <v>56</v>
      </c>
      <c r="D177" s="48">
        <f t="shared" si="49"/>
        <v>10</v>
      </c>
      <c r="E177" s="48" t="str">
        <f t="shared" si="50"/>
        <v>65_10</v>
      </c>
      <c r="F177" s="48">
        <v>5034</v>
      </c>
      <c r="G177" s="1"/>
      <c r="H177" s="55">
        <v>65</v>
      </c>
      <c r="I177" s="55">
        <v>10</v>
      </c>
      <c r="J177" s="55">
        <v>56</v>
      </c>
      <c r="K177" s="48">
        <f t="shared" si="41"/>
        <v>10</v>
      </c>
      <c r="L177" s="48" t="str">
        <f t="shared" si="42"/>
        <v>65_10</v>
      </c>
      <c r="M177" s="48">
        <v>5205</v>
      </c>
      <c r="N177" s="1"/>
      <c r="O177" s="55">
        <v>65</v>
      </c>
      <c r="P177" s="55">
        <v>10</v>
      </c>
      <c r="Q177" s="55">
        <v>56</v>
      </c>
      <c r="R177" s="48">
        <f t="shared" si="43"/>
        <v>10</v>
      </c>
      <c r="S177" s="48" t="str">
        <f t="shared" si="44"/>
        <v>65_10</v>
      </c>
      <c r="T177" s="48">
        <v>5369</v>
      </c>
      <c r="U177" s="68"/>
      <c r="V177" s="55">
        <v>65</v>
      </c>
      <c r="W177" s="55">
        <v>10</v>
      </c>
      <c r="X177" s="55">
        <v>56</v>
      </c>
      <c r="Y177" s="48">
        <f t="shared" si="38"/>
        <v>10</v>
      </c>
      <c r="Z177" s="48" t="str">
        <f t="shared" si="39"/>
        <v>65_10</v>
      </c>
      <c r="AA177" s="48">
        <v>5487</v>
      </c>
      <c r="AB177" s="484"/>
      <c r="AC177" s="55">
        <v>65</v>
      </c>
      <c r="AD177" s="55">
        <v>10</v>
      </c>
      <c r="AE177" s="55">
        <v>56</v>
      </c>
      <c r="AF177" s="48">
        <f t="shared" si="34"/>
        <v>10</v>
      </c>
      <c r="AG177" s="48" t="str">
        <f t="shared" si="40"/>
        <v>65_10</v>
      </c>
      <c r="AH177" s="48">
        <v>5663</v>
      </c>
      <c r="AI177" s="484"/>
      <c r="AJ177" s="55">
        <v>65</v>
      </c>
      <c r="AK177" s="55">
        <v>10</v>
      </c>
      <c r="AL177" s="55">
        <v>56</v>
      </c>
      <c r="AM177" s="48">
        <f t="shared" si="45"/>
        <v>10</v>
      </c>
      <c r="AN177" s="48" t="str">
        <f t="shared" si="46"/>
        <v>65_10</v>
      </c>
      <c r="AO177" s="50" t="str">
        <f t="shared" si="47"/>
        <v>65_10</v>
      </c>
      <c r="AP177" s="50">
        <f t="shared" si="35"/>
        <v>5487</v>
      </c>
      <c r="AQ177" s="50">
        <f t="shared" si="36"/>
        <v>5663</v>
      </c>
      <c r="AR177" s="473">
        <f t="shared" si="37"/>
        <v>5663</v>
      </c>
      <c r="AS177" s="469">
        <f t="shared" si="48"/>
        <v>36.185303514376997</v>
      </c>
      <c r="AT177" s="5"/>
      <c r="AU177" s="5"/>
      <c r="AV177" s="5"/>
      <c r="AW177" s="5"/>
      <c r="AX177" s="5"/>
      <c r="AY177" s="5"/>
      <c r="AZ177" s="6"/>
    </row>
    <row r="178" spans="1:52" x14ac:dyDescent="0.15">
      <c r="A178" s="55">
        <v>65</v>
      </c>
      <c r="B178" s="55">
        <v>11</v>
      </c>
      <c r="C178" s="55">
        <v>57</v>
      </c>
      <c r="D178" s="48">
        <f t="shared" si="49"/>
        <v>11</v>
      </c>
      <c r="E178" s="48" t="str">
        <f t="shared" si="50"/>
        <v>65_11</v>
      </c>
      <c r="F178" s="48">
        <v>5097</v>
      </c>
      <c r="G178" s="1"/>
      <c r="H178" s="55">
        <v>65</v>
      </c>
      <c r="I178" s="55">
        <v>11</v>
      </c>
      <c r="J178" s="55">
        <v>57</v>
      </c>
      <c r="K178" s="48">
        <f t="shared" si="41"/>
        <v>11</v>
      </c>
      <c r="L178" s="48" t="str">
        <f t="shared" si="42"/>
        <v>65_11</v>
      </c>
      <c r="M178" s="48">
        <v>5270</v>
      </c>
      <c r="N178" s="1"/>
      <c r="O178" s="55">
        <v>65</v>
      </c>
      <c r="P178" s="55">
        <v>11</v>
      </c>
      <c r="Q178" s="55">
        <v>57</v>
      </c>
      <c r="R178" s="48">
        <f t="shared" si="43"/>
        <v>11</v>
      </c>
      <c r="S178" s="48" t="str">
        <f t="shared" si="44"/>
        <v>65_11</v>
      </c>
      <c r="T178" s="48">
        <v>5436</v>
      </c>
      <c r="U178" s="1"/>
      <c r="V178" s="55">
        <v>65</v>
      </c>
      <c r="W178" s="55">
        <v>11</v>
      </c>
      <c r="X178" s="55">
        <v>57</v>
      </c>
      <c r="Y178" s="48">
        <f t="shared" si="38"/>
        <v>11</v>
      </c>
      <c r="Z178" s="48" t="str">
        <f t="shared" si="39"/>
        <v>65_11</v>
      </c>
      <c r="AA178" s="48">
        <v>5556</v>
      </c>
      <c r="AB178" s="484"/>
      <c r="AC178" s="55">
        <v>65</v>
      </c>
      <c r="AD178" s="55">
        <v>11</v>
      </c>
      <c r="AE178" s="55">
        <v>57</v>
      </c>
      <c r="AF178" s="48">
        <f t="shared" si="34"/>
        <v>11</v>
      </c>
      <c r="AG178" s="48" t="str">
        <f t="shared" si="40"/>
        <v>65_11</v>
      </c>
      <c r="AH178" s="48">
        <v>5734</v>
      </c>
      <c r="AI178" s="484"/>
      <c r="AJ178" s="55">
        <v>65</v>
      </c>
      <c r="AK178" s="55">
        <v>11</v>
      </c>
      <c r="AL178" s="55">
        <v>57</v>
      </c>
      <c r="AM178" s="48">
        <f t="shared" si="45"/>
        <v>11</v>
      </c>
      <c r="AN178" s="48" t="str">
        <f t="shared" si="46"/>
        <v>65_11</v>
      </c>
      <c r="AO178" s="50" t="str">
        <f t="shared" si="47"/>
        <v>65_11</v>
      </c>
      <c r="AP178" s="50">
        <f t="shared" si="35"/>
        <v>5556</v>
      </c>
      <c r="AQ178" s="50">
        <f t="shared" si="36"/>
        <v>5734</v>
      </c>
      <c r="AR178" s="473">
        <f t="shared" si="37"/>
        <v>5734</v>
      </c>
      <c r="AS178" s="469">
        <f t="shared" si="48"/>
        <v>36.638977635782744</v>
      </c>
      <c r="AT178" s="5"/>
      <c r="AU178" s="5"/>
      <c r="AV178" s="5"/>
      <c r="AW178" s="5"/>
      <c r="AX178" s="5"/>
      <c r="AY178" s="5"/>
      <c r="AZ178" s="6"/>
    </row>
    <row r="179" spans="1:52" x14ac:dyDescent="0.15">
      <c r="A179" s="55">
        <v>65</v>
      </c>
      <c r="B179" s="55">
        <v>12</v>
      </c>
      <c r="C179" s="55">
        <v>58</v>
      </c>
      <c r="D179" s="48">
        <f t="shared" si="49"/>
        <v>12</v>
      </c>
      <c r="E179" s="48" t="str">
        <f t="shared" si="50"/>
        <v>65_12</v>
      </c>
      <c r="F179" s="48">
        <v>5166</v>
      </c>
      <c r="G179" s="1"/>
      <c r="H179" s="55">
        <v>65</v>
      </c>
      <c r="I179" s="55">
        <v>12</v>
      </c>
      <c r="J179" s="55">
        <v>58</v>
      </c>
      <c r="K179" s="48">
        <f t="shared" si="41"/>
        <v>12</v>
      </c>
      <c r="L179" s="48" t="str">
        <f t="shared" si="42"/>
        <v>65_12</v>
      </c>
      <c r="M179" s="48">
        <v>5342</v>
      </c>
      <c r="N179" s="1"/>
      <c r="O179" s="55">
        <v>65</v>
      </c>
      <c r="P179" s="55">
        <v>12</v>
      </c>
      <c r="Q179" s="55">
        <v>58</v>
      </c>
      <c r="R179" s="48">
        <f t="shared" si="43"/>
        <v>12</v>
      </c>
      <c r="S179" s="48" t="str">
        <f t="shared" si="44"/>
        <v>65_12</v>
      </c>
      <c r="T179" s="48">
        <v>5510</v>
      </c>
      <c r="U179" s="68"/>
      <c r="V179" s="55">
        <v>65</v>
      </c>
      <c r="W179" s="55">
        <v>12</v>
      </c>
      <c r="X179" s="55">
        <v>58</v>
      </c>
      <c r="Y179" s="48">
        <f t="shared" si="38"/>
        <v>12</v>
      </c>
      <c r="Z179" s="48" t="str">
        <f t="shared" si="39"/>
        <v>65_12</v>
      </c>
      <c r="AA179" s="48">
        <v>5631</v>
      </c>
      <c r="AB179" s="484"/>
      <c r="AC179" s="55">
        <v>65</v>
      </c>
      <c r="AD179" s="55">
        <v>12</v>
      </c>
      <c r="AE179" s="55">
        <v>58</v>
      </c>
      <c r="AF179" s="48">
        <f t="shared" si="34"/>
        <v>12</v>
      </c>
      <c r="AG179" s="48" t="str">
        <f t="shared" si="40"/>
        <v>65_12</v>
      </c>
      <c r="AH179" s="48">
        <v>5811</v>
      </c>
      <c r="AI179" s="484"/>
      <c r="AJ179" s="55">
        <v>65</v>
      </c>
      <c r="AK179" s="55">
        <v>12</v>
      </c>
      <c r="AL179" s="55">
        <v>58</v>
      </c>
      <c r="AM179" s="48">
        <f t="shared" si="45"/>
        <v>12</v>
      </c>
      <c r="AN179" s="48" t="str">
        <f t="shared" si="46"/>
        <v>65_12</v>
      </c>
      <c r="AO179" s="50" t="str">
        <f t="shared" si="47"/>
        <v>65_12</v>
      </c>
      <c r="AP179" s="50">
        <f t="shared" si="35"/>
        <v>5631</v>
      </c>
      <c r="AQ179" s="50">
        <f t="shared" si="36"/>
        <v>5811</v>
      </c>
      <c r="AR179" s="473">
        <f t="shared" si="37"/>
        <v>5811</v>
      </c>
      <c r="AS179" s="469">
        <f t="shared" si="48"/>
        <v>37.130990415335461</v>
      </c>
      <c r="AT179" s="5"/>
      <c r="AU179" s="5"/>
      <c r="AV179" s="5"/>
      <c r="AW179" s="5"/>
      <c r="AX179" s="5"/>
      <c r="AY179" s="5"/>
      <c r="AZ179" s="6"/>
    </row>
    <row r="180" spans="1:52" x14ac:dyDescent="0.15">
      <c r="A180" s="55">
        <v>65</v>
      </c>
      <c r="B180" s="55">
        <v>13</v>
      </c>
      <c r="C180" s="55">
        <v>59</v>
      </c>
      <c r="D180" s="48">
        <f t="shared" si="49"/>
        <v>13</v>
      </c>
      <c r="E180" s="48" t="str">
        <f t="shared" si="50"/>
        <v>65_13</v>
      </c>
      <c r="F180" s="48">
        <v>5231</v>
      </c>
      <c r="G180" s="1"/>
      <c r="H180" s="55">
        <v>65</v>
      </c>
      <c r="I180" s="55">
        <v>13</v>
      </c>
      <c r="J180" s="55">
        <v>59</v>
      </c>
      <c r="K180" s="48">
        <f t="shared" si="41"/>
        <v>13</v>
      </c>
      <c r="L180" s="48" t="str">
        <f t="shared" si="42"/>
        <v>65_13</v>
      </c>
      <c r="M180" s="48">
        <v>5409</v>
      </c>
      <c r="N180" s="1"/>
      <c r="O180" s="55">
        <v>65</v>
      </c>
      <c r="P180" s="55">
        <v>13</v>
      </c>
      <c r="Q180" s="55">
        <v>59</v>
      </c>
      <c r="R180" s="48">
        <f t="shared" si="43"/>
        <v>13</v>
      </c>
      <c r="S180" s="48" t="str">
        <f t="shared" si="44"/>
        <v>65_13</v>
      </c>
      <c r="T180" s="48">
        <v>5579</v>
      </c>
      <c r="U180" s="68"/>
      <c r="V180" s="55">
        <v>65</v>
      </c>
      <c r="W180" s="55">
        <v>13</v>
      </c>
      <c r="X180" s="55">
        <v>59</v>
      </c>
      <c r="Y180" s="48">
        <f t="shared" si="38"/>
        <v>13</v>
      </c>
      <c r="Z180" s="48" t="str">
        <f t="shared" si="39"/>
        <v>65_13</v>
      </c>
      <c r="AA180" s="48">
        <v>5702</v>
      </c>
      <c r="AB180" s="484"/>
      <c r="AC180" s="55">
        <v>65</v>
      </c>
      <c r="AD180" s="55">
        <v>13</v>
      </c>
      <c r="AE180" s="55">
        <v>59</v>
      </c>
      <c r="AF180" s="48">
        <f t="shared" si="34"/>
        <v>13</v>
      </c>
      <c r="AG180" s="48" t="str">
        <f t="shared" si="40"/>
        <v>65_13</v>
      </c>
      <c r="AH180" s="48">
        <v>5884</v>
      </c>
      <c r="AI180" s="484"/>
      <c r="AJ180" s="55">
        <v>65</v>
      </c>
      <c r="AK180" s="55">
        <v>13</v>
      </c>
      <c r="AL180" s="55">
        <v>59</v>
      </c>
      <c r="AM180" s="48">
        <f t="shared" si="45"/>
        <v>13</v>
      </c>
      <c r="AN180" s="48" t="str">
        <f t="shared" si="46"/>
        <v>65_13</v>
      </c>
      <c r="AO180" s="50" t="str">
        <f t="shared" si="47"/>
        <v>65_13</v>
      </c>
      <c r="AP180" s="50">
        <f t="shared" si="35"/>
        <v>5702</v>
      </c>
      <c r="AQ180" s="50">
        <f t="shared" si="36"/>
        <v>5884</v>
      </c>
      <c r="AR180" s="473">
        <f t="shared" si="37"/>
        <v>5884</v>
      </c>
      <c r="AS180" s="469">
        <f t="shared" si="48"/>
        <v>37.597444089456872</v>
      </c>
      <c r="AT180" s="5"/>
      <c r="AU180" s="5"/>
      <c r="AV180" s="5"/>
      <c r="AW180" s="5"/>
      <c r="AX180" s="5"/>
      <c r="AY180" s="5"/>
      <c r="AZ180" s="6"/>
    </row>
    <row r="181" spans="1:52" x14ac:dyDescent="0.15">
      <c r="A181" s="55">
        <v>65</v>
      </c>
      <c r="B181" s="55">
        <v>14</v>
      </c>
      <c r="C181" s="55">
        <v>60</v>
      </c>
      <c r="D181" s="48">
        <f t="shared" si="49"/>
        <v>14</v>
      </c>
      <c r="E181" s="48" t="str">
        <f t="shared" si="50"/>
        <v>65_14</v>
      </c>
      <c r="F181" s="48">
        <v>5296</v>
      </c>
      <c r="G181" s="1"/>
      <c r="H181" s="55">
        <v>65</v>
      </c>
      <c r="I181" s="55">
        <v>14</v>
      </c>
      <c r="J181" s="55">
        <v>60</v>
      </c>
      <c r="K181" s="48">
        <f t="shared" si="41"/>
        <v>14</v>
      </c>
      <c r="L181" s="48" t="str">
        <f t="shared" si="42"/>
        <v>65_14</v>
      </c>
      <c r="M181" s="48">
        <v>5476</v>
      </c>
      <c r="N181" s="1"/>
      <c r="O181" s="55">
        <v>65</v>
      </c>
      <c r="P181" s="55">
        <v>14</v>
      </c>
      <c r="Q181" s="55">
        <v>60</v>
      </c>
      <c r="R181" s="48">
        <f t="shared" si="43"/>
        <v>14</v>
      </c>
      <c r="S181" s="48" t="str">
        <f t="shared" si="44"/>
        <v>65_14</v>
      </c>
      <c r="T181" s="48">
        <v>5648</v>
      </c>
      <c r="U181" s="1"/>
      <c r="V181" s="55">
        <v>65</v>
      </c>
      <c r="W181" s="55">
        <v>14</v>
      </c>
      <c r="X181" s="55">
        <v>60</v>
      </c>
      <c r="Y181" s="48">
        <f t="shared" si="38"/>
        <v>14</v>
      </c>
      <c r="Z181" s="48" t="str">
        <f t="shared" si="39"/>
        <v>65_14</v>
      </c>
      <c r="AA181" s="48">
        <v>5772</v>
      </c>
      <c r="AB181" s="484"/>
      <c r="AC181" s="55">
        <v>65</v>
      </c>
      <c r="AD181" s="55">
        <v>14</v>
      </c>
      <c r="AE181" s="55">
        <v>60</v>
      </c>
      <c r="AF181" s="48">
        <f t="shared" ref="AF181:AF230" si="51">AD181</f>
        <v>14</v>
      </c>
      <c r="AG181" s="48" t="str">
        <f t="shared" si="40"/>
        <v>65_14</v>
      </c>
      <c r="AH181" s="48">
        <v>5957</v>
      </c>
      <c r="AI181" s="484"/>
      <c r="AJ181" s="55">
        <v>65</v>
      </c>
      <c r="AK181" s="55">
        <v>14</v>
      </c>
      <c r="AL181" s="55">
        <v>60</v>
      </c>
      <c r="AM181" s="48">
        <f t="shared" si="45"/>
        <v>14</v>
      </c>
      <c r="AN181" s="48" t="str">
        <f t="shared" si="46"/>
        <v>65_14</v>
      </c>
      <c r="AO181" s="50" t="str">
        <f t="shared" si="47"/>
        <v>65_14</v>
      </c>
      <c r="AP181" s="50">
        <f t="shared" si="35"/>
        <v>5772</v>
      </c>
      <c r="AQ181" s="50">
        <f t="shared" si="36"/>
        <v>5957</v>
      </c>
      <c r="AR181" s="473">
        <f t="shared" si="37"/>
        <v>5957</v>
      </c>
      <c r="AS181" s="469">
        <f t="shared" si="48"/>
        <v>38.063897763578275</v>
      </c>
      <c r="AT181" s="5"/>
      <c r="AU181" s="5"/>
      <c r="AV181" s="5"/>
      <c r="AW181" s="5"/>
      <c r="AX181" s="5"/>
      <c r="AY181" s="5"/>
      <c r="AZ181" s="6"/>
    </row>
    <row r="182" spans="1:52" x14ac:dyDescent="0.15">
      <c r="A182" s="55">
        <v>70</v>
      </c>
      <c r="B182" s="55">
        <v>0</v>
      </c>
      <c r="C182" s="55">
        <v>44</v>
      </c>
      <c r="D182" s="48">
        <f t="shared" si="49"/>
        <v>0</v>
      </c>
      <c r="E182" s="48" t="str">
        <f t="shared" si="50"/>
        <v>70_0</v>
      </c>
      <c r="F182" s="48">
        <v>4243</v>
      </c>
      <c r="G182" s="1"/>
      <c r="H182" s="55">
        <v>70</v>
      </c>
      <c r="I182" s="55">
        <v>0</v>
      </c>
      <c r="J182" s="55">
        <v>44</v>
      </c>
      <c r="K182" s="48">
        <f t="shared" si="41"/>
        <v>0</v>
      </c>
      <c r="L182" s="48" t="str">
        <f t="shared" si="42"/>
        <v>70_0</v>
      </c>
      <c r="M182" s="48">
        <v>4387</v>
      </c>
      <c r="N182" s="1"/>
      <c r="O182" s="55">
        <v>70</v>
      </c>
      <c r="P182" s="55">
        <v>0</v>
      </c>
      <c r="Q182" s="55">
        <v>44</v>
      </c>
      <c r="R182" s="48">
        <f t="shared" si="43"/>
        <v>0</v>
      </c>
      <c r="S182" s="48" t="str">
        <f t="shared" si="44"/>
        <v>70_0</v>
      </c>
      <c r="T182" s="48">
        <v>4525</v>
      </c>
      <c r="U182" s="68"/>
      <c r="V182" s="55">
        <v>70</v>
      </c>
      <c r="W182" s="55">
        <v>0</v>
      </c>
      <c r="X182" s="55">
        <v>44</v>
      </c>
      <c r="Y182" s="48">
        <f t="shared" si="38"/>
        <v>0</v>
      </c>
      <c r="Z182" s="48" t="str">
        <f t="shared" si="39"/>
        <v>70_0</v>
      </c>
      <c r="AA182" s="48">
        <v>4625</v>
      </c>
      <c r="AB182" s="484"/>
      <c r="AC182" s="55">
        <v>70</v>
      </c>
      <c r="AD182" s="55">
        <v>0</v>
      </c>
      <c r="AE182" s="55">
        <v>44</v>
      </c>
      <c r="AF182" s="48">
        <f t="shared" si="51"/>
        <v>0</v>
      </c>
      <c r="AG182" s="48" t="str">
        <f t="shared" si="40"/>
        <v>70_0</v>
      </c>
      <c r="AH182" s="48">
        <v>4773</v>
      </c>
      <c r="AI182" s="484"/>
      <c r="AJ182" s="55">
        <v>70</v>
      </c>
      <c r="AK182" s="55">
        <v>0</v>
      </c>
      <c r="AL182" s="55">
        <v>44</v>
      </c>
      <c r="AM182" s="48">
        <f t="shared" si="45"/>
        <v>0</v>
      </c>
      <c r="AN182" s="48" t="str">
        <f t="shared" si="46"/>
        <v>70_0</v>
      </c>
      <c r="AO182" s="50" t="str">
        <f t="shared" si="47"/>
        <v>70_0</v>
      </c>
      <c r="AP182" s="50">
        <f t="shared" si="35"/>
        <v>4625</v>
      </c>
      <c r="AQ182" s="50">
        <f t="shared" si="36"/>
        <v>4773</v>
      </c>
      <c r="AR182" s="473">
        <f t="shared" si="37"/>
        <v>4773</v>
      </c>
      <c r="AS182" s="469">
        <f t="shared" si="48"/>
        <v>30.498402555910545</v>
      </c>
      <c r="AT182" s="5"/>
      <c r="AU182" s="5"/>
      <c r="AV182" s="5"/>
      <c r="AW182" s="5"/>
      <c r="AX182" s="5"/>
      <c r="AY182" s="5"/>
      <c r="AZ182" s="6"/>
    </row>
    <row r="183" spans="1:52" x14ac:dyDescent="0.15">
      <c r="A183" s="55">
        <v>70</v>
      </c>
      <c r="B183" s="55">
        <v>1</v>
      </c>
      <c r="C183" s="55">
        <v>47</v>
      </c>
      <c r="D183" s="48">
        <f t="shared" si="49"/>
        <v>1</v>
      </c>
      <c r="E183" s="48" t="str">
        <f t="shared" si="50"/>
        <v>70_1</v>
      </c>
      <c r="F183" s="48">
        <v>4436</v>
      </c>
      <c r="G183" s="1"/>
      <c r="H183" s="55">
        <v>70</v>
      </c>
      <c r="I183" s="55">
        <v>1</v>
      </c>
      <c r="J183" s="55">
        <v>47</v>
      </c>
      <c r="K183" s="48">
        <f t="shared" si="41"/>
        <v>1</v>
      </c>
      <c r="L183" s="48" t="str">
        <f t="shared" si="42"/>
        <v>70_1</v>
      </c>
      <c r="M183" s="48">
        <v>4587</v>
      </c>
      <c r="N183" s="1"/>
      <c r="O183" s="55">
        <v>70</v>
      </c>
      <c r="P183" s="55">
        <v>1</v>
      </c>
      <c r="Q183" s="55">
        <v>47</v>
      </c>
      <c r="R183" s="48">
        <f t="shared" si="43"/>
        <v>1</v>
      </c>
      <c r="S183" s="48" t="str">
        <f t="shared" si="44"/>
        <v>70_1</v>
      </c>
      <c r="T183" s="48">
        <v>4731</v>
      </c>
      <c r="U183" s="68"/>
      <c r="V183" s="55">
        <v>70</v>
      </c>
      <c r="W183" s="55">
        <v>1</v>
      </c>
      <c r="X183" s="55">
        <v>47</v>
      </c>
      <c r="Y183" s="48">
        <f t="shared" si="38"/>
        <v>1</v>
      </c>
      <c r="Z183" s="48" t="str">
        <f t="shared" si="39"/>
        <v>70_1</v>
      </c>
      <c r="AA183" s="48">
        <v>4835</v>
      </c>
      <c r="AB183" s="484"/>
      <c r="AC183" s="55">
        <v>70</v>
      </c>
      <c r="AD183" s="55">
        <v>1</v>
      </c>
      <c r="AE183" s="55">
        <v>47</v>
      </c>
      <c r="AF183" s="48">
        <f t="shared" si="51"/>
        <v>1</v>
      </c>
      <c r="AG183" s="48" t="str">
        <f t="shared" si="40"/>
        <v>70_1</v>
      </c>
      <c r="AH183" s="48">
        <v>4990</v>
      </c>
      <c r="AI183" s="484"/>
      <c r="AJ183" s="55">
        <v>70</v>
      </c>
      <c r="AK183" s="55">
        <v>1</v>
      </c>
      <c r="AL183" s="55">
        <v>47</v>
      </c>
      <c r="AM183" s="48">
        <f t="shared" si="45"/>
        <v>1</v>
      </c>
      <c r="AN183" s="48" t="str">
        <f t="shared" si="46"/>
        <v>70_1</v>
      </c>
      <c r="AO183" s="50" t="str">
        <f t="shared" si="47"/>
        <v>70_1</v>
      </c>
      <c r="AP183" s="50">
        <f t="shared" si="35"/>
        <v>4835</v>
      </c>
      <c r="AQ183" s="50">
        <f t="shared" si="36"/>
        <v>4990</v>
      </c>
      <c r="AR183" s="473">
        <f t="shared" si="37"/>
        <v>4990</v>
      </c>
      <c r="AS183" s="469">
        <f t="shared" si="48"/>
        <v>31.884984025559106</v>
      </c>
      <c r="AT183" s="5"/>
      <c r="AU183" s="5"/>
      <c r="AV183" s="5"/>
      <c r="AW183" s="5"/>
      <c r="AX183" s="5"/>
      <c r="AY183" s="5"/>
      <c r="AZ183" s="6"/>
    </row>
    <row r="184" spans="1:52" x14ac:dyDescent="0.15">
      <c r="A184" s="55">
        <v>70</v>
      </c>
      <c r="B184" s="55">
        <v>2</v>
      </c>
      <c r="C184" s="55">
        <v>50</v>
      </c>
      <c r="D184" s="48">
        <f t="shared" si="49"/>
        <v>2</v>
      </c>
      <c r="E184" s="48" t="str">
        <f t="shared" si="50"/>
        <v>70_2</v>
      </c>
      <c r="F184" s="48">
        <v>4635</v>
      </c>
      <c r="G184" s="1"/>
      <c r="H184" s="55">
        <v>70</v>
      </c>
      <c r="I184" s="55">
        <v>2</v>
      </c>
      <c r="J184" s="55">
        <v>50</v>
      </c>
      <c r="K184" s="48">
        <f t="shared" si="41"/>
        <v>2</v>
      </c>
      <c r="L184" s="48" t="str">
        <f t="shared" si="42"/>
        <v>70_2</v>
      </c>
      <c r="M184" s="48">
        <v>4793</v>
      </c>
      <c r="N184" s="1"/>
      <c r="O184" s="55">
        <v>70</v>
      </c>
      <c r="P184" s="55">
        <v>2</v>
      </c>
      <c r="Q184" s="55">
        <v>50</v>
      </c>
      <c r="R184" s="48">
        <f t="shared" si="43"/>
        <v>2</v>
      </c>
      <c r="S184" s="48" t="str">
        <f t="shared" si="44"/>
        <v>70_2</v>
      </c>
      <c r="T184" s="48">
        <v>4944</v>
      </c>
      <c r="U184" s="1"/>
      <c r="V184" s="55">
        <v>70</v>
      </c>
      <c r="W184" s="55">
        <v>2</v>
      </c>
      <c r="X184" s="55">
        <v>50</v>
      </c>
      <c r="Y184" s="48">
        <f t="shared" si="38"/>
        <v>2</v>
      </c>
      <c r="Z184" s="48" t="str">
        <f t="shared" si="39"/>
        <v>70_2</v>
      </c>
      <c r="AA184" s="48">
        <v>5053</v>
      </c>
      <c r="AB184" s="484"/>
      <c r="AC184" s="55">
        <v>70</v>
      </c>
      <c r="AD184" s="55">
        <v>2</v>
      </c>
      <c r="AE184" s="55">
        <v>50</v>
      </c>
      <c r="AF184" s="48">
        <f t="shared" si="51"/>
        <v>2</v>
      </c>
      <c r="AG184" s="48" t="str">
        <f t="shared" si="40"/>
        <v>70_2</v>
      </c>
      <c r="AH184" s="48">
        <v>5215</v>
      </c>
      <c r="AI184" s="484"/>
      <c r="AJ184" s="55">
        <v>70</v>
      </c>
      <c r="AK184" s="55">
        <v>2</v>
      </c>
      <c r="AL184" s="55">
        <v>50</v>
      </c>
      <c r="AM184" s="48">
        <f t="shared" si="45"/>
        <v>2</v>
      </c>
      <c r="AN184" s="48" t="str">
        <f t="shared" si="46"/>
        <v>70_2</v>
      </c>
      <c r="AO184" s="50" t="str">
        <f t="shared" si="47"/>
        <v>70_2</v>
      </c>
      <c r="AP184" s="50">
        <f t="shared" si="35"/>
        <v>5053</v>
      </c>
      <c r="AQ184" s="50">
        <f t="shared" si="36"/>
        <v>5215</v>
      </c>
      <c r="AR184" s="473">
        <f t="shared" si="37"/>
        <v>5215</v>
      </c>
      <c r="AS184" s="469">
        <f t="shared" si="48"/>
        <v>33.322683706070286</v>
      </c>
      <c r="AT184" s="5"/>
      <c r="AU184" s="5"/>
      <c r="AV184" s="5"/>
      <c r="AW184" s="5"/>
      <c r="AX184" s="5"/>
      <c r="AY184" s="5"/>
      <c r="AZ184" s="6"/>
    </row>
    <row r="185" spans="1:52" x14ac:dyDescent="0.15">
      <c r="A185" s="55">
        <v>70</v>
      </c>
      <c r="B185" s="55">
        <v>3</v>
      </c>
      <c r="C185" s="55">
        <v>53</v>
      </c>
      <c r="D185" s="48">
        <f t="shared" si="49"/>
        <v>3</v>
      </c>
      <c r="E185" s="48" t="str">
        <f t="shared" si="50"/>
        <v>70_3</v>
      </c>
      <c r="F185" s="48">
        <v>4833</v>
      </c>
      <c r="G185" s="1"/>
      <c r="H185" s="55">
        <v>70</v>
      </c>
      <c r="I185" s="55">
        <v>3</v>
      </c>
      <c r="J185" s="55">
        <v>53</v>
      </c>
      <c r="K185" s="48">
        <f t="shared" si="41"/>
        <v>3</v>
      </c>
      <c r="L185" s="48" t="str">
        <f t="shared" si="42"/>
        <v>70_3</v>
      </c>
      <c r="M185" s="48">
        <v>4997</v>
      </c>
      <c r="N185" s="1"/>
      <c r="O185" s="55">
        <v>70</v>
      </c>
      <c r="P185" s="55">
        <v>3</v>
      </c>
      <c r="Q185" s="55">
        <v>53</v>
      </c>
      <c r="R185" s="48">
        <f t="shared" si="43"/>
        <v>3</v>
      </c>
      <c r="S185" s="48" t="str">
        <f t="shared" si="44"/>
        <v>70_3</v>
      </c>
      <c r="T185" s="48">
        <v>5154</v>
      </c>
      <c r="U185" s="68"/>
      <c r="V185" s="55">
        <v>70</v>
      </c>
      <c r="W185" s="55">
        <v>3</v>
      </c>
      <c r="X185" s="55">
        <v>53</v>
      </c>
      <c r="Y185" s="48">
        <f t="shared" si="38"/>
        <v>3</v>
      </c>
      <c r="Z185" s="48" t="str">
        <f t="shared" si="39"/>
        <v>70_3</v>
      </c>
      <c r="AA185" s="48">
        <v>5267</v>
      </c>
      <c r="AB185" s="484"/>
      <c r="AC185" s="55">
        <v>70</v>
      </c>
      <c r="AD185" s="55">
        <v>3</v>
      </c>
      <c r="AE185" s="55">
        <v>53</v>
      </c>
      <c r="AF185" s="48">
        <f t="shared" si="51"/>
        <v>3</v>
      </c>
      <c r="AG185" s="48" t="str">
        <f t="shared" si="40"/>
        <v>70_3</v>
      </c>
      <c r="AH185" s="48">
        <v>5436</v>
      </c>
      <c r="AI185" s="484"/>
      <c r="AJ185" s="55">
        <v>70</v>
      </c>
      <c r="AK185" s="55">
        <v>3</v>
      </c>
      <c r="AL185" s="55">
        <v>53</v>
      </c>
      <c r="AM185" s="48">
        <f t="shared" si="45"/>
        <v>3</v>
      </c>
      <c r="AN185" s="48" t="str">
        <f t="shared" si="46"/>
        <v>70_3</v>
      </c>
      <c r="AO185" s="50" t="str">
        <f t="shared" si="47"/>
        <v>70_3</v>
      </c>
      <c r="AP185" s="50">
        <f t="shared" si="35"/>
        <v>5267</v>
      </c>
      <c r="AQ185" s="50">
        <f t="shared" si="36"/>
        <v>5436</v>
      </c>
      <c r="AR185" s="473">
        <f t="shared" si="37"/>
        <v>5436</v>
      </c>
      <c r="AS185" s="469">
        <f t="shared" si="48"/>
        <v>34.734824281150161</v>
      </c>
      <c r="AT185" s="5"/>
      <c r="AU185" s="5"/>
      <c r="AV185" s="5"/>
      <c r="AW185" s="5"/>
      <c r="AX185" s="5"/>
      <c r="AY185" s="5"/>
      <c r="AZ185" s="6"/>
    </row>
    <row r="186" spans="1:52" x14ac:dyDescent="0.15">
      <c r="A186" s="55">
        <v>70</v>
      </c>
      <c r="B186" s="55">
        <v>4</v>
      </c>
      <c r="C186" s="55">
        <v>56</v>
      </c>
      <c r="D186" s="48">
        <f t="shared" si="49"/>
        <v>4</v>
      </c>
      <c r="E186" s="48" t="str">
        <f t="shared" si="50"/>
        <v>70_4</v>
      </c>
      <c r="F186" s="48">
        <v>5034</v>
      </c>
      <c r="G186" s="1"/>
      <c r="H186" s="55">
        <v>70</v>
      </c>
      <c r="I186" s="55">
        <v>4</v>
      </c>
      <c r="J186" s="55">
        <v>56</v>
      </c>
      <c r="K186" s="48">
        <f t="shared" si="41"/>
        <v>4</v>
      </c>
      <c r="L186" s="48" t="str">
        <f t="shared" si="42"/>
        <v>70_4</v>
      </c>
      <c r="M186" s="48">
        <v>5205</v>
      </c>
      <c r="N186" s="1"/>
      <c r="O186" s="55">
        <v>70</v>
      </c>
      <c r="P186" s="55">
        <v>4</v>
      </c>
      <c r="Q186" s="55">
        <v>56</v>
      </c>
      <c r="R186" s="48">
        <f t="shared" si="43"/>
        <v>4</v>
      </c>
      <c r="S186" s="48" t="str">
        <f t="shared" si="44"/>
        <v>70_4</v>
      </c>
      <c r="T186" s="48">
        <v>5369</v>
      </c>
      <c r="U186" s="68"/>
      <c r="V186" s="55">
        <v>70</v>
      </c>
      <c r="W186" s="55">
        <v>4</v>
      </c>
      <c r="X186" s="55">
        <v>56</v>
      </c>
      <c r="Y186" s="48">
        <f t="shared" si="38"/>
        <v>4</v>
      </c>
      <c r="Z186" s="48" t="str">
        <f t="shared" si="39"/>
        <v>70_4</v>
      </c>
      <c r="AA186" s="48">
        <v>5487</v>
      </c>
      <c r="AB186" s="484"/>
      <c r="AC186" s="55">
        <v>70</v>
      </c>
      <c r="AD186" s="55">
        <v>4</v>
      </c>
      <c r="AE186" s="55">
        <v>56</v>
      </c>
      <c r="AF186" s="48">
        <f t="shared" si="51"/>
        <v>4</v>
      </c>
      <c r="AG186" s="48" t="str">
        <f t="shared" si="40"/>
        <v>70_4</v>
      </c>
      <c r="AH186" s="48">
        <v>5663</v>
      </c>
      <c r="AI186" s="484"/>
      <c r="AJ186" s="55">
        <v>70</v>
      </c>
      <c r="AK186" s="55">
        <v>4</v>
      </c>
      <c r="AL186" s="55">
        <v>56</v>
      </c>
      <c r="AM186" s="48">
        <f t="shared" si="45"/>
        <v>4</v>
      </c>
      <c r="AN186" s="48" t="str">
        <f t="shared" si="46"/>
        <v>70_4</v>
      </c>
      <c r="AO186" s="50" t="str">
        <f t="shared" si="47"/>
        <v>70_4</v>
      </c>
      <c r="AP186" s="50">
        <f t="shared" si="35"/>
        <v>5487</v>
      </c>
      <c r="AQ186" s="50">
        <f t="shared" si="36"/>
        <v>5663</v>
      </c>
      <c r="AR186" s="473">
        <f t="shared" si="37"/>
        <v>5663</v>
      </c>
      <c r="AS186" s="469">
        <f t="shared" si="48"/>
        <v>36.185303514376997</v>
      </c>
      <c r="AT186" s="5"/>
      <c r="AU186" s="5"/>
      <c r="AV186" s="5"/>
      <c r="AW186" s="5"/>
      <c r="AX186" s="5"/>
      <c r="AY186" s="5"/>
      <c r="AZ186" s="6"/>
    </row>
    <row r="187" spans="1:52" x14ac:dyDescent="0.15">
      <c r="A187" s="55">
        <v>70</v>
      </c>
      <c r="B187" s="55">
        <v>5</v>
      </c>
      <c r="C187" s="55">
        <v>59</v>
      </c>
      <c r="D187" s="48">
        <f t="shared" si="49"/>
        <v>5</v>
      </c>
      <c r="E187" s="48" t="str">
        <f t="shared" si="50"/>
        <v>70_5</v>
      </c>
      <c r="F187" s="48">
        <v>5231</v>
      </c>
      <c r="G187" s="1"/>
      <c r="H187" s="55">
        <v>70</v>
      </c>
      <c r="I187" s="55">
        <v>5</v>
      </c>
      <c r="J187" s="55">
        <v>59</v>
      </c>
      <c r="K187" s="48">
        <f t="shared" si="41"/>
        <v>5</v>
      </c>
      <c r="L187" s="48" t="str">
        <f t="shared" si="42"/>
        <v>70_5</v>
      </c>
      <c r="M187" s="48">
        <v>5409</v>
      </c>
      <c r="N187" s="1"/>
      <c r="O187" s="55">
        <v>70</v>
      </c>
      <c r="P187" s="55">
        <v>5</v>
      </c>
      <c r="Q187" s="55">
        <v>59</v>
      </c>
      <c r="R187" s="48">
        <f t="shared" si="43"/>
        <v>5</v>
      </c>
      <c r="S187" s="48" t="str">
        <f t="shared" si="44"/>
        <v>70_5</v>
      </c>
      <c r="T187" s="48">
        <v>5579</v>
      </c>
      <c r="U187" s="1"/>
      <c r="V187" s="55">
        <v>70</v>
      </c>
      <c r="W187" s="55">
        <v>5</v>
      </c>
      <c r="X187" s="55">
        <v>59</v>
      </c>
      <c r="Y187" s="48">
        <f t="shared" si="38"/>
        <v>5</v>
      </c>
      <c r="Z187" s="48" t="str">
        <f t="shared" si="39"/>
        <v>70_5</v>
      </c>
      <c r="AA187" s="48">
        <v>5702</v>
      </c>
      <c r="AB187" s="484"/>
      <c r="AC187" s="55">
        <v>70</v>
      </c>
      <c r="AD187" s="55">
        <v>5</v>
      </c>
      <c r="AE187" s="55">
        <v>59</v>
      </c>
      <c r="AF187" s="48">
        <f t="shared" si="51"/>
        <v>5</v>
      </c>
      <c r="AG187" s="48" t="str">
        <f t="shared" si="40"/>
        <v>70_5</v>
      </c>
      <c r="AH187" s="48">
        <v>5884</v>
      </c>
      <c r="AI187" s="484"/>
      <c r="AJ187" s="55">
        <v>70</v>
      </c>
      <c r="AK187" s="55">
        <v>5</v>
      </c>
      <c r="AL187" s="55">
        <v>59</v>
      </c>
      <c r="AM187" s="48">
        <f t="shared" si="45"/>
        <v>5</v>
      </c>
      <c r="AN187" s="48" t="str">
        <f t="shared" si="46"/>
        <v>70_5</v>
      </c>
      <c r="AO187" s="50" t="str">
        <f t="shared" si="47"/>
        <v>70_5</v>
      </c>
      <c r="AP187" s="50">
        <f t="shared" si="35"/>
        <v>5702</v>
      </c>
      <c r="AQ187" s="50">
        <f t="shared" si="36"/>
        <v>5884</v>
      </c>
      <c r="AR187" s="473">
        <f t="shared" si="37"/>
        <v>5884</v>
      </c>
      <c r="AS187" s="469">
        <f t="shared" si="48"/>
        <v>37.597444089456872</v>
      </c>
      <c r="AT187" s="5"/>
      <c r="AU187" s="5"/>
      <c r="AV187" s="5"/>
      <c r="AW187" s="5"/>
      <c r="AX187" s="5"/>
      <c r="AY187" s="5"/>
      <c r="AZ187" s="6"/>
    </row>
    <row r="188" spans="1:52" x14ac:dyDescent="0.15">
      <c r="A188" s="55">
        <v>70</v>
      </c>
      <c r="B188" s="55">
        <v>6</v>
      </c>
      <c r="C188" s="55">
        <v>62</v>
      </c>
      <c r="D188" s="48">
        <f t="shared" si="49"/>
        <v>6</v>
      </c>
      <c r="E188" s="48" t="str">
        <f t="shared" si="50"/>
        <v>70_6</v>
      </c>
      <c r="F188" s="48">
        <v>5430</v>
      </c>
      <c r="G188" s="1"/>
      <c r="H188" s="55">
        <v>70</v>
      </c>
      <c r="I188" s="55">
        <v>6</v>
      </c>
      <c r="J188" s="55">
        <v>62</v>
      </c>
      <c r="K188" s="48">
        <f t="shared" si="41"/>
        <v>6</v>
      </c>
      <c r="L188" s="48" t="str">
        <f t="shared" si="42"/>
        <v>70_6</v>
      </c>
      <c r="M188" s="48">
        <v>5615</v>
      </c>
      <c r="N188" s="1"/>
      <c r="O188" s="55">
        <v>70</v>
      </c>
      <c r="P188" s="55">
        <v>6</v>
      </c>
      <c r="Q188" s="55">
        <v>62</v>
      </c>
      <c r="R188" s="48">
        <f t="shared" si="43"/>
        <v>6</v>
      </c>
      <c r="S188" s="48" t="str">
        <f t="shared" si="44"/>
        <v>70_6</v>
      </c>
      <c r="T188" s="48">
        <v>5792</v>
      </c>
      <c r="U188" s="68"/>
      <c r="V188" s="55">
        <v>70</v>
      </c>
      <c r="W188" s="55">
        <v>6</v>
      </c>
      <c r="X188" s="55">
        <v>62</v>
      </c>
      <c r="Y188" s="48">
        <f t="shared" si="38"/>
        <v>6</v>
      </c>
      <c r="Z188" s="48" t="str">
        <f t="shared" si="39"/>
        <v>70_6</v>
      </c>
      <c r="AA188" s="48">
        <v>5919</v>
      </c>
      <c r="AB188" s="484"/>
      <c r="AC188" s="55">
        <v>70</v>
      </c>
      <c r="AD188" s="55">
        <v>6</v>
      </c>
      <c r="AE188" s="55">
        <v>62</v>
      </c>
      <c r="AF188" s="48">
        <f t="shared" si="51"/>
        <v>6</v>
      </c>
      <c r="AG188" s="48" t="str">
        <f t="shared" si="40"/>
        <v>70_6</v>
      </c>
      <c r="AH188" s="48">
        <v>6108</v>
      </c>
      <c r="AI188" s="484"/>
      <c r="AJ188" s="55">
        <v>70</v>
      </c>
      <c r="AK188" s="55">
        <v>6</v>
      </c>
      <c r="AL188" s="55">
        <v>62</v>
      </c>
      <c r="AM188" s="48">
        <f t="shared" si="45"/>
        <v>6</v>
      </c>
      <c r="AN188" s="48" t="str">
        <f t="shared" si="46"/>
        <v>70_6</v>
      </c>
      <c r="AO188" s="50" t="str">
        <f t="shared" si="47"/>
        <v>70_6</v>
      </c>
      <c r="AP188" s="50">
        <f t="shared" si="35"/>
        <v>5919</v>
      </c>
      <c r="AQ188" s="50">
        <f t="shared" si="36"/>
        <v>6108</v>
      </c>
      <c r="AR188" s="473">
        <f t="shared" si="37"/>
        <v>6108</v>
      </c>
      <c r="AS188" s="469">
        <f t="shared" si="48"/>
        <v>39.028753993610223</v>
      </c>
      <c r="AT188" s="5"/>
      <c r="AU188" s="5"/>
      <c r="AV188" s="5"/>
      <c r="AW188" s="5"/>
      <c r="AX188" s="5"/>
      <c r="AY188" s="5"/>
      <c r="AZ188" s="6"/>
    </row>
    <row r="189" spans="1:52" x14ac:dyDescent="0.15">
      <c r="A189" s="55">
        <v>70</v>
      </c>
      <c r="B189" s="55">
        <v>7</v>
      </c>
      <c r="C189" s="55">
        <v>64</v>
      </c>
      <c r="D189" s="48">
        <f t="shared" si="49"/>
        <v>7</v>
      </c>
      <c r="E189" s="48" t="str">
        <f t="shared" si="50"/>
        <v>70_7</v>
      </c>
      <c r="F189" s="48">
        <v>5564</v>
      </c>
      <c r="G189" s="1"/>
      <c r="H189" s="55">
        <v>70</v>
      </c>
      <c r="I189" s="55">
        <v>7</v>
      </c>
      <c r="J189" s="55">
        <v>64</v>
      </c>
      <c r="K189" s="48">
        <f t="shared" si="41"/>
        <v>7</v>
      </c>
      <c r="L189" s="48" t="str">
        <f t="shared" si="42"/>
        <v>70_7</v>
      </c>
      <c r="M189" s="48">
        <v>5753</v>
      </c>
      <c r="N189" s="1"/>
      <c r="O189" s="55">
        <v>70</v>
      </c>
      <c r="P189" s="55">
        <v>7</v>
      </c>
      <c r="Q189" s="55">
        <v>64</v>
      </c>
      <c r="R189" s="48">
        <f t="shared" si="43"/>
        <v>7</v>
      </c>
      <c r="S189" s="48" t="str">
        <f t="shared" si="44"/>
        <v>70_7</v>
      </c>
      <c r="T189" s="48">
        <v>5934</v>
      </c>
      <c r="U189" s="68"/>
      <c r="V189" s="55">
        <v>70</v>
      </c>
      <c r="W189" s="55">
        <v>7</v>
      </c>
      <c r="X189" s="55">
        <v>64</v>
      </c>
      <c r="Y189" s="48">
        <f t="shared" si="38"/>
        <v>7</v>
      </c>
      <c r="Z189" s="48" t="str">
        <f t="shared" si="39"/>
        <v>70_7</v>
      </c>
      <c r="AA189" s="48">
        <v>6065</v>
      </c>
      <c r="AB189" s="484"/>
      <c r="AC189" s="55">
        <v>70</v>
      </c>
      <c r="AD189" s="55">
        <v>7</v>
      </c>
      <c r="AE189" s="55">
        <v>64</v>
      </c>
      <c r="AF189" s="48">
        <f t="shared" si="51"/>
        <v>7</v>
      </c>
      <c r="AG189" s="48" t="str">
        <f t="shared" si="40"/>
        <v>70_7</v>
      </c>
      <c r="AH189" s="48">
        <v>6259</v>
      </c>
      <c r="AI189" s="484"/>
      <c r="AJ189" s="55">
        <v>70</v>
      </c>
      <c r="AK189" s="55">
        <v>7</v>
      </c>
      <c r="AL189" s="55">
        <v>64</v>
      </c>
      <c r="AM189" s="48">
        <f t="shared" si="45"/>
        <v>7</v>
      </c>
      <c r="AN189" s="48" t="str">
        <f t="shared" si="46"/>
        <v>70_7</v>
      </c>
      <c r="AO189" s="50" t="str">
        <f t="shared" si="47"/>
        <v>70_7</v>
      </c>
      <c r="AP189" s="50">
        <f t="shared" si="35"/>
        <v>6065</v>
      </c>
      <c r="AQ189" s="50">
        <f t="shared" si="36"/>
        <v>6259</v>
      </c>
      <c r="AR189" s="473">
        <f t="shared" si="37"/>
        <v>6259</v>
      </c>
      <c r="AS189" s="469">
        <f t="shared" si="48"/>
        <v>39.993610223642172</v>
      </c>
      <c r="AT189" s="5"/>
      <c r="AU189" s="5"/>
      <c r="AV189" s="5"/>
      <c r="AW189" s="5"/>
      <c r="AX189" s="5"/>
      <c r="AY189" s="5"/>
      <c r="AZ189" s="6"/>
    </row>
    <row r="190" spans="1:52" x14ac:dyDescent="0.15">
      <c r="A190" s="55">
        <v>70</v>
      </c>
      <c r="B190" s="55">
        <v>8</v>
      </c>
      <c r="C190" s="55">
        <v>66</v>
      </c>
      <c r="D190" s="48">
        <f t="shared" si="49"/>
        <v>8</v>
      </c>
      <c r="E190" s="48" t="str">
        <f t="shared" si="50"/>
        <v>70_8</v>
      </c>
      <c r="F190" s="48">
        <v>5731</v>
      </c>
      <c r="G190" s="1"/>
      <c r="H190" s="55">
        <v>70</v>
      </c>
      <c r="I190" s="55">
        <v>8</v>
      </c>
      <c r="J190" s="55">
        <v>66</v>
      </c>
      <c r="K190" s="48">
        <f t="shared" si="41"/>
        <v>8</v>
      </c>
      <c r="L190" s="48" t="str">
        <f t="shared" si="42"/>
        <v>70_8</v>
      </c>
      <c r="M190" s="48">
        <v>5926</v>
      </c>
      <c r="N190" s="1"/>
      <c r="O190" s="55">
        <v>70</v>
      </c>
      <c r="P190" s="55">
        <v>8</v>
      </c>
      <c r="Q190" s="55">
        <v>66</v>
      </c>
      <c r="R190" s="48">
        <f t="shared" si="43"/>
        <v>8</v>
      </c>
      <c r="S190" s="48" t="str">
        <f t="shared" si="44"/>
        <v>70_8</v>
      </c>
      <c r="T190" s="48">
        <v>6113</v>
      </c>
      <c r="U190" s="1"/>
      <c r="V190" s="55">
        <v>70</v>
      </c>
      <c r="W190" s="55">
        <v>8</v>
      </c>
      <c r="X190" s="55">
        <v>66</v>
      </c>
      <c r="Y190" s="48">
        <f t="shared" si="38"/>
        <v>8</v>
      </c>
      <c r="Z190" s="48" t="str">
        <f t="shared" si="39"/>
        <v>70_8</v>
      </c>
      <c r="AA190" s="48">
        <v>6247</v>
      </c>
      <c r="AB190" s="484"/>
      <c r="AC190" s="55">
        <v>70</v>
      </c>
      <c r="AD190" s="55">
        <v>8</v>
      </c>
      <c r="AE190" s="55">
        <v>66</v>
      </c>
      <c r="AF190" s="48">
        <f t="shared" si="51"/>
        <v>8</v>
      </c>
      <c r="AG190" s="48" t="str">
        <f t="shared" si="40"/>
        <v>70_8</v>
      </c>
      <c r="AH190" s="48">
        <v>6447</v>
      </c>
      <c r="AI190" s="484"/>
      <c r="AJ190" s="55">
        <v>70</v>
      </c>
      <c r="AK190" s="55">
        <v>8</v>
      </c>
      <c r="AL190" s="55">
        <v>66</v>
      </c>
      <c r="AM190" s="48">
        <f t="shared" si="45"/>
        <v>8</v>
      </c>
      <c r="AN190" s="48" t="str">
        <f t="shared" si="46"/>
        <v>70_8</v>
      </c>
      <c r="AO190" s="50" t="str">
        <f t="shared" si="47"/>
        <v>70_8</v>
      </c>
      <c r="AP190" s="50">
        <f t="shared" si="35"/>
        <v>6247</v>
      </c>
      <c r="AQ190" s="50">
        <f t="shared" si="36"/>
        <v>6447</v>
      </c>
      <c r="AR190" s="473">
        <f t="shared" si="37"/>
        <v>6447</v>
      </c>
      <c r="AS190" s="469">
        <f t="shared" si="48"/>
        <v>41.194888178913736</v>
      </c>
      <c r="AT190" s="5"/>
      <c r="AU190" s="5"/>
      <c r="AV190" s="5"/>
      <c r="AW190" s="5"/>
      <c r="AX190" s="5"/>
      <c r="AY190" s="5"/>
      <c r="AZ190" s="6"/>
    </row>
    <row r="191" spans="1:52" x14ac:dyDescent="0.15">
      <c r="A191" s="55">
        <v>70</v>
      </c>
      <c r="B191" s="55">
        <v>9</v>
      </c>
      <c r="C191" s="55">
        <v>68</v>
      </c>
      <c r="D191" s="48">
        <f t="shared" si="49"/>
        <v>9</v>
      </c>
      <c r="E191" s="48" t="str">
        <f t="shared" si="50"/>
        <v>70_9</v>
      </c>
      <c r="F191" s="48">
        <v>5895</v>
      </c>
      <c r="G191" s="1"/>
      <c r="H191" s="55">
        <v>70</v>
      </c>
      <c r="I191" s="55">
        <v>9</v>
      </c>
      <c r="J191" s="55">
        <v>68</v>
      </c>
      <c r="K191" s="48">
        <f t="shared" si="41"/>
        <v>9</v>
      </c>
      <c r="L191" s="48" t="str">
        <f t="shared" si="42"/>
        <v>70_9</v>
      </c>
      <c r="M191" s="48">
        <v>6095</v>
      </c>
      <c r="N191" s="1"/>
      <c r="O191" s="55">
        <v>70</v>
      </c>
      <c r="P191" s="55">
        <v>9</v>
      </c>
      <c r="Q191" s="55">
        <v>68</v>
      </c>
      <c r="R191" s="48">
        <f t="shared" si="43"/>
        <v>9</v>
      </c>
      <c r="S191" s="48" t="str">
        <f t="shared" si="44"/>
        <v>70_9</v>
      </c>
      <c r="T191" s="48">
        <v>6287</v>
      </c>
      <c r="U191" s="68"/>
      <c r="V191" s="55">
        <v>70</v>
      </c>
      <c r="W191" s="55">
        <v>9</v>
      </c>
      <c r="X191" s="55">
        <v>68</v>
      </c>
      <c r="Y191" s="48">
        <f t="shared" si="38"/>
        <v>9</v>
      </c>
      <c r="Z191" s="48" t="str">
        <f t="shared" si="39"/>
        <v>70_9</v>
      </c>
      <c r="AA191" s="48">
        <v>6425</v>
      </c>
      <c r="AB191" s="484"/>
      <c r="AC191" s="55">
        <v>70</v>
      </c>
      <c r="AD191" s="55">
        <v>9</v>
      </c>
      <c r="AE191" s="55">
        <v>68</v>
      </c>
      <c r="AF191" s="48">
        <f t="shared" si="51"/>
        <v>9</v>
      </c>
      <c r="AG191" s="48" t="str">
        <f t="shared" si="40"/>
        <v>70_9</v>
      </c>
      <c r="AH191" s="48">
        <v>6631</v>
      </c>
      <c r="AI191" s="484"/>
      <c r="AJ191" s="55">
        <v>70</v>
      </c>
      <c r="AK191" s="55">
        <v>9</v>
      </c>
      <c r="AL191" s="55">
        <v>68</v>
      </c>
      <c r="AM191" s="48">
        <f t="shared" si="45"/>
        <v>9</v>
      </c>
      <c r="AN191" s="48" t="str">
        <f t="shared" si="46"/>
        <v>70_9</v>
      </c>
      <c r="AO191" s="50" t="str">
        <f t="shared" si="47"/>
        <v>70_9</v>
      </c>
      <c r="AP191" s="50">
        <f t="shared" si="35"/>
        <v>6425</v>
      </c>
      <c r="AQ191" s="50">
        <f t="shared" si="36"/>
        <v>6631</v>
      </c>
      <c r="AR191" s="473">
        <f t="shared" si="37"/>
        <v>6631</v>
      </c>
      <c r="AS191" s="469">
        <f t="shared" si="48"/>
        <v>42.370607028753994</v>
      </c>
      <c r="AT191" s="5"/>
      <c r="AU191" s="5"/>
      <c r="AV191" s="5"/>
      <c r="AW191" s="5"/>
      <c r="AX191" s="5"/>
      <c r="AY191" s="5"/>
      <c r="AZ191" s="6"/>
    </row>
    <row r="192" spans="1:52" x14ac:dyDescent="0.15">
      <c r="A192" s="55">
        <v>70</v>
      </c>
      <c r="B192" s="55">
        <v>10</v>
      </c>
      <c r="C192" s="55">
        <v>70</v>
      </c>
      <c r="D192" s="48">
        <f t="shared" si="49"/>
        <v>10</v>
      </c>
      <c r="E192" s="48" t="str">
        <f t="shared" si="50"/>
        <v>70_10</v>
      </c>
      <c r="F192" s="48">
        <v>6061</v>
      </c>
      <c r="G192" s="1"/>
      <c r="H192" s="55">
        <v>70</v>
      </c>
      <c r="I192" s="55">
        <v>10</v>
      </c>
      <c r="J192" s="55">
        <v>70</v>
      </c>
      <c r="K192" s="48">
        <f t="shared" si="41"/>
        <v>10</v>
      </c>
      <c r="L192" s="48" t="str">
        <f t="shared" si="42"/>
        <v>70_10</v>
      </c>
      <c r="M192" s="48">
        <v>6267</v>
      </c>
      <c r="N192" s="1"/>
      <c r="O192" s="55">
        <v>70</v>
      </c>
      <c r="P192" s="55">
        <v>10</v>
      </c>
      <c r="Q192" s="55">
        <v>70</v>
      </c>
      <c r="R192" s="48">
        <f t="shared" si="43"/>
        <v>10</v>
      </c>
      <c r="S192" s="48" t="str">
        <f t="shared" si="44"/>
        <v>70_10</v>
      </c>
      <c r="T192" s="48">
        <v>6464</v>
      </c>
      <c r="U192" s="68"/>
      <c r="V192" s="55">
        <v>70</v>
      </c>
      <c r="W192" s="55">
        <v>10</v>
      </c>
      <c r="X192" s="55">
        <v>70</v>
      </c>
      <c r="Y192" s="48">
        <f t="shared" si="38"/>
        <v>10</v>
      </c>
      <c r="Z192" s="48" t="str">
        <f t="shared" si="39"/>
        <v>70_10</v>
      </c>
      <c r="AA192" s="48">
        <v>6606</v>
      </c>
      <c r="AB192" s="484"/>
      <c r="AC192" s="55">
        <v>70</v>
      </c>
      <c r="AD192" s="55">
        <v>10</v>
      </c>
      <c r="AE192" s="55">
        <v>70</v>
      </c>
      <c r="AF192" s="48">
        <f t="shared" si="51"/>
        <v>10</v>
      </c>
      <c r="AG192" s="48" t="str">
        <f t="shared" si="40"/>
        <v>70_10</v>
      </c>
      <c r="AH192" s="48">
        <v>6817</v>
      </c>
      <c r="AI192" s="484"/>
      <c r="AJ192" s="55">
        <v>70</v>
      </c>
      <c r="AK192" s="55">
        <v>10</v>
      </c>
      <c r="AL192" s="55">
        <v>70</v>
      </c>
      <c r="AM192" s="48">
        <f t="shared" si="45"/>
        <v>10</v>
      </c>
      <c r="AN192" s="48" t="str">
        <f t="shared" si="46"/>
        <v>70_10</v>
      </c>
      <c r="AO192" s="50" t="str">
        <f t="shared" si="47"/>
        <v>70_10</v>
      </c>
      <c r="AP192" s="50">
        <f t="shared" si="35"/>
        <v>6606</v>
      </c>
      <c r="AQ192" s="50">
        <f t="shared" si="36"/>
        <v>6817</v>
      </c>
      <c r="AR192" s="473">
        <f t="shared" si="37"/>
        <v>6817</v>
      </c>
      <c r="AS192" s="469">
        <f t="shared" si="48"/>
        <v>43.559105431309902</v>
      </c>
      <c r="AT192" s="5"/>
      <c r="AU192" s="5"/>
      <c r="AV192" s="5"/>
      <c r="AW192" s="5"/>
      <c r="AX192" s="5"/>
      <c r="AY192" s="5"/>
      <c r="AZ192" s="6"/>
    </row>
    <row r="193" spans="1:52" x14ac:dyDescent="0.15">
      <c r="A193" s="55">
        <v>70</v>
      </c>
      <c r="B193" s="55">
        <v>11</v>
      </c>
      <c r="C193" s="55">
        <v>71</v>
      </c>
      <c r="D193" s="48">
        <f t="shared" si="49"/>
        <v>11</v>
      </c>
      <c r="E193" s="48" t="str">
        <f t="shared" si="50"/>
        <v>70_11</v>
      </c>
      <c r="F193" s="48">
        <v>6147</v>
      </c>
      <c r="G193" s="1"/>
      <c r="H193" s="55">
        <v>70</v>
      </c>
      <c r="I193" s="55">
        <v>11</v>
      </c>
      <c r="J193" s="55">
        <v>71</v>
      </c>
      <c r="K193" s="48">
        <f t="shared" si="41"/>
        <v>11</v>
      </c>
      <c r="L193" s="48" t="str">
        <f t="shared" si="42"/>
        <v>70_11</v>
      </c>
      <c r="M193" s="48">
        <v>6356</v>
      </c>
      <c r="N193" s="1"/>
      <c r="O193" s="55">
        <v>70</v>
      </c>
      <c r="P193" s="55">
        <v>11</v>
      </c>
      <c r="Q193" s="55">
        <v>71</v>
      </c>
      <c r="R193" s="48">
        <f t="shared" si="43"/>
        <v>11</v>
      </c>
      <c r="S193" s="48" t="str">
        <f t="shared" si="44"/>
        <v>70_11</v>
      </c>
      <c r="T193" s="48">
        <v>6556</v>
      </c>
      <c r="U193" s="1"/>
      <c r="V193" s="55">
        <v>70</v>
      </c>
      <c r="W193" s="55">
        <v>11</v>
      </c>
      <c r="X193" s="55">
        <v>71</v>
      </c>
      <c r="Y193" s="48">
        <f t="shared" si="38"/>
        <v>11</v>
      </c>
      <c r="Z193" s="48" t="str">
        <f t="shared" si="39"/>
        <v>70_11</v>
      </c>
      <c r="AA193" s="48">
        <v>6700</v>
      </c>
      <c r="AB193" s="484"/>
      <c r="AC193" s="55">
        <v>70</v>
      </c>
      <c r="AD193" s="55">
        <v>11</v>
      </c>
      <c r="AE193" s="55">
        <v>71</v>
      </c>
      <c r="AF193" s="48">
        <f t="shared" si="51"/>
        <v>11</v>
      </c>
      <c r="AG193" s="48" t="str">
        <f t="shared" si="40"/>
        <v>70_11</v>
      </c>
      <c r="AH193" s="48">
        <v>6914</v>
      </c>
      <c r="AI193" s="484"/>
      <c r="AJ193" s="55">
        <v>70</v>
      </c>
      <c r="AK193" s="55">
        <v>11</v>
      </c>
      <c r="AL193" s="55">
        <v>71</v>
      </c>
      <c r="AM193" s="48">
        <f t="shared" si="45"/>
        <v>11</v>
      </c>
      <c r="AN193" s="48" t="str">
        <f t="shared" si="46"/>
        <v>70_11</v>
      </c>
      <c r="AO193" s="50" t="str">
        <f t="shared" si="47"/>
        <v>70_11</v>
      </c>
      <c r="AP193" s="50">
        <f t="shared" si="35"/>
        <v>6700</v>
      </c>
      <c r="AQ193" s="50">
        <f t="shared" si="36"/>
        <v>6914</v>
      </c>
      <c r="AR193" s="473">
        <f t="shared" si="37"/>
        <v>6914</v>
      </c>
      <c r="AS193" s="469">
        <f t="shared" si="48"/>
        <v>44.178913738019169</v>
      </c>
      <c r="AT193" s="5"/>
      <c r="AU193" s="5"/>
      <c r="AV193" s="5"/>
      <c r="AW193" s="5"/>
      <c r="AX193" s="5"/>
      <c r="AY193" s="5"/>
      <c r="AZ193" s="6"/>
    </row>
    <row r="194" spans="1:52" x14ac:dyDescent="0.15">
      <c r="A194" s="55">
        <v>70</v>
      </c>
      <c r="B194" s="55">
        <v>12</v>
      </c>
      <c r="C194" s="55">
        <v>72</v>
      </c>
      <c r="D194" s="48">
        <f t="shared" si="49"/>
        <v>12</v>
      </c>
      <c r="E194" s="48" t="str">
        <f t="shared" si="50"/>
        <v>70_12</v>
      </c>
      <c r="F194" s="48">
        <v>6229</v>
      </c>
      <c r="G194" s="1"/>
      <c r="H194" s="55">
        <v>70</v>
      </c>
      <c r="I194" s="55">
        <v>12</v>
      </c>
      <c r="J194" s="55">
        <v>72</v>
      </c>
      <c r="K194" s="48">
        <f t="shared" si="41"/>
        <v>12</v>
      </c>
      <c r="L194" s="48" t="str">
        <f t="shared" si="42"/>
        <v>70_12</v>
      </c>
      <c r="M194" s="48">
        <v>6441</v>
      </c>
      <c r="N194" s="1"/>
      <c r="O194" s="55">
        <v>70</v>
      </c>
      <c r="P194" s="55">
        <v>12</v>
      </c>
      <c r="Q194" s="55">
        <v>72</v>
      </c>
      <c r="R194" s="48">
        <f t="shared" si="43"/>
        <v>12</v>
      </c>
      <c r="S194" s="48" t="str">
        <f t="shared" si="44"/>
        <v>70_12</v>
      </c>
      <c r="T194" s="48">
        <v>6644</v>
      </c>
      <c r="U194" s="68"/>
      <c r="V194" s="55">
        <v>70</v>
      </c>
      <c r="W194" s="55">
        <v>12</v>
      </c>
      <c r="X194" s="55">
        <v>72</v>
      </c>
      <c r="Y194" s="48">
        <f t="shared" si="38"/>
        <v>12</v>
      </c>
      <c r="Z194" s="48" t="str">
        <f t="shared" si="39"/>
        <v>70_12</v>
      </c>
      <c r="AA194" s="48">
        <v>6790</v>
      </c>
      <c r="AB194" s="484"/>
      <c r="AC194" s="55">
        <v>70</v>
      </c>
      <c r="AD194" s="55">
        <v>12</v>
      </c>
      <c r="AE194" s="55">
        <v>72</v>
      </c>
      <c r="AF194" s="48">
        <f t="shared" si="51"/>
        <v>12</v>
      </c>
      <c r="AG194" s="48" t="str">
        <f t="shared" si="40"/>
        <v>70_12</v>
      </c>
      <c r="AH194" s="48">
        <v>7007</v>
      </c>
      <c r="AI194" s="484"/>
      <c r="AJ194" s="55">
        <v>70</v>
      </c>
      <c r="AK194" s="55">
        <v>12</v>
      </c>
      <c r="AL194" s="55">
        <v>72</v>
      </c>
      <c r="AM194" s="48">
        <f t="shared" si="45"/>
        <v>12</v>
      </c>
      <c r="AN194" s="48" t="str">
        <f t="shared" si="46"/>
        <v>70_12</v>
      </c>
      <c r="AO194" s="50" t="str">
        <f t="shared" si="47"/>
        <v>70_12</v>
      </c>
      <c r="AP194" s="50">
        <f t="shared" si="35"/>
        <v>6790</v>
      </c>
      <c r="AQ194" s="50">
        <f t="shared" si="36"/>
        <v>7007</v>
      </c>
      <c r="AR194" s="473">
        <f t="shared" si="37"/>
        <v>7007</v>
      </c>
      <c r="AS194" s="469">
        <f t="shared" si="48"/>
        <v>44.773162939297123</v>
      </c>
      <c r="AT194" s="5"/>
      <c r="AU194" s="5"/>
      <c r="AV194" s="5"/>
      <c r="AW194" s="5"/>
      <c r="AX194" s="5"/>
      <c r="AY194" s="5"/>
      <c r="AZ194" s="6"/>
    </row>
    <row r="195" spans="1:52" x14ac:dyDescent="0.15">
      <c r="A195" s="55">
        <v>70</v>
      </c>
      <c r="B195" s="55">
        <v>13</v>
      </c>
      <c r="C195" s="55">
        <v>73</v>
      </c>
      <c r="D195" s="48">
        <f t="shared" si="49"/>
        <v>13</v>
      </c>
      <c r="E195" s="48" t="str">
        <f t="shared" si="50"/>
        <v>70_13</v>
      </c>
      <c r="F195" s="48">
        <v>6311</v>
      </c>
      <c r="G195" s="1"/>
      <c r="H195" s="55">
        <v>70</v>
      </c>
      <c r="I195" s="55">
        <v>13</v>
      </c>
      <c r="J195" s="55">
        <v>73</v>
      </c>
      <c r="K195" s="48">
        <f t="shared" si="41"/>
        <v>13</v>
      </c>
      <c r="L195" s="48" t="str">
        <f t="shared" si="42"/>
        <v>70_13</v>
      </c>
      <c r="M195" s="48">
        <v>6526</v>
      </c>
      <c r="N195" s="1"/>
      <c r="O195" s="55">
        <v>70</v>
      </c>
      <c r="P195" s="55">
        <v>13</v>
      </c>
      <c r="Q195" s="55">
        <v>73</v>
      </c>
      <c r="R195" s="48">
        <f t="shared" si="43"/>
        <v>13</v>
      </c>
      <c r="S195" s="48" t="str">
        <f t="shared" si="44"/>
        <v>70_13</v>
      </c>
      <c r="T195" s="48">
        <v>6732</v>
      </c>
      <c r="U195" s="68"/>
      <c r="V195" s="55">
        <v>70</v>
      </c>
      <c r="W195" s="55">
        <v>13</v>
      </c>
      <c r="X195" s="55">
        <v>73</v>
      </c>
      <c r="Y195" s="48">
        <f t="shared" si="38"/>
        <v>13</v>
      </c>
      <c r="Z195" s="48" t="str">
        <f t="shared" si="39"/>
        <v>70_13</v>
      </c>
      <c r="AA195" s="48">
        <v>6880</v>
      </c>
      <c r="AB195" s="484"/>
      <c r="AC195" s="55">
        <v>70</v>
      </c>
      <c r="AD195" s="55">
        <v>13</v>
      </c>
      <c r="AE195" s="55">
        <v>73</v>
      </c>
      <c r="AF195" s="48">
        <f t="shared" si="51"/>
        <v>13</v>
      </c>
      <c r="AG195" s="48" t="str">
        <f t="shared" si="40"/>
        <v>70_13</v>
      </c>
      <c r="AH195" s="48">
        <v>7100</v>
      </c>
      <c r="AI195" s="484"/>
      <c r="AJ195" s="55">
        <v>70</v>
      </c>
      <c r="AK195" s="55">
        <v>13</v>
      </c>
      <c r="AL195" s="55">
        <v>73</v>
      </c>
      <c r="AM195" s="48">
        <f t="shared" si="45"/>
        <v>13</v>
      </c>
      <c r="AN195" s="48" t="str">
        <f t="shared" si="46"/>
        <v>70_13</v>
      </c>
      <c r="AO195" s="50" t="str">
        <f t="shared" si="47"/>
        <v>70_13</v>
      </c>
      <c r="AP195" s="50">
        <f t="shared" si="35"/>
        <v>6880</v>
      </c>
      <c r="AQ195" s="50">
        <f t="shared" si="36"/>
        <v>7100</v>
      </c>
      <c r="AR195" s="473">
        <f t="shared" si="37"/>
        <v>7100</v>
      </c>
      <c r="AS195" s="469">
        <f t="shared" si="48"/>
        <v>45.367412140575077</v>
      </c>
      <c r="AT195" s="5"/>
      <c r="AU195" s="5"/>
      <c r="AV195" s="5"/>
      <c r="AW195" s="5"/>
      <c r="AX195" s="5"/>
      <c r="AY195" s="5"/>
      <c r="AZ195" s="6"/>
    </row>
    <row r="196" spans="1:52" x14ac:dyDescent="0.15">
      <c r="A196" s="55">
        <v>70</v>
      </c>
      <c r="B196" s="55">
        <v>14</v>
      </c>
      <c r="C196" s="55">
        <v>74</v>
      </c>
      <c r="D196" s="48">
        <f t="shared" si="49"/>
        <v>14</v>
      </c>
      <c r="E196" s="48" t="str">
        <f t="shared" si="50"/>
        <v>70_14</v>
      </c>
      <c r="F196" s="48">
        <v>6396</v>
      </c>
      <c r="G196" s="1"/>
      <c r="H196" s="55">
        <v>70</v>
      </c>
      <c r="I196" s="55">
        <v>14</v>
      </c>
      <c r="J196" s="55">
        <v>74</v>
      </c>
      <c r="K196" s="48">
        <f t="shared" si="41"/>
        <v>14</v>
      </c>
      <c r="L196" s="48" t="str">
        <f t="shared" si="42"/>
        <v>70_14</v>
      </c>
      <c r="M196" s="48">
        <v>6613</v>
      </c>
      <c r="N196" s="1"/>
      <c r="O196" s="55">
        <v>70</v>
      </c>
      <c r="P196" s="55">
        <v>14</v>
      </c>
      <c r="Q196" s="55">
        <v>74</v>
      </c>
      <c r="R196" s="48">
        <f t="shared" si="43"/>
        <v>14</v>
      </c>
      <c r="S196" s="48" t="str">
        <f t="shared" si="44"/>
        <v>70_14</v>
      </c>
      <c r="T196" s="48">
        <v>6821</v>
      </c>
      <c r="U196" s="1"/>
      <c r="V196" s="55">
        <v>70</v>
      </c>
      <c r="W196" s="55">
        <v>14</v>
      </c>
      <c r="X196" s="55">
        <v>74</v>
      </c>
      <c r="Y196" s="48">
        <f t="shared" si="38"/>
        <v>14</v>
      </c>
      <c r="Z196" s="48" t="str">
        <f t="shared" si="39"/>
        <v>70_14</v>
      </c>
      <c r="AA196" s="48">
        <v>6971</v>
      </c>
      <c r="AB196" s="484"/>
      <c r="AC196" s="55">
        <v>70</v>
      </c>
      <c r="AD196" s="55">
        <v>14</v>
      </c>
      <c r="AE196" s="55">
        <v>74</v>
      </c>
      <c r="AF196" s="48">
        <f t="shared" si="51"/>
        <v>14</v>
      </c>
      <c r="AG196" s="48" t="str">
        <f t="shared" si="40"/>
        <v>70_14</v>
      </c>
      <c r="AH196" s="48">
        <v>7194</v>
      </c>
      <c r="AI196" s="484"/>
      <c r="AJ196" s="55">
        <v>70</v>
      </c>
      <c r="AK196" s="55">
        <v>14</v>
      </c>
      <c r="AL196" s="55">
        <v>74</v>
      </c>
      <c r="AM196" s="48">
        <f t="shared" si="45"/>
        <v>14</v>
      </c>
      <c r="AN196" s="48" t="str">
        <f t="shared" si="46"/>
        <v>70_14</v>
      </c>
      <c r="AO196" s="50" t="str">
        <f t="shared" si="47"/>
        <v>70_14</v>
      </c>
      <c r="AP196" s="50">
        <f t="shared" si="35"/>
        <v>6971</v>
      </c>
      <c r="AQ196" s="50">
        <f t="shared" si="36"/>
        <v>7194</v>
      </c>
      <c r="AR196" s="473">
        <f t="shared" si="37"/>
        <v>7194</v>
      </c>
      <c r="AS196" s="469">
        <f t="shared" si="48"/>
        <v>45.968051118210866</v>
      </c>
      <c r="AT196" s="5"/>
      <c r="AU196" s="5"/>
      <c r="AV196" s="5"/>
      <c r="AW196" s="5"/>
      <c r="AX196" s="5"/>
      <c r="AY196" s="5"/>
      <c r="AZ196" s="6"/>
    </row>
    <row r="197" spans="1:52" x14ac:dyDescent="0.15">
      <c r="A197" s="55">
        <v>75</v>
      </c>
      <c r="B197" s="55">
        <v>0</v>
      </c>
      <c r="C197" s="55">
        <v>56</v>
      </c>
      <c r="D197" s="48">
        <f t="shared" si="49"/>
        <v>0</v>
      </c>
      <c r="E197" s="48" t="str">
        <f t="shared" si="50"/>
        <v>75_0</v>
      </c>
      <c r="F197" s="48">
        <v>5034</v>
      </c>
      <c r="G197" s="1"/>
      <c r="H197" s="55">
        <v>75</v>
      </c>
      <c r="I197" s="55">
        <v>0</v>
      </c>
      <c r="J197" s="55">
        <v>56</v>
      </c>
      <c r="K197" s="48">
        <f t="shared" si="41"/>
        <v>0</v>
      </c>
      <c r="L197" s="48" t="str">
        <f t="shared" si="42"/>
        <v>75_0</v>
      </c>
      <c r="M197" s="48">
        <v>5205</v>
      </c>
      <c r="N197" s="1"/>
      <c r="O197" s="55">
        <v>75</v>
      </c>
      <c r="P197" s="55">
        <v>0</v>
      </c>
      <c r="Q197" s="55">
        <v>56</v>
      </c>
      <c r="R197" s="48">
        <f t="shared" si="43"/>
        <v>0</v>
      </c>
      <c r="S197" s="48" t="str">
        <f t="shared" si="44"/>
        <v>75_0</v>
      </c>
      <c r="T197" s="48">
        <v>5369</v>
      </c>
      <c r="U197" s="68"/>
      <c r="V197" s="55">
        <v>75</v>
      </c>
      <c r="W197" s="55">
        <v>0</v>
      </c>
      <c r="X197" s="55">
        <v>56</v>
      </c>
      <c r="Y197" s="48">
        <f t="shared" si="38"/>
        <v>0</v>
      </c>
      <c r="Z197" s="48" t="str">
        <f t="shared" si="39"/>
        <v>75_0</v>
      </c>
      <c r="AA197" s="48">
        <v>5487</v>
      </c>
      <c r="AB197" s="484"/>
      <c r="AC197" s="55">
        <v>75</v>
      </c>
      <c r="AD197" s="55">
        <v>0</v>
      </c>
      <c r="AE197" s="55">
        <v>56</v>
      </c>
      <c r="AF197" s="48">
        <f t="shared" si="51"/>
        <v>0</v>
      </c>
      <c r="AG197" s="48" t="str">
        <f t="shared" si="40"/>
        <v>75_0</v>
      </c>
      <c r="AH197" s="48">
        <v>5663</v>
      </c>
      <c r="AI197" s="484"/>
      <c r="AJ197" s="55">
        <v>75</v>
      </c>
      <c r="AK197" s="55">
        <v>0</v>
      </c>
      <c r="AL197" s="55">
        <v>56</v>
      </c>
      <c r="AM197" s="48">
        <f t="shared" si="45"/>
        <v>0</v>
      </c>
      <c r="AN197" s="48" t="str">
        <f t="shared" si="46"/>
        <v>75_0</v>
      </c>
      <c r="AO197" s="50" t="str">
        <f t="shared" si="47"/>
        <v>75_0</v>
      </c>
      <c r="AP197" s="50">
        <f t="shared" si="35"/>
        <v>5487</v>
      </c>
      <c r="AQ197" s="50">
        <f t="shared" si="36"/>
        <v>5663</v>
      </c>
      <c r="AR197" s="473">
        <f t="shared" si="37"/>
        <v>5663</v>
      </c>
      <c r="AS197" s="469">
        <f t="shared" si="48"/>
        <v>36.185303514376997</v>
      </c>
      <c r="AT197" s="5"/>
      <c r="AU197" s="5"/>
      <c r="AV197" s="5"/>
      <c r="AW197" s="5"/>
      <c r="AX197" s="5"/>
      <c r="AY197" s="5"/>
      <c r="AZ197" s="6"/>
    </row>
    <row r="198" spans="1:52" x14ac:dyDescent="0.15">
      <c r="A198" s="55">
        <v>75</v>
      </c>
      <c r="B198" s="55">
        <v>1</v>
      </c>
      <c r="C198" s="55">
        <v>59</v>
      </c>
      <c r="D198" s="48">
        <f t="shared" si="49"/>
        <v>1</v>
      </c>
      <c r="E198" s="48" t="str">
        <f t="shared" si="50"/>
        <v>75_1</v>
      </c>
      <c r="F198" s="48">
        <v>5231</v>
      </c>
      <c r="G198" s="1"/>
      <c r="H198" s="55">
        <v>75</v>
      </c>
      <c r="I198" s="55">
        <v>1</v>
      </c>
      <c r="J198" s="55">
        <v>59</v>
      </c>
      <c r="K198" s="48">
        <f t="shared" si="41"/>
        <v>1</v>
      </c>
      <c r="L198" s="48" t="str">
        <f t="shared" si="42"/>
        <v>75_1</v>
      </c>
      <c r="M198" s="48">
        <v>5409</v>
      </c>
      <c r="N198" s="1"/>
      <c r="O198" s="55">
        <v>75</v>
      </c>
      <c r="P198" s="55">
        <v>1</v>
      </c>
      <c r="Q198" s="55">
        <v>59</v>
      </c>
      <c r="R198" s="48">
        <f t="shared" si="43"/>
        <v>1</v>
      </c>
      <c r="S198" s="48" t="str">
        <f t="shared" si="44"/>
        <v>75_1</v>
      </c>
      <c r="T198" s="48">
        <v>5579</v>
      </c>
      <c r="U198" s="68"/>
      <c r="V198" s="55">
        <v>75</v>
      </c>
      <c r="W198" s="55">
        <v>1</v>
      </c>
      <c r="X198" s="55">
        <v>59</v>
      </c>
      <c r="Y198" s="48">
        <f t="shared" si="38"/>
        <v>1</v>
      </c>
      <c r="Z198" s="48" t="str">
        <f t="shared" si="39"/>
        <v>75_1</v>
      </c>
      <c r="AA198" s="48">
        <v>5702</v>
      </c>
      <c r="AB198" s="484"/>
      <c r="AC198" s="55">
        <v>75</v>
      </c>
      <c r="AD198" s="55">
        <v>1</v>
      </c>
      <c r="AE198" s="55">
        <v>59</v>
      </c>
      <c r="AF198" s="48">
        <f t="shared" si="51"/>
        <v>1</v>
      </c>
      <c r="AG198" s="48" t="str">
        <f t="shared" si="40"/>
        <v>75_1</v>
      </c>
      <c r="AH198" s="48">
        <v>5884</v>
      </c>
      <c r="AI198" s="484"/>
      <c r="AJ198" s="55">
        <v>75</v>
      </c>
      <c r="AK198" s="55">
        <v>1</v>
      </c>
      <c r="AL198" s="55">
        <v>59</v>
      </c>
      <c r="AM198" s="48">
        <f t="shared" si="45"/>
        <v>1</v>
      </c>
      <c r="AN198" s="48" t="str">
        <f t="shared" si="46"/>
        <v>75_1</v>
      </c>
      <c r="AO198" s="50" t="str">
        <f t="shared" si="47"/>
        <v>75_1</v>
      </c>
      <c r="AP198" s="50">
        <f t="shared" si="35"/>
        <v>5702</v>
      </c>
      <c r="AQ198" s="50">
        <f t="shared" si="36"/>
        <v>5884</v>
      </c>
      <c r="AR198" s="473">
        <f t="shared" si="37"/>
        <v>5884</v>
      </c>
      <c r="AS198" s="469">
        <f t="shared" si="48"/>
        <v>37.597444089456872</v>
      </c>
      <c r="AT198" s="5"/>
      <c r="AU198" s="5"/>
      <c r="AV198" s="5"/>
      <c r="AW198" s="5"/>
      <c r="AX198" s="5"/>
      <c r="AY198" s="5"/>
      <c r="AZ198" s="6"/>
    </row>
    <row r="199" spans="1:52" x14ac:dyDescent="0.15">
      <c r="A199" s="55">
        <v>75</v>
      </c>
      <c r="B199" s="55">
        <v>2</v>
      </c>
      <c r="C199" s="55">
        <v>62</v>
      </c>
      <c r="D199" s="48">
        <f t="shared" si="49"/>
        <v>2</v>
      </c>
      <c r="E199" s="48" t="str">
        <f t="shared" si="50"/>
        <v>75_2</v>
      </c>
      <c r="F199" s="48">
        <v>5430</v>
      </c>
      <c r="G199" s="1"/>
      <c r="H199" s="55">
        <v>75</v>
      </c>
      <c r="I199" s="55">
        <v>2</v>
      </c>
      <c r="J199" s="55">
        <v>62</v>
      </c>
      <c r="K199" s="48">
        <f t="shared" si="41"/>
        <v>2</v>
      </c>
      <c r="L199" s="48" t="str">
        <f t="shared" si="42"/>
        <v>75_2</v>
      </c>
      <c r="M199" s="48">
        <v>5615</v>
      </c>
      <c r="N199" s="1"/>
      <c r="O199" s="55">
        <v>75</v>
      </c>
      <c r="P199" s="55">
        <v>2</v>
      </c>
      <c r="Q199" s="55">
        <v>62</v>
      </c>
      <c r="R199" s="48">
        <f t="shared" si="43"/>
        <v>2</v>
      </c>
      <c r="S199" s="48" t="str">
        <f t="shared" si="44"/>
        <v>75_2</v>
      </c>
      <c r="T199" s="48">
        <v>5792</v>
      </c>
      <c r="U199" s="1"/>
      <c r="V199" s="55">
        <v>75</v>
      </c>
      <c r="W199" s="55">
        <v>2</v>
      </c>
      <c r="X199" s="55">
        <v>62</v>
      </c>
      <c r="Y199" s="48">
        <f t="shared" si="38"/>
        <v>2</v>
      </c>
      <c r="Z199" s="48" t="str">
        <f t="shared" si="39"/>
        <v>75_2</v>
      </c>
      <c r="AA199" s="48">
        <v>5919</v>
      </c>
      <c r="AB199" s="484"/>
      <c r="AC199" s="55">
        <v>75</v>
      </c>
      <c r="AD199" s="55">
        <v>2</v>
      </c>
      <c r="AE199" s="55">
        <v>62</v>
      </c>
      <c r="AF199" s="48">
        <f t="shared" si="51"/>
        <v>2</v>
      </c>
      <c r="AG199" s="48" t="str">
        <f t="shared" si="40"/>
        <v>75_2</v>
      </c>
      <c r="AH199" s="48">
        <v>6108</v>
      </c>
      <c r="AI199" s="484"/>
      <c r="AJ199" s="55">
        <v>75</v>
      </c>
      <c r="AK199" s="55">
        <v>2</v>
      </c>
      <c r="AL199" s="55">
        <v>62</v>
      </c>
      <c r="AM199" s="48">
        <f t="shared" si="45"/>
        <v>2</v>
      </c>
      <c r="AN199" s="48" t="str">
        <f t="shared" si="46"/>
        <v>75_2</v>
      </c>
      <c r="AO199" s="50" t="str">
        <f t="shared" si="47"/>
        <v>75_2</v>
      </c>
      <c r="AP199" s="50">
        <f t="shared" si="35"/>
        <v>5919</v>
      </c>
      <c r="AQ199" s="50">
        <f t="shared" si="36"/>
        <v>6108</v>
      </c>
      <c r="AR199" s="473">
        <f t="shared" si="37"/>
        <v>6108</v>
      </c>
      <c r="AS199" s="469">
        <f t="shared" si="48"/>
        <v>39.028753993610223</v>
      </c>
      <c r="AT199" s="5"/>
      <c r="AU199" s="5"/>
      <c r="AV199" s="5"/>
      <c r="AW199" s="5"/>
      <c r="AX199" s="5"/>
      <c r="AY199" s="5"/>
      <c r="AZ199" s="6"/>
    </row>
    <row r="200" spans="1:52" x14ac:dyDescent="0.15">
      <c r="A200" s="55">
        <v>75</v>
      </c>
      <c r="B200" s="55">
        <v>3</v>
      </c>
      <c r="C200" s="55">
        <v>65</v>
      </c>
      <c r="D200" s="48">
        <f t="shared" si="49"/>
        <v>3</v>
      </c>
      <c r="E200" s="48" t="str">
        <f t="shared" si="50"/>
        <v>75_3</v>
      </c>
      <c r="F200" s="48">
        <v>5647</v>
      </c>
      <c r="G200" s="1"/>
      <c r="H200" s="55">
        <v>75</v>
      </c>
      <c r="I200" s="55">
        <v>3</v>
      </c>
      <c r="J200" s="55">
        <v>65</v>
      </c>
      <c r="K200" s="48">
        <f t="shared" si="41"/>
        <v>3</v>
      </c>
      <c r="L200" s="48" t="str">
        <f t="shared" si="42"/>
        <v>75_3</v>
      </c>
      <c r="M200" s="48">
        <v>5839</v>
      </c>
      <c r="N200" s="1"/>
      <c r="O200" s="55">
        <v>75</v>
      </c>
      <c r="P200" s="55">
        <v>3</v>
      </c>
      <c r="Q200" s="55">
        <v>65</v>
      </c>
      <c r="R200" s="48">
        <f t="shared" si="43"/>
        <v>3</v>
      </c>
      <c r="S200" s="48" t="str">
        <f t="shared" si="44"/>
        <v>75_3</v>
      </c>
      <c r="T200" s="48">
        <v>6023</v>
      </c>
      <c r="U200" s="68"/>
      <c r="V200" s="55">
        <v>75</v>
      </c>
      <c r="W200" s="55">
        <v>3</v>
      </c>
      <c r="X200" s="55">
        <v>65</v>
      </c>
      <c r="Y200" s="48">
        <f t="shared" si="38"/>
        <v>3</v>
      </c>
      <c r="Z200" s="48" t="str">
        <f t="shared" si="39"/>
        <v>75_3</v>
      </c>
      <c r="AA200" s="48">
        <v>6156</v>
      </c>
      <c r="AB200" s="484"/>
      <c r="AC200" s="55">
        <v>75</v>
      </c>
      <c r="AD200" s="55">
        <v>3</v>
      </c>
      <c r="AE200" s="55">
        <v>65</v>
      </c>
      <c r="AF200" s="48">
        <f t="shared" si="51"/>
        <v>3</v>
      </c>
      <c r="AG200" s="48" t="str">
        <f t="shared" si="40"/>
        <v>75_3</v>
      </c>
      <c r="AH200" s="48">
        <v>6353</v>
      </c>
      <c r="AI200" s="484"/>
      <c r="AJ200" s="55">
        <v>75</v>
      </c>
      <c r="AK200" s="55">
        <v>3</v>
      </c>
      <c r="AL200" s="55">
        <v>65</v>
      </c>
      <c r="AM200" s="48">
        <f t="shared" si="45"/>
        <v>3</v>
      </c>
      <c r="AN200" s="48" t="str">
        <f t="shared" si="46"/>
        <v>75_3</v>
      </c>
      <c r="AO200" s="50" t="str">
        <f t="shared" si="47"/>
        <v>75_3</v>
      </c>
      <c r="AP200" s="50">
        <f t="shared" si="35"/>
        <v>6156</v>
      </c>
      <c r="AQ200" s="50">
        <f t="shared" si="36"/>
        <v>6353</v>
      </c>
      <c r="AR200" s="473">
        <f t="shared" si="37"/>
        <v>6353</v>
      </c>
      <c r="AS200" s="469">
        <f t="shared" si="48"/>
        <v>40.594249201277954</v>
      </c>
      <c r="AT200" s="5"/>
      <c r="AU200" s="5"/>
      <c r="AV200" s="5"/>
      <c r="AW200" s="5"/>
      <c r="AX200" s="5"/>
      <c r="AY200" s="5"/>
      <c r="AZ200" s="6"/>
    </row>
    <row r="201" spans="1:52" x14ac:dyDescent="0.15">
      <c r="A201" s="55">
        <v>75</v>
      </c>
      <c r="B201" s="55">
        <v>4</v>
      </c>
      <c r="C201" s="55">
        <v>68</v>
      </c>
      <c r="D201" s="48">
        <f t="shared" si="49"/>
        <v>4</v>
      </c>
      <c r="E201" s="48" t="str">
        <f t="shared" si="50"/>
        <v>75_4</v>
      </c>
      <c r="F201" s="48">
        <v>5895</v>
      </c>
      <c r="G201" s="1"/>
      <c r="H201" s="55">
        <v>75</v>
      </c>
      <c r="I201" s="55">
        <v>4</v>
      </c>
      <c r="J201" s="55">
        <v>68</v>
      </c>
      <c r="K201" s="48">
        <f t="shared" si="41"/>
        <v>4</v>
      </c>
      <c r="L201" s="48" t="str">
        <f t="shared" si="42"/>
        <v>75_4</v>
      </c>
      <c r="M201" s="48">
        <v>6095</v>
      </c>
      <c r="N201" s="1"/>
      <c r="O201" s="55">
        <v>75</v>
      </c>
      <c r="P201" s="55">
        <v>4</v>
      </c>
      <c r="Q201" s="55">
        <v>68</v>
      </c>
      <c r="R201" s="48">
        <f t="shared" si="43"/>
        <v>4</v>
      </c>
      <c r="S201" s="48" t="str">
        <f t="shared" si="44"/>
        <v>75_4</v>
      </c>
      <c r="T201" s="48">
        <v>6287</v>
      </c>
      <c r="U201" s="68"/>
      <c r="V201" s="55">
        <v>75</v>
      </c>
      <c r="W201" s="55">
        <v>4</v>
      </c>
      <c r="X201" s="55">
        <v>68</v>
      </c>
      <c r="Y201" s="48">
        <f t="shared" si="38"/>
        <v>4</v>
      </c>
      <c r="Z201" s="48" t="str">
        <f t="shared" si="39"/>
        <v>75_4</v>
      </c>
      <c r="AA201" s="48">
        <v>6425</v>
      </c>
      <c r="AB201" s="484"/>
      <c r="AC201" s="55">
        <v>75</v>
      </c>
      <c r="AD201" s="55">
        <v>4</v>
      </c>
      <c r="AE201" s="55">
        <v>68</v>
      </c>
      <c r="AF201" s="48">
        <f t="shared" si="51"/>
        <v>4</v>
      </c>
      <c r="AG201" s="48" t="str">
        <f t="shared" si="40"/>
        <v>75_4</v>
      </c>
      <c r="AH201" s="48">
        <v>6631</v>
      </c>
      <c r="AI201" s="484"/>
      <c r="AJ201" s="55">
        <v>75</v>
      </c>
      <c r="AK201" s="55">
        <v>4</v>
      </c>
      <c r="AL201" s="55">
        <v>68</v>
      </c>
      <c r="AM201" s="48">
        <f t="shared" si="45"/>
        <v>4</v>
      </c>
      <c r="AN201" s="48" t="str">
        <f t="shared" si="46"/>
        <v>75_4</v>
      </c>
      <c r="AO201" s="50" t="str">
        <f t="shared" si="47"/>
        <v>75_4</v>
      </c>
      <c r="AP201" s="50">
        <f t="shared" si="35"/>
        <v>6425</v>
      </c>
      <c r="AQ201" s="50">
        <f t="shared" si="36"/>
        <v>6631</v>
      </c>
      <c r="AR201" s="473">
        <f t="shared" si="37"/>
        <v>6631</v>
      </c>
      <c r="AS201" s="469">
        <f t="shared" si="48"/>
        <v>42.370607028753994</v>
      </c>
      <c r="AT201" s="5"/>
      <c r="AU201" s="5"/>
      <c r="AV201" s="5"/>
      <c r="AW201" s="5"/>
      <c r="AX201" s="5"/>
      <c r="AY201" s="5"/>
      <c r="AZ201" s="6"/>
    </row>
    <row r="202" spans="1:52" x14ac:dyDescent="0.15">
      <c r="A202" s="55">
        <v>75</v>
      </c>
      <c r="B202" s="55">
        <v>5</v>
      </c>
      <c r="C202" s="55">
        <v>71</v>
      </c>
      <c r="D202" s="48">
        <f t="shared" si="49"/>
        <v>5</v>
      </c>
      <c r="E202" s="48" t="str">
        <f t="shared" si="50"/>
        <v>75_5</v>
      </c>
      <c r="F202" s="48">
        <v>6147</v>
      </c>
      <c r="G202" s="1"/>
      <c r="H202" s="55">
        <v>75</v>
      </c>
      <c r="I202" s="55">
        <v>5</v>
      </c>
      <c r="J202" s="55">
        <v>71</v>
      </c>
      <c r="K202" s="48">
        <f t="shared" si="41"/>
        <v>5</v>
      </c>
      <c r="L202" s="48" t="str">
        <f t="shared" si="42"/>
        <v>75_5</v>
      </c>
      <c r="M202" s="48">
        <v>6356</v>
      </c>
      <c r="N202" s="1"/>
      <c r="O202" s="55">
        <v>75</v>
      </c>
      <c r="P202" s="55">
        <v>5</v>
      </c>
      <c r="Q202" s="55">
        <v>71</v>
      </c>
      <c r="R202" s="48">
        <f t="shared" si="43"/>
        <v>5</v>
      </c>
      <c r="S202" s="48" t="str">
        <f t="shared" si="44"/>
        <v>75_5</v>
      </c>
      <c r="T202" s="48">
        <v>6556</v>
      </c>
      <c r="U202" s="1"/>
      <c r="V202" s="55">
        <v>75</v>
      </c>
      <c r="W202" s="55">
        <v>5</v>
      </c>
      <c r="X202" s="55">
        <v>71</v>
      </c>
      <c r="Y202" s="48">
        <f t="shared" si="38"/>
        <v>5</v>
      </c>
      <c r="Z202" s="48" t="str">
        <f t="shared" si="39"/>
        <v>75_5</v>
      </c>
      <c r="AA202" s="48">
        <v>6700</v>
      </c>
      <c r="AB202" s="484"/>
      <c r="AC202" s="55">
        <v>75</v>
      </c>
      <c r="AD202" s="55">
        <v>5</v>
      </c>
      <c r="AE202" s="55">
        <v>71</v>
      </c>
      <c r="AF202" s="48">
        <f t="shared" si="51"/>
        <v>5</v>
      </c>
      <c r="AG202" s="48" t="str">
        <f t="shared" si="40"/>
        <v>75_5</v>
      </c>
      <c r="AH202" s="48">
        <v>6914</v>
      </c>
      <c r="AI202" s="484"/>
      <c r="AJ202" s="55">
        <v>75</v>
      </c>
      <c r="AK202" s="55">
        <v>5</v>
      </c>
      <c r="AL202" s="55">
        <v>71</v>
      </c>
      <c r="AM202" s="48">
        <f t="shared" si="45"/>
        <v>5</v>
      </c>
      <c r="AN202" s="48" t="str">
        <f t="shared" si="46"/>
        <v>75_5</v>
      </c>
      <c r="AO202" s="50" t="str">
        <f t="shared" si="47"/>
        <v>75_5</v>
      </c>
      <c r="AP202" s="50">
        <f t="shared" si="35"/>
        <v>6700</v>
      </c>
      <c r="AQ202" s="50">
        <f t="shared" si="36"/>
        <v>6914</v>
      </c>
      <c r="AR202" s="473">
        <f t="shared" si="37"/>
        <v>6914</v>
      </c>
      <c r="AS202" s="469">
        <f t="shared" si="48"/>
        <v>44.178913738019169</v>
      </c>
      <c r="AT202" s="5"/>
      <c r="AU202" s="5"/>
      <c r="AV202" s="5"/>
      <c r="AW202" s="5"/>
      <c r="AX202" s="5"/>
      <c r="AY202" s="5"/>
      <c r="AZ202" s="6"/>
    </row>
    <row r="203" spans="1:52" x14ac:dyDescent="0.15">
      <c r="A203" s="55">
        <v>75</v>
      </c>
      <c r="B203" s="55">
        <v>6</v>
      </c>
      <c r="C203" s="55">
        <v>74</v>
      </c>
      <c r="D203" s="48">
        <f t="shared" si="49"/>
        <v>6</v>
      </c>
      <c r="E203" s="48" t="str">
        <f t="shared" si="50"/>
        <v>75_6</v>
      </c>
      <c r="F203" s="48">
        <v>6396</v>
      </c>
      <c r="G203" s="1"/>
      <c r="H203" s="55">
        <v>75</v>
      </c>
      <c r="I203" s="55">
        <v>6</v>
      </c>
      <c r="J203" s="55">
        <v>74</v>
      </c>
      <c r="K203" s="48">
        <f t="shared" si="41"/>
        <v>6</v>
      </c>
      <c r="L203" s="48" t="str">
        <f t="shared" si="42"/>
        <v>75_6</v>
      </c>
      <c r="M203" s="48">
        <v>6613</v>
      </c>
      <c r="N203" s="1"/>
      <c r="O203" s="55">
        <v>75</v>
      </c>
      <c r="P203" s="55">
        <v>6</v>
      </c>
      <c r="Q203" s="55">
        <v>74</v>
      </c>
      <c r="R203" s="48">
        <f t="shared" si="43"/>
        <v>6</v>
      </c>
      <c r="S203" s="48" t="str">
        <f t="shared" si="44"/>
        <v>75_6</v>
      </c>
      <c r="T203" s="48">
        <v>6821</v>
      </c>
      <c r="U203" s="68"/>
      <c r="V203" s="55">
        <v>75</v>
      </c>
      <c r="W203" s="55">
        <v>6</v>
      </c>
      <c r="X203" s="55">
        <v>74</v>
      </c>
      <c r="Y203" s="48">
        <f t="shared" si="38"/>
        <v>6</v>
      </c>
      <c r="Z203" s="48" t="str">
        <f t="shared" si="39"/>
        <v>75_6</v>
      </c>
      <c r="AA203" s="48">
        <v>6971</v>
      </c>
      <c r="AB203" s="484"/>
      <c r="AC203" s="55">
        <v>75</v>
      </c>
      <c r="AD203" s="55">
        <v>6</v>
      </c>
      <c r="AE203" s="55">
        <v>74</v>
      </c>
      <c r="AF203" s="48">
        <f t="shared" si="51"/>
        <v>6</v>
      </c>
      <c r="AG203" s="48" t="str">
        <f t="shared" si="40"/>
        <v>75_6</v>
      </c>
      <c r="AH203" s="48">
        <v>7194</v>
      </c>
      <c r="AI203" s="484"/>
      <c r="AJ203" s="55">
        <v>75</v>
      </c>
      <c r="AK203" s="55">
        <v>6</v>
      </c>
      <c r="AL203" s="55">
        <v>74</v>
      </c>
      <c r="AM203" s="48">
        <f t="shared" si="45"/>
        <v>6</v>
      </c>
      <c r="AN203" s="48" t="str">
        <f t="shared" si="46"/>
        <v>75_6</v>
      </c>
      <c r="AO203" s="50" t="str">
        <f t="shared" si="47"/>
        <v>75_6</v>
      </c>
      <c r="AP203" s="50">
        <f t="shared" si="35"/>
        <v>6971</v>
      </c>
      <c r="AQ203" s="50">
        <f t="shared" si="36"/>
        <v>7194</v>
      </c>
      <c r="AR203" s="473">
        <f t="shared" si="37"/>
        <v>7194</v>
      </c>
      <c r="AS203" s="469">
        <f t="shared" si="48"/>
        <v>45.968051118210866</v>
      </c>
      <c r="AT203" s="5"/>
      <c r="AU203" s="5"/>
      <c r="AV203" s="5"/>
      <c r="AW203" s="5"/>
      <c r="AX203" s="5"/>
      <c r="AY203" s="5"/>
      <c r="AZ203" s="6"/>
    </row>
    <row r="204" spans="1:52" x14ac:dyDescent="0.15">
      <c r="A204" s="55">
        <v>75</v>
      </c>
      <c r="B204" s="55">
        <v>7</v>
      </c>
      <c r="C204" s="55">
        <v>76</v>
      </c>
      <c r="D204" s="48">
        <f t="shared" si="49"/>
        <v>7</v>
      </c>
      <c r="E204" s="48" t="str">
        <f t="shared" si="50"/>
        <v>75_7</v>
      </c>
      <c r="F204" s="48">
        <v>6560</v>
      </c>
      <c r="G204" s="1"/>
      <c r="H204" s="55">
        <v>75</v>
      </c>
      <c r="I204" s="55">
        <v>7</v>
      </c>
      <c r="J204" s="55">
        <v>76</v>
      </c>
      <c r="K204" s="48">
        <f t="shared" si="41"/>
        <v>7</v>
      </c>
      <c r="L204" s="48" t="str">
        <f t="shared" si="42"/>
        <v>75_7</v>
      </c>
      <c r="M204" s="48">
        <v>6783</v>
      </c>
      <c r="N204" s="1"/>
      <c r="O204" s="55">
        <v>75</v>
      </c>
      <c r="P204" s="55">
        <v>7</v>
      </c>
      <c r="Q204" s="55">
        <v>76</v>
      </c>
      <c r="R204" s="48">
        <f t="shared" si="43"/>
        <v>7</v>
      </c>
      <c r="S204" s="48" t="str">
        <f t="shared" si="44"/>
        <v>75_7</v>
      </c>
      <c r="T204" s="48">
        <v>6997</v>
      </c>
      <c r="U204" s="68"/>
      <c r="V204" s="55">
        <v>75</v>
      </c>
      <c r="W204" s="55">
        <v>7</v>
      </c>
      <c r="X204" s="55">
        <v>76</v>
      </c>
      <c r="Y204" s="48">
        <f t="shared" si="38"/>
        <v>7</v>
      </c>
      <c r="Z204" s="48" t="str">
        <f t="shared" si="39"/>
        <v>75_7</v>
      </c>
      <c r="AA204" s="48">
        <v>7151</v>
      </c>
      <c r="AB204" s="484"/>
      <c r="AC204" s="55">
        <v>75</v>
      </c>
      <c r="AD204" s="55">
        <v>7</v>
      </c>
      <c r="AE204" s="55">
        <v>76</v>
      </c>
      <c r="AF204" s="48">
        <f t="shared" si="51"/>
        <v>7</v>
      </c>
      <c r="AG204" s="48" t="str">
        <f t="shared" si="40"/>
        <v>75_7</v>
      </c>
      <c r="AH204" s="48">
        <v>7380</v>
      </c>
      <c r="AI204" s="484"/>
      <c r="AJ204" s="55">
        <v>75</v>
      </c>
      <c r="AK204" s="55">
        <v>7</v>
      </c>
      <c r="AL204" s="55">
        <v>76</v>
      </c>
      <c r="AM204" s="48">
        <f t="shared" si="45"/>
        <v>7</v>
      </c>
      <c r="AN204" s="48" t="str">
        <f t="shared" si="46"/>
        <v>75_7</v>
      </c>
      <c r="AO204" s="50" t="str">
        <f t="shared" si="47"/>
        <v>75_7</v>
      </c>
      <c r="AP204" s="50">
        <f t="shared" si="35"/>
        <v>7151</v>
      </c>
      <c r="AQ204" s="50">
        <f t="shared" si="36"/>
        <v>7380</v>
      </c>
      <c r="AR204" s="473">
        <f t="shared" si="37"/>
        <v>7380</v>
      </c>
      <c r="AS204" s="469">
        <f t="shared" si="48"/>
        <v>47.156549520766774</v>
      </c>
      <c r="AT204" s="5"/>
      <c r="AU204" s="5"/>
      <c r="AV204" s="5"/>
      <c r="AW204" s="5"/>
      <c r="AX204" s="5"/>
      <c r="AY204" s="5"/>
      <c r="AZ204" s="6"/>
    </row>
    <row r="205" spans="1:52" x14ac:dyDescent="0.15">
      <c r="A205" s="55">
        <v>75</v>
      </c>
      <c r="B205" s="55">
        <v>8</v>
      </c>
      <c r="C205" s="55">
        <v>78</v>
      </c>
      <c r="D205" s="48">
        <f t="shared" si="49"/>
        <v>8</v>
      </c>
      <c r="E205" s="48" t="str">
        <f t="shared" si="50"/>
        <v>75_8</v>
      </c>
      <c r="F205" s="48">
        <v>6736</v>
      </c>
      <c r="G205" s="1"/>
      <c r="H205" s="55">
        <v>75</v>
      </c>
      <c r="I205" s="55">
        <v>8</v>
      </c>
      <c r="J205" s="55">
        <v>78</v>
      </c>
      <c r="K205" s="48">
        <f t="shared" si="41"/>
        <v>8</v>
      </c>
      <c r="L205" s="48" t="str">
        <f t="shared" si="42"/>
        <v>75_8</v>
      </c>
      <c r="M205" s="48">
        <v>6965</v>
      </c>
      <c r="N205" s="1"/>
      <c r="O205" s="55">
        <v>75</v>
      </c>
      <c r="P205" s="55">
        <v>8</v>
      </c>
      <c r="Q205" s="55">
        <v>78</v>
      </c>
      <c r="R205" s="48">
        <f t="shared" si="43"/>
        <v>8</v>
      </c>
      <c r="S205" s="48" t="str">
        <f t="shared" si="44"/>
        <v>75_8</v>
      </c>
      <c r="T205" s="48">
        <v>7184</v>
      </c>
      <c r="U205" s="1"/>
      <c r="V205" s="55">
        <v>75</v>
      </c>
      <c r="W205" s="55">
        <v>8</v>
      </c>
      <c r="X205" s="55">
        <v>78</v>
      </c>
      <c r="Y205" s="48">
        <f t="shared" si="38"/>
        <v>8</v>
      </c>
      <c r="Z205" s="48" t="str">
        <f t="shared" si="39"/>
        <v>75_8</v>
      </c>
      <c r="AA205" s="48">
        <v>7342</v>
      </c>
      <c r="AB205" s="484"/>
      <c r="AC205" s="55">
        <v>75</v>
      </c>
      <c r="AD205" s="55">
        <v>8</v>
      </c>
      <c r="AE205" s="55">
        <v>78</v>
      </c>
      <c r="AF205" s="48">
        <f t="shared" si="51"/>
        <v>8</v>
      </c>
      <c r="AG205" s="48" t="str">
        <f t="shared" si="40"/>
        <v>75_8</v>
      </c>
      <c r="AH205" s="48">
        <v>7577</v>
      </c>
      <c r="AI205" s="484"/>
      <c r="AJ205" s="55">
        <v>75</v>
      </c>
      <c r="AK205" s="55">
        <v>8</v>
      </c>
      <c r="AL205" s="55">
        <v>78</v>
      </c>
      <c r="AM205" s="48">
        <f t="shared" si="45"/>
        <v>8</v>
      </c>
      <c r="AN205" s="48" t="str">
        <f t="shared" si="46"/>
        <v>75_8</v>
      </c>
      <c r="AO205" s="50" t="str">
        <f t="shared" si="47"/>
        <v>75_8</v>
      </c>
      <c r="AP205" s="50">
        <f t="shared" si="35"/>
        <v>7342</v>
      </c>
      <c r="AQ205" s="50">
        <f t="shared" si="36"/>
        <v>7577</v>
      </c>
      <c r="AR205" s="473">
        <f t="shared" si="37"/>
        <v>7577</v>
      </c>
      <c r="AS205" s="469">
        <f t="shared" si="48"/>
        <v>48.415335463258785</v>
      </c>
      <c r="AT205" s="5"/>
      <c r="AU205" s="5"/>
      <c r="AV205" s="5"/>
      <c r="AW205" s="5"/>
      <c r="AX205" s="5"/>
      <c r="AY205" s="5"/>
      <c r="AZ205" s="6"/>
    </row>
    <row r="206" spans="1:52" x14ac:dyDescent="0.15">
      <c r="A206" s="55">
        <v>75</v>
      </c>
      <c r="B206" s="55">
        <v>9</v>
      </c>
      <c r="C206" s="55">
        <v>80</v>
      </c>
      <c r="D206" s="48">
        <f t="shared" si="49"/>
        <v>9</v>
      </c>
      <c r="E206" s="48" t="str">
        <f t="shared" si="50"/>
        <v>75_9</v>
      </c>
      <c r="F206" s="48">
        <v>6921</v>
      </c>
      <c r="G206" s="1"/>
      <c r="H206" s="55">
        <v>75</v>
      </c>
      <c r="I206" s="55">
        <v>9</v>
      </c>
      <c r="J206" s="55">
        <v>80</v>
      </c>
      <c r="K206" s="48">
        <f t="shared" si="41"/>
        <v>9</v>
      </c>
      <c r="L206" s="48" t="str">
        <f t="shared" si="42"/>
        <v>75_9</v>
      </c>
      <c r="M206" s="48">
        <v>7156</v>
      </c>
      <c r="N206" s="1"/>
      <c r="O206" s="55">
        <v>75</v>
      </c>
      <c r="P206" s="55">
        <v>9</v>
      </c>
      <c r="Q206" s="55">
        <v>80</v>
      </c>
      <c r="R206" s="48">
        <f t="shared" si="43"/>
        <v>9</v>
      </c>
      <c r="S206" s="48" t="str">
        <f t="shared" si="44"/>
        <v>75_9</v>
      </c>
      <c r="T206" s="48">
        <v>7381</v>
      </c>
      <c r="U206" s="68"/>
      <c r="V206" s="55">
        <v>75</v>
      </c>
      <c r="W206" s="55">
        <v>9</v>
      </c>
      <c r="X206" s="55">
        <v>80</v>
      </c>
      <c r="Y206" s="48">
        <f t="shared" si="38"/>
        <v>9</v>
      </c>
      <c r="Z206" s="48" t="str">
        <f t="shared" si="39"/>
        <v>75_9</v>
      </c>
      <c r="AA206" s="48">
        <v>7543</v>
      </c>
      <c r="AB206" s="484"/>
      <c r="AC206" s="55">
        <v>75</v>
      </c>
      <c r="AD206" s="55">
        <v>9</v>
      </c>
      <c r="AE206" s="55">
        <v>80</v>
      </c>
      <c r="AF206" s="48">
        <f t="shared" si="51"/>
        <v>9</v>
      </c>
      <c r="AG206" s="48" t="str">
        <f t="shared" si="40"/>
        <v>75_9</v>
      </c>
      <c r="AH206" s="48">
        <v>7784</v>
      </c>
      <c r="AI206" s="484"/>
      <c r="AJ206" s="55">
        <v>75</v>
      </c>
      <c r="AK206" s="55">
        <v>9</v>
      </c>
      <c r="AL206" s="55">
        <v>80</v>
      </c>
      <c r="AM206" s="48">
        <f t="shared" si="45"/>
        <v>9</v>
      </c>
      <c r="AN206" s="48" t="str">
        <f t="shared" si="46"/>
        <v>75_9</v>
      </c>
      <c r="AO206" s="50" t="str">
        <f t="shared" si="47"/>
        <v>75_9</v>
      </c>
      <c r="AP206" s="50">
        <f t="shared" si="35"/>
        <v>7543</v>
      </c>
      <c r="AQ206" s="50">
        <f t="shared" si="36"/>
        <v>7784</v>
      </c>
      <c r="AR206" s="473">
        <f t="shared" si="37"/>
        <v>7784</v>
      </c>
      <c r="AS206" s="469">
        <f t="shared" si="48"/>
        <v>49.738019169329071</v>
      </c>
      <c r="AT206" s="5"/>
      <c r="AU206" s="5"/>
      <c r="AV206" s="5"/>
      <c r="AW206" s="5"/>
      <c r="AX206" s="5"/>
      <c r="AY206" s="5"/>
      <c r="AZ206" s="6"/>
    </row>
    <row r="207" spans="1:52" x14ac:dyDescent="0.15">
      <c r="A207" s="55">
        <v>75</v>
      </c>
      <c r="B207" s="55">
        <v>10</v>
      </c>
      <c r="C207" s="55">
        <v>82</v>
      </c>
      <c r="D207" s="48">
        <f t="shared" si="49"/>
        <v>10</v>
      </c>
      <c r="E207" s="48" t="str">
        <f t="shared" si="50"/>
        <v>75_10</v>
      </c>
      <c r="F207" s="48">
        <v>7107</v>
      </c>
      <c r="G207" s="1"/>
      <c r="H207" s="55">
        <v>75</v>
      </c>
      <c r="I207" s="55">
        <v>10</v>
      </c>
      <c r="J207" s="55">
        <v>82</v>
      </c>
      <c r="K207" s="48">
        <f t="shared" si="41"/>
        <v>10</v>
      </c>
      <c r="L207" s="48" t="str">
        <f t="shared" si="42"/>
        <v>75_10</v>
      </c>
      <c r="M207" s="48">
        <v>7349</v>
      </c>
      <c r="N207" s="1"/>
      <c r="O207" s="55">
        <v>75</v>
      </c>
      <c r="P207" s="55">
        <v>10</v>
      </c>
      <c r="Q207" s="55">
        <v>82</v>
      </c>
      <c r="R207" s="48">
        <f t="shared" si="43"/>
        <v>10</v>
      </c>
      <c r="S207" s="48" t="str">
        <f t="shared" si="44"/>
        <v>75_10</v>
      </c>
      <c r="T207" s="48">
        <v>7580</v>
      </c>
      <c r="U207" s="68"/>
      <c r="V207" s="55">
        <v>75</v>
      </c>
      <c r="W207" s="55">
        <v>10</v>
      </c>
      <c r="X207" s="55">
        <v>82</v>
      </c>
      <c r="Y207" s="48">
        <f t="shared" si="38"/>
        <v>10</v>
      </c>
      <c r="Z207" s="48" t="str">
        <f t="shared" si="39"/>
        <v>75_10</v>
      </c>
      <c r="AA207" s="48">
        <v>7747</v>
      </c>
      <c r="AB207" s="484"/>
      <c r="AC207" s="55">
        <v>75</v>
      </c>
      <c r="AD207" s="55">
        <v>10</v>
      </c>
      <c r="AE207" s="55">
        <v>82</v>
      </c>
      <c r="AF207" s="48">
        <f t="shared" si="51"/>
        <v>10</v>
      </c>
      <c r="AG207" s="48" t="str">
        <f t="shared" si="40"/>
        <v>75_10</v>
      </c>
      <c r="AH207" s="48">
        <v>7995</v>
      </c>
      <c r="AI207" s="484"/>
      <c r="AJ207" s="55">
        <v>75</v>
      </c>
      <c r="AK207" s="55">
        <v>10</v>
      </c>
      <c r="AL207" s="55">
        <v>82</v>
      </c>
      <c r="AM207" s="48">
        <f t="shared" si="45"/>
        <v>10</v>
      </c>
      <c r="AN207" s="48" t="str">
        <f t="shared" si="46"/>
        <v>75_10</v>
      </c>
      <c r="AO207" s="50" t="str">
        <f t="shared" si="47"/>
        <v>75_10</v>
      </c>
      <c r="AP207" s="50">
        <f t="shared" si="35"/>
        <v>7747</v>
      </c>
      <c r="AQ207" s="50">
        <f t="shared" si="36"/>
        <v>7995</v>
      </c>
      <c r="AR207" s="473">
        <f t="shared" si="37"/>
        <v>7995</v>
      </c>
      <c r="AS207" s="469">
        <f t="shared" si="48"/>
        <v>51.08626198083067</v>
      </c>
      <c r="AT207" s="5"/>
      <c r="AU207" s="5"/>
      <c r="AV207" s="5"/>
      <c r="AW207" s="5"/>
      <c r="AX207" s="5"/>
      <c r="AY207" s="5"/>
      <c r="AZ207" s="6"/>
    </row>
    <row r="208" spans="1:52" x14ac:dyDescent="0.15">
      <c r="A208" s="55">
        <v>75</v>
      </c>
      <c r="B208" s="55">
        <v>11</v>
      </c>
      <c r="C208" s="55">
        <v>83</v>
      </c>
      <c r="D208" s="48">
        <f t="shared" si="49"/>
        <v>11</v>
      </c>
      <c r="E208" s="48" t="str">
        <f t="shared" si="50"/>
        <v>75_11</v>
      </c>
      <c r="F208" s="48">
        <v>7200</v>
      </c>
      <c r="G208" s="1"/>
      <c r="H208" s="55">
        <v>75</v>
      </c>
      <c r="I208" s="55">
        <v>11</v>
      </c>
      <c r="J208" s="55">
        <v>83</v>
      </c>
      <c r="K208" s="48">
        <f t="shared" si="41"/>
        <v>11</v>
      </c>
      <c r="L208" s="48" t="str">
        <f t="shared" si="42"/>
        <v>75_11</v>
      </c>
      <c r="M208" s="48">
        <v>7445</v>
      </c>
      <c r="N208" s="1"/>
      <c r="O208" s="55">
        <v>75</v>
      </c>
      <c r="P208" s="55">
        <v>11</v>
      </c>
      <c r="Q208" s="55">
        <v>83</v>
      </c>
      <c r="R208" s="48">
        <f t="shared" si="43"/>
        <v>11</v>
      </c>
      <c r="S208" s="48" t="str">
        <f t="shared" si="44"/>
        <v>75_11</v>
      </c>
      <c r="T208" s="48">
        <v>7680</v>
      </c>
      <c r="U208" s="1"/>
      <c r="V208" s="55">
        <v>75</v>
      </c>
      <c r="W208" s="55">
        <v>11</v>
      </c>
      <c r="X208" s="55">
        <v>83</v>
      </c>
      <c r="Y208" s="48">
        <f t="shared" si="38"/>
        <v>11</v>
      </c>
      <c r="Z208" s="48" t="str">
        <f t="shared" si="39"/>
        <v>75_11</v>
      </c>
      <c r="AA208" s="48">
        <v>7849</v>
      </c>
      <c r="AB208" s="484"/>
      <c r="AC208" s="55">
        <v>75</v>
      </c>
      <c r="AD208" s="55">
        <v>11</v>
      </c>
      <c r="AE208" s="55">
        <v>83</v>
      </c>
      <c r="AF208" s="48">
        <f t="shared" si="51"/>
        <v>11</v>
      </c>
      <c r="AG208" s="48" t="str">
        <f t="shared" si="40"/>
        <v>75_11</v>
      </c>
      <c r="AH208" s="48">
        <v>8100</v>
      </c>
      <c r="AI208" s="484"/>
      <c r="AJ208" s="55">
        <v>75</v>
      </c>
      <c r="AK208" s="55">
        <v>11</v>
      </c>
      <c r="AL208" s="55">
        <v>83</v>
      </c>
      <c r="AM208" s="48">
        <f t="shared" si="45"/>
        <v>11</v>
      </c>
      <c r="AN208" s="48" t="str">
        <f t="shared" si="46"/>
        <v>75_11</v>
      </c>
      <c r="AO208" s="50" t="str">
        <f t="shared" si="47"/>
        <v>75_11</v>
      </c>
      <c r="AP208" s="50">
        <f t="shared" si="35"/>
        <v>7849</v>
      </c>
      <c r="AQ208" s="50">
        <f t="shared" si="36"/>
        <v>8100</v>
      </c>
      <c r="AR208" s="473">
        <f t="shared" si="37"/>
        <v>8100</v>
      </c>
      <c r="AS208" s="469">
        <f t="shared" si="48"/>
        <v>51.757188498402556</v>
      </c>
      <c r="AT208" s="5"/>
      <c r="AU208" s="5"/>
      <c r="AV208" s="5"/>
      <c r="AW208" s="5"/>
      <c r="AX208" s="5"/>
      <c r="AY208" s="5"/>
      <c r="AZ208" s="6"/>
    </row>
    <row r="209" spans="1:52" x14ac:dyDescent="0.15">
      <c r="A209" s="55">
        <v>75</v>
      </c>
      <c r="B209" s="55">
        <v>12</v>
      </c>
      <c r="C209" s="55">
        <v>84</v>
      </c>
      <c r="D209" s="48">
        <f t="shared" si="49"/>
        <v>12</v>
      </c>
      <c r="E209" s="48" t="str">
        <f t="shared" si="50"/>
        <v>75_12</v>
      </c>
      <c r="F209" s="48">
        <v>7294</v>
      </c>
      <c r="G209" s="1"/>
      <c r="H209" s="55">
        <v>75</v>
      </c>
      <c r="I209" s="55">
        <v>12</v>
      </c>
      <c r="J209" s="55">
        <v>84</v>
      </c>
      <c r="K209" s="48">
        <f t="shared" si="41"/>
        <v>12</v>
      </c>
      <c r="L209" s="48" t="str">
        <f t="shared" si="42"/>
        <v>75_12</v>
      </c>
      <c r="M209" s="48">
        <v>7542</v>
      </c>
      <c r="N209" s="1"/>
      <c r="O209" s="55">
        <v>75</v>
      </c>
      <c r="P209" s="55">
        <v>12</v>
      </c>
      <c r="Q209" s="55">
        <v>84</v>
      </c>
      <c r="R209" s="48">
        <f t="shared" si="43"/>
        <v>12</v>
      </c>
      <c r="S209" s="48" t="str">
        <f t="shared" si="44"/>
        <v>75_12</v>
      </c>
      <c r="T209" s="48">
        <v>7780</v>
      </c>
      <c r="U209" s="68"/>
      <c r="V209" s="55">
        <v>75</v>
      </c>
      <c r="W209" s="55">
        <v>12</v>
      </c>
      <c r="X209" s="55">
        <v>84</v>
      </c>
      <c r="Y209" s="48">
        <f t="shared" si="38"/>
        <v>12</v>
      </c>
      <c r="Z209" s="48" t="str">
        <f t="shared" si="39"/>
        <v>75_12</v>
      </c>
      <c r="AA209" s="48">
        <v>7951</v>
      </c>
      <c r="AB209" s="484"/>
      <c r="AC209" s="55">
        <v>75</v>
      </c>
      <c r="AD209" s="55">
        <v>12</v>
      </c>
      <c r="AE209" s="55">
        <v>84</v>
      </c>
      <c r="AF209" s="48">
        <f t="shared" si="51"/>
        <v>12</v>
      </c>
      <c r="AG209" s="48" t="str">
        <f t="shared" si="40"/>
        <v>75_12</v>
      </c>
      <c r="AH209" s="48">
        <v>8205</v>
      </c>
      <c r="AI209" s="484"/>
      <c r="AJ209" s="55">
        <v>75</v>
      </c>
      <c r="AK209" s="55">
        <v>12</v>
      </c>
      <c r="AL209" s="55">
        <v>84</v>
      </c>
      <c r="AM209" s="48">
        <f t="shared" si="45"/>
        <v>12</v>
      </c>
      <c r="AN209" s="48" t="str">
        <f t="shared" si="46"/>
        <v>75_12</v>
      </c>
      <c r="AO209" s="50" t="str">
        <f t="shared" si="47"/>
        <v>75_12</v>
      </c>
      <c r="AP209" s="50">
        <f t="shared" ref="AP209:AP230" si="52">IFERROR(INDEX($AA$16:$AA$230,MATCH(AO209,$Z$16:$Z$230,0)),"")</f>
        <v>7951</v>
      </c>
      <c r="AQ209" s="50">
        <f t="shared" ref="AQ209:AQ230" si="53">INDEX($AH$16:$AH$230,MATCH(AO209,$AG$16:$AG$230,0))</f>
        <v>8205</v>
      </c>
      <c r="AR209" s="473">
        <f t="shared" ref="AR209:AR230" si="54">IF(AP209="vervalt","vervalt",IF(AND(AQ209="vervalt",AP209&lt;&gt;"vervalt"),"vervalt",IF(AP209="",AQ209,$D$6*AP209+$D$7*AQ209)))</f>
        <v>8205</v>
      </c>
      <c r="AS209" s="469">
        <f t="shared" si="48"/>
        <v>52.428115015974441</v>
      </c>
      <c r="AT209" s="5"/>
      <c r="AU209" s="5"/>
      <c r="AV209" s="5"/>
      <c r="AW209" s="5"/>
      <c r="AX209" s="5"/>
      <c r="AY209" s="5"/>
      <c r="AZ209" s="6"/>
    </row>
    <row r="210" spans="1:52" x14ac:dyDescent="0.15">
      <c r="A210" s="55">
        <v>75</v>
      </c>
      <c r="B210" s="55">
        <v>13</v>
      </c>
      <c r="C210" s="55">
        <v>85</v>
      </c>
      <c r="D210" s="48">
        <f t="shared" si="49"/>
        <v>13</v>
      </c>
      <c r="E210" s="48" t="str">
        <f t="shared" si="50"/>
        <v>75_13</v>
      </c>
      <c r="F210" s="48">
        <v>7402</v>
      </c>
      <c r="G210" s="1"/>
      <c r="H210" s="55">
        <v>75</v>
      </c>
      <c r="I210" s="55">
        <v>13</v>
      </c>
      <c r="J210" s="55">
        <v>85</v>
      </c>
      <c r="K210" s="48">
        <f t="shared" si="41"/>
        <v>13</v>
      </c>
      <c r="L210" s="48" t="str">
        <f t="shared" si="42"/>
        <v>75_13</v>
      </c>
      <c r="M210" s="48">
        <v>7654</v>
      </c>
      <c r="N210" s="1"/>
      <c r="O210" s="55">
        <v>75</v>
      </c>
      <c r="P210" s="55">
        <v>13</v>
      </c>
      <c r="Q210" s="55">
        <v>85</v>
      </c>
      <c r="R210" s="48">
        <f t="shared" si="43"/>
        <v>13</v>
      </c>
      <c r="S210" s="48" t="str">
        <f t="shared" si="44"/>
        <v>75_13</v>
      </c>
      <c r="T210" s="48">
        <v>7895</v>
      </c>
      <c r="U210" s="68"/>
      <c r="V210" s="55">
        <v>75</v>
      </c>
      <c r="W210" s="55">
        <v>13</v>
      </c>
      <c r="X210" s="55">
        <v>85</v>
      </c>
      <c r="Y210" s="48">
        <f t="shared" si="38"/>
        <v>13</v>
      </c>
      <c r="Z210" s="48" t="str">
        <f t="shared" si="39"/>
        <v>75_13</v>
      </c>
      <c r="AA210" s="48">
        <v>8069</v>
      </c>
      <c r="AB210" s="484"/>
      <c r="AC210" s="55">
        <v>75</v>
      </c>
      <c r="AD210" s="55">
        <v>13</v>
      </c>
      <c r="AE210" s="55">
        <v>85</v>
      </c>
      <c r="AF210" s="48">
        <f t="shared" si="51"/>
        <v>13</v>
      </c>
      <c r="AG210" s="48" t="str">
        <f t="shared" si="40"/>
        <v>75_13</v>
      </c>
      <c r="AH210" s="48">
        <v>8327</v>
      </c>
      <c r="AI210" s="484"/>
      <c r="AJ210" s="55">
        <v>75</v>
      </c>
      <c r="AK210" s="55">
        <v>13</v>
      </c>
      <c r="AL210" s="55">
        <v>85</v>
      </c>
      <c r="AM210" s="48">
        <f t="shared" si="45"/>
        <v>13</v>
      </c>
      <c r="AN210" s="48" t="str">
        <f t="shared" si="46"/>
        <v>75_13</v>
      </c>
      <c r="AO210" s="50" t="str">
        <f t="shared" si="47"/>
        <v>75_13</v>
      </c>
      <c r="AP210" s="50">
        <f t="shared" si="52"/>
        <v>8069</v>
      </c>
      <c r="AQ210" s="50">
        <f t="shared" si="53"/>
        <v>8327</v>
      </c>
      <c r="AR210" s="473">
        <f t="shared" si="54"/>
        <v>8327</v>
      </c>
      <c r="AS210" s="469">
        <f t="shared" si="48"/>
        <v>53.207667731629392</v>
      </c>
      <c r="AT210" s="5"/>
      <c r="AU210" s="5"/>
      <c r="AV210" s="5"/>
      <c r="AW210" s="5"/>
      <c r="AX210" s="5"/>
      <c r="AY210" s="5"/>
      <c r="AZ210" s="6"/>
    </row>
    <row r="211" spans="1:52" x14ac:dyDescent="0.15">
      <c r="A211" s="55">
        <v>75</v>
      </c>
      <c r="B211" s="55">
        <v>14</v>
      </c>
      <c r="C211" s="55">
        <v>86</v>
      </c>
      <c r="D211" s="48">
        <f t="shared" si="49"/>
        <v>14</v>
      </c>
      <c r="E211" s="48" t="str">
        <f t="shared" si="50"/>
        <v>75_14</v>
      </c>
      <c r="F211" s="48">
        <v>7511</v>
      </c>
      <c r="G211" s="1"/>
      <c r="H211" s="55">
        <v>75</v>
      </c>
      <c r="I211" s="55">
        <v>14</v>
      </c>
      <c r="J211" s="55">
        <v>86</v>
      </c>
      <c r="K211" s="48">
        <f t="shared" si="41"/>
        <v>14</v>
      </c>
      <c r="L211" s="48" t="str">
        <f t="shared" si="42"/>
        <v>75_14</v>
      </c>
      <c r="M211" s="48">
        <v>7766</v>
      </c>
      <c r="N211" s="1"/>
      <c r="O211" s="55">
        <v>75</v>
      </c>
      <c r="P211" s="55">
        <v>14</v>
      </c>
      <c r="Q211" s="55">
        <v>86</v>
      </c>
      <c r="R211" s="48">
        <f t="shared" si="43"/>
        <v>14</v>
      </c>
      <c r="S211" s="48" t="str">
        <f t="shared" si="44"/>
        <v>75_14</v>
      </c>
      <c r="T211" s="48">
        <v>8011</v>
      </c>
      <c r="U211" s="1"/>
      <c r="V211" s="55">
        <v>75</v>
      </c>
      <c r="W211" s="55">
        <v>14</v>
      </c>
      <c r="X211" s="55">
        <v>86</v>
      </c>
      <c r="Y211" s="48">
        <f t="shared" si="38"/>
        <v>14</v>
      </c>
      <c r="Z211" s="48" t="str">
        <f t="shared" si="39"/>
        <v>75_14</v>
      </c>
      <c r="AA211" s="48">
        <v>8187</v>
      </c>
      <c r="AB211" s="484"/>
      <c r="AC211" s="55">
        <v>75</v>
      </c>
      <c r="AD211" s="55">
        <v>14</v>
      </c>
      <c r="AE211" s="55">
        <v>86</v>
      </c>
      <c r="AF211" s="48">
        <f t="shared" si="51"/>
        <v>14</v>
      </c>
      <c r="AG211" s="48" t="str">
        <f t="shared" si="40"/>
        <v>75_14</v>
      </c>
      <c r="AH211" s="48">
        <v>8449</v>
      </c>
      <c r="AI211" s="484"/>
      <c r="AJ211" s="55">
        <v>75</v>
      </c>
      <c r="AK211" s="55">
        <v>14</v>
      </c>
      <c r="AL211" s="55">
        <v>86</v>
      </c>
      <c r="AM211" s="48">
        <f t="shared" si="45"/>
        <v>14</v>
      </c>
      <c r="AN211" s="48" t="str">
        <f t="shared" si="46"/>
        <v>75_14</v>
      </c>
      <c r="AO211" s="50" t="str">
        <f t="shared" si="47"/>
        <v>75_14</v>
      </c>
      <c r="AP211" s="50">
        <f t="shared" si="52"/>
        <v>8187</v>
      </c>
      <c r="AQ211" s="50">
        <f t="shared" si="53"/>
        <v>8449</v>
      </c>
      <c r="AR211" s="473">
        <f t="shared" si="54"/>
        <v>8449</v>
      </c>
      <c r="AS211" s="469">
        <f t="shared" si="48"/>
        <v>53.987220447284344</v>
      </c>
      <c r="AT211" s="5"/>
      <c r="AU211" s="5"/>
      <c r="AV211" s="5"/>
      <c r="AW211" s="5"/>
      <c r="AX211" s="5"/>
      <c r="AY211" s="5"/>
      <c r="AZ211" s="6"/>
    </row>
    <row r="212" spans="1:52" x14ac:dyDescent="0.15">
      <c r="A212" s="55">
        <v>75</v>
      </c>
      <c r="B212" s="55">
        <v>15</v>
      </c>
      <c r="C212" s="55">
        <v>87</v>
      </c>
      <c r="D212" s="48">
        <f t="shared" si="49"/>
        <v>15</v>
      </c>
      <c r="E212" s="48" t="str">
        <f t="shared" si="50"/>
        <v>75_15</v>
      </c>
      <c r="F212" s="48">
        <v>7619</v>
      </c>
      <c r="G212" s="1"/>
      <c r="H212" s="55">
        <v>75</v>
      </c>
      <c r="I212" s="55">
        <v>15</v>
      </c>
      <c r="J212" s="55">
        <v>87</v>
      </c>
      <c r="K212" s="48">
        <f t="shared" si="41"/>
        <v>15</v>
      </c>
      <c r="L212" s="48" t="str">
        <f t="shared" si="42"/>
        <v>75_15</v>
      </c>
      <c r="M212" s="48">
        <v>7878</v>
      </c>
      <c r="N212" s="1"/>
      <c r="O212" s="55">
        <v>75</v>
      </c>
      <c r="P212" s="55">
        <v>15</v>
      </c>
      <c r="Q212" s="55">
        <v>87</v>
      </c>
      <c r="R212" s="48">
        <f t="shared" si="43"/>
        <v>15</v>
      </c>
      <c r="S212" s="48" t="str">
        <f t="shared" si="44"/>
        <v>75_15</v>
      </c>
      <c r="T212" s="48">
        <v>8126</v>
      </c>
      <c r="U212" s="68"/>
      <c r="V212" s="55">
        <v>75</v>
      </c>
      <c r="W212" s="55">
        <v>15</v>
      </c>
      <c r="X212" s="55">
        <v>87</v>
      </c>
      <c r="Y212" s="48">
        <f t="shared" si="38"/>
        <v>15</v>
      </c>
      <c r="Z212" s="48" t="str">
        <f t="shared" si="39"/>
        <v>75_15</v>
      </c>
      <c r="AA212" s="48">
        <v>8305</v>
      </c>
      <c r="AB212" s="484"/>
      <c r="AC212" s="55">
        <v>75</v>
      </c>
      <c r="AD212" s="55">
        <v>15</v>
      </c>
      <c r="AE212" s="55">
        <v>87</v>
      </c>
      <c r="AF212" s="48">
        <f t="shared" si="51"/>
        <v>15</v>
      </c>
      <c r="AG212" s="48" t="str">
        <f t="shared" si="40"/>
        <v>75_15</v>
      </c>
      <c r="AH212" s="48">
        <v>8571</v>
      </c>
      <c r="AI212" s="484"/>
      <c r="AJ212" s="55">
        <v>75</v>
      </c>
      <c r="AK212" s="55">
        <v>15</v>
      </c>
      <c r="AL212" s="55">
        <v>87</v>
      </c>
      <c r="AM212" s="48">
        <f t="shared" si="45"/>
        <v>15</v>
      </c>
      <c r="AN212" s="48" t="str">
        <f t="shared" si="46"/>
        <v>75_15</v>
      </c>
      <c r="AO212" s="50" t="str">
        <f t="shared" si="47"/>
        <v>75_15</v>
      </c>
      <c r="AP212" s="50">
        <f t="shared" si="52"/>
        <v>8305</v>
      </c>
      <c r="AQ212" s="50">
        <f t="shared" si="53"/>
        <v>8571</v>
      </c>
      <c r="AR212" s="473">
        <f t="shared" si="54"/>
        <v>8571</v>
      </c>
      <c r="AS212" s="469">
        <f t="shared" si="48"/>
        <v>54.766773162939295</v>
      </c>
      <c r="AT212" s="5"/>
      <c r="AU212" s="5"/>
      <c r="AV212" s="5"/>
      <c r="AW212" s="5"/>
      <c r="AX212" s="5"/>
      <c r="AY212" s="5"/>
      <c r="AZ212" s="6"/>
    </row>
    <row r="213" spans="1:52" x14ac:dyDescent="0.15">
      <c r="A213" s="55">
        <v>75</v>
      </c>
      <c r="B213" s="55">
        <v>16</v>
      </c>
      <c r="C213" s="55">
        <v>88</v>
      </c>
      <c r="D213" s="48">
        <f t="shared" si="49"/>
        <v>16</v>
      </c>
      <c r="E213" s="48" t="str">
        <f t="shared" si="50"/>
        <v>75_16</v>
      </c>
      <c r="F213" s="48">
        <v>7741</v>
      </c>
      <c r="G213" s="1"/>
      <c r="H213" s="55">
        <v>75</v>
      </c>
      <c r="I213" s="55">
        <v>16</v>
      </c>
      <c r="J213" s="55">
        <v>88</v>
      </c>
      <c r="K213" s="48">
        <f t="shared" si="41"/>
        <v>16</v>
      </c>
      <c r="L213" s="48" t="str">
        <f t="shared" si="42"/>
        <v>75_16</v>
      </c>
      <c r="M213" s="48">
        <v>8004</v>
      </c>
      <c r="N213" s="1"/>
      <c r="O213" s="55">
        <v>75</v>
      </c>
      <c r="P213" s="55">
        <v>16</v>
      </c>
      <c r="Q213" s="55">
        <v>88</v>
      </c>
      <c r="R213" s="48">
        <f t="shared" si="43"/>
        <v>16</v>
      </c>
      <c r="S213" s="48" t="str">
        <f t="shared" si="44"/>
        <v>75_16</v>
      </c>
      <c r="T213" s="48">
        <v>8256</v>
      </c>
      <c r="U213" s="68"/>
      <c r="V213" s="55">
        <v>75</v>
      </c>
      <c r="W213" s="55">
        <v>16</v>
      </c>
      <c r="X213" s="55">
        <v>88</v>
      </c>
      <c r="Y213" s="48">
        <f t="shared" ref="Y213:Y230" si="55">W213</f>
        <v>16</v>
      </c>
      <c r="Z213" s="48" t="str">
        <f t="shared" ref="Z213:Z230" si="56">V213&amp;"_"&amp;Y213</f>
        <v>75_16</v>
      </c>
      <c r="AA213" s="48">
        <v>8438</v>
      </c>
      <c r="AB213" s="484"/>
      <c r="AC213" s="55">
        <v>75</v>
      </c>
      <c r="AD213" s="55">
        <v>16</v>
      </c>
      <c r="AE213" s="55">
        <v>88</v>
      </c>
      <c r="AF213" s="48">
        <f t="shared" si="51"/>
        <v>16</v>
      </c>
      <c r="AG213" s="48" t="str">
        <f t="shared" ref="AG213:AG230" si="57">AC213&amp;"_"&amp;AF213</f>
        <v>75_16</v>
      </c>
      <c r="AH213" s="48">
        <v>8708</v>
      </c>
      <c r="AI213" s="484"/>
      <c r="AJ213" s="55">
        <v>75</v>
      </c>
      <c r="AK213" s="55">
        <v>16</v>
      </c>
      <c r="AL213" s="55">
        <v>88</v>
      </c>
      <c r="AM213" s="48">
        <f t="shared" si="45"/>
        <v>16</v>
      </c>
      <c r="AN213" s="48" t="str">
        <f t="shared" si="46"/>
        <v>75_16</v>
      </c>
      <c r="AO213" s="50" t="str">
        <f t="shared" si="47"/>
        <v>75_16</v>
      </c>
      <c r="AP213" s="50">
        <f t="shared" si="52"/>
        <v>8438</v>
      </c>
      <c r="AQ213" s="50">
        <f t="shared" si="53"/>
        <v>8708</v>
      </c>
      <c r="AR213" s="473">
        <f t="shared" si="54"/>
        <v>8708</v>
      </c>
      <c r="AS213" s="469">
        <f t="shared" si="48"/>
        <v>55.642172523961662</v>
      </c>
      <c r="AT213" s="5"/>
      <c r="AU213" s="5"/>
      <c r="AV213" s="5"/>
      <c r="AW213" s="5"/>
      <c r="AX213" s="5"/>
      <c r="AY213" s="5"/>
      <c r="AZ213" s="6"/>
    </row>
    <row r="214" spans="1:52" x14ac:dyDescent="0.15">
      <c r="A214" s="55">
        <v>80</v>
      </c>
      <c r="B214" s="55">
        <v>0</v>
      </c>
      <c r="C214" s="55">
        <v>68</v>
      </c>
      <c r="D214" s="48">
        <f t="shared" si="49"/>
        <v>0</v>
      </c>
      <c r="E214" s="48" t="str">
        <f t="shared" si="50"/>
        <v>80_0</v>
      </c>
      <c r="F214" s="48">
        <v>5895</v>
      </c>
      <c r="G214" s="1"/>
      <c r="H214" s="55">
        <v>80</v>
      </c>
      <c r="I214" s="55">
        <v>0</v>
      </c>
      <c r="J214" s="55">
        <v>68</v>
      </c>
      <c r="K214" s="48">
        <f t="shared" ref="K214:K230" si="58">I214</f>
        <v>0</v>
      </c>
      <c r="L214" s="48" t="str">
        <f t="shared" ref="L214:L230" si="59">H214&amp;"_"&amp;K214</f>
        <v>80_0</v>
      </c>
      <c r="M214" s="48">
        <v>6095</v>
      </c>
      <c r="N214" s="1"/>
      <c r="O214" s="55">
        <v>80</v>
      </c>
      <c r="P214" s="55">
        <v>0</v>
      </c>
      <c r="Q214" s="55">
        <v>68</v>
      </c>
      <c r="R214" s="48">
        <f t="shared" ref="R214:R230" si="60">P214</f>
        <v>0</v>
      </c>
      <c r="S214" s="48" t="str">
        <f t="shared" ref="S214:S230" si="61">O214&amp;"_"&amp;R214</f>
        <v>80_0</v>
      </c>
      <c r="T214" s="48">
        <v>6287</v>
      </c>
      <c r="U214" s="1"/>
      <c r="V214" s="55">
        <v>80</v>
      </c>
      <c r="W214" s="55">
        <v>0</v>
      </c>
      <c r="X214" s="55">
        <v>68</v>
      </c>
      <c r="Y214" s="48">
        <f t="shared" si="55"/>
        <v>0</v>
      </c>
      <c r="Z214" s="48" t="str">
        <f t="shared" si="56"/>
        <v>80_0</v>
      </c>
      <c r="AA214" s="48">
        <v>6425</v>
      </c>
      <c r="AB214" s="484"/>
      <c r="AC214" s="55">
        <v>80</v>
      </c>
      <c r="AD214" s="55">
        <v>0</v>
      </c>
      <c r="AE214" s="55">
        <v>68</v>
      </c>
      <c r="AF214" s="48">
        <f t="shared" si="51"/>
        <v>0</v>
      </c>
      <c r="AG214" s="48" t="str">
        <f t="shared" si="57"/>
        <v>80_0</v>
      </c>
      <c r="AH214" s="48">
        <v>6631</v>
      </c>
      <c r="AI214" s="484"/>
      <c r="AJ214" s="55">
        <v>80</v>
      </c>
      <c r="AK214" s="55">
        <v>0</v>
      </c>
      <c r="AL214" s="55">
        <v>68</v>
      </c>
      <c r="AM214" s="48">
        <f t="shared" ref="AM214:AM230" si="62">AK214</f>
        <v>0</v>
      </c>
      <c r="AN214" s="48" t="str">
        <f t="shared" ref="AN214:AN230" si="63">AJ214&amp;"_"&amp;AM214</f>
        <v>80_0</v>
      </c>
      <c r="AO214" s="50" t="str">
        <f t="shared" ref="AO214:AO230" si="64">AJ214&amp;"_"&amp;AM214</f>
        <v>80_0</v>
      </c>
      <c r="AP214" s="50">
        <f t="shared" si="52"/>
        <v>6425</v>
      </c>
      <c r="AQ214" s="50">
        <f t="shared" si="53"/>
        <v>6631</v>
      </c>
      <c r="AR214" s="473">
        <f t="shared" si="54"/>
        <v>6631</v>
      </c>
      <c r="AS214" s="469">
        <f t="shared" ref="AS214:AS230" si="65">IFERROR(AR214*$D$10/$D$9,"vervalt")</f>
        <v>42.370607028753994</v>
      </c>
      <c r="AT214" s="5"/>
      <c r="AU214" s="5"/>
      <c r="AV214" s="5"/>
      <c r="AW214" s="5"/>
      <c r="AX214" s="5"/>
      <c r="AY214" s="5"/>
      <c r="AZ214" s="6"/>
    </row>
    <row r="215" spans="1:52" x14ac:dyDescent="0.15">
      <c r="A215" s="55">
        <v>80</v>
      </c>
      <c r="B215" s="55">
        <v>1</v>
      </c>
      <c r="C215" s="55">
        <v>71</v>
      </c>
      <c r="D215" s="48">
        <f t="shared" ref="D215:D230" si="66">B215</f>
        <v>1</v>
      </c>
      <c r="E215" s="48" t="str">
        <f t="shared" ref="E215:E230" si="67">A215&amp;"_"&amp;D215</f>
        <v>80_1</v>
      </c>
      <c r="F215" s="48">
        <v>6147</v>
      </c>
      <c r="G215" s="1"/>
      <c r="H215" s="55">
        <v>80</v>
      </c>
      <c r="I215" s="55">
        <v>1</v>
      </c>
      <c r="J215" s="55">
        <v>71</v>
      </c>
      <c r="K215" s="48">
        <f t="shared" si="58"/>
        <v>1</v>
      </c>
      <c r="L215" s="48" t="str">
        <f t="shared" si="59"/>
        <v>80_1</v>
      </c>
      <c r="M215" s="48">
        <v>6356</v>
      </c>
      <c r="N215" s="1"/>
      <c r="O215" s="55">
        <v>80</v>
      </c>
      <c r="P215" s="55">
        <v>1</v>
      </c>
      <c r="Q215" s="55">
        <v>71</v>
      </c>
      <c r="R215" s="48">
        <f t="shared" si="60"/>
        <v>1</v>
      </c>
      <c r="S215" s="48" t="str">
        <f t="shared" si="61"/>
        <v>80_1</v>
      </c>
      <c r="T215" s="48">
        <v>6556</v>
      </c>
      <c r="U215" s="68"/>
      <c r="V215" s="55">
        <v>80</v>
      </c>
      <c r="W215" s="55">
        <v>1</v>
      </c>
      <c r="X215" s="55">
        <v>71</v>
      </c>
      <c r="Y215" s="48">
        <f t="shared" si="55"/>
        <v>1</v>
      </c>
      <c r="Z215" s="48" t="str">
        <f t="shared" si="56"/>
        <v>80_1</v>
      </c>
      <c r="AA215" s="48">
        <v>6700</v>
      </c>
      <c r="AB215" s="484"/>
      <c r="AC215" s="55">
        <v>80</v>
      </c>
      <c r="AD215" s="55">
        <v>1</v>
      </c>
      <c r="AE215" s="55">
        <v>71</v>
      </c>
      <c r="AF215" s="48">
        <f t="shared" si="51"/>
        <v>1</v>
      </c>
      <c r="AG215" s="48" t="str">
        <f t="shared" si="57"/>
        <v>80_1</v>
      </c>
      <c r="AH215" s="48">
        <v>6914</v>
      </c>
      <c r="AI215" s="484"/>
      <c r="AJ215" s="55">
        <v>80</v>
      </c>
      <c r="AK215" s="55">
        <v>1</v>
      </c>
      <c r="AL215" s="55">
        <v>71</v>
      </c>
      <c r="AM215" s="48">
        <f t="shared" si="62"/>
        <v>1</v>
      </c>
      <c r="AN215" s="48" t="str">
        <f t="shared" si="63"/>
        <v>80_1</v>
      </c>
      <c r="AO215" s="50" t="str">
        <f t="shared" si="64"/>
        <v>80_1</v>
      </c>
      <c r="AP215" s="50">
        <f t="shared" si="52"/>
        <v>6700</v>
      </c>
      <c r="AQ215" s="50">
        <f t="shared" si="53"/>
        <v>6914</v>
      </c>
      <c r="AR215" s="473">
        <f t="shared" si="54"/>
        <v>6914</v>
      </c>
      <c r="AS215" s="469">
        <f t="shared" si="65"/>
        <v>44.178913738019169</v>
      </c>
      <c r="AT215" s="5"/>
      <c r="AU215" s="5"/>
      <c r="AV215" s="5"/>
      <c r="AW215" s="5"/>
      <c r="AX215" s="5"/>
      <c r="AY215" s="5"/>
      <c r="AZ215" s="6"/>
    </row>
    <row r="216" spans="1:52" x14ac:dyDescent="0.15">
      <c r="A216" s="55">
        <v>80</v>
      </c>
      <c r="B216" s="55">
        <v>2</v>
      </c>
      <c r="C216" s="55">
        <v>74</v>
      </c>
      <c r="D216" s="48">
        <f t="shared" si="66"/>
        <v>2</v>
      </c>
      <c r="E216" s="48" t="str">
        <f t="shared" si="67"/>
        <v>80_2</v>
      </c>
      <c r="F216" s="48">
        <v>6396</v>
      </c>
      <c r="G216" s="1"/>
      <c r="H216" s="55">
        <v>80</v>
      </c>
      <c r="I216" s="55">
        <v>2</v>
      </c>
      <c r="J216" s="55">
        <v>74</v>
      </c>
      <c r="K216" s="48">
        <f t="shared" si="58"/>
        <v>2</v>
      </c>
      <c r="L216" s="48" t="str">
        <f t="shared" si="59"/>
        <v>80_2</v>
      </c>
      <c r="M216" s="48">
        <v>6613</v>
      </c>
      <c r="N216" s="1"/>
      <c r="O216" s="55">
        <v>80</v>
      </c>
      <c r="P216" s="55">
        <v>2</v>
      </c>
      <c r="Q216" s="55">
        <v>74</v>
      </c>
      <c r="R216" s="48">
        <f t="shared" si="60"/>
        <v>2</v>
      </c>
      <c r="S216" s="48" t="str">
        <f t="shared" si="61"/>
        <v>80_2</v>
      </c>
      <c r="T216" s="48">
        <v>6821</v>
      </c>
      <c r="U216" s="68"/>
      <c r="V216" s="55">
        <v>80</v>
      </c>
      <c r="W216" s="55">
        <v>2</v>
      </c>
      <c r="X216" s="55">
        <v>74</v>
      </c>
      <c r="Y216" s="48">
        <f t="shared" si="55"/>
        <v>2</v>
      </c>
      <c r="Z216" s="48" t="str">
        <f t="shared" si="56"/>
        <v>80_2</v>
      </c>
      <c r="AA216" s="48">
        <v>6971</v>
      </c>
      <c r="AB216" s="484"/>
      <c r="AC216" s="55">
        <v>80</v>
      </c>
      <c r="AD216" s="55">
        <v>2</v>
      </c>
      <c r="AE216" s="55">
        <v>74</v>
      </c>
      <c r="AF216" s="48">
        <f t="shared" si="51"/>
        <v>2</v>
      </c>
      <c r="AG216" s="48" t="str">
        <f t="shared" si="57"/>
        <v>80_2</v>
      </c>
      <c r="AH216" s="48">
        <v>7194</v>
      </c>
      <c r="AI216" s="484"/>
      <c r="AJ216" s="55">
        <v>80</v>
      </c>
      <c r="AK216" s="55">
        <v>2</v>
      </c>
      <c r="AL216" s="55">
        <v>74</v>
      </c>
      <c r="AM216" s="48">
        <f t="shared" si="62"/>
        <v>2</v>
      </c>
      <c r="AN216" s="48" t="str">
        <f t="shared" si="63"/>
        <v>80_2</v>
      </c>
      <c r="AO216" s="50" t="str">
        <f t="shared" si="64"/>
        <v>80_2</v>
      </c>
      <c r="AP216" s="50">
        <f t="shared" si="52"/>
        <v>6971</v>
      </c>
      <c r="AQ216" s="50">
        <f t="shared" si="53"/>
        <v>7194</v>
      </c>
      <c r="AR216" s="473">
        <f t="shared" si="54"/>
        <v>7194</v>
      </c>
      <c r="AS216" s="469">
        <f t="shared" si="65"/>
        <v>45.968051118210866</v>
      </c>
      <c r="AT216" s="5"/>
      <c r="AU216" s="5"/>
      <c r="AV216" s="5"/>
      <c r="AW216" s="5"/>
      <c r="AX216" s="5"/>
      <c r="AY216" s="5"/>
      <c r="AZ216" s="6"/>
    </row>
    <row r="217" spans="1:52" x14ac:dyDescent="0.15">
      <c r="A217" s="55">
        <v>80</v>
      </c>
      <c r="B217" s="55">
        <v>3</v>
      </c>
      <c r="C217" s="55">
        <v>77</v>
      </c>
      <c r="D217" s="48">
        <f t="shared" si="66"/>
        <v>3</v>
      </c>
      <c r="E217" s="48" t="str">
        <f t="shared" si="67"/>
        <v>80_3</v>
      </c>
      <c r="F217" s="48">
        <v>6641</v>
      </c>
      <c r="G217" s="1"/>
      <c r="H217" s="55">
        <v>80</v>
      </c>
      <c r="I217" s="55">
        <v>3</v>
      </c>
      <c r="J217" s="55">
        <v>77</v>
      </c>
      <c r="K217" s="48">
        <f t="shared" si="58"/>
        <v>3</v>
      </c>
      <c r="L217" s="48" t="str">
        <f t="shared" si="59"/>
        <v>80_3</v>
      </c>
      <c r="M217" s="48">
        <v>6867</v>
      </c>
      <c r="N217" s="1"/>
      <c r="O217" s="55">
        <v>80</v>
      </c>
      <c r="P217" s="55">
        <v>3</v>
      </c>
      <c r="Q217" s="55">
        <v>77</v>
      </c>
      <c r="R217" s="48">
        <f t="shared" si="60"/>
        <v>3</v>
      </c>
      <c r="S217" s="48" t="str">
        <f t="shared" si="61"/>
        <v>80_3</v>
      </c>
      <c r="T217" s="48">
        <v>7083</v>
      </c>
      <c r="U217" s="1"/>
      <c r="V217" s="55">
        <v>80</v>
      </c>
      <c r="W217" s="55">
        <v>3</v>
      </c>
      <c r="X217" s="55">
        <v>77</v>
      </c>
      <c r="Y217" s="48">
        <f t="shared" si="55"/>
        <v>3</v>
      </c>
      <c r="Z217" s="48" t="str">
        <f t="shared" si="56"/>
        <v>80_3</v>
      </c>
      <c r="AA217" s="48">
        <v>7239</v>
      </c>
      <c r="AB217" s="484"/>
      <c r="AC217" s="55">
        <v>80</v>
      </c>
      <c r="AD217" s="55">
        <v>3</v>
      </c>
      <c r="AE217" s="55">
        <v>77</v>
      </c>
      <c r="AF217" s="48">
        <f t="shared" si="51"/>
        <v>3</v>
      </c>
      <c r="AG217" s="48" t="str">
        <f t="shared" si="57"/>
        <v>80_3</v>
      </c>
      <c r="AH217" s="48">
        <v>7471</v>
      </c>
      <c r="AI217" s="484"/>
      <c r="AJ217" s="55">
        <v>80</v>
      </c>
      <c r="AK217" s="55">
        <v>3</v>
      </c>
      <c r="AL217" s="55">
        <v>77</v>
      </c>
      <c r="AM217" s="48">
        <f t="shared" si="62"/>
        <v>3</v>
      </c>
      <c r="AN217" s="48" t="str">
        <f t="shared" si="63"/>
        <v>80_3</v>
      </c>
      <c r="AO217" s="50" t="str">
        <f t="shared" si="64"/>
        <v>80_3</v>
      </c>
      <c r="AP217" s="50">
        <f t="shared" si="52"/>
        <v>7239</v>
      </c>
      <c r="AQ217" s="50">
        <f t="shared" si="53"/>
        <v>7471</v>
      </c>
      <c r="AR217" s="473">
        <f t="shared" si="54"/>
        <v>7471</v>
      </c>
      <c r="AS217" s="469">
        <f t="shared" si="65"/>
        <v>47.738019169329071</v>
      </c>
      <c r="AT217" s="5"/>
      <c r="AU217" s="5"/>
      <c r="AV217" s="5"/>
      <c r="AW217" s="5"/>
      <c r="AX217" s="5"/>
      <c r="AY217" s="5"/>
      <c r="AZ217" s="6"/>
    </row>
    <row r="218" spans="1:52" x14ac:dyDescent="0.15">
      <c r="A218" s="55">
        <v>80</v>
      </c>
      <c r="B218" s="55">
        <v>4</v>
      </c>
      <c r="C218" s="55">
        <v>80</v>
      </c>
      <c r="D218" s="48">
        <f t="shared" si="66"/>
        <v>4</v>
      </c>
      <c r="E218" s="48" t="str">
        <f t="shared" si="67"/>
        <v>80_4</v>
      </c>
      <c r="F218" s="48">
        <v>6921</v>
      </c>
      <c r="G218" s="1"/>
      <c r="H218" s="55">
        <v>80</v>
      </c>
      <c r="I218" s="55">
        <v>4</v>
      </c>
      <c r="J218" s="55">
        <v>80</v>
      </c>
      <c r="K218" s="48">
        <f t="shared" si="58"/>
        <v>4</v>
      </c>
      <c r="L218" s="48" t="str">
        <f t="shared" si="59"/>
        <v>80_4</v>
      </c>
      <c r="M218" s="48">
        <v>7156</v>
      </c>
      <c r="N218" s="1"/>
      <c r="O218" s="55">
        <v>80</v>
      </c>
      <c r="P218" s="55">
        <v>4</v>
      </c>
      <c r="Q218" s="55">
        <v>80</v>
      </c>
      <c r="R218" s="48">
        <f t="shared" si="60"/>
        <v>4</v>
      </c>
      <c r="S218" s="48" t="str">
        <f t="shared" si="61"/>
        <v>80_4</v>
      </c>
      <c r="T218" s="48">
        <v>7381</v>
      </c>
      <c r="U218" s="68"/>
      <c r="V218" s="55">
        <v>80</v>
      </c>
      <c r="W218" s="55">
        <v>4</v>
      </c>
      <c r="X218" s="55">
        <v>80</v>
      </c>
      <c r="Y218" s="48">
        <f t="shared" si="55"/>
        <v>4</v>
      </c>
      <c r="Z218" s="48" t="str">
        <f t="shared" si="56"/>
        <v>80_4</v>
      </c>
      <c r="AA218" s="48">
        <v>7543</v>
      </c>
      <c r="AB218" s="484"/>
      <c r="AC218" s="55">
        <v>80</v>
      </c>
      <c r="AD218" s="55">
        <v>4</v>
      </c>
      <c r="AE218" s="55">
        <v>80</v>
      </c>
      <c r="AF218" s="48">
        <f t="shared" si="51"/>
        <v>4</v>
      </c>
      <c r="AG218" s="48" t="str">
        <f t="shared" si="57"/>
        <v>80_4</v>
      </c>
      <c r="AH218" s="48">
        <v>7784</v>
      </c>
      <c r="AI218" s="484"/>
      <c r="AJ218" s="55">
        <v>80</v>
      </c>
      <c r="AK218" s="55">
        <v>4</v>
      </c>
      <c r="AL218" s="55">
        <v>80</v>
      </c>
      <c r="AM218" s="48">
        <f t="shared" si="62"/>
        <v>4</v>
      </c>
      <c r="AN218" s="48" t="str">
        <f t="shared" si="63"/>
        <v>80_4</v>
      </c>
      <c r="AO218" s="50" t="str">
        <f t="shared" si="64"/>
        <v>80_4</v>
      </c>
      <c r="AP218" s="50">
        <f t="shared" si="52"/>
        <v>7543</v>
      </c>
      <c r="AQ218" s="50">
        <f t="shared" si="53"/>
        <v>7784</v>
      </c>
      <c r="AR218" s="473">
        <f t="shared" si="54"/>
        <v>7784</v>
      </c>
      <c r="AS218" s="469">
        <f t="shared" si="65"/>
        <v>49.738019169329071</v>
      </c>
      <c r="AT218" s="5"/>
      <c r="AU218" s="5"/>
      <c r="AV218" s="5"/>
      <c r="AW218" s="5"/>
      <c r="AX218" s="5"/>
      <c r="AY218" s="5"/>
      <c r="AZ218" s="6"/>
    </row>
    <row r="219" spans="1:52" x14ac:dyDescent="0.15">
      <c r="A219" s="55">
        <v>80</v>
      </c>
      <c r="B219" s="55">
        <v>5</v>
      </c>
      <c r="C219" s="55">
        <v>83</v>
      </c>
      <c r="D219" s="48">
        <f t="shared" si="66"/>
        <v>5</v>
      </c>
      <c r="E219" s="48" t="str">
        <f t="shared" si="67"/>
        <v>80_5</v>
      </c>
      <c r="F219" s="48">
        <v>7200</v>
      </c>
      <c r="G219" s="1"/>
      <c r="H219" s="55">
        <v>80</v>
      </c>
      <c r="I219" s="55">
        <v>5</v>
      </c>
      <c r="J219" s="55">
        <v>83</v>
      </c>
      <c r="K219" s="48">
        <f t="shared" si="58"/>
        <v>5</v>
      </c>
      <c r="L219" s="48" t="str">
        <f t="shared" si="59"/>
        <v>80_5</v>
      </c>
      <c r="M219" s="48">
        <v>7445</v>
      </c>
      <c r="N219" s="1"/>
      <c r="O219" s="55">
        <v>80</v>
      </c>
      <c r="P219" s="55">
        <v>5</v>
      </c>
      <c r="Q219" s="55">
        <v>83</v>
      </c>
      <c r="R219" s="48">
        <f t="shared" si="60"/>
        <v>5</v>
      </c>
      <c r="S219" s="48" t="str">
        <f t="shared" si="61"/>
        <v>80_5</v>
      </c>
      <c r="T219" s="48">
        <v>7680</v>
      </c>
      <c r="U219" s="68"/>
      <c r="V219" s="55">
        <v>80</v>
      </c>
      <c r="W219" s="55">
        <v>5</v>
      </c>
      <c r="X219" s="55">
        <v>83</v>
      </c>
      <c r="Y219" s="48">
        <f t="shared" si="55"/>
        <v>5</v>
      </c>
      <c r="Z219" s="48" t="str">
        <f t="shared" si="56"/>
        <v>80_5</v>
      </c>
      <c r="AA219" s="48">
        <v>7849</v>
      </c>
      <c r="AB219" s="484"/>
      <c r="AC219" s="55">
        <v>80</v>
      </c>
      <c r="AD219" s="55">
        <v>5</v>
      </c>
      <c r="AE219" s="55">
        <v>83</v>
      </c>
      <c r="AF219" s="48">
        <f t="shared" si="51"/>
        <v>5</v>
      </c>
      <c r="AG219" s="48" t="str">
        <f t="shared" si="57"/>
        <v>80_5</v>
      </c>
      <c r="AH219" s="48">
        <v>8100</v>
      </c>
      <c r="AI219" s="484"/>
      <c r="AJ219" s="55">
        <v>80</v>
      </c>
      <c r="AK219" s="55">
        <v>5</v>
      </c>
      <c r="AL219" s="55">
        <v>83</v>
      </c>
      <c r="AM219" s="48">
        <f t="shared" si="62"/>
        <v>5</v>
      </c>
      <c r="AN219" s="48" t="str">
        <f t="shared" si="63"/>
        <v>80_5</v>
      </c>
      <c r="AO219" s="50" t="str">
        <f t="shared" si="64"/>
        <v>80_5</v>
      </c>
      <c r="AP219" s="50">
        <f t="shared" si="52"/>
        <v>7849</v>
      </c>
      <c r="AQ219" s="50">
        <f t="shared" si="53"/>
        <v>8100</v>
      </c>
      <c r="AR219" s="473">
        <f t="shared" si="54"/>
        <v>8100</v>
      </c>
      <c r="AS219" s="469">
        <f t="shared" si="65"/>
        <v>51.757188498402556</v>
      </c>
      <c r="AT219" s="5"/>
      <c r="AU219" s="5"/>
      <c r="AV219" s="5"/>
      <c r="AW219" s="5"/>
      <c r="AX219" s="5"/>
      <c r="AY219" s="5"/>
      <c r="AZ219" s="6"/>
    </row>
    <row r="220" spans="1:52" x14ac:dyDescent="0.15">
      <c r="A220" s="55">
        <v>80</v>
      </c>
      <c r="B220" s="55">
        <v>6</v>
      </c>
      <c r="C220" s="55">
        <v>86</v>
      </c>
      <c r="D220" s="48">
        <f t="shared" si="66"/>
        <v>6</v>
      </c>
      <c r="E220" s="48" t="str">
        <f t="shared" si="67"/>
        <v>80_6</v>
      </c>
      <c r="F220" s="48">
        <v>7511</v>
      </c>
      <c r="G220" s="1"/>
      <c r="H220" s="55">
        <v>80</v>
      </c>
      <c r="I220" s="55">
        <v>6</v>
      </c>
      <c r="J220" s="55">
        <v>86</v>
      </c>
      <c r="K220" s="48">
        <f t="shared" si="58"/>
        <v>6</v>
      </c>
      <c r="L220" s="48" t="str">
        <f t="shared" si="59"/>
        <v>80_6</v>
      </c>
      <c r="M220" s="48">
        <v>7766</v>
      </c>
      <c r="N220" s="1"/>
      <c r="O220" s="55">
        <v>80</v>
      </c>
      <c r="P220" s="55">
        <v>6</v>
      </c>
      <c r="Q220" s="55">
        <v>86</v>
      </c>
      <c r="R220" s="48">
        <f t="shared" si="60"/>
        <v>6</v>
      </c>
      <c r="S220" s="48" t="str">
        <f t="shared" si="61"/>
        <v>80_6</v>
      </c>
      <c r="T220" s="48">
        <v>8011</v>
      </c>
      <c r="U220" s="1"/>
      <c r="V220" s="55">
        <v>80</v>
      </c>
      <c r="W220" s="55">
        <v>6</v>
      </c>
      <c r="X220" s="55">
        <v>86</v>
      </c>
      <c r="Y220" s="48">
        <f t="shared" si="55"/>
        <v>6</v>
      </c>
      <c r="Z220" s="48" t="str">
        <f t="shared" si="56"/>
        <v>80_6</v>
      </c>
      <c r="AA220" s="48">
        <v>8187</v>
      </c>
      <c r="AB220" s="484"/>
      <c r="AC220" s="55">
        <v>80</v>
      </c>
      <c r="AD220" s="55">
        <v>6</v>
      </c>
      <c r="AE220" s="55">
        <v>86</v>
      </c>
      <c r="AF220" s="48">
        <f t="shared" si="51"/>
        <v>6</v>
      </c>
      <c r="AG220" s="48" t="str">
        <f t="shared" si="57"/>
        <v>80_6</v>
      </c>
      <c r="AH220" s="48">
        <v>8449</v>
      </c>
      <c r="AI220" s="484"/>
      <c r="AJ220" s="55">
        <v>80</v>
      </c>
      <c r="AK220" s="55">
        <v>6</v>
      </c>
      <c r="AL220" s="55">
        <v>86</v>
      </c>
      <c r="AM220" s="48">
        <f t="shared" si="62"/>
        <v>6</v>
      </c>
      <c r="AN220" s="48" t="str">
        <f t="shared" si="63"/>
        <v>80_6</v>
      </c>
      <c r="AO220" s="50" t="str">
        <f t="shared" si="64"/>
        <v>80_6</v>
      </c>
      <c r="AP220" s="50">
        <f t="shared" si="52"/>
        <v>8187</v>
      </c>
      <c r="AQ220" s="50">
        <f t="shared" si="53"/>
        <v>8449</v>
      </c>
      <c r="AR220" s="473">
        <f t="shared" si="54"/>
        <v>8449</v>
      </c>
      <c r="AS220" s="469">
        <f t="shared" si="65"/>
        <v>53.987220447284344</v>
      </c>
      <c r="AT220" s="5"/>
      <c r="AU220" s="5"/>
      <c r="AV220" s="5"/>
      <c r="AW220" s="5"/>
      <c r="AX220" s="5"/>
      <c r="AY220" s="5"/>
      <c r="AZ220" s="6"/>
    </row>
    <row r="221" spans="1:52" x14ac:dyDescent="0.15">
      <c r="A221" s="55">
        <v>80</v>
      </c>
      <c r="B221" s="55">
        <v>7</v>
      </c>
      <c r="C221" s="55">
        <v>88</v>
      </c>
      <c r="D221" s="48">
        <f t="shared" si="66"/>
        <v>7</v>
      </c>
      <c r="E221" s="48" t="str">
        <f t="shared" si="67"/>
        <v>80_7</v>
      </c>
      <c r="F221" s="48">
        <v>7741</v>
      </c>
      <c r="G221" s="1"/>
      <c r="H221" s="55">
        <v>80</v>
      </c>
      <c r="I221" s="55">
        <v>7</v>
      </c>
      <c r="J221" s="55">
        <v>88</v>
      </c>
      <c r="K221" s="48">
        <f t="shared" si="58"/>
        <v>7</v>
      </c>
      <c r="L221" s="48" t="str">
        <f t="shared" si="59"/>
        <v>80_7</v>
      </c>
      <c r="M221" s="48">
        <v>8004</v>
      </c>
      <c r="N221" s="1"/>
      <c r="O221" s="55">
        <v>80</v>
      </c>
      <c r="P221" s="55">
        <v>7</v>
      </c>
      <c r="Q221" s="55">
        <v>88</v>
      </c>
      <c r="R221" s="48">
        <f t="shared" si="60"/>
        <v>7</v>
      </c>
      <c r="S221" s="48" t="str">
        <f t="shared" si="61"/>
        <v>80_7</v>
      </c>
      <c r="T221" s="48">
        <v>8256</v>
      </c>
      <c r="U221" s="68"/>
      <c r="V221" s="55">
        <v>80</v>
      </c>
      <c r="W221" s="55">
        <v>7</v>
      </c>
      <c r="X221" s="55">
        <v>88</v>
      </c>
      <c r="Y221" s="48">
        <f t="shared" si="55"/>
        <v>7</v>
      </c>
      <c r="Z221" s="48" t="str">
        <f t="shared" si="56"/>
        <v>80_7</v>
      </c>
      <c r="AA221" s="48">
        <v>8438</v>
      </c>
      <c r="AB221" s="484"/>
      <c r="AC221" s="55">
        <v>80</v>
      </c>
      <c r="AD221" s="55">
        <v>7</v>
      </c>
      <c r="AE221" s="55">
        <v>88</v>
      </c>
      <c r="AF221" s="48">
        <f t="shared" si="51"/>
        <v>7</v>
      </c>
      <c r="AG221" s="48" t="str">
        <f t="shared" si="57"/>
        <v>80_7</v>
      </c>
      <c r="AH221" s="48">
        <v>8708</v>
      </c>
      <c r="AI221" s="484"/>
      <c r="AJ221" s="55">
        <v>80</v>
      </c>
      <c r="AK221" s="55">
        <v>7</v>
      </c>
      <c r="AL221" s="55">
        <v>88</v>
      </c>
      <c r="AM221" s="48">
        <f t="shared" si="62"/>
        <v>7</v>
      </c>
      <c r="AN221" s="48" t="str">
        <f t="shared" si="63"/>
        <v>80_7</v>
      </c>
      <c r="AO221" s="50" t="str">
        <f t="shared" si="64"/>
        <v>80_7</v>
      </c>
      <c r="AP221" s="50">
        <f t="shared" si="52"/>
        <v>8438</v>
      </c>
      <c r="AQ221" s="50">
        <f t="shared" si="53"/>
        <v>8708</v>
      </c>
      <c r="AR221" s="473">
        <f t="shared" si="54"/>
        <v>8708</v>
      </c>
      <c r="AS221" s="469">
        <f t="shared" si="65"/>
        <v>55.642172523961662</v>
      </c>
      <c r="AT221" s="5"/>
      <c r="AU221" s="5"/>
      <c r="AV221" s="5"/>
      <c r="AW221" s="5"/>
      <c r="AX221" s="5"/>
      <c r="AY221" s="5"/>
      <c r="AZ221" s="6"/>
    </row>
    <row r="222" spans="1:52" x14ac:dyDescent="0.15">
      <c r="A222" s="55">
        <v>80</v>
      </c>
      <c r="B222" s="55">
        <v>8</v>
      </c>
      <c r="C222" s="55">
        <v>90</v>
      </c>
      <c r="D222" s="48">
        <f t="shared" si="66"/>
        <v>8</v>
      </c>
      <c r="E222" s="48" t="str">
        <f t="shared" si="67"/>
        <v>80_8</v>
      </c>
      <c r="F222" s="48">
        <v>7981</v>
      </c>
      <c r="G222" s="1"/>
      <c r="H222" s="55">
        <v>80</v>
      </c>
      <c r="I222" s="55">
        <v>8</v>
      </c>
      <c r="J222" s="55">
        <v>90</v>
      </c>
      <c r="K222" s="48">
        <f t="shared" si="58"/>
        <v>8</v>
      </c>
      <c r="L222" s="48" t="str">
        <f t="shared" si="59"/>
        <v>80_8</v>
      </c>
      <c r="M222" s="48">
        <v>8252</v>
      </c>
      <c r="N222" s="1"/>
      <c r="O222" s="55">
        <v>80</v>
      </c>
      <c r="P222" s="55">
        <v>8</v>
      </c>
      <c r="Q222" s="55">
        <v>90</v>
      </c>
      <c r="R222" s="48">
        <f t="shared" si="60"/>
        <v>8</v>
      </c>
      <c r="S222" s="48" t="str">
        <f t="shared" si="61"/>
        <v>80_8</v>
      </c>
      <c r="T222" s="48">
        <v>8512</v>
      </c>
      <c r="U222" s="68"/>
      <c r="V222" s="55">
        <v>80</v>
      </c>
      <c r="W222" s="55">
        <v>8</v>
      </c>
      <c r="X222" s="55">
        <v>90</v>
      </c>
      <c r="Y222" s="48">
        <f t="shared" si="55"/>
        <v>8</v>
      </c>
      <c r="Z222" s="48" t="str">
        <f t="shared" si="56"/>
        <v>80_8</v>
      </c>
      <c r="AA222" s="48">
        <v>8699</v>
      </c>
      <c r="AB222" s="484"/>
      <c r="AC222" s="55">
        <v>80</v>
      </c>
      <c r="AD222" s="55">
        <v>8</v>
      </c>
      <c r="AE222" s="55">
        <v>90</v>
      </c>
      <c r="AF222" s="48">
        <f t="shared" si="51"/>
        <v>8</v>
      </c>
      <c r="AG222" s="48" t="str">
        <f t="shared" si="57"/>
        <v>80_8</v>
      </c>
      <c r="AH222" s="48">
        <v>8977</v>
      </c>
      <c r="AI222" s="484"/>
      <c r="AJ222" s="55">
        <v>80</v>
      </c>
      <c r="AK222" s="55">
        <v>8</v>
      </c>
      <c r="AL222" s="55">
        <v>90</v>
      </c>
      <c r="AM222" s="48">
        <f t="shared" si="62"/>
        <v>8</v>
      </c>
      <c r="AN222" s="48" t="str">
        <f t="shared" si="63"/>
        <v>80_8</v>
      </c>
      <c r="AO222" s="50" t="str">
        <f t="shared" si="64"/>
        <v>80_8</v>
      </c>
      <c r="AP222" s="50">
        <f t="shared" si="52"/>
        <v>8699</v>
      </c>
      <c r="AQ222" s="50">
        <f t="shared" si="53"/>
        <v>8977</v>
      </c>
      <c r="AR222" s="473">
        <f t="shared" si="54"/>
        <v>8977</v>
      </c>
      <c r="AS222" s="469">
        <f t="shared" si="65"/>
        <v>57.361022364217256</v>
      </c>
      <c r="AT222" s="5"/>
      <c r="AU222" s="5"/>
      <c r="AV222" s="5"/>
      <c r="AW222" s="5"/>
      <c r="AX222" s="5"/>
      <c r="AY222" s="5"/>
      <c r="AZ222" s="6"/>
    </row>
    <row r="223" spans="1:52" x14ac:dyDescent="0.15">
      <c r="A223" s="55">
        <v>80</v>
      </c>
      <c r="B223" s="55">
        <v>9</v>
      </c>
      <c r="C223" s="55">
        <v>92</v>
      </c>
      <c r="D223" s="48">
        <f t="shared" si="66"/>
        <v>9</v>
      </c>
      <c r="E223" s="48" t="str">
        <f t="shared" si="67"/>
        <v>80_9</v>
      </c>
      <c r="F223" s="48">
        <v>8223</v>
      </c>
      <c r="G223" s="1"/>
      <c r="H223" s="55">
        <v>80</v>
      </c>
      <c r="I223" s="55">
        <v>9</v>
      </c>
      <c r="J223" s="55">
        <v>92</v>
      </c>
      <c r="K223" s="48">
        <f t="shared" si="58"/>
        <v>9</v>
      </c>
      <c r="L223" s="48" t="str">
        <f t="shared" si="59"/>
        <v>80_9</v>
      </c>
      <c r="M223" s="48">
        <v>8503</v>
      </c>
      <c r="N223" s="1"/>
      <c r="O223" s="55">
        <v>80</v>
      </c>
      <c r="P223" s="55">
        <v>9</v>
      </c>
      <c r="Q223" s="55">
        <v>92</v>
      </c>
      <c r="R223" s="48">
        <f t="shared" si="60"/>
        <v>9</v>
      </c>
      <c r="S223" s="48" t="str">
        <f t="shared" si="61"/>
        <v>80_9</v>
      </c>
      <c r="T223" s="48">
        <v>8771</v>
      </c>
      <c r="U223" s="1"/>
      <c r="V223" s="55">
        <v>80</v>
      </c>
      <c r="W223" s="55">
        <v>9</v>
      </c>
      <c r="X223" s="55">
        <v>92</v>
      </c>
      <c r="Y223" s="48">
        <f t="shared" si="55"/>
        <v>9</v>
      </c>
      <c r="Z223" s="48" t="str">
        <f t="shared" si="56"/>
        <v>80_9</v>
      </c>
      <c r="AA223" s="48">
        <v>8964</v>
      </c>
      <c r="AB223" s="484"/>
      <c r="AC223" s="55">
        <v>80</v>
      </c>
      <c r="AD223" s="55">
        <v>9</v>
      </c>
      <c r="AE223" s="55">
        <v>92</v>
      </c>
      <c r="AF223" s="48">
        <f t="shared" si="51"/>
        <v>9</v>
      </c>
      <c r="AG223" s="48" t="str">
        <f t="shared" si="57"/>
        <v>80_9</v>
      </c>
      <c r="AH223" s="48">
        <v>9251</v>
      </c>
      <c r="AI223" s="484"/>
      <c r="AJ223" s="55">
        <v>80</v>
      </c>
      <c r="AK223" s="55">
        <v>9</v>
      </c>
      <c r="AL223" s="55">
        <v>92</v>
      </c>
      <c r="AM223" s="48">
        <f t="shared" si="62"/>
        <v>9</v>
      </c>
      <c r="AN223" s="48" t="str">
        <f t="shared" si="63"/>
        <v>80_9</v>
      </c>
      <c r="AO223" s="50" t="str">
        <f t="shared" si="64"/>
        <v>80_9</v>
      </c>
      <c r="AP223" s="50">
        <f t="shared" si="52"/>
        <v>8964</v>
      </c>
      <c r="AQ223" s="50">
        <f t="shared" si="53"/>
        <v>9251</v>
      </c>
      <c r="AR223" s="473">
        <f t="shared" si="54"/>
        <v>9251</v>
      </c>
      <c r="AS223" s="469">
        <f t="shared" si="65"/>
        <v>59.111821086261983</v>
      </c>
      <c r="AT223" s="5"/>
      <c r="AU223" s="5"/>
      <c r="AV223" s="5"/>
      <c r="AW223" s="5"/>
      <c r="AX223" s="5"/>
      <c r="AY223" s="5"/>
      <c r="AZ223" s="6"/>
    </row>
    <row r="224" spans="1:52" x14ac:dyDescent="0.15">
      <c r="A224" s="55">
        <v>80</v>
      </c>
      <c r="B224" s="55">
        <v>10</v>
      </c>
      <c r="C224" s="55">
        <v>94</v>
      </c>
      <c r="D224" s="48">
        <f t="shared" si="66"/>
        <v>10</v>
      </c>
      <c r="E224" s="48" t="str">
        <f t="shared" si="67"/>
        <v>80_10</v>
      </c>
      <c r="F224" s="48">
        <v>8468</v>
      </c>
      <c r="G224" s="1"/>
      <c r="H224" s="55">
        <v>80</v>
      </c>
      <c r="I224" s="55">
        <v>10</v>
      </c>
      <c r="J224" s="55">
        <v>94</v>
      </c>
      <c r="K224" s="48">
        <f t="shared" si="58"/>
        <v>10</v>
      </c>
      <c r="L224" s="48" t="str">
        <f t="shared" si="59"/>
        <v>80_10</v>
      </c>
      <c r="M224" s="48">
        <v>8756</v>
      </c>
      <c r="N224" s="1"/>
      <c r="O224" s="55">
        <v>80</v>
      </c>
      <c r="P224" s="55">
        <v>10</v>
      </c>
      <c r="Q224" s="55">
        <v>94</v>
      </c>
      <c r="R224" s="48">
        <f t="shared" si="60"/>
        <v>10</v>
      </c>
      <c r="S224" s="48" t="str">
        <f t="shared" si="61"/>
        <v>80_10</v>
      </c>
      <c r="T224" s="48">
        <v>9032</v>
      </c>
      <c r="U224" s="68"/>
      <c r="V224" s="55">
        <v>80</v>
      </c>
      <c r="W224" s="55">
        <v>10</v>
      </c>
      <c r="X224" s="55">
        <v>94</v>
      </c>
      <c r="Y224" s="48">
        <f t="shared" si="55"/>
        <v>10</v>
      </c>
      <c r="Z224" s="48" t="str">
        <f t="shared" si="56"/>
        <v>80_10</v>
      </c>
      <c r="AA224" s="48">
        <v>9231</v>
      </c>
      <c r="AB224" s="484"/>
      <c r="AC224" s="55">
        <v>80</v>
      </c>
      <c r="AD224" s="55">
        <v>10</v>
      </c>
      <c r="AE224" s="55">
        <v>94</v>
      </c>
      <c r="AF224" s="48">
        <f t="shared" si="51"/>
        <v>10</v>
      </c>
      <c r="AG224" s="48" t="str">
        <f t="shared" si="57"/>
        <v>80_10</v>
      </c>
      <c r="AH224" s="48">
        <v>9526</v>
      </c>
      <c r="AI224" s="484"/>
      <c r="AJ224" s="55">
        <v>80</v>
      </c>
      <c r="AK224" s="55">
        <v>10</v>
      </c>
      <c r="AL224" s="55">
        <v>94</v>
      </c>
      <c r="AM224" s="48">
        <f t="shared" si="62"/>
        <v>10</v>
      </c>
      <c r="AN224" s="48" t="str">
        <f t="shared" si="63"/>
        <v>80_10</v>
      </c>
      <c r="AO224" s="50" t="str">
        <f t="shared" si="64"/>
        <v>80_10</v>
      </c>
      <c r="AP224" s="50">
        <f t="shared" si="52"/>
        <v>9231</v>
      </c>
      <c r="AQ224" s="50">
        <f t="shared" si="53"/>
        <v>9526</v>
      </c>
      <c r="AR224" s="473">
        <f t="shared" si="54"/>
        <v>9526</v>
      </c>
      <c r="AS224" s="469">
        <f t="shared" si="65"/>
        <v>60.869009584664539</v>
      </c>
      <c r="AT224" s="5"/>
      <c r="AU224" s="5"/>
      <c r="AV224" s="5"/>
      <c r="AW224" s="5"/>
      <c r="AX224" s="5"/>
      <c r="AY224" s="5"/>
      <c r="AZ224" s="6"/>
    </row>
    <row r="225" spans="1:52" x14ac:dyDescent="0.15">
      <c r="A225" s="55">
        <v>80</v>
      </c>
      <c r="B225" s="55">
        <v>11</v>
      </c>
      <c r="C225" s="55">
        <v>95</v>
      </c>
      <c r="D225" s="48">
        <f t="shared" si="66"/>
        <v>11</v>
      </c>
      <c r="E225" s="48" t="str">
        <f t="shared" si="67"/>
        <v>80_11</v>
      </c>
      <c r="F225" s="48">
        <v>8590</v>
      </c>
      <c r="G225" s="1"/>
      <c r="H225" s="55">
        <v>80</v>
      </c>
      <c r="I225" s="55">
        <v>11</v>
      </c>
      <c r="J225" s="55">
        <v>95</v>
      </c>
      <c r="K225" s="48">
        <f t="shared" si="58"/>
        <v>11</v>
      </c>
      <c r="L225" s="48" t="str">
        <f t="shared" si="59"/>
        <v>80_11</v>
      </c>
      <c r="M225" s="48">
        <v>8882</v>
      </c>
      <c r="N225" s="1"/>
      <c r="O225" s="55">
        <v>80</v>
      </c>
      <c r="P225" s="55">
        <v>11</v>
      </c>
      <c r="Q225" s="55">
        <v>95</v>
      </c>
      <c r="R225" s="48">
        <f t="shared" si="60"/>
        <v>11</v>
      </c>
      <c r="S225" s="48" t="str">
        <f t="shared" si="61"/>
        <v>80_11</v>
      </c>
      <c r="T225" s="48">
        <v>9162</v>
      </c>
      <c r="U225" s="68"/>
      <c r="V225" s="55">
        <v>80</v>
      </c>
      <c r="W225" s="55">
        <v>11</v>
      </c>
      <c r="X225" s="55">
        <v>95</v>
      </c>
      <c r="Y225" s="48">
        <f t="shared" si="55"/>
        <v>11</v>
      </c>
      <c r="Z225" s="48" t="str">
        <f t="shared" si="56"/>
        <v>80_11</v>
      </c>
      <c r="AA225" s="48">
        <v>9364</v>
      </c>
      <c r="AB225" s="484"/>
      <c r="AC225" s="55">
        <v>80</v>
      </c>
      <c r="AD225" s="55">
        <v>11</v>
      </c>
      <c r="AE225" s="55">
        <v>95</v>
      </c>
      <c r="AF225" s="48">
        <f t="shared" si="51"/>
        <v>11</v>
      </c>
      <c r="AG225" s="48" t="str">
        <f t="shared" si="57"/>
        <v>80_11</v>
      </c>
      <c r="AH225" s="48">
        <v>9664</v>
      </c>
      <c r="AI225" s="484"/>
      <c r="AJ225" s="55">
        <v>80</v>
      </c>
      <c r="AK225" s="55">
        <v>11</v>
      </c>
      <c r="AL225" s="55">
        <v>95</v>
      </c>
      <c r="AM225" s="48">
        <f t="shared" si="62"/>
        <v>11</v>
      </c>
      <c r="AN225" s="48" t="str">
        <f t="shared" si="63"/>
        <v>80_11</v>
      </c>
      <c r="AO225" s="50" t="str">
        <f t="shared" si="64"/>
        <v>80_11</v>
      </c>
      <c r="AP225" s="50">
        <f t="shared" si="52"/>
        <v>9364</v>
      </c>
      <c r="AQ225" s="50">
        <f t="shared" si="53"/>
        <v>9664</v>
      </c>
      <c r="AR225" s="473">
        <f t="shared" si="54"/>
        <v>9664</v>
      </c>
      <c r="AS225" s="469">
        <f t="shared" si="65"/>
        <v>61.750798722044728</v>
      </c>
      <c r="AT225" s="5"/>
      <c r="AU225" s="5"/>
      <c r="AV225" s="5"/>
      <c r="AW225" s="5"/>
      <c r="AX225" s="5"/>
      <c r="AY225" s="5"/>
      <c r="AZ225" s="6"/>
    </row>
    <row r="226" spans="1:52" x14ac:dyDescent="0.15">
      <c r="A226" s="55">
        <v>80</v>
      </c>
      <c r="B226" s="55">
        <v>12</v>
      </c>
      <c r="C226" s="55">
        <v>96</v>
      </c>
      <c r="D226" s="48">
        <f t="shared" si="66"/>
        <v>12</v>
      </c>
      <c r="E226" s="48" t="str">
        <f t="shared" si="67"/>
        <v>80_12</v>
      </c>
      <c r="F226" s="48">
        <v>8713</v>
      </c>
      <c r="G226" s="1"/>
      <c r="H226" s="55">
        <v>80</v>
      </c>
      <c r="I226" s="55">
        <v>12</v>
      </c>
      <c r="J226" s="55">
        <v>96</v>
      </c>
      <c r="K226" s="48">
        <f t="shared" si="58"/>
        <v>12</v>
      </c>
      <c r="L226" s="48" t="str">
        <f t="shared" si="59"/>
        <v>80_12</v>
      </c>
      <c r="M226" s="48">
        <v>9009</v>
      </c>
      <c r="N226" s="1"/>
      <c r="O226" s="55">
        <v>80</v>
      </c>
      <c r="P226" s="55">
        <v>12</v>
      </c>
      <c r="Q226" s="55">
        <v>96</v>
      </c>
      <c r="R226" s="48">
        <f t="shared" si="60"/>
        <v>12</v>
      </c>
      <c r="S226" s="48" t="str">
        <f t="shared" si="61"/>
        <v>80_12</v>
      </c>
      <c r="T226" s="48">
        <v>9293</v>
      </c>
      <c r="U226" s="1"/>
      <c r="V226" s="55">
        <v>80</v>
      </c>
      <c r="W226" s="55">
        <v>12</v>
      </c>
      <c r="X226" s="55">
        <v>96</v>
      </c>
      <c r="Y226" s="48">
        <f t="shared" si="55"/>
        <v>12</v>
      </c>
      <c r="Z226" s="48" t="str">
        <f t="shared" si="56"/>
        <v>80_12</v>
      </c>
      <c r="AA226" s="48">
        <v>9497</v>
      </c>
      <c r="AB226" s="484"/>
      <c r="AC226" s="55">
        <v>80</v>
      </c>
      <c r="AD226" s="55">
        <v>12</v>
      </c>
      <c r="AE226" s="55">
        <v>96</v>
      </c>
      <c r="AF226" s="48">
        <f t="shared" si="51"/>
        <v>12</v>
      </c>
      <c r="AG226" s="48" t="str">
        <f t="shared" si="57"/>
        <v>80_12</v>
      </c>
      <c r="AH226" s="48">
        <v>9801</v>
      </c>
      <c r="AI226" s="484"/>
      <c r="AJ226" s="55">
        <v>80</v>
      </c>
      <c r="AK226" s="55">
        <v>12</v>
      </c>
      <c r="AL226" s="55">
        <v>96</v>
      </c>
      <c r="AM226" s="48">
        <f t="shared" si="62"/>
        <v>12</v>
      </c>
      <c r="AN226" s="48" t="str">
        <f t="shared" si="63"/>
        <v>80_12</v>
      </c>
      <c r="AO226" s="50" t="str">
        <f t="shared" si="64"/>
        <v>80_12</v>
      </c>
      <c r="AP226" s="50">
        <f t="shared" si="52"/>
        <v>9497</v>
      </c>
      <c r="AQ226" s="50">
        <f t="shared" si="53"/>
        <v>9801</v>
      </c>
      <c r="AR226" s="473">
        <f t="shared" si="54"/>
        <v>9801</v>
      </c>
      <c r="AS226" s="469">
        <f t="shared" si="65"/>
        <v>62.626198083067095</v>
      </c>
      <c r="AT226" s="5"/>
      <c r="AU226" s="5"/>
      <c r="AV226" s="5"/>
      <c r="AW226" s="5"/>
      <c r="AX226" s="5"/>
      <c r="AY226" s="5"/>
      <c r="AZ226" s="6"/>
    </row>
    <row r="227" spans="1:52" x14ac:dyDescent="0.15">
      <c r="A227" s="55">
        <v>80</v>
      </c>
      <c r="B227" s="55">
        <v>13</v>
      </c>
      <c r="C227" s="55">
        <v>97</v>
      </c>
      <c r="D227" s="48">
        <f t="shared" si="66"/>
        <v>13</v>
      </c>
      <c r="E227" s="48" t="str">
        <f t="shared" si="67"/>
        <v>80_13</v>
      </c>
      <c r="F227" s="48">
        <v>8836</v>
      </c>
      <c r="G227" s="1"/>
      <c r="H227" s="55">
        <v>80</v>
      </c>
      <c r="I227" s="55">
        <v>13</v>
      </c>
      <c r="J227" s="55">
        <v>97</v>
      </c>
      <c r="K227" s="48">
        <f t="shared" si="58"/>
        <v>13</v>
      </c>
      <c r="L227" s="48" t="str">
        <f t="shared" si="59"/>
        <v>80_13</v>
      </c>
      <c r="M227" s="48">
        <v>9136</v>
      </c>
      <c r="N227" s="1"/>
      <c r="O227" s="55">
        <v>80</v>
      </c>
      <c r="P227" s="55">
        <v>13</v>
      </c>
      <c r="Q227" s="55">
        <v>97</v>
      </c>
      <c r="R227" s="48">
        <f t="shared" si="60"/>
        <v>13</v>
      </c>
      <c r="S227" s="48" t="str">
        <f t="shared" si="61"/>
        <v>80_13</v>
      </c>
      <c r="T227" s="48">
        <v>9424</v>
      </c>
      <c r="U227" s="68"/>
      <c r="V227" s="55">
        <v>80</v>
      </c>
      <c r="W227" s="55">
        <v>13</v>
      </c>
      <c r="X227" s="55">
        <v>97</v>
      </c>
      <c r="Y227" s="48">
        <f t="shared" si="55"/>
        <v>13</v>
      </c>
      <c r="Z227" s="48" t="str">
        <f t="shared" si="56"/>
        <v>80_13</v>
      </c>
      <c r="AA227" s="48">
        <v>9631</v>
      </c>
      <c r="AB227" s="484"/>
      <c r="AC227" s="55">
        <v>80</v>
      </c>
      <c r="AD227" s="55">
        <v>13</v>
      </c>
      <c r="AE227" s="55">
        <v>97</v>
      </c>
      <c r="AF227" s="48">
        <f t="shared" si="51"/>
        <v>13</v>
      </c>
      <c r="AG227" s="48" t="str">
        <f t="shared" si="57"/>
        <v>80_13</v>
      </c>
      <c r="AH227" s="48">
        <v>9939</v>
      </c>
      <c r="AI227" s="484"/>
      <c r="AJ227" s="55">
        <v>80</v>
      </c>
      <c r="AK227" s="55">
        <v>13</v>
      </c>
      <c r="AL227" s="55">
        <v>97</v>
      </c>
      <c r="AM227" s="48">
        <f t="shared" si="62"/>
        <v>13</v>
      </c>
      <c r="AN227" s="48" t="str">
        <f t="shared" si="63"/>
        <v>80_13</v>
      </c>
      <c r="AO227" s="50" t="str">
        <f t="shared" si="64"/>
        <v>80_13</v>
      </c>
      <c r="AP227" s="50">
        <f t="shared" si="52"/>
        <v>9631</v>
      </c>
      <c r="AQ227" s="50">
        <f t="shared" si="53"/>
        <v>9939</v>
      </c>
      <c r="AR227" s="473">
        <f t="shared" si="54"/>
        <v>9939</v>
      </c>
      <c r="AS227" s="469">
        <f t="shared" si="65"/>
        <v>63.507987220447284</v>
      </c>
      <c r="AT227" s="5"/>
      <c r="AU227" s="5"/>
      <c r="AV227" s="5"/>
      <c r="AW227" s="5"/>
      <c r="AX227" s="5"/>
      <c r="AY227" s="5"/>
      <c r="AZ227" s="6"/>
    </row>
    <row r="228" spans="1:52" x14ac:dyDescent="0.15">
      <c r="A228" s="55">
        <v>80</v>
      </c>
      <c r="B228" s="55">
        <v>14</v>
      </c>
      <c r="C228" s="55">
        <v>98</v>
      </c>
      <c r="D228" s="48">
        <f t="shared" si="66"/>
        <v>14</v>
      </c>
      <c r="E228" s="48" t="str">
        <f t="shared" si="67"/>
        <v>80_14</v>
      </c>
      <c r="F228" s="48">
        <v>8957</v>
      </c>
      <c r="G228" s="1"/>
      <c r="H228" s="55">
        <v>80</v>
      </c>
      <c r="I228" s="55">
        <v>14</v>
      </c>
      <c r="J228" s="55">
        <v>98</v>
      </c>
      <c r="K228" s="48">
        <f t="shared" si="58"/>
        <v>14</v>
      </c>
      <c r="L228" s="48" t="str">
        <f t="shared" si="59"/>
        <v>80_14</v>
      </c>
      <c r="M228" s="48">
        <v>9262</v>
      </c>
      <c r="N228" s="1"/>
      <c r="O228" s="55">
        <v>80</v>
      </c>
      <c r="P228" s="55">
        <v>14</v>
      </c>
      <c r="Q228" s="55">
        <v>98</v>
      </c>
      <c r="R228" s="48">
        <f t="shared" si="60"/>
        <v>14</v>
      </c>
      <c r="S228" s="48" t="str">
        <f t="shared" si="61"/>
        <v>80_14</v>
      </c>
      <c r="T228" s="48">
        <v>9554</v>
      </c>
      <c r="U228" s="68"/>
      <c r="V228" s="55">
        <v>80</v>
      </c>
      <c r="W228" s="55">
        <v>14</v>
      </c>
      <c r="X228" s="55">
        <v>98</v>
      </c>
      <c r="Y228" s="48">
        <f t="shared" si="55"/>
        <v>14</v>
      </c>
      <c r="Z228" s="48" t="str">
        <f t="shared" si="56"/>
        <v>80_14</v>
      </c>
      <c r="AA228" s="48">
        <v>9764</v>
      </c>
      <c r="AB228" s="484"/>
      <c r="AC228" s="55">
        <v>80</v>
      </c>
      <c r="AD228" s="55">
        <v>14</v>
      </c>
      <c r="AE228" s="55">
        <v>98</v>
      </c>
      <c r="AF228" s="48">
        <f t="shared" si="51"/>
        <v>14</v>
      </c>
      <c r="AG228" s="48" t="str">
        <f t="shared" si="57"/>
        <v>80_14</v>
      </c>
      <c r="AH228" s="48">
        <v>10076</v>
      </c>
      <c r="AI228" s="484"/>
      <c r="AJ228" s="55">
        <v>80</v>
      </c>
      <c r="AK228" s="55">
        <v>14</v>
      </c>
      <c r="AL228" s="55">
        <v>98</v>
      </c>
      <c r="AM228" s="48">
        <f t="shared" si="62"/>
        <v>14</v>
      </c>
      <c r="AN228" s="48" t="str">
        <f t="shared" si="63"/>
        <v>80_14</v>
      </c>
      <c r="AO228" s="50" t="str">
        <f t="shared" si="64"/>
        <v>80_14</v>
      </c>
      <c r="AP228" s="50">
        <f t="shared" si="52"/>
        <v>9764</v>
      </c>
      <c r="AQ228" s="50">
        <f t="shared" si="53"/>
        <v>10076</v>
      </c>
      <c r="AR228" s="473">
        <f t="shared" si="54"/>
        <v>10076</v>
      </c>
      <c r="AS228" s="469">
        <f t="shared" si="65"/>
        <v>64.383386581469651</v>
      </c>
      <c r="AT228" s="5"/>
      <c r="AU228" s="5"/>
      <c r="AV228" s="5"/>
      <c r="AW228" s="5"/>
      <c r="AX228" s="5"/>
      <c r="AY228" s="5"/>
      <c r="AZ228" s="6"/>
    </row>
    <row r="229" spans="1:52" x14ac:dyDescent="0.15">
      <c r="A229" s="55">
        <v>80</v>
      </c>
      <c r="B229" s="55">
        <v>15</v>
      </c>
      <c r="C229" s="55">
        <v>99</v>
      </c>
      <c r="D229" s="48">
        <f t="shared" si="66"/>
        <v>15</v>
      </c>
      <c r="E229" s="48" t="str">
        <f t="shared" si="67"/>
        <v>80_15</v>
      </c>
      <c r="F229" s="48">
        <v>9081</v>
      </c>
      <c r="G229" s="1"/>
      <c r="H229" s="55">
        <v>80</v>
      </c>
      <c r="I229" s="55">
        <v>15</v>
      </c>
      <c r="J229" s="55">
        <v>99</v>
      </c>
      <c r="K229" s="48">
        <f t="shared" si="58"/>
        <v>15</v>
      </c>
      <c r="L229" s="48" t="str">
        <f t="shared" si="59"/>
        <v>80_15</v>
      </c>
      <c r="M229" s="48">
        <v>9390</v>
      </c>
      <c r="N229" s="1"/>
      <c r="O229" s="55">
        <v>80</v>
      </c>
      <c r="P229" s="55">
        <v>15</v>
      </c>
      <c r="Q229" s="55">
        <v>99</v>
      </c>
      <c r="R229" s="48">
        <f t="shared" si="60"/>
        <v>15</v>
      </c>
      <c r="S229" s="48" t="str">
        <f t="shared" si="61"/>
        <v>80_15</v>
      </c>
      <c r="T229" s="48">
        <v>9686</v>
      </c>
      <c r="U229" s="1"/>
      <c r="V229" s="55">
        <v>80</v>
      </c>
      <c r="W229" s="55">
        <v>15</v>
      </c>
      <c r="X229" s="55">
        <v>99</v>
      </c>
      <c r="Y229" s="48">
        <f t="shared" si="55"/>
        <v>15</v>
      </c>
      <c r="Z229" s="48" t="str">
        <f t="shared" si="56"/>
        <v>80_15</v>
      </c>
      <c r="AA229" s="48">
        <v>9899</v>
      </c>
      <c r="AB229" s="484"/>
      <c r="AC229" s="55">
        <v>80</v>
      </c>
      <c r="AD229" s="55">
        <v>15</v>
      </c>
      <c r="AE229" s="55">
        <v>99</v>
      </c>
      <c r="AF229" s="48">
        <f t="shared" si="51"/>
        <v>15</v>
      </c>
      <c r="AG229" s="48" t="str">
        <f t="shared" si="57"/>
        <v>80_15</v>
      </c>
      <c r="AH229" s="48">
        <v>10216</v>
      </c>
      <c r="AI229" s="484"/>
      <c r="AJ229" s="55">
        <v>80</v>
      </c>
      <c r="AK229" s="55">
        <v>15</v>
      </c>
      <c r="AL229" s="55">
        <v>99</v>
      </c>
      <c r="AM229" s="48">
        <f t="shared" si="62"/>
        <v>15</v>
      </c>
      <c r="AN229" s="48" t="str">
        <f t="shared" si="63"/>
        <v>80_15</v>
      </c>
      <c r="AO229" s="50" t="str">
        <f t="shared" si="64"/>
        <v>80_15</v>
      </c>
      <c r="AP229" s="50">
        <f t="shared" si="52"/>
        <v>9899</v>
      </c>
      <c r="AQ229" s="50">
        <f t="shared" si="53"/>
        <v>10216</v>
      </c>
      <c r="AR229" s="473">
        <f t="shared" si="54"/>
        <v>10216</v>
      </c>
      <c r="AS229" s="469">
        <f t="shared" si="65"/>
        <v>65.277955271565489</v>
      </c>
      <c r="AT229" s="5"/>
      <c r="AU229" s="5"/>
      <c r="AV229" s="5"/>
      <c r="AW229" s="5"/>
      <c r="AX229" s="5"/>
      <c r="AY229" s="5"/>
      <c r="AZ229" s="6"/>
    </row>
    <row r="230" spans="1:52" ht="11.25" thickBot="1" x14ac:dyDescent="0.2">
      <c r="A230" s="58">
        <v>80</v>
      </c>
      <c r="B230" s="58">
        <v>16</v>
      </c>
      <c r="C230" s="58">
        <v>100</v>
      </c>
      <c r="D230" s="57">
        <f t="shared" si="66"/>
        <v>16</v>
      </c>
      <c r="E230" s="57" t="str">
        <f t="shared" si="67"/>
        <v>80_16</v>
      </c>
      <c r="F230" s="57">
        <v>9202</v>
      </c>
      <c r="G230" s="1"/>
      <c r="H230" s="58">
        <v>80</v>
      </c>
      <c r="I230" s="58">
        <v>16</v>
      </c>
      <c r="J230" s="58">
        <v>100</v>
      </c>
      <c r="K230" s="57">
        <f t="shared" si="58"/>
        <v>16</v>
      </c>
      <c r="L230" s="57" t="str">
        <f t="shared" si="59"/>
        <v>80_16</v>
      </c>
      <c r="M230" s="57">
        <v>9515</v>
      </c>
      <c r="N230" s="1"/>
      <c r="O230" s="58">
        <v>80</v>
      </c>
      <c r="P230" s="58">
        <v>16</v>
      </c>
      <c r="Q230" s="58">
        <v>100</v>
      </c>
      <c r="R230" s="57">
        <f t="shared" si="60"/>
        <v>16</v>
      </c>
      <c r="S230" s="57" t="str">
        <f t="shared" si="61"/>
        <v>80_16</v>
      </c>
      <c r="T230" s="57">
        <v>9815</v>
      </c>
      <c r="U230" s="68"/>
      <c r="V230" s="58">
        <v>80</v>
      </c>
      <c r="W230" s="58">
        <v>16</v>
      </c>
      <c r="X230" s="58">
        <v>100</v>
      </c>
      <c r="Y230" s="57">
        <f t="shared" si="55"/>
        <v>16</v>
      </c>
      <c r="Z230" s="57" t="str">
        <f t="shared" si="56"/>
        <v>80_16</v>
      </c>
      <c r="AA230" s="57">
        <v>10031</v>
      </c>
      <c r="AB230" s="484"/>
      <c r="AC230" s="58">
        <v>80</v>
      </c>
      <c r="AD230" s="58">
        <v>16</v>
      </c>
      <c r="AE230" s="58">
        <v>100</v>
      </c>
      <c r="AF230" s="57">
        <f t="shared" si="51"/>
        <v>16</v>
      </c>
      <c r="AG230" s="57" t="str">
        <f t="shared" si="57"/>
        <v>80_16</v>
      </c>
      <c r="AH230" s="57">
        <v>10352</v>
      </c>
      <c r="AI230" s="484"/>
      <c r="AJ230" s="58">
        <v>80</v>
      </c>
      <c r="AK230" s="58">
        <v>16</v>
      </c>
      <c r="AL230" s="58">
        <v>100</v>
      </c>
      <c r="AM230" s="57">
        <f t="shared" si="62"/>
        <v>16</v>
      </c>
      <c r="AN230" s="57" t="str">
        <f t="shared" si="63"/>
        <v>80_16</v>
      </c>
      <c r="AO230" s="134" t="str">
        <f t="shared" si="64"/>
        <v>80_16</v>
      </c>
      <c r="AP230" s="57">
        <f t="shared" si="52"/>
        <v>10031</v>
      </c>
      <c r="AQ230" s="57">
        <f t="shared" si="53"/>
        <v>10352</v>
      </c>
      <c r="AR230" s="57">
        <f t="shared" si="54"/>
        <v>10352</v>
      </c>
      <c r="AS230" s="489">
        <f t="shared" si="65"/>
        <v>66.146964856230028</v>
      </c>
      <c r="AT230" s="5"/>
      <c r="AU230" s="5"/>
      <c r="AV230" s="5"/>
      <c r="AW230" s="5"/>
      <c r="AX230" s="5"/>
      <c r="AY230" s="5"/>
      <c r="AZ230" s="6"/>
    </row>
    <row r="231" spans="1:52" ht="11.25" thickTop="1" x14ac:dyDescent="0.15">
      <c r="A231" s="68"/>
      <c r="B231" s="68"/>
      <c r="C231" s="68"/>
      <c r="D231" s="68"/>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5"/>
      <c r="AP231" s="471"/>
      <c r="AQ231" s="471"/>
      <c r="AR231" s="471"/>
      <c r="AS231" s="471"/>
      <c r="AT231" s="5"/>
      <c r="AU231" s="5"/>
      <c r="AV231" s="5"/>
      <c r="AW231" s="5"/>
      <c r="AX231" s="5"/>
      <c r="AY231" s="5"/>
      <c r="AZ231" s="6"/>
    </row>
    <row r="232" spans="1:52" x14ac:dyDescent="0.15">
      <c r="A232" s="68"/>
      <c r="B232" s="68"/>
      <c r="C232" s="68"/>
      <c r="D232" s="68"/>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5"/>
      <c r="AP232" s="471"/>
      <c r="AQ232" s="471"/>
      <c r="AR232" s="471"/>
      <c r="AS232" s="471"/>
      <c r="AT232" s="5"/>
      <c r="AU232" s="5"/>
      <c r="AV232" s="5"/>
      <c r="AW232" s="5"/>
      <c r="AX232" s="5"/>
      <c r="AY232" s="5"/>
      <c r="AZ232" s="6"/>
    </row>
    <row r="233" spans="1:52" x14ac:dyDescent="0.15">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1"/>
      <c r="AO233" s="8"/>
      <c r="AP233" s="474"/>
      <c r="AQ233" s="474"/>
      <c r="AR233" s="474"/>
      <c r="AS233" s="474"/>
      <c r="AT233" s="8"/>
      <c r="AU233" s="8"/>
      <c r="AV233" s="8"/>
      <c r="AW233" s="8"/>
      <c r="AX233" s="8"/>
      <c r="AY233" s="8"/>
      <c r="AZ233" s="9"/>
    </row>
  </sheetData>
  <sheetProtection algorithmName="SHA-512" hashValue="9z+B6RlYY/BFlnD7uxV3gqFGZ1+vFr2537hpwgPzHEQ0LX+8NlckaKt8Z9iw/AMvbCCSQzIsXjr9jm6i2NfAkQ==" saltValue="xPJOR4ANRCc/tgLkKujz5A==" spinCount="100000" sheet="1" objects="1" scenarios="1"/>
  <conditionalFormatting sqref="D8">
    <cfRule type="cellIs" dxfId="10" priority="2" operator="greaterThan">
      <formula>1</formula>
    </cfRule>
    <cfRule type="cellIs" dxfId="9" priority="3" operator="lessThan">
      <formula>1</formula>
    </cfRule>
    <cfRule type="cellIs" dxfId="8" priority="4" operator="equal">
      <formula>1</formula>
    </cfRule>
  </conditionalFormatting>
  <conditionalFormatting sqref="AO16:AO230">
    <cfRule type="duplicateValues" dxfId="7" priority="1"/>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83FC-03F9-4CE2-9E57-E0917F142B3B}">
  <sheetPr codeName="Blad10">
    <tabColor theme="7" tint="0.79998168889431442"/>
  </sheetPr>
  <dimension ref="A1:BE371"/>
  <sheetViews>
    <sheetView showGridLines="0" zoomScaleNormal="100" workbookViewId="0">
      <selection activeCell="D8" sqref="D8"/>
    </sheetView>
  </sheetViews>
  <sheetFormatPr defaultColWidth="0" defaultRowHeight="10.5" zeroHeight="1" x14ac:dyDescent="0.15"/>
  <cols>
    <col min="1" max="1" width="11.25" style="28" customWidth="1"/>
    <col min="2" max="21" width="9" style="28" customWidth="1"/>
    <col min="22" max="42" width="8.875" style="28" customWidth="1"/>
    <col min="43" max="47" width="9" style="28" customWidth="1"/>
    <col min="48" max="49" width="14.5" style="28" bestFit="1" customWidth="1"/>
    <col min="50" max="50" width="11.75" style="28" bestFit="1" customWidth="1"/>
    <col min="51" max="51" width="9.625" style="28" bestFit="1" customWidth="1"/>
    <col min="52" max="57" width="9" style="28" customWidth="1"/>
    <col min="58" max="16384" width="9" style="28" hidden="1"/>
  </cols>
  <sheetData>
    <row r="1" spans="1:57" x14ac:dyDescent="0.15">
      <c r="A1" s="39" t="s">
        <v>167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127"/>
    </row>
    <row r="2" spans="1:57" x14ac:dyDescent="0.15">
      <c r="A2" s="2" t="s">
        <v>576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6"/>
    </row>
    <row r="3" spans="1:57" x14ac:dyDescent="0.15">
      <c r="A3" s="2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6"/>
    </row>
    <row r="4" spans="1:57" x14ac:dyDescent="0.15">
      <c r="A4" s="41" t="s">
        <v>90</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128"/>
    </row>
    <row r="5" spans="1:57"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6"/>
    </row>
    <row r="6" spans="1:57" x14ac:dyDescent="0.15">
      <c r="A6" s="62" t="s">
        <v>624</v>
      </c>
      <c r="B6" s="106"/>
      <c r="C6" s="106"/>
      <c r="D6" s="493">
        <v>0</v>
      </c>
      <c r="E6" s="5"/>
      <c r="F6" s="14" t="s">
        <v>618</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6"/>
    </row>
    <row r="7" spans="1:57" x14ac:dyDescent="0.15">
      <c r="A7" s="62" t="s">
        <v>617</v>
      </c>
      <c r="B7" s="106"/>
      <c r="C7" s="106"/>
      <c r="D7" s="493">
        <v>1</v>
      </c>
      <c r="E7" s="5"/>
      <c r="F7" s="14" t="s">
        <v>619</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6"/>
    </row>
    <row r="8" spans="1:57" x14ac:dyDescent="0.15">
      <c r="A8" s="62" t="s">
        <v>76</v>
      </c>
      <c r="B8" s="106"/>
      <c r="C8" s="63"/>
      <c r="D8" s="219">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6"/>
    </row>
    <row r="9" spans="1:57" x14ac:dyDescent="0.15">
      <c r="A9" s="62" t="s">
        <v>91</v>
      </c>
      <c r="B9" s="106"/>
      <c r="C9" s="63"/>
      <c r="D9" s="113">
        <v>1878</v>
      </c>
      <c r="E9" s="5"/>
      <c r="F9" s="14" t="s">
        <v>107</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6"/>
    </row>
    <row r="10" spans="1:57" x14ac:dyDescent="0.15">
      <c r="A10" s="62" t="s">
        <v>183</v>
      </c>
      <c r="B10" s="106"/>
      <c r="C10" s="63"/>
      <c r="D10" s="113">
        <v>156</v>
      </c>
      <c r="E10" s="5"/>
      <c r="F10" s="14" t="s">
        <v>184</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6"/>
    </row>
    <row r="11" spans="1:57" x14ac:dyDescent="0.1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6"/>
    </row>
    <row r="12" spans="1:57" x14ac:dyDescent="0.15">
      <c r="A12" s="41" t="s">
        <v>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128"/>
    </row>
    <row r="13" spans="1:57"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5"/>
      <c r="AW13" s="5"/>
      <c r="AX13" s="5"/>
      <c r="AY13" s="5"/>
      <c r="AZ13" s="5"/>
      <c r="BA13" s="5"/>
      <c r="BB13" s="5"/>
      <c r="BC13" s="5"/>
      <c r="BD13" s="5"/>
      <c r="BE13" s="6"/>
    </row>
    <row r="14" spans="1:57" x14ac:dyDescent="0.15">
      <c r="A14" s="73" t="s">
        <v>625</v>
      </c>
      <c r="B14" s="48"/>
      <c r="C14" s="48"/>
      <c r="D14" s="48"/>
      <c r="E14" s="48"/>
      <c r="F14" s="48"/>
      <c r="G14" s="1"/>
      <c r="H14" s="73" t="s">
        <v>626</v>
      </c>
      <c r="I14" s="48"/>
      <c r="J14" s="48"/>
      <c r="K14" s="48"/>
      <c r="L14" s="48"/>
      <c r="M14" s="48"/>
      <c r="N14" s="5"/>
      <c r="O14" s="73" t="s">
        <v>627</v>
      </c>
      <c r="P14" s="48"/>
      <c r="Q14" s="48"/>
      <c r="R14" s="48"/>
      <c r="S14" s="48"/>
      <c r="T14" s="48"/>
      <c r="U14" s="5"/>
      <c r="V14" s="73" t="s">
        <v>630</v>
      </c>
      <c r="W14" s="48"/>
      <c r="X14" s="48"/>
      <c r="Y14" s="48"/>
      <c r="Z14" s="48"/>
      <c r="AA14" s="48"/>
      <c r="AB14" s="5"/>
      <c r="AC14" s="73" t="s">
        <v>628</v>
      </c>
      <c r="AD14" s="48"/>
      <c r="AE14" s="48"/>
      <c r="AF14" s="48"/>
      <c r="AG14" s="48"/>
      <c r="AH14" s="48"/>
      <c r="AI14" s="5"/>
      <c r="AJ14" s="73" t="s">
        <v>629</v>
      </c>
      <c r="AK14" s="48"/>
      <c r="AL14" s="48"/>
      <c r="AM14" s="48"/>
      <c r="AN14" s="48"/>
      <c r="AO14" s="48"/>
      <c r="AP14" s="5"/>
      <c r="AQ14" s="2" t="s">
        <v>613</v>
      </c>
      <c r="AR14" s="5"/>
      <c r="AS14" s="5"/>
      <c r="AT14" s="5"/>
      <c r="AU14" s="5"/>
      <c r="AV14" s="5"/>
      <c r="AW14" s="5"/>
      <c r="AX14" s="5"/>
      <c r="AY14" s="5"/>
      <c r="AZ14" s="5"/>
      <c r="BA14" s="5"/>
      <c r="BB14" s="5"/>
      <c r="BC14" s="5"/>
      <c r="BD14" s="5"/>
      <c r="BE14" s="6"/>
    </row>
    <row r="15" spans="1:57" ht="21.75" thickBot="1" x14ac:dyDescent="0.2">
      <c r="A15" s="51" t="s">
        <v>11</v>
      </c>
      <c r="B15" s="51" t="s">
        <v>16</v>
      </c>
      <c r="C15" s="51" t="s">
        <v>15</v>
      </c>
      <c r="D15" s="51" t="s">
        <v>12</v>
      </c>
      <c r="E15" s="51" t="s">
        <v>14</v>
      </c>
      <c r="F15" s="74" t="s">
        <v>13</v>
      </c>
      <c r="G15" s="1"/>
      <c r="H15" s="51" t="s">
        <v>11</v>
      </c>
      <c r="I15" s="51" t="s">
        <v>16</v>
      </c>
      <c r="J15" s="51" t="s">
        <v>15</v>
      </c>
      <c r="K15" s="51" t="s">
        <v>12</v>
      </c>
      <c r="L15" s="51" t="s">
        <v>14</v>
      </c>
      <c r="M15" s="74" t="s">
        <v>13</v>
      </c>
      <c r="N15" s="5"/>
      <c r="O15" s="51" t="s">
        <v>11</v>
      </c>
      <c r="P15" s="51" t="s">
        <v>16</v>
      </c>
      <c r="Q15" s="51" t="s">
        <v>15</v>
      </c>
      <c r="R15" s="51" t="s">
        <v>12</v>
      </c>
      <c r="S15" s="51" t="s">
        <v>14</v>
      </c>
      <c r="T15" s="74" t="s">
        <v>13</v>
      </c>
      <c r="U15" s="5"/>
      <c r="V15" s="51" t="s">
        <v>11</v>
      </c>
      <c r="W15" s="51" t="s">
        <v>16</v>
      </c>
      <c r="X15" s="51" t="s">
        <v>15</v>
      </c>
      <c r="Y15" s="51" t="s">
        <v>12</v>
      </c>
      <c r="Z15" s="51" t="s">
        <v>14</v>
      </c>
      <c r="AA15" s="74" t="s">
        <v>13</v>
      </c>
      <c r="AB15" s="5"/>
      <c r="AC15" s="51" t="s">
        <v>11</v>
      </c>
      <c r="AD15" s="51" t="s">
        <v>16</v>
      </c>
      <c r="AE15" s="51" t="s">
        <v>15</v>
      </c>
      <c r="AF15" s="51" t="s">
        <v>12</v>
      </c>
      <c r="AG15" s="51" t="s">
        <v>14</v>
      </c>
      <c r="AH15" s="74" t="s">
        <v>13</v>
      </c>
      <c r="AI15" s="5"/>
      <c r="AJ15" s="51" t="s">
        <v>11</v>
      </c>
      <c r="AK15" s="51" t="s">
        <v>16</v>
      </c>
      <c r="AL15" s="51" t="s">
        <v>15</v>
      </c>
      <c r="AM15" s="51" t="s">
        <v>12</v>
      </c>
      <c r="AN15" s="51" t="s">
        <v>14</v>
      </c>
      <c r="AO15" s="74" t="s">
        <v>13</v>
      </c>
      <c r="AP15" s="5"/>
      <c r="AQ15" s="51" t="s">
        <v>11</v>
      </c>
      <c r="AR15" s="51" t="s">
        <v>16</v>
      </c>
      <c r="AS15" s="51" t="s">
        <v>15</v>
      </c>
      <c r="AT15" s="51" t="s">
        <v>12</v>
      </c>
      <c r="AU15" s="51" t="s">
        <v>14</v>
      </c>
      <c r="AV15" s="495" t="s">
        <v>631</v>
      </c>
      <c r="AW15" s="495" t="s">
        <v>632</v>
      </c>
      <c r="AX15" s="123" t="s">
        <v>623</v>
      </c>
      <c r="AY15" s="123" t="s">
        <v>615</v>
      </c>
      <c r="AZ15" s="5"/>
      <c r="BA15" s="5"/>
      <c r="BB15" s="5"/>
      <c r="BC15" s="5"/>
      <c r="BD15" s="5"/>
      <c r="BE15" s="6"/>
    </row>
    <row r="16" spans="1:57" x14ac:dyDescent="0.15">
      <c r="A16" s="48">
        <v>9</v>
      </c>
      <c r="B16" s="48">
        <v>0</v>
      </c>
      <c r="C16" s="48" t="s">
        <v>18</v>
      </c>
      <c r="D16" s="48">
        <f>B16</f>
        <v>0</v>
      </c>
      <c r="E16" s="48" t="str">
        <f>A16&amp;"_"&amp;D16</f>
        <v>9_0</v>
      </c>
      <c r="F16" s="55">
        <v>1492</v>
      </c>
      <c r="G16" s="1"/>
      <c r="H16" s="48">
        <v>9</v>
      </c>
      <c r="I16" s="48">
        <v>0</v>
      </c>
      <c r="J16" s="48" t="s">
        <v>18</v>
      </c>
      <c r="K16" s="48">
        <f t="shared" ref="K16:K79" si="0">I16</f>
        <v>0</v>
      </c>
      <c r="L16" s="48" t="str">
        <f t="shared" ref="L16:L79" si="1">H16&amp;"_"&amp;K16</f>
        <v>9_0</v>
      </c>
      <c r="M16" s="55">
        <v>1537</v>
      </c>
      <c r="N16" s="5"/>
      <c r="O16" s="48">
        <v>9</v>
      </c>
      <c r="P16" s="48">
        <v>0</v>
      </c>
      <c r="Q16" s="48" t="s">
        <v>18</v>
      </c>
      <c r="R16" s="48">
        <f t="shared" ref="R16:R79" si="2">P16</f>
        <v>0</v>
      </c>
      <c r="S16" s="48" t="str">
        <f t="shared" ref="S16:S79" si="3">O16&amp;"_"&amp;R16</f>
        <v>9_0</v>
      </c>
      <c r="T16" s="55">
        <v>1569</v>
      </c>
      <c r="U16" s="5"/>
      <c r="V16" s="48">
        <v>9</v>
      </c>
      <c r="W16" s="48">
        <v>0</v>
      </c>
      <c r="X16" s="48" t="s">
        <v>18</v>
      </c>
      <c r="Y16" s="48">
        <f t="shared" ref="Y16:Y79" si="4">W16</f>
        <v>0</v>
      </c>
      <c r="Z16" s="48" t="str">
        <f t="shared" ref="Z16:Z79" si="5">V16&amp;"_"&amp;Y16</f>
        <v>9_0</v>
      </c>
      <c r="AA16" s="55">
        <v>1569</v>
      </c>
      <c r="AB16" s="5"/>
      <c r="AC16" s="48">
        <v>9</v>
      </c>
      <c r="AD16" s="48">
        <v>0</v>
      </c>
      <c r="AE16" s="48" t="s">
        <v>18</v>
      </c>
      <c r="AF16" s="48">
        <f t="shared" ref="AF16:AF79" si="6">AD16</f>
        <v>0</v>
      </c>
      <c r="AG16" s="48" t="str">
        <f t="shared" ref="AG16:AG79" si="7">AC16&amp;"_"&amp;AF16</f>
        <v>9_0</v>
      </c>
      <c r="AH16" s="55">
        <v>1629</v>
      </c>
      <c r="AI16" s="5"/>
      <c r="AJ16" s="48">
        <v>9</v>
      </c>
      <c r="AK16" s="48">
        <v>0</v>
      </c>
      <c r="AL16" s="48" t="s">
        <v>18</v>
      </c>
      <c r="AM16" s="48">
        <f t="shared" ref="AM16:AM79" si="8">AK16</f>
        <v>0</v>
      </c>
      <c r="AN16" s="48" t="str">
        <f t="shared" ref="AN16:AN79" si="9">AJ16&amp;"_"&amp;AM16</f>
        <v>9_0</v>
      </c>
      <c r="AO16" s="55">
        <v>1689</v>
      </c>
      <c r="AP16" s="494"/>
      <c r="AQ16" s="48">
        <v>9</v>
      </c>
      <c r="AR16" s="48">
        <v>0</v>
      </c>
      <c r="AS16" s="48" t="s">
        <v>18</v>
      </c>
      <c r="AT16" s="48">
        <f t="shared" ref="AT16:AT79" si="10">AR16</f>
        <v>0</v>
      </c>
      <c r="AU16" s="48" t="str">
        <f t="shared" ref="AU16:AU79" si="11">AQ16&amp;"_"&amp;AT16</f>
        <v>9_0</v>
      </c>
      <c r="AV16" s="137">
        <f>INDEX($AH$16:$AH$243,MATCH($AU16,$AG$16:$AG$243,0))</f>
        <v>1629</v>
      </c>
      <c r="AW16" s="137">
        <f>INDEX($AO$16:$AO$243,MATCH($AU16,$AN$16:$AN$243,0))</f>
        <v>1689</v>
      </c>
      <c r="AX16" s="137">
        <f>$D$6*AV16+$D$7*AW16</f>
        <v>1689</v>
      </c>
      <c r="AY16" s="43">
        <f>AX16/$D$10</f>
        <v>10.826923076923077</v>
      </c>
      <c r="AZ16" s="5"/>
      <c r="BA16" s="5"/>
      <c r="BB16" s="5"/>
      <c r="BC16" s="5"/>
      <c r="BD16" s="5"/>
      <c r="BE16" s="6"/>
    </row>
    <row r="17" spans="1:57" ht="11.25" x14ac:dyDescent="0.15">
      <c r="A17" s="48">
        <v>9</v>
      </c>
      <c r="B17" s="48">
        <v>1</v>
      </c>
      <c r="C17" s="48">
        <v>3</v>
      </c>
      <c r="D17" s="48">
        <f t="shared" ref="D17:D80" si="12">B17</f>
        <v>1</v>
      </c>
      <c r="E17" s="48" t="str">
        <f t="shared" ref="E17:E80" si="13">A17&amp;"_"&amp;D17</f>
        <v>9_1</v>
      </c>
      <c r="F17" s="55">
        <v>1557</v>
      </c>
      <c r="G17" s="1"/>
      <c r="H17" s="48">
        <v>9</v>
      </c>
      <c r="I17" s="48">
        <v>1</v>
      </c>
      <c r="J17" s="48">
        <v>3</v>
      </c>
      <c r="K17" s="48">
        <f t="shared" si="0"/>
        <v>1</v>
      </c>
      <c r="L17" s="48" t="str">
        <f t="shared" si="1"/>
        <v>9_1</v>
      </c>
      <c r="M17" s="55">
        <v>1604</v>
      </c>
      <c r="N17" s="75"/>
      <c r="O17" s="48">
        <v>9</v>
      </c>
      <c r="P17" s="48">
        <v>1</v>
      </c>
      <c r="Q17" s="48">
        <v>3</v>
      </c>
      <c r="R17" s="48">
        <f t="shared" si="2"/>
        <v>1</v>
      </c>
      <c r="S17" s="48" t="str">
        <f t="shared" si="3"/>
        <v>9_1</v>
      </c>
      <c r="T17" s="55">
        <v>1638</v>
      </c>
      <c r="U17" s="5"/>
      <c r="V17" s="48">
        <v>9</v>
      </c>
      <c r="W17" s="48">
        <v>1</v>
      </c>
      <c r="X17" s="48">
        <v>3</v>
      </c>
      <c r="Y17" s="48">
        <f t="shared" si="4"/>
        <v>1</v>
      </c>
      <c r="Z17" s="48" t="str">
        <f t="shared" si="5"/>
        <v>9_1</v>
      </c>
      <c r="AA17" s="55">
        <v>1638</v>
      </c>
      <c r="AB17" s="5"/>
      <c r="AC17" s="48">
        <v>9</v>
      </c>
      <c r="AD17" s="48">
        <v>1</v>
      </c>
      <c r="AE17" s="48">
        <v>3</v>
      </c>
      <c r="AF17" s="48">
        <f t="shared" si="6"/>
        <v>1</v>
      </c>
      <c r="AG17" s="48" t="str">
        <f t="shared" si="7"/>
        <v>9_1</v>
      </c>
      <c r="AH17" s="55">
        <v>1698</v>
      </c>
      <c r="AI17" s="75"/>
      <c r="AJ17" s="48">
        <v>9</v>
      </c>
      <c r="AK17" s="48">
        <v>1</v>
      </c>
      <c r="AL17" s="48">
        <v>3</v>
      </c>
      <c r="AM17" s="48">
        <f t="shared" si="8"/>
        <v>1</v>
      </c>
      <c r="AN17" s="48" t="str">
        <f t="shared" si="9"/>
        <v>9_1</v>
      </c>
      <c r="AO17" s="55">
        <v>1758</v>
      </c>
      <c r="AP17" s="494"/>
      <c r="AQ17" s="48">
        <v>9</v>
      </c>
      <c r="AR17" s="48">
        <v>1</v>
      </c>
      <c r="AS17" s="48">
        <v>3</v>
      </c>
      <c r="AT17" s="48">
        <f t="shared" si="10"/>
        <v>1</v>
      </c>
      <c r="AU17" s="48" t="str">
        <f t="shared" si="11"/>
        <v>9_1</v>
      </c>
      <c r="AV17" s="136">
        <f t="shared" ref="AV17:AV80" si="14">INDEX($AH$16:$AH$243,MATCH($AU17,$AG$16:$AG$243,0))</f>
        <v>1698</v>
      </c>
      <c r="AW17" s="136">
        <f t="shared" ref="AW17:AW80" si="15">INDEX($AO$16:$AO$243,MATCH($AU17,$AN$16:$AN$243,0))</f>
        <v>1758</v>
      </c>
      <c r="AX17" s="136">
        <f>$D$6*AV17+$D$7*AW17</f>
        <v>1758</v>
      </c>
      <c r="AY17" s="43">
        <f>AX17/$D$10</f>
        <v>11.26923076923077</v>
      </c>
      <c r="AZ17" s="5"/>
      <c r="BA17" s="5"/>
      <c r="BB17" s="5"/>
      <c r="BC17" s="5"/>
      <c r="BD17" s="5"/>
      <c r="BE17" s="6"/>
    </row>
    <row r="18" spans="1:57" x14ac:dyDescent="0.15">
      <c r="A18" s="48">
        <v>10</v>
      </c>
      <c r="B18" s="48">
        <v>0</v>
      </c>
      <c r="C18" s="48">
        <f>C17+1</f>
        <v>4</v>
      </c>
      <c r="D18" s="48">
        <f t="shared" si="12"/>
        <v>0</v>
      </c>
      <c r="E18" s="48" t="str">
        <f t="shared" si="13"/>
        <v>10_0</v>
      </c>
      <c r="F18" s="55">
        <v>1618</v>
      </c>
      <c r="G18" s="1"/>
      <c r="H18" s="48">
        <v>10</v>
      </c>
      <c r="I18" s="48">
        <v>0</v>
      </c>
      <c r="J18" s="48">
        <f>J17+1</f>
        <v>4</v>
      </c>
      <c r="K18" s="48">
        <f t="shared" si="0"/>
        <v>0</v>
      </c>
      <c r="L18" s="48" t="str">
        <f t="shared" si="1"/>
        <v>10_0</v>
      </c>
      <c r="M18" s="55">
        <v>1667</v>
      </c>
      <c r="N18" s="76"/>
      <c r="O18" s="48">
        <v>10</v>
      </c>
      <c r="P18" s="48">
        <v>0</v>
      </c>
      <c r="Q18" s="48">
        <f>Q17+1</f>
        <v>4</v>
      </c>
      <c r="R18" s="48">
        <f t="shared" si="2"/>
        <v>0</v>
      </c>
      <c r="S18" s="48" t="str">
        <f t="shared" si="3"/>
        <v>10_0</v>
      </c>
      <c r="T18" s="55">
        <v>1702</v>
      </c>
      <c r="U18" s="5"/>
      <c r="V18" s="48">
        <v>10</v>
      </c>
      <c r="W18" s="48">
        <v>0</v>
      </c>
      <c r="X18" s="48">
        <f t="shared" ref="X18:X26" si="16">X17+1</f>
        <v>4</v>
      </c>
      <c r="Y18" s="48">
        <f t="shared" si="4"/>
        <v>0</v>
      </c>
      <c r="Z18" s="48" t="str">
        <f t="shared" si="5"/>
        <v>10_0</v>
      </c>
      <c r="AA18" s="55">
        <v>1702</v>
      </c>
      <c r="AB18" s="5"/>
      <c r="AC18" s="48">
        <v>10</v>
      </c>
      <c r="AD18" s="48">
        <v>0</v>
      </c>
      <c r="AE18" s="48">
        <f t="shared" ref="AE18:AE26" si="17">AE17+1</f>
        <v>4</v>
      </c>
      <c r="AF18" s="48">
        <f t="shared" si="6"/>
        <v>0</v>
      </c>
      <c r="AG18" s="48" t="str">
        <f t="shared" si="7"/>
        <v>10_0</v>
      </c>
      <c r="AH18" s="55">
        <v>1762</v>
      </c>
      <c r="AI18" s="76"/>
      <c r="AJ18" s="48">
        <v>10</v>
      </c>
      <c r="AK18" s="48">
        <v>0</v>
      </c>
      <c r="AL18" s="48">
        <f t="shared" ref="AL18:AL26" si="18">AL17+1</f>
        <v>4</v>
      </c>
      <c r="AM18" s="48">
        <f t="shared" si="8"/>
        <v>0</v>
      </c>
      <c r="AN18" s="48" t="str">
        <f t="shared" si="9"/>
        <v>10_0</v>
      </c>
      <c r="AO18" s="55">
        <v>1822</v>
      </c>
      <c r="AP18" s="494"/>
      <c r="AQ18" s="48">
        <v>10</v>
      </c>
      <c r="AR18" s="48">
        <v>0</v>
      </c>
      <c r="AS18" s="48">
        <f t="shared" ref="AS18:AS26" si="19">AS17+1</f>
        <v>4</v>
      </c>
      <c r="AT18" s="48">
        <f t="shared" si="10"/>
        <v>0</v>
      </c>
      <c r="AU18" s="48" t="str">
        <f t="shared" si="11"/>
        <v>10_0</v>
      </c>
      <c r="AV18" s="136">
        <f t="shared" si="14"/>
        <v>1762</v>
      </c>
      <c r="AW18" s="136">
        <f t="shared" si="15"/>
        <v>1822</v>
      </c>
      <c r="AX18" s="136">
        <f>$D$6*AV18+$D$7*AW18</f>
        <v>1822</v>
      </c>
      <c r="AY18" s="43">
        <f t="shared" ref="AY18:AY80" si="20">AX18/$D$10</f>
        <v>11.679487179487179</v>
      </c>
      <c r="AZ18" s="5"/>
      <c r="BA18" s="5"/>
      <c r="BB18" s="5"/>
      <c r="BC18" s="5"/>
      <c r="BD18" s="5"/>
      <c r="BE18" s="6"/>
    </row>
    <row r="19" spans="1:57" x14ac:dyDescent="0.15">
      <c r="A19" s="48">
        <v>10</v>
      </c>
      <c r="B19" s="48">
        <v>1</v>
      </c>
      <c r="C19" s="48">
        <f t="shared" ref="C19:C26" si="21">C18+1</f>
        <v>5</v>
      </c>
      <c r="D19" s="48">
        <f t="shared" si="12"/>
        <v>1</v>
      </c>
      <c r="E19" s="48" t="str">
        <f t="shared" si="13"/>
        <v>10_1</v>
      </c>
      <c r="F19" s="55">
        <v>1677</v>
      </c>
      <c r="G19" s="1"/>
      <c r="H19" s="48">
        <v>10</v>
      </c>
      <c r="I19" s="48">
        <v>1</v>
      </c>
      <c r="J19" s="48">
        <f t="shared" ref="J19:J26" si="22">J18+1</f>
        <v>5</v>
      </c>
      <c r="K19" s="48">
        <f t="shared" si="0"/>
        <v>1</v>
      </c>
      <c r="L19" s="48" t="str">
        <f t="shared" si="1"/>
        <v>10_1</v>
      </c>
      <c r="M19" s="55">
        <v>1728</v>
      </c>
      <c r="N19" s="76"/>
      <c r="O19" s="48">
        <v>10</v>
      </c>
      <c r="P19" s="48">
        <v>1</v>
      </c>
      <c r="Q19" s="48">
        <f t="shared" ref="Q19:Q26" si="23">Q18+1</f>
        <v>5</v>
      </c>
      <c r="R19" s="48">
        <f t="shared" si="2"/>
        <v>1</v>
      </c>
      <c r="S19" s="48" t="str">
        <f t="shared" si="3"/>
        <v>10_1</v>
      </c>
      <c r="T19" s="55">
        <v>1764</v>
      </c>
      <c r="U19" s="5"/>
      <c r="V19" s="48">
        <v>10</v>
      </c>
      <c r="W19" s="48">
        <v>1</v>
      </c>
      <c r="X19" s="48">
        <f t="shared" si="16"/>
        <v>5</v>
      </c>
      <c r="Y19" s="48">
        <f t="shared" si="4"/>
        <v>1</v>
      </c>
      <c r="Z19" s="48" t="str">
        <f t="shared" si="5"/>
        <v>10_1</v>
      </c>
      <c r="AA19" s="55">
        <v>1764</v>
      </c>
      <c r="AB19" s="5"/>
      <c r="AC19" s="48">
        <v>10</v>
      </c>
      <c r="AD19" s="48">
        <v>1</v>
      </c>
      <c r="AE19" s="48">
        <f t="shared" si="17"/>
        <v>5</v>
      </c>
      <c r="AF19" s="48">
        <f t="shared" si="6"/>
        <v>1</v>
      </c>
      <c r="AG19" s="48" t="str">
        <f t="shared" si="7"/>
        <v>10_1</v>
      </c>
      <c r="AH19" s="55">
        <v>1824</v>
      </c>
      <c r="AI19" s="76"/>
      <c r="AJ19" s="48">
        <v>10</v>
      </c>
      <c r="AK19" s="48">
        <v>1</v>
      </c>
      <c r="AL19" s="48">
        <f t="shared" si="18"/>
        <v>5</v>
      </c>
      <c r="AM19" s="48">
        <f t="shared" si="8"/>
        <v>1</v>
      </c>
      <c r="AN19" s="48" t="str">
        <f t="shared" si="9"/>
        <v>10_1</v>
      </c>
      <c r="AO19" s="55">
        <v>1884</v>
      </c>
      <c r="AP19" s="494"/>
      <c r="AQ19" s="48">
        <v>10</v>
      </c>
      <c r="AR19" s="48">
        <v>1</v>
      </c>
      <c r="AS19" s="48">
        <f t="shared" si="19"/>
        <v>5</v>
      </c>
      <c r="AT19" s="48">
        <f t="shared" si="10"/>
        <v>1</v>
      </c>
      <c r="AU19" s="48" t="str">
        <f t="shared" si="11"/>
        <v>10_1</v>
      </c>
      <c r="AV19" s="136">
        <f t="shared" si="14"/>
        <v>1824</v>
      </c>
      <c r="AW19" s="136">
        <f t="shared" si="15"/>
        <v>1884</v>
      </c>
      <c r="AX19" s="136">
        <f>$D$6*AV19+$D$7*AW19</f>
        <v>1884</v>
      </c>
      <c r="AY19" s="43">
        <f t="shared" si="20"/>
        <v>12.076923076923077</v>
      </c>
      <c r="AZ19" s="5"/>
      <c r="BA19" s="5"/>
      <c r="BB19" s="5"/>
      <c r="BC19" s="5"/>
      <c r="BD19" s="5"/>
      <c r="BE19" s="6"/>
    </row>
    <row r="20" spans="1:57" x14ac:dyDescent="0.15">
      <c r="A20" s="48">
        <v>10</v>
      </c>
      <c r="B20" s="48">
        <v>2</v>
      </c>
      <c r="C20" s="48">
        <f t="shared" si="21"/>
        <v>6</v>
      </c>
      <c r="D20" s="48">
        <f t="shared" si="12"/>
        <v>2</v>
      </c>
      <c r="E20" s="48" t="str">
        <f t="shared" si="13"/>
        <v>10_2</v>
      </c>
      <c r="F20" s="55">
        <v>1710</v>
      </c>
      <c r="G20" s="1"/>
      <c r="H20" s="48">
        <v>10</v>
      </c>
      <c r="I20" s="48">
        <v>2</v>
      </c>
      <c r="J20" s="48">
        <f t="shared" si="22"/>
        <v>6</v>
      </c>
      <c r="K20" s="48">
        <f t="shared" si="0"/>
        <v>2</v>
      </c>
      <c r="L20" s="48" t="str">
        <f t="shared" si="1"/>
        <v>10_2</v>
      </c>
      <c r="M20" s="55">
        <v>1761</v>
      </c>
      <c r="N20" s="76"/>
      <c r="O20" s="48">
        <v>10</v>
      </c>
      <c r="P20" s="48">
        <v>2</v>
      </c>
      <c r="Q20" s="48">
        <f t="shared" si="23"/>
        <v>6</v>
      </c>
      <c r="R20" s="48">
        <f t="shared" si="2"/>
        <v>2</v>
      </c>
      <c r="S20" s="48" t="str">
        <f t="shared" si="3"/>
        <v>10_2</v>
      </c>
      <c r="T20" s="55">
        <v>1798</v>
      </c>
      <c r="U20" s="5"/>
      <c r="V20" s="48">
        <v>10</v>
      </c>
      <c r="W20" s="48">
        <v>2</v>
      </c>
      <c r="X20" s="48">
        <f t="shared" si="16"/>
        <v>6</v>
      </c>
      <c r="Y20" s="48">
        <f t="shared" si="4"/>
        <v>2</v>
      </c>
      <c r="Z20" s="48" t="str">
        <f t="shared" si="5"/>
        <v>10_2</v>
      </c>
      <c r="AA20" s="55">
        <v>1798</v>
      </c>
      <c r="AB20" s="5"/>
      <c r="AC20" s="48">
        <v>10</v>
      </c>
      <c r="AD20" s="48">
        <v>2</v>
      </c>
      <c r="AE20" s="48">
        <f t="shared" si="17"/>
        <v>6</v>
      </c>
      <c r="AF20" s="48">
        <f t="shared" si="6"/>
        <v>2</v>
      </c>
      <c r="AG20" s="48" t="str">
        <f t="shared" si="7"/>
        <v>10_2</v>
      </c>
      <c r="AH20" s="55">
        <v>1858</v>
      </c>
      <c r="AI20" s="76"/>
      <c r="AJ20" s="48">
        <v>10</v>
      </c>
      <c r="AK20" s="48">
        <v>2</v>
      </c>
      <c r="AL20" s="48">
        <f t="shared" si="18"/>
        <v>6</v>
      </c>
      <c r="AM20" s="48">
        <f t="shared" si="8"/>
        <v>2</v>
      </c>
      <c r="AN20" s="48" t="str">
        <f t="shared" si="9"/>
        <v>10_2</v>
      </c>
      <c r="AO20" s="55">
        <v>1918</v>
      </c>
      <c r="AP20" s="494"/>
      <c r="AQ20" s="48">
        <v>10</v>
      </c>
      <c r="AR20" s="48">
        <v>2</v>
      </c>
      <c r="AS20" s="48">
        <f t="shared" si="19"/>
        <v>6</v>
      </c>
      <c r="AT20" s="48">
        <f t="shared" si="10"/>
        <v>2</v>
      </c>
      <c r="AU20" s="48" t="str">
        <f t="shared" si="11"/>
        <v>10_2</v>
      </c>
      <c r="AV20" s="136">
        <f t="shared" si="14"/>
        <v>1858</v>
      </c>
      <c r="AW20" s="136">
        <f t="shared" si="15"/>
        <v>1918</v>
      </c>
      <c r="AX20" s="136">
        <f>$D$6*AV20+$D$7*AW20</f>
        <v>1918</v>
      </c>
      <c r="AY20" s="43">
        <f t="shared" si="20"/>
        <v>12.294871794871796</v>
      </c>
      <c r="AZ20" s="5"/>
      <c r="BA20" s="5"/>
      <c r="BB20" s="5"/>
      <c r="BC20" s="5"/>
      <c r="BD20" s="5"/>
      <c r="BE20" s="6"/>
    </row>
    <row r="21" spans="1:57" x14ac:dyDescent="0.15">
      <c r="A21" s="48">
        <v>10</v>
      </c>
      <c r="B21" s="48">
        <v>3</v>
      </c>
      <c r="C21" s="48">
        <f t="shared" si="21"/>
        <v>7</v>
      </c>
      <c r="D21" s="48">
        <f t="shared" si="12"/>
        <v>3</v>
      </c>
      <c r="E21" s="48" t="str">
        <f t="shared" si="13"/>
        <v>10_3</v>
      </c>
      <c r="F21" s="55">
        <v>1755</v>
      </c>
      <c r="G21" s="1"/>
      <c r="H21" s="48">
        <v>10</v>
      </c>
      <c r="I21" s="48">
        <v>3</v>
      </c>
      <c r="J21" s="48">
        <f t="shared" si="22"/>
        <v>7</v>
      </c>
      <c r="K21" s="48">
        <f t="shared" si="0"/>
        <v>3</v>
      </c>
      <c r="L21" s="48" t="str">
        <f t="shared" si="1"/>
        <v>10_3</v>
      </c>
      <c r="M21" s="55">
        <v>1808</v>
      </c>
      <c r="N21" s="76"/>
      <c r="O21" s="48">
        <v>10</v>
      </c>
      <c r="P21" s="48">
        <v>3</v>
      </c>
      <c r="Q21" s="48">
        <f t="shared" si="23"/>
        <v>7</v>
      </c>
      <c r="R21" s="48">
        <f t="shared" si="2"/>
        <v>3</v>
      </c>
      <c r="S21" s="48" t="str">
        <f t="shared" si="3"/>
        <v>10_3</v>
      </c>
      <c r="T21" s="55">
        <v>1846</v>
      </c>
      <c r="U21" s="5"/>
      <c r="V21" s="48">
        <v>10</v>
      </c>
      <c r="W21" s="48">
        <v>3</v>
      </c>
      <c r="X21" s="48">
        <f t="shared" si="16"/>
        <v>7</v>
      </c>
      <c r="Y21" s="48">
        <f t="shared" si="4"/>
        <v>3</v>
      </c>
      <c r="Z21" s="48" t="str">
        <f t="shared" si="5"/>
        <v>10_3</v>
      </c>
      <c r="AA21" s="55">
        <v>1846</v>
      </c>
      <c r="AB21" s="5"/>
      <c r="AC21" s="48">
        <v>10</v>
      </c>
      <c r="AD21" s="48">
        <v>3</v>
      </c>
      <c r="AE21" s="48">
        <f t="shared" si="17"/>
        <v>7</v>
      </c>
      <c r="AF21" s="48">
        <f t="shared" si="6"/>
        <v>3</v>
      </c>
      <c r="AG21" s="48" t="str">
        <f t="shared" si="7"/>
        <v>10_3</v>
      </c>
      <c r="AH21" s="55">
        <v>1906</v>
      </c>
      <c r="AI21" s="76"/>
      <c r="AJ21" s="48">
        <v>10</v>
      </c>
      <c r="AK21" s="48">
        <v>3</v>
      </c>
      <c r="AL21" s="48">
        <f t="shared" si="18"/>
        <v>7</v>
      </c>
      <c r="AM21" s="48">
        <f t="shared" si="8"/>
        <v>3</v>
      </c>
      <c r="AN21" s="48" t="str">
        <f t="shared" si="9"/>
        <v>10_3</v>
      </c>
      <c r="AO21" s="55">
        <v>1966</v>
      </c>
      <c r="AP21" s="494"/>
      <c r="AQ21" s="48">
        <v>10</v>
      </c>
      <c r="AR21" s="48">
        <v>3</v>
      </c>
      <c r="AS21" s="48">
        <f t="shared" si="19"/>
        <v>7</v>
      </c>
      <c r="AT21" s="48">
        <f t="shared" si="10"/>
        <v>3</v>
      </c>
      <c r="AU21" s="48" t="str">
        <f t="shared" si="11"/>
        <v>10_3</v>
      </c>
      <c r="AV21" s="136">
        <f t="shared" si="14"/>
        <v>1906</v>
      </c>
      <c r="AW21" s="136">
        <f t="shared" si="15"/>
        <v>1966</v>
      </c>
      <c r="AX21" s="136">
        <f t="shared" ref="AX21:AX79" si="24">$D$6*AV21+$D$7*AW21</f>
        <v>1966</v>
      </c>
      <c r="AY21" s="43">
        <f t="shared" si="20"/>
        <v>12.602564102564102</v>
      </c>
      <c r="AZ21" s="5"/>
      <c r="BA21" s="5"/>
      <c r="BB21" s="5"/>
      <c r="BC21" s="5"/>
      <c r="BD21" s="5"/>
      <c r="BE21" s="6"/>
    </row>
    <row r="22" spans="1:57" x14ac:dyDescent="0.15">
      <c r="A22" s="48">
        <v>10</v>
      </c>
      <c r="B22" s="48">
        <v>4</v>
      </c>
      <c r="C22" s="48">
        <f t="shared" si="21"/>
        <v>8</v>
      </c>
      <c r="D22" s="48">
        <f t="shared" si="12"/>
        <v>4</v>
      </c>
      <c r="E22" s="48" t="str">
        <f t="shared" si="13"/>
        <v>10_4</v>
      </c>
      <c r="F22" s="55">
        <v>1800</v>
      </c>
      <c r="G22" s="1"/>
      <c r="H22" s="48">
        <v>10</v>
      </c>
      <c r="I22" s="48">
        <v>4</v>
      </c>
      <c r="J22" s="48">
        <f t="shared" si="22"/>
        <v>8</v>
      </c>
      <c r="K22" s="48">
        <f t="shared" si="0"/>
        <v>4</v>
      </c>
      <c r="L22" s="48" t="str">
        <f t="shared" si="1"/>
        <v>10_4</v>
      </c>
      <c r="M22" s="55">
        <v>1854</v>
      </c>
      <c r="N22" s="76"/>
      <c r="O22" s="48">
        <v>10</v>
      </c>
      <c r="P22" s="48">
        <v>4</v>
      </c>
      <c r="Q22" s="48">
        <f t="shared" si="23"/>
        <v>8</v>
      </c>
      <c r="R22" s="48">
        <f t="shared" si="2"/>
        <v>4</v>
      </c>
      <c r="S22" s="48" t="str">
        <f t="shared" si="3"/>
        <v>10_4</v>
      </c>
      <c r="T22" s="55">
        <v>1893</v>
      </c>
      <c r="U22" s="5"/>
      <c r="V22" s="48">
        <v>10</v>
      </c>
      <c r="W22" s="48">
        <v>4</v>
      </c>
      <c r="X22" s="48">
        <f t="shared" si="16"/>
        <v>8</v>
      </c>
      <c r="Y22" s="48">
        <f t="shared" si="4"/>
        <v>4</v>
      </c>
      <c r="Z22" s="48" t="str">
        <f t="shared" si="5"/>
        <v>10_4</v>
      </c>
      <c r="AA22" s="55">
        <v>1893</v>
      </c>
      <c r="AB22" s="5"/>
      <c r="AC22" s="48">
        <v>10</v>
      </c>
      <c r="AD22" s="48">
        <v>4</v>
      </c>
      <c r="AE22" s="48">
        <f t="shared" si="17"/>
        <v>8</v>
      </c>
      <c r="AF22" s="48">
        <f t="shared" si="6"/>
        <v>4</v>
      </c>
      <c r="AG22" s="48" t="str">
        <f t="shared" si="7"/>
        <v>10_4</v>
      </c>
      <c r="AH22" s="55">
        <v>1953</v>
      </c>
      <c r="AI22" s="76"/>
      <c r="AJ22" s="48">
        <v>10</v>
      </c>
      <c r="AK22" s="48">
        <v>4</v>
      </c>
      <c r="AL22" s="48">
        <f t="shared" si="18"/>
        <v>8</v>
      </c>
      <c r="AM22" s="48">
        <f t="shared" si="8"/>
        <v>4</v>
      </c>
      <c r="AN22" s="48" t="str">
        <f t="shared" si="9"/>
        <v>10_4</v>
      </c>
      <c r="AO22" s="55">
        <v>2013</v>
      </c>
      <c r="AP22" s="494"/>
      <c r="AQ22" s="48">
        <v>10</v>
      </c>
      <c r="AR22" s="48">
        <v>4</v>
      </c>
      <c r="AS22" s="48">
        <f t="shared" si="19"/>
        <v>8</v>
      </c>
      <c r="AT22" s="48">
        <f t="shared" si="10"/>
        <v>4</v>
      </c>
      <c r="AU22" s="48" t="str">
        <f t="shared" si="11"/>
        <v>10_4</v>
      </c>
      <c r="AV22" s="136">
        <f t="shared" si="14"/>
        <v>1953</v>
      </c>
      <c r="AW22" s="136">
        <f t="shared" si="15"/>
        <v>2013</v>
      </c>
      <c r="AX22" s="136">
        <f t="shared" si="24"/>
        <v>2013</v>
      </c>
      <c r="AY22" s="43">
        <f t="shared" si="20"/>
        <v>12.903846153846153</v>
      </c>
      <c r="AZ22" s="5"/>
      <c r="BA22" s="5"/>
      <c r="BB22" s="5"/>
      <c r="BC22" s="5"/>
      <c r="BD22" s="5"/>
      <c r="BE22" s="6"/>
    </row>
    <row r="23" spans="1:57" ht="11.25" x14ac:dyDescent="0.15">
      <c r="A23" s="48">
        <v>10</v>
      </c>
      <c r="B23" s="48">
        <v>5</v>
      </c>
      <c r="C23" s="48">
        <f t="shared" si="21"/>
        <v>9</v>
      </c>
      <c r="D23" s="48">
        <f t="shared" si="12"/>
        <v>5</v>
      </c>
      <c r="E23" s="48" t="str">
        <f t="shared" si="13"/>
        <v>10_5</v>
      </c>
      <c r="F23" s="55">
        <v>1847</v>
      </c>
      <c r="G23" s="1"/>
      <c r="H23" s="48">
        <v>10</v>
      </c>
      <c r="I23" s="48">
        <v>5</v>
      </c>
      <c r="J23" s="48">
        <f t="shared" si="22"/>
        <v>9</v>
      </c>
      <c r="K23" s="48">
        <f t="shared" si="0"/>
        <v>5</v>
      </c>
      <c r="L23" s="48" t="str">
        <f t="shared" si="1"/>
        <v>10_5</v>
      </c>
      <c r="M23" s="55">
        <v>1902</v>
      </c>
      <c r="N23" s="75"/>
      <c r="O23" s="48">
        <v>10</v>
      </c>
      <c r="P23" s="48">
        <v>5</v>
      </c>
      <c r="Q23" s="48">
        <f t="shared" si="23"/>
        <v>9</v>
      </c>
      <c r="R23" s="48">
        <f t="shared" si="2"/>
        <v>5</v>
      </c>
      <c r="S23" s="48" t="str">
        <f t="shared" si="3"/>
        <v>10_5</v>
      </c>
      <c r="T23" s="55">
        <v>1942</v>
      </c>
      <c r="U23" s="5"/>
      <c r="V23" s="48">
        <v>10</v>
      </c>
      <c r="W23" s="48">
        <v>5</v>
      </c>
      <c r="X23" s="48">
        <f t="shared" si="16"/>
        <v>9</v>
      </c>
      <c r="Y23" s="48">
        <f t="shared" si="4"/>
        <v>5</v>
      </c>
      <c r="Z23" s="48" t="str">
        <f t="shared" si="5"/>
        <v>10_5</v>
      </c>
      <c r="AA23" s="55">
        <v>1942</v>
      </c>
      <c r="AB23" s="5"/>
      <c r="AC23" s="48">
        <v>10</v>
      </c>
      <c r="AD23" s="48">
        <v>5</v>
      </c>
      <c r="AE23" s="48">
        <f t="shared" si="17"/>
        <v>9</v>
      </c>
      <c r="AF23" s="48">
        <f t="shared" si="6"/>
        <v>5</v>
      </c>
      <c r="AG23" s="48" t="str">
        <f t="shared" si="7"/>
        <v>10_5</v>
      </c>
      <c r="AH23" s="55">
        <v>2002</v>
      </c>
      <c r="AI23" s="75"/>
      <c r="AJ23" s="48">
        <v>10</v>
      </c>
      <c r="AK23" s="48">
        <v>5</v>
      </c>
      <c r="AL23" s="48">
        <f t="shared" si="18"/>
        <v>9</v>
      </c>
      <c r="AM23" s="48">
        <f t="shared" si="8"/>
        <v>5</v>
      </c>
      <c r="AN23" s="48" t="str">
        <f t="shared" si="9"/>
        <v>10_5</v>
      </c>
      <c r="AO23" s="55">
        <v>2062</v>
      </c>
      <c r="AP23" s="494"/>
      <c r="AQ23" s="48">
        <v>10</v>
      </c>
      <c r="AR23" s="48">
        <v>5</v>
      </c>
      <c r="AS23" s="48">
        <f t="shared" si="19"/>
        <v>9</v>
      </c>
      <c r="AT23" s="48">
        <f t="shared" si="10"/>
        <v>5</v>
      </c>
      <c r="AU23" s="48" t="str">
        <f t="shared" si="11"/>
        <v>10_5</v>
      </c>
      <c r="AV23" s="136">
        <f t="shared" si="14"/>
        <v>2002</v>
      </c>
      <c r="AW23" s="136">
        <f t="shared" si="15"/>
        <v>2062</v>
      </c>
      <c r="AX23" s="136">
        <f t="shared" si="24"/>
        <v>2062</v>
      </c>
      <c r="AY23" s="43">
        <f t="shared" si="20"/>
        <v>13.217948717948717</v>
      </c>
      <c r="AZ23" s="5"/>
      <c r="BA23" s="5"/>
      <c r="BB23" s="5"/>
      <c r="BC23" s="5"/>
      <c r="BD23" s="5"/>
      <c r="BE23" s="6"/>
    </row>
    <row r="24" spans="1:57" ht="11.25" x14ac:dyDescent="0.15">
      <c r="A24" s="48">
        <v>10</v>
      </c>
      <c r="B24" s="48">
        <v>6</v>
      </c>
      <c r="C24" s="48">
        <f t="shared" si="21"/>
        <v>10</v>
      </c>
      <c r="D24" s="48">
        <f t="shared" si="12"/>
        <v>6</v>
      </c>
      <c r="E24" s="48" t="str">
        <f t="shared" si="13"/>
        <v>10_6</v>
      </c>
      <c r="F24" s="55">
        <v>1898</v>
      </c>
      <c r="G24" s="1"/>
      <c r="H24" s="48">
        <v>10</v>
      </c>
      <c r="I24" s="48">
        <v>6</v>
      </c>
      <c r="J24" s="48">
        <f t="shared" si="22"/>
        <v>10</v>
      </c>
      <c r="K24" s="48">
        <f t="shared" si="0"/>
        <v>6</v>
      </c>
      <c r="L24" s="48" t="str">
        <f t="shared" si="1"/>
        <v>10_6</v>
      </c>
      <c r="M24" s="55">
        <v>1955</v>
      </c>
      <c r="N24" s="75"/>
      <c r="O24" s="48">
        <v>10</v>
      </c>
      <c r="P24" s="48">
        <v>6</v>
      </c>
      <c r="Q24" s="48">
        <f t="shared" si="23"/>
        <v>10</v>
      </c>
      <c r="R24" s="48">
        <f t="shared" si="2"/>
        <v>6</v>
      </c>
      <c r="S24" s="48" t="str">
        <f t="shared" si="3"/>
        <v>10_6</v>
      </c>
      <c r="T24" s="55">
        <v>1996</v>
      </c>
      <c r="U24" s="5"/>
      <c r="V24" s="48">
        <v>10</v>
      </c>
      <c r="W24" s="48">
        <v>6</v>
      </c>
      <c r="X24" s="48">
        <f t="shared" si="16"/>
        <v>10</v>
      </c>
      <c r="Y24" s="48">
        <f t="shared" si="4"/>
        <v>6</v>
      </c>
      <c r="Z24" s="48" t="str">
        <f t="shared" si="5"/>
        <v>10_6</v>
      </c>
      <c r="AA24" s="55">
        <v>1996</v>
      </c>
      <c r="AB24" s="5"/>
      <c r="AC24" s="48">
        <v>10</v>
      </c>
      <c r="AD24" s="48">
        <v>6</v>
      </c>
      <c r="AE24" s="48">
        <f t="shared" si="17"/>
        <v>10</v>
      </c>
      <c r="AF24" s="48">
        <f t="shared" si="6"/>
        <v>6</v>
      </c>
      <c r="AG24" s="48" t="str">
        <f t="shared" si="7"/>
        <v>10_6</v>
      </c>
      <c r="AH24" s="55">
        <v>2056</v>
      </c>
      <c r="AI24" s="75"/>
      <c r="AJ24" s="48">
        <v>10</v>
      </c>
      <c r="AK24" s="48">
        <v>6</v>
      </c>
      <c r="AL24" s="48">
        <f t="shared" si="18"/>
        <v>10</v>
      </c>
      <c r="AM24" s="48">
        <f t="shared" si="8"/>
        <v>6</v>
      </c>
      <c r="AN24" s="48" t="str">
        <f t="shared" si="9"/>
        <v>10_6</v>
      </c>
      <c r="AO24" s="55">
        <v>2116</v>
      </c>
      <c r="AP24" s="494"/>
      <c r="AQ24" s="48">
        <v>10</v>
      </c>
      <c r="AR24" s="48">
        <v>6</v>
      </c>
      <c r="AS24" s="48">
        <f t="shared" si="19"/>
        <v>10</v>
      </c>
      <c r="AT24" s="48">
        <f t="shared" si="10"/>
        <v>6</v>
      </c>
      <c r="AU24" s="48" t="str">
        <f t="shared" si="11"/>
        <v>10_6</v>
      </c>
      <c r="AV24" s="136">
        <f t="shared" si="14"/>
        <v>2056</v>
      </c>
      <c r="AW24" s="136">
        <f t="shared" si="15"/>
        <v>2116</v>
      </c>
      <c r="AX24" s="136">
        <f t="shared" si="24"/>
        <v>2116</v>
      </c>
      <c r="AY24" s="43">
        <f t="shared" si="20"/>
        <v>13.564102564102564</v>
      </c>
      <c r="AZ24" s="5"/>
      <c r="BA24" s="5"/>
      <c r="BB24" s="5"/>
      <c r="BC24" s="5"/>
      <c r="BD24" s="5"/>
      <c r="BE24" s="6"/>
    </row>
    <row r="25" spans="1:57" ht="11.25" x14ac:dyDescent="0.15">
      <c r="A25" s="48">
        <v>10</v>
      </c>
      <c r="B25" s="48">
        <v>7</v>
      </c>
      <c r="C25" s="48">
        <f t="shared" si="21"/>
        <v>11</v>
      </c>
      <c r="D25" s="48">
        <f t="shared" si="12"/>
        <v>7</v>
      </c>
      <c r="E25" s="48" t="str">
        <f t="shared" si="13"/>
        <v>10_7</v>
      </c>
      <c r="F25" s="55">
        <v>1956</v>
      </c>
      <c r="G25" s="1"/>
      <c r="H25" s="48">
        <v>10</v>
      </c>
      <c r="I25" s="48">
        <v>7</v>
      </c>
      <c r="J25" s="48">
        <f t="shared" si="22"/>
        <v>11</v>
      </c>
      <c r="K25" s="48">
        <f t="shared" si="0"/>
        <v>7</v>
      </c>
      <c r="L25" s="48" t="str">
        <f t="shared" si="1"/>
        <v>10_7</v>
      </c>
      <c r="M25" s="55">
        <v>2015</v>
      </c>
      <c r="N25" s="75"/>
      <c r="O25" s="48">
        <v>10</v>
      </c>
      <c r="P25" s="48">
        <v>7</v>
      </c>
      <c r="Q25" s="48">
        <f t="shared" si="23"/>
        <v>11</v>
      </c>
      <c r="R25" s="48">
        <f t="shared" si="2"/>
        <v>7</v>
      </c>
      <c r="S25" s="48" t="str">
        <f t="shared" si="3"/>
        <v>10_7</v>
      </c>
      <c r="T25" s="55">
        <v>2057</v>
      </c>
      <c r="U25" s="5"/>
      <c r="V25" s="48">
        <v>10</v>
      </c>
      <c r="W25" s="48">
        <v>7</v>
      </c>
      <c r="X25" s="48">
        <f t="shared" si="16"/>
        <v>11</v>
      </c>
      <c r="Y25" s="48">
        <f t="shared" si="4"/>
        <v>7</v>
      </c>
      <c r="Z25" s="48" t="str">
        <f t="shared" si="5"/>
        <v>10_7</v>
      </c>
      <c r="AA25" s="55">
        <v>2057</v>
      </c>
      <c r="AB25" s="5"/>
      <c r="AC25" s="48">
        <v>10</v>
      </c>
      <c r="AD25" s="48">
        <v>7</v>
      </c>
      <c r="AE25" s="48">
        <f t="shared" si="17"/>
        <v>11</v>
      </c>
      <c r="AF25" s="48">
        <f t="shared" si="6"/>
        <v>7</v>
      </c>
      <c r="AG25" s="48" t="str">
        <f t="shared" si="7"/>
        <v>10_7</v>
      </c>
      <c r="AH25" s="55">
        <v>2117</v>
      </c>
      <c r="AI25" s="75"/>
      <c r="AJ25" s="48">
        <v>10</v>
      </c>
      <c r="AK25" s="48">
        <v>7</v>
      </c>
      <c r="AL25" s="48">
        <f t="shared" si="18"/>
        <v>11</v>
      </c>
      <c r="AM25" s="48">
        <f t="shared" si="8"/>
        <v>7</v>
      </c>
      <c r="AN25" s="48" t="str">
        <f t="shared" si="9"/>
        <v>10_7</v>
      </c>
      <c r="AO25" s="55">
        <v>2177</v>
      </c>
      <c r="AP25" s="494"/>
      <c r="AQ25" s="48">
        <v>10</v>
      </c>
      <c r="AR25" s="48">
        <v>7</v>
      </c>
      <c r="AS25" s="48">
        <f t="shared" si="19"/>
        <v>11</v>
      </c>
      <c r="AT25" s="48">
        <f t="shared" si="10"/>
        <v>7</v>
      </c>
      <c r="AU25" s="48" t="str">
        <f t="shared" si="11"/>
        <v>10_7</v>
      </c>
      <c r="AV25" s="136">
        <f t="shared" si="14"/>
        <v>2117</v>
      </c>
      <c r="AW25" s="136">
        <f t="shared" si="15"/>
        <v>2177</v>
      </c>
      <c r="AX25" s="136">
        <f t="shared" si="24"/>
        <v>2177</v>
      </c>
      <c r="AY25" s="43">
        <f t="shared" si="20"/>
        <v>13.955128205128204</v>
      </c>
      <c r="AZ25" s="5"/>
      <c r="BA25" s="5"/>
      <c r="BB25" s="5"/>
      <c r="BC25" s="5"/>
      <c r="BD25" s="5"/>
      <c r="BE25" s="6"/>
    </row>
    <row r="26" spans="1:57" x14ac:dyDescent="0.15">
      <c r="A26" s="48">
        <v>10</v>
      </c>
      <c r="B26" s="48">
        <v>8</v>
      </c>
      <c r="C26" s="48">
        <f t="shared" si="21"/>
        <v>12</v>
      </c>
      <c r="D26" s="48">
        <f t="shared" si="12"/>
        <v>8</v>
      </c>
      <c r="E26" s="48" t="str">
        <f t="shared" si="13"/>
        <v>10_8</v>
      </c>
      <c r="F26" s="55">
        <v>2017</v>
      </c>
      <c r="G26" s="1"/>
      <c r="H26" s="48">
        <v>10</v>
      </c>
      <c r="I26" s="48">
        <v>8</v>
      </c>
      <c r="J26" s="48">
        <f t="shared" si="22"/>
        <v>12</v>
      </c>
      <c r="K26" s="48">
        <f t="shared" si="0"/>
        <v>8</v>
      </c>
      <c r="L26" s="48" t="str">
        <f t="shared" si="1"/>
        <v>10_8</v>
      </c>
      <c r="M26" s="55">
        <v>2077</v>
      </c>
      <c r="N26" s="76"/>
      <c r="O26" s="48">
        <v>10</v>
      </c>
      <c r="P26" s="48">
        <v>8</v>
      </c>
      <c r="Q26" s="48">
        <f t="shared" si="23"/>
        <v>12</v>
      </c>
      <c r="R26" s="48">
        <f t="shared" si="2"/>
        <v>8</v>
      </c>
      <c r="S26" s="48" t="str">
        <f t="shared" si="3"/>
        <v>10_8</v>
      </c>
      <c r="T26" s="55">
        <v>2121</v>
      </c>
      <c r="U26" s="5"/>
      <c r="V26" s="48">
        <v>10</v>
      </c>
      <c r="W26" s="48">
        <v>8</v>
      </c>
      <c r="X26" s="48">
        <f t="shared" si="16"/>
        <v>12</v>
      </c>
      <c r="Y26" s="48">
        <f t="shared" si="4"/>
        <v>8</v>
      </c>
      <c r="Z26" s="48" t="str">
        <f t="shared" si="5"/>
        <v>10_8</v>
      </c>
      <c r="AA26" s="55">
        <v>2121</v>
      </c>
      <c r="AB26" s="5"/>
      <c r="AC26" s="48">
        <v>10</v>
      </c>
      <c r="AD26" s="48">
        <v>8</v>
      </c>
      <c r="AE26" s="48">
        <f t="shared" si="17"/>
        <v>12</v>
      </c>
      <c r="AF26" s="48">
        <f t="shared" si="6"/>
        <v>8</v>
      </c>
      <c r="AG26" s="48" t="str">
        <f t="shared" si="7"/>
        <v>10_8</v>
      </c>
      <c r="AH26" s="55">
        <v>2181</v>
      </c>
      <c r="AI26" s="76"/>
      <c r="AJ26" s="48">
        <v>10</v>
      </c>
      <c r="AK26" s="48">
        <v>8</v>
      </c>
      <c r="AL26" s="48">
        <f t="shared" si="18"/>
        <v>12</v>
      </c>
      <c r="AM26" s="48">
        <f t="shared" si="8"/>
        <v>8</v>
      </c>
      <c r="AN26" s="48" t="str">
        <f t="shared" si="9"/>
        <v>10_8</v>
      </c>
      <c r="AO26" s="55">
        <v>2241</v>
      </c>
      <c r="AP26" s="494"/>
      <c r="AQ26" s="48">
        <v>10</v>
      </c>
      <c r="AR26" s="48">
        <v>8</v>
      </c>
      <c r="AS26" s="48">
        <f t="shared" si="19"/>
        <v>12</v>
      </c>
      <c r="AT26" s="48">
        <f t="shared" si="10"/>
        <v>8</v>
      </c>
      <c r="AU26" s="48" t="str">
        <f t="shared" si="11"/>
        <v>10_8</v>
      </c>
      <c r="AV26" s="136">
        <f t="shared" si="14"/>
        <v>2181</v>
      </c>
      <c r="AW26" s="136">
        <f t="shared" si="15"/>
        <v>2241</v>
      </c>
      <c r="AX26" s="136">
        <f t="shared" si="24"/>
        <v>2241</v>
      </c>
      <c r="AY26" s="43">
        <f t="shared" si="20"/>
        <v>14.365384615384615</v>
      </c>
      <c r="AZ26" s="5"/>
      <c r="BA26" s="5"/>
      <c r="BB26" s="5"/>
      <c r="BC26" s="5"/>
      <c r="BD26" s="5"/>
      <c r="BE26" s="6"/>
    </row>
    <row r="27" spans="1:57" x14ac:dyDescent="0.15">
      <c r="A27" s="55">
        <v>14</v>
      </c>
      <c r="B27" s="55">
        <v>0</v>
      </c>
      <c r="C27" s="55">
        <v>2</v>
      </c>
      <c r="D27" s="48">
        <f t="shared" si="12"/>
        <v>0</v>
      </c>
      <c r="E27" s="48" t="str">
        <f t="shared" si="13"/>
        <v>14_0</v>
      </c>
      <c r="F27" s="55">
        <v>1529</v>
      </c>
      <c r="G27" s="1"/>
      <c r="H27" s="55">
        <v>14</v>
      </c>
      <c r="I27" s="55">
        <v>0</v>
      </c>
      <c r="J27" s="55">
        <v>2</v>
      </c>
      <c r="K27" s="48">
        <f t="shared" si="0"/>
        <v>0</v>
      </c>
      <c r="L27" s="48" t="str">
        <f t="shared" si="1"/>
        <v>14_0</v>
      </c>
      <c r="M27" s="55">
        <v>1575</v>
      </c>
      <c r="N27" s="77"/>
      <c r="O27" s="55">
        <v>14</v>
      </c>
      <c r="P27" s="55">
        <v>0</v>
      </c>
      <c r="Q27" s="55">
        <v>2</v>
      </c>
      <c r="R27" s="48">
        <f t="shared" si="2"/>
        <v>0</v>
      </c>
      <c r="S27" s="48" t="str">
        <f t="shared" si="3"/>
        <v>14_0</v>
      </c>
      <c r="T27" s="55">
        <v>1608</v>
      </c>
      <c r="U27" s="5"/>
      <c r="V27" s="55">
        <v>14</v>
      </c>
      <c r="W27" s="55">
        <v>0</v>
      </c>
      <c r="X27" s="55">
        <v>2</v>
      </c>
      <c r="Y27" s="48">
        <f t="shared" si="4"/>
        <v>0</v>
      </c>
      <c r="Z27" s="48" t="str">
        <f t="shared" si="5"/>
        <v>14_0</v>
      </c>
      <c r="AA27" s="55">
        <v>1608</v>
      </c>
      <c r="AB27" s="5"/>
      <c r="AC27" s="55">
        <v>14</v>
      </c>
      <c r="AD27" s="55">
        <v>0</v>
      </c>
      <c r="AE27" s="55">
        <v>2</v>
      </c>
      <c r="AF27" s="48">
        <f t="shared" si="6"/>
        <v>0</v>
      </c>
      <c r="AG27" s="48" t="str">
        <f t="shared" si="7"/>
        <v>14_0</v>
      </c>
      <c r="AH27" s="55">
        <v>1668</v>
      </c>
      <c r="AI27" s="77"/>
      <c r="AJ27" s="55">
        <v>14</v>
      </c>
      <c r="AK27" s="55">
        <v>0</v>
      </c>
      <c r="AL27" s="55">
        <v>2</v>
      </c>
      <c r="AM27" s="48">
        <f t="shared" si="8"/>
        <v>0</v>
      </c>
      <c r="AN27" s="48" t="str">
        <f t="shared" si="9"/>
        <v>14_0</v>
      </c>
      <c r="AO27" s="55">
        <v>1728</v>
      </c>
      <c r="AP27" s="494"/>
      <c r="AQ27" s="55">
        <v>14</v>
      </c>
      <c r="AR27" s="55">
        <v>0</v>
      </c>
      <c r="AS27" s="55">
        <v>2</v>
      </c>
      <c r="AT27" s="48">
        <f t="shared" si="10"/>
        <v>0</v>
      </c>
      <c r="AU27" s="48" t="str">
        <f t="shared" si="11"/>
        <v>14_0</v>
      </c>
      <c r="AV27" s="136">
        <f t="shared" si="14"/>
        <v>1668</v>
      </c>
      <c r="AW27" s="136">
        <f t="shared" si="15"/>
        <v>1728</v>
      </c>
      <c r="AX27" s="136">
        <f t="shared" si="24"/>
        <v>1728</v>
      </c>
      <c r="AY27" s="43">
        <f t="shared" si="20"/>
        <v>11.076923076923077</v>
      </c>
      <c r="AZ27" s="5"/>
      <c r="BA27" s="5"/>
      <c r="BB27" s="5"/>
      <c r="BC27" s="5"/>
      <c r="BD27" s="5"/>
      <c r="BE27" s="6"/>
    </row>
    <row r="28" spans="1:57" x14ac:dyDescent="0.15">
      <c r="A28" s="55">
        <v>14</v>
      </c>
      <c r="B28" s="55">
        <v>1</v>
      </c>
      <c r="C28" s="55">
        <v>3</v>
      </c>
      <c r="D28" s="48">
        <f t="shared" si="12"/>
        <v>1</v>
      </c>
      <c r="E28" s="48" t="str">
        <f t="shared" si="13"/>
        <v>14_1</v>
      </c>
      <c r="F28" s="55">
        <v>1557</v>
      </c>
      <c r="G28" s="1"/>
      <c r="H28" s="55">
        <v>14</v>
      </c>
      <c r="I28" s="55">
        <v>1</v>
      </c>
      <c r="J28" s="55">
        <v>3</v>
      </c>
      <c r="K28" s="48">
        <f t="shared" si="0"/>
        <v>1</v>
      </c>
      <c r="L28" s="48" t="str">
        <f t="shared" si="1"/>
        <v>14_1</v>
      </c>
      <c r="M28" s="55">
        <v>1604</v>
      </c>
      <c r="N28" s="77"/>
      <c r="O28" s="55">
        <v>14</v>
      </c>
      <c r="P28" s="55">
        <v>1</v>
      </c>
      <c r="Q28" s="55">
        <v>3</v>
      </c>
      <c r="R28" s="48">
        <f t="shared" si="2"/>
        <v>1</v>
      </c>
      <c r="S28" s="48" t="str">
        <f t="shared" si="3"/>
        <v>14_1</v>
      </c>
      <c r="T28" s="55">
        <v>1638</v>
      </c>
      <c r="U28" s="5"/>
      <c r="V28" s="55">
        <v>14</v>
      </c>
      <c r="W28" s="55">
        <v>1</v>
      </c>
      <c r="X28" s="55">
        <v>3</v>
      </c>
      <c r="Y28" s="48">
        <f t="shared" si="4"/>
        <v>1</v>
      </c>
      <c r="Z28" s="48" t="str">
        <f t="shared" si="5"/>
        <v>14_1</v>
      </c>
      <c r="AA28" s="55">
        <v>1638</v>
      </c>
      <c r="AB28" s="5"/>
      <c r="AC28" s="55">
        <v>14</v>
      </c>
      <c r="AD28" s="55">
        <v>1</v>
      </c>
      <c r="AE28" s="55">
        <v>3</v>
      </c>
      <c r="AF28" s="48">
        <f t="shared" si="6"/>
        <v>1</v>
      </c>
      <c r="AG28" s="48" t="str">
        <f t="shared" si="7"/>
        <v>14_1</v>
      </c>
      <c r="AH28" s="55">
        <v>1698</v>
      </c>
      <c r="AI28" s="77"/>
      <c r="AJ28" s="55">
        <v>14</v>
      </c>
      <c r="AK28" s="55">
        <v>1</v>
      </c>
      <c r="AL28" s="55">
        <v>3</v>
      </c>
      <c r="AM28" s="48">
        <f t="shared" si="8"/>
        <v>1</v>
      </c>
      <c r="AN28" s="48" t="str">
        <f t="shared" si="9"/>
        <v>14_1</v>
      </c>
      <c r="AO28" s="55">
        <v>1758</v>
      </c>
      <c r="AP28" s="494"/>
      <c r="AQ28" s="55">
        <v>14</v>
      </c>
      <c r="AR28" s="55">
        <v>1</v>
      </c>
      <c r="AS28" s="55">
        <v>3</v>
      </c>
      <c r="AT28" s="48">
        <f t="shared" si="10"/>
        <v>1</v>
      </c>
      <c r="AU28" s="48" t="str">
        <f t="shared" si="11"/>
        <v>14_1</v>
      </c>
      <c r="AV28" s="136">
        <f t="shared" si="14"/>
        <v>1698</v>
      </c>
      <c r="AW28" s="136">
        <f t="shared" si="15"/>
        <v>1758</v>
      </c>
      <c r="AX28" s="136">
        <f t="shared" si="24"/>
        <v>1758</v>
      </c>
      <c r="AY28" s="43">
        <f t="shared" si="20"/>
        <v>11.26923076923077</v>
      </c>
      <c r="AZ28" s="5"/>
      <c r="BA28" s="5"/>
      <c r="BB28" s="5"/>
      <c r="BC28" s="5"/>
      <c r="BD28" s="5"/>
      <c r="BE28" s="6"/>
    </row>
    <row r="29" spans="1:57" x14ac:dyDescent="0.15">
      <c r="A29" s="55">
        <v>14</v>
      </c>
      <c r="B29" s="55">
        <v>2</v>
      </c>
      <c r="C29" s="55">
        <v>4</v>
      </c>
      <c r="D29" s="48">
        <f t="shared" si="12"/>
        <v>2</v>
      </c>
      <c r="E29" s="48" t="str">
        <f t="shared" si="13"/>
        <v>14_2</v>
      </c>
      <c r="F29" s="55">
        <v>1618</v>
      </c>
      <c r="G29" s="1"/>
      <c r="H29" s="55">
        <v>14</v>
      </c>
      <c r="I29" s="55">
        <v>2</v>
      </c>
      <c r="J29" s="55">
        <v>4</v>
      </c>
      <c r="K29" s="48">
        <f t="shared" si="0"/>
        <v>2</v>
      </c>
      <c r="L29" s="48" t="str">
        <f t="shared" si="1"/>
        <v>14_2</v>
      </c>
      <c r="M29" s="55">
        <v>1667</v>
      </c>
      <c r="N29" s="77"/>
      <c r="O29" s="55">
        <v>14</v>
      </c>
      <c r="P29" s="55">
        <v>2</v>
      </c>
      <c r="Q29" s="55">
        <v>4</v>
      </c>
      <c r="R29" s="48">
        <f t="shared" si="2"/>
        <v>2</v>
      </c>
      <c r="S29" s="48" t="str">
        <f t="shared" si="3"/>
        <v>14_2</v>
      </c>
      <c r="T29" s="55">
        <v>1702</v>
      </c>
      <c r="U29" s="5"/>
      <c r="V29" s="55">
        <v>14</v>
      </c>
      <c r="W29" s="55">
        <v>2</v>
      </c>
      <c r="X29" s="55">
        <v>4</v>
      </c>
      <c r="Y29" s="48">
        <f t="shared" si="4"/>
        <v>2</v>
      </c>
      <c r="Z29" s="48" t="str">
        <f t="shared" si="5"/>
        <v>14_2</v>
      </c>
      <c r="AA29" s="55">
        <v>1702</v>
      </c>
      <c r="AB29" s="5"/>
      <c r="AC29" s="55">
        <v>14</v>
      </c>
      <c r="AD29" s="55">
        <v>2</v>
      </c>
      <c r="AE29" s="55">
        <v>4</v>
      </c>
      <c r="AF29" s="48">
        <f t="shared" si="6"/>
        <v>2</v>
      </c>
      <c r="AG29" s="48" t="str">
        <f t="shared" si="7"/>
        <v>14_2</v>
      </c>
      <c r="AH29" s="55">
        <v>1762</v>
      </c>
      <c r="AI29" s="77"/>
      <c r="AJ29" s="55">
        <v>14</v>
      </c>
      <c r="AK29" s="55">
        <v>2</v>
      </c>
      <c r="AL29" s="55">
        <v>4</v>
      </c>
      <c r="AM29" s="48">
        <f t="shared" si="8"/>
        <v>2</v>
      </c>
      <c r="AN29" s="48" t="str">
        <f t="shared" si="9"/>
        <v>14_2</v>
      </c>
      <c r="AO29" s="55">
        <v>1822</v>
      </c>
      <c r="AP29" s="494"/>
      <c r="AQ29" s="55">
        <v>14</v>
      </c>
      <c r="AR29" s="55">
        <v>2</v>
      </c>
      <c r="AS29" s="55">
        <v>4</v>
      </c>
      <c r="AT29" s="48">
        <f t="shared" si="10"/>
        <v>2</v>
      </c>
      <c r="AU29" s="48" t="str">
        <f t="shared" si="11"/>
        <v>14_2</v>
      </c>
      <c r="AV29" s="136">
        <f t="shared" si="14"/>
        <v>1762</v>
      </c>
      <c r="AW29" s="136">
        <f t="shared" si="15"/>
        <v>1822</v>
      </c>
      <c r="AX29" s="136">
        <f t="shared" si="24"/>
        <v>1822</v>
      </c>
      <c r="AY29" s="43">
        <f t="shared" si="20"/>
        <v>11.679487179487179</v>
      </c>
      <c r="AZ29" s="5"/>
      <c r="BA29" s="5"/>
      <c r="BB29" s="5"/>
      <c r="BC29" s="5"/>
      <c r="BD29" s="5"/>
      <c r="BE29" s="6"/>
    </row>
    <row r="30" spans="1:57" x14ac:dyDescent="0.15">
      <c r="A30" s="48">
        <v>15</v>
      </c>
      <c r="B30" s="55">
        <v>0</v>
      </c>
      <c r="C30" s="55">
        <v>5</v>
      </c>
      <c r="D30" s="48">
        <f t="shared" si="12"/>
        <v>0</v>
      </c>
      <c r="E30" s="48" t="str">
        <f t="shared" si="13"/>
        <v>15_0</v>
      </c>
      <c r="F30" s="55">
        <v>1677</v>
      </c>
      <c r="G30" s="1"/>
      <c r="H30" s="48">
        <v>15</v>
      </c>
      <c r="I30" s="55">
        <v>0</v>
      </c>
      <c r="J30" s="55">
        <v>5</v>
      </c>
      <c r="K30" s="48">
        <f t="shared" si="0"/>
        <v>0</v>
      </c>
      <c r="L30" s="48" t="str">
        <f t="shared" si="1"/>
        <v>15_0</v>
      </c>
      <c r="M30" s="55">
        <v>1728</v>
      </c>
      <c r="N30" s="77"/>
      <c r="O30" s="48">
        <v>15</v>
      </c>
      <c r="P30" s="55">
        <v>0</v>
      </c>
      <c r="Q30" s="55">
        <v>5</v>
      </c>
      <c r="R30" s="48">
        <f t="shared" si="2"/>
        <v>0</v>
      </c>
      <c r="S30" s="48" t="str">
        <f t="shared" si="3"/>
        <v>15_0</v>
      </c>
      <c r="T30" s="55">
        <v>1764</v>
      </c>
      <c r="U30" s="5"/>
      <c r="V30" s="48">
        <v>15</v>
      </c>
      <c r="W30" s="55">
        <v>0</v>
      </c>
      <c r="X30" s="55">
        <v>5</v>
      </c>
      <c r="Y30" s="48">
        <f t="shared" si="4"/>
        <v>0</v>
      </c>
      <c r="Z30" s="48" t="str">
        <f t="shared" si="5"/>
        <v>15_0</v>
      </c>
      <c r="AA30" s="55">
        <v>1764</v>
      </c>
      <c r="AB30" s="5"/>
      <c r="AC30" s="48">
        <v>15</v>
      </c>
      <c r="AD30" s="55">
        <v>0</v>
      </c>
      <c r="AE30" s="55">
        <v>5</v>
      </c>
      <c r="AF30" s="48">
        <f t="shared" si="6"/>
        <v>0</v>
      </c>
      <c r="AG30" s="48" t="str">
        <f t="shared" si="7"/>
        <v>15_0</v>
      </c>
      <c r="AH30" s="55">
        <v>1824</v>
      </c>
      <c r="AI30" s="77"/>
      <c r="AJ30" s="48">
        <v>15</v>
      </c>
      <c r="AK30" s="55">
        <v>0</v>
      </c>
      <c r="AL30" s="55">
        <v>5</v>
      </c>
      <c r="AM30" s="48">
        <f t="shared" si="8"/>
        <v>0</v>
      </c>
      <c r="AN30" s="48" t="str">
        <f t="shared" si="9"/>
        <v>15_0</v>
      </c>
      <c r="AO30" s="55">
        <v>1884</v>
      </c>
      <c r="AP30" s="494"/>
      <c r="AQ30" s="48">
        <v>15</v>
      </c>
      <c r="AR30" s="55">
        <v>0</v>
      </c>
      <c r="AS30" s="55">
        <v>5</v>
      </c>
      <c r="AT30" s="48">
        <f t="shared" si="10"/>
        <v>0</v>
      </c>
      <c r="AU30" s="48" t="str">
        <f t="shared" si="11"/>
        <v>15_0</v>
      </c>
      <c r="AV30" s="136">
        <f t="shared" si="14"/>
        <v>1824</v>
      </c>
      <c r="AW30" s="136">
        <f t="shared" si="15"/>
        <v>1884</v>
      </c>
      <c r="AX30" s="136">
        <f t="shared" si="24"/>
        <v>1884</v>
      </c>
      <c r="AY30" s="43">
        <f t="shared" si="20"/>
        <v>12.076923076923077</v>
      </c>
      <c r="AZ30" s="77"/>
      <c r="BA30" s="5"/>
      <c r="BB30" s="5"/>
      <c r="BC30" s="5"/>
      <c r="BD30" s="5"/>
      <c r="BE30" s="6"/>
    </row>
    <row r="31" spans="1:57" x14ac:dyDescent="0.15">
      <c r="A31" s="48">
        <v>15</v>
      </c>
      <c r="B31" s="55">
        <v>1</v>
      </c>
      <c r="C31" s="55">
        <v>6</v>
      </c>
      <c r="D31" s="48">
        <f t="shared" si="12"/>
        <v>1</v>
      </c>
      <c r="E31" s="48" t="str">
        <f t="shared" si="13"/>
        <v>15_1</v>
      </c>
      <c r="F31" s="55">
        <v>1710</v>
      </c>
      <c r="G31" s="1"/>
      <c r="H31" s="48">
        <v>15</v>
      </c>
      <c r="I31" s="55">
        <v>1</v>
      </c>
      <c r="J31" s="55">
        <v>6</v>
      </c>
      <c r="K31" s="48">
        <f t="shared" si="0"/>
        <v>1</v>
      </c>
      <c r="L31" s="48" t="str">
        <f t="shared" si="1"/>
        <v>15_1</v>
      </c>
      <c r="M31" s="55">
        <v>1761</v>
      </c>
      <c r="N31" s="77"/>
      <c r="O31" s="48">
        <v>15</v>
      </c>
      <c r="P31" s="55">
        <v>1</v>
      </c>
      <c r="Q31" s="55">
        <v>6</v>
      </c>
      <c r="R31" s="48">
        <f t="shared" si="2"/>
        <v>1</v>
      </c>
      <c r="S31" s="48" t="str">
        <f t="shared" si="3"/>
        <v>15_1</v>
      </c>
      <c r="T31" s="55">
        <v>1798</v>
      </c>
      <c r="U31" s="5"/>
      <c r="V31" s="48">
        <v>15</v>
      </c>
      <c r="W31" s="55">
        <v>1</v>
      </c>
      <c r="X31" s="55">
        <v>6</v>
      </c>
      <c r="Y31" s="48">
        <f t="shared" si="4"/>
        <v>1</v>
      </c>
      <c r="Z31" s="48" t="str">
        <f t="shared" si="5"/>
        <v>15_1</v>
      </c>
      <c r="AA31" s="55">
        <v>1798</v>
      </c>
      <c r="AB31" s="5"/>
      <c r="AC31" s="48">
        <v>15</v>
      </c>
      <c r="AD31" s="55">
        <v>1</v>
      </c>
      <c r="AE31" s="55">
        <v>6</v>
      </c>
      <c r="AF31" s="48">
        <f t="shared" si="6"/>
        <v>1</v>
      </c>
      <c r="AG31" s="48" t="str">
        <f t="shared" si="7"/>
        <v>15_1</v>
      </c>
      <c r="AH31" s="55">
        <v>1858</v>
      </c>
      <c r="AI31" s="77"/>
      <c r="AJ31" s="48">
        <v>15</v>
      </c>
      <c r="AK31" s="55">
        <v>1</v>
      </c>
      <c r="AL31" s="55">
        <v>6</v>
      </c>
      <c r="AM31" s="48">
        <f t="shared" si="8"/>
        <v>1</v>
      </c>
      <c r="AN31" s="48" t="str">
        <f t="shared" si="9"/>
        <v>15_1</v>
      </c>
      <c r="AO31" s="55">
        <v>1918</v>
      </c>
      <c r="AP31" s="494"/>
      <c r="AQ31" s="48">
        <v>15</v>
      </c>
      <c r="AR31" s="55">
        <v>1</v>
      </c>
      <c r="AS31" s="55">
        <v>6</v>
      </c>
      <c r="AT31" s="48">
        <f t="shared" si="10"/>
        <v>1</v>
      </c>
      <c r="AU31" s="48" t="str">
        <f t="shared" si="11"/>
        <v>15_1</v>
      </c>
      <c r="AV31" s="136">
        <f t="shared" si="14"/>
        <v>1858</v>
      </c>
      <c r="AW31" s="136">
        <f t="shared" si="15"/>
        <v>1918</v>
      </c>
      <c r="AX31" s="136">
        <f t="shared" si="24"/>
        <v>1918</v>
      </c>
      <c r="AY31" s="43">
        <f t="shared" si="20"/>
        <v>12.294871794871796</v>
      </c>
      <c r="AZ31" s="77"/>
      <c r="BA31" s="5"/>
      <c r="BB31" s="5"/>
      <c r="BC31" s="5"/>
      <c r="BD31" s="5"/>
      <c r="BE31" s="6"/>
    </row>
    <row r="32" spans="1:57" ht="11.25" x14ac:dyDescent="0.15">
      <c r="A32" s="48">
        <v>15</v>
      </c>
      <c r="B32" s="55">
        <v>2</v>
      </c>
      <c r="C32" s="55">
        <v>7</v>
      </c>
      <c r="D32" s="48">
        <f t="shared" si="12"/>
        <v>2</v>
      </c>
      <c r="E32" s="48" t="str">
        <f t="shared" si="13"/>
        <v>15_2</v>
      </c>
      <c r="F32" s="55">
        <v>1755</v>
      </c>
      <c r="G32" s="1"/>
      <c r="H32" s="48">
        <v>15</v>
      </c>
      <c r="I32" s="55">
        <v>2</v>
      </c>
      <c r="J32" s="55">
        <v>7</v>
      </c>
      <c r="K32" s="48">
        <f t="shared" si="0"/>
        <v>2</v>
      </c>
      <c r="L32" s="48" t="str">
        <f t="shared" si="1"/>
        <v>15_2</v>
      </c>
      <c r="M32" s="55">
        <v>1808</v>
      </c>
      <c r="N32" s="79"/>
      <c r="O32" s="48">
        <v>15</v>
      </c>
      <c r="P32" s="55">
        <v>2</v>
      </c>
      <c r="Q32" s="55">
        <v>7</v>
      </c>
      <c r="R32" s="48">
        <f t="shared" si="2"/>
        <v>2</v>
      </c>
      <c r="S32" s="48" t="str">
        <f t="shared" si="3"/>
        <v>15_2</v>
      </c>
      <c r="T32" s="55">
        <v>1846</v>
      </c>
      <c r="U32" s="5"/>
      <c r="V32" s="48">
        <v>15</v>
      </c>
      <c r="W32" s="55">
        <v>2</v>
      </c>
      <c r="X32" s="55">
        <v>7</v>
      </c>
      <c r="Y32" s="48">
        <f t="shared" si="4"/>
        <v>2</v>
      </c>
      <c r="Z32" s="48" t="str">
        <f t="shared" si="5"/>
        <v>15_2</v>
      </c>
      <c r="AA32" s="55">
        <v>1846</v>
      </c>
      <c r="AB32" s="5"/>
      <c r="AC32" s="48">
        <v>15</v>
      </c>
      <c r="AD32" s="55">
        <v>2</v>
      </c>
      <c r="AE32" s="55">
        <v>7</v>
      </c>
      <c r="AF32" s="48">
        <f t="shared" si="6"/>
        <v>2</v>
      </c>
      <c r="AG32" s="48" t="str">
        <f t="shared" si="7"/>
        <v>15_2</v>
      </c>
      <c r="AH32" s="55">
        <v>1906</v>
      </c>
      <c r="AI32" s="79"/>
      <c r="AJ32" s="48">
        <v>15</v>
      </c>
      <c r="AK32" s="55">
        <v>2</v>
      </c>
      <c r="AL32" s="55">
        <v>7</v>
      </c>
      <c r="AM32" s="48">
        <f t="shared" si="8"/>
        <v>2</v>
      </c>
      <c r="AN32" s="48" t="str">
        <f t="shared" si="9"/>
        <v>15_2</v>
      </c>
      <c r="AO32" s="55">
        <v>1966</v>
      </c>
      <c r="AP32" s="494"/>
      <c r="AQ32" s="48">
        <v>15</v>
      </c>
      <c r="AR32" s="55">
        <v>2</v>
      </c>
      <c r="AS32" s="55">
        <v>7</v>
      </c>
      <c r="AT32" s="48">
        <f t="shared" si="10"/>
        <v>2</v>
      </c>
      <c r="AU32" s="48" t="str">
        <f t="shared" si="11"/>
        <v>15_2</v>
      </c>
      <c r="AV32" s="136">
        <f t="shared" si="14"/>
        <v>1906</v>
      </c>
      <c r="AW32" s="136">
        <f t="shared" si="15"/>
        <v>1966</v>
      </c>
      <c r="AX32" s="136">
        <f t="shared" si="24"/>
        <v>1966</v>
      </c>
      <c r="AY32" s="43">
        <f t="shared" si="20"/>
        <v>12.602564102564102</v>
      </c>
      <c r="AZ32" s="77"/>
      <c r="BA32" s="5"/>
      <c r="BB32" s="5"/>
      <c r="BC32" s="5"/>
      <c r="BD32" s="5"/>
      <c r="BE32" s="6"/>
    </row>
    <row r="33" spans="1:57" x14ac:dyDescent="0.15">
      <c r="A33" s="48">
        <v>15</v>
      </c>
      <c r="B33" s="55">
        <v>3</v>
      </c>
      <c r="C33" s="55">
        <v>8</v>
      </c>
      <c r="D33" s="48">
        <f t="shared" si="12"/>
        <v>3</v>
      </c>
      <c r="E33" s="48" t="str">
        <f t="shared" si="13"/>
        <v>15_3</v>
      </c>
      <c r="F33" s="55">
        <v>1800</v>
      </c>
      <c r="G33" s="1"/>
      <c r="H33" s="48">
        <v>15</v>
      </c>
      <c r="I33" s="55">
        <v>3</v>
      </c>
      <c r="J33" s="55">
        <v>8</v>
      </c>
      <c r="K33" s="48">
        <f t="shared" si="0"/>
        <v>3</v>
      </c>
      <c r="L33" s="48" t="str">
        <f t="shared" si="1"/>
        <v>15_3</v>
      </c>
      <c r="M33" s="55">
        <v>1854</v>
      </c>
      <c r="N33" s="5"/>
      <c r="O33" s="48">
        <v>15</v>
      </c>
      <c r="P33" s="55">
        <v>3</v>
      </c>
      <c r="Q33" s="55">
        <v>8</v>
      </c>
      <c r="R33" s="48">
        <f t="shared" si="2"/>
        <v>3</v>
      </c>
      <c r="S33" s="48" t="str">
        <f t="shared" si="3"/>
        <v>15_3</v>
      </c>
      <c r="T33" s="55">
        <v>1893</v>
      </c>
      <c r="U33" s="5"/>
      <c r="V33" s="48">
        <v>15</v>
      </c>
      <c r="W33" s="55">
        <v>3</v>
      </c>
      <c r="X33" s="55">
        <v>8</v>
      </c>
      <c r="Y33" s="48">
        <f t="shared" si="4"/>
        <v>3</v>
      </c>
      <c r="Z33" s="48" t="str">
        <f t="shared" si="5"/>
        <v>15_3</v>
      </c>
      <c r="AA33" s="55">
        <v>1893</v>
      </c>
      <c r="AB33" s="5"/>
      <c r="AC33" s="48">
        <v>15</v>
      </c>
      <c r="AD33" s="55">
        <v>3</v>
      </c>
      <c r="AE33" s="55">
        <v>8</v>
      </c>
      <c r="AF33" s="48">
        <f t="shared" si="6"/>
        <v>3</v>
      </c>
      <c r="AG33" s="48" t="str">
        <f t="shared" si="7"/>
        <v>15_3</v>
      </c>
      <c r="AH33" s="55">
        <v>1953</v>
      </c>
      <c r="AI33" s="5"/>
      <c r="AJ33" s="48">
        <v>15</v>
      </c>
      <c r="AK33" s="55">
        <v>3</v>
      </c>
      <c r="AL33" s="55">
        <v>8</v>
      </c>
      <c r="AM33" s="48">
        <f t="shared" si="8"/>
        <v>3</v>
      </c>
      <c r="AN33" s="48" t="str">
        <f t="shared" si="9"/>
        <v>15_3</v>
      </c>
      <c r="AO33" s="55">
        <v>2013</v>
      </c>
      <c r="AP33" s="494"/>
      <c r="AQ33" s="48">
        <v>15</v>
      </c>
      <c r="AR33" s="55">
        <v>3</v>
      </c>
      <c r="AS33" s="55">
        <v>8</v>
      </c>
      <c r="AT33" s="48">
        <f t="shared" si="10"/>
        <v>3</v>
      </c>
      <c r="AU33" s="48" t="str">
        <f t="shared" si="11"/>
        <v>15_3</v>
      </c>
      <c r="AV33" s="136">
        <f t="shared" si="14"/>
        <v>1953</v>
      </c>
      <c r="AW33" s="136">
        <f t="shared" si="15"/>
        <v>2013</v>
      </c>
      <c r="AX33" s="136">
        <f t="shared" si="24"/>
        <v>2013</v>
      </c>
      <c r="AY33" s="43">
        <f t="shared" si="20"/>
        <v>12.903846153846153</v>
      </c>
      <c r="AZ33" s="5"/>
      <c r="BA33" s="5"/>
      <c r="BB33" s="5"/>
      <c r="BC33" s="5"/>
      <c r="BD33" s="5"/>
      <c r="BE33" s="6"/>
    </row>
    <row r="34" spans="1:57" ht="11.25" x14ac:dyDescent="0.15">
      <c r="A34" s="48">
        <v>15</v>
      </c>
      <c r="B34" s="55">
        <v>4</v>
      </c>
      <c r="C34" s="55">
        <v>9</v>
      </c>
      <c r="D34" s="48">
        <f t="shared" si="12"/>
        <v>4</v>
      </c>
      <c r="E34" s="48" t="str">
        <f t="shared" si="13"/>
        <v>15_4</v>
      </c>
      <c r="F34" s="55">
        <v>1847</v>
      </c>
      <c r="G34" s="1"/>
      <c r="H34" s="48">
        <v>15</v>
      </c>
      <c r="I34" s="55">
        <v>4</v>
      </c>
      <c r="J34" s="55">
        <v>9</v>
      </c>
      <c r="K34" s="48">
        <f t="shared" si="0"/>
        <v>4</v>
      </c>
      <c r="L34" s="48" t="str">
        <f t="shared" si="1"/>
        <v>15_4</v>
      </c>
      <c r="M34" s="55">
        <v>1902</v>
      </c>
      <c r="N34" s="75"/>
      <c r="O34" s="48">
        <v>15</v>
      </c>
      <c r="P34" s="55">
        <v>4</v>
      </c>
      <c r="Q34" s="55">
        <v>9</v>
      </c>
      <c r="R34" s="48">
        <f t="shared" si="2"/>
        <v>4</v>
      </c>
      <c r="S34" s="48" t="str">
        <f t="shared" si="3"/>
        <v>15_4</v>
      </c>
      <c r="T34" s="55">
        <v>1942</v>
      </c>
      <c r="U34" s="5"/>
      <c r="V34" s="48">
        <v>15</v>
      </c>
      <c r="W34" s="55">
        <v>4</v>
      </c>
      <c r="X34" s="55">
        <v>9</v>
      </c>
      <c r="Y34" s="48">
        <f t="shared" si="4"/>
        <v>4</v>
      </c>
      <c r="Z34" s="48" t="str">
        <f t="shared" si="5"/>
        <v>15_4</v>
      </c>
      <c r="AA34" s="55">
        <v>1942</v>
      </c>
      <c r="AB34" s="5"/>
      <c r="AC34" s="48">
        <v>15</v>
      </c>
      <c r="AD34" s="55">
        <v>4</v>
      </c>
      <c r="AE34" s="55">
        <v>9</v>
      </c>
      <c r="AF34" s="48">
        <f t="shared" si="6"/>
        <v>4</v>
      </c>
      <c r="AG34" s="48" t="str">
        <f t="shared" si="7"/>
        <v>15_4</v>
      </c>
      <c r="AH34" s="55">
        <v>2002</v>
      </c>
      <c r="AI34" s="75"/>
      <c r="AJ34" s="48">
        <v>15</v>
      </c>
      <c r="AK34" s="55">
        <v>4</v>
      </c>
      <c r="AL34" s="55">
        <v>9</v>
      </c>
      <c r="AM34" s="48">
        <f t="shared" si="8"/>
        <v>4</v>
      </c>
      <c r="AN34" s="48" t="str">
        <f t="shared" si="9"/>
        <v>15_4</v>
      </c>
      <c r="AO34" s="55">
        <v>2062</v>
      </c>
      <c r="AP34" s="494"/>
      <c r="AQ34" s="48">
        <v>15</v>
      </c>
      <c r="AR34" s="55">
        <v>4</v>
      </c>
      <c r="AS34" s="55">
        <v>9</v>
      </c>
      <c r="AT34" s="48">
        <f t="shared" si="10"/>
        <v>4</v>
      </c>
      <c r="AU34" s="48" t="str">
        <f t="shared" si="11"/>
        <v>15_4</v>
      </c>
      <c r="AV34" s="136">
        <f t="shared" si="14"/>
        <v>2002</v>
      </c>
      <c r="AW34" s="136">
        <f t="shared" si="15"/>
        <v>2062</v>
      </c>
      <c r="AX34" s="136">
        <f t="shared" si="24"/>
        <v>2062</v>
      </c>
      <c r="AY34" s="43">
        <f t="shared" si="20"/>
        <v>13.217948717948717</v>
      </c>
      <c r="AZ34" s="5"/>
      <c r="BA34" s="5"/>
      <c r="BB34" s="5"/>
      <c r="BC34" s="5"/>
      <c r="BD34" s="5"/>
      <c r="BE34" s="6"/>
    </row>
    <row r="35" spans="1:57" x14ac:dyDescent="0.15">
      <c r="A35" s="48">
        <v>15</v>
      </c>
      <c r="B35" s="55">
        <v>5</v>
      </c>
      <c r="C35" s="55">
        <v>10</v>
      </c>
      <c r="D35" s="48">
        <f t="shared" si="12"/>
        <v>5</v>
      </c>
      <c r="E35" s="48" t="str">
        <f t="shared" si="13"/>
        <v>15_5</v>
      </c>
      <c r="F35" s="55">
        <v>1898</v>
      </c>
      <c r="G35" s="1"/>
      <c r="H35" s="48">
        <v>15</v>
      </c>
      <c r="I35" s="55">
        <v>5</v>
      </c>
      <c r="J35" s="55">
        <v>10</v>
      </c>
      <c r="K35" s="48">
        <f t="shared" si="0"/>
        <v>5</v>
      </c>
      <c r="L35" s="48" t="str">
        <f t="shared" si="1"/>
        <v>15_5</v>
      </c>
      <c r="M35" s="55">
        <v>1955</v>
      </c>
      <c r="N35" s="80"/>
      <c r="O35" s="48">
        <v>15</v>
      </c>
      <c r="P35" s="55">
        <v>5</v>
      </c>
      <c r="Q35" s="55">
        <v>10</v>
      </c>
      <c r="R35" s="48">
        <f t="shared" si="2"/>
        <v>5</v>
      </c>
      <c r="S35" s="48" t="str">
        <f t="shared" si="3"/>
        <v>15_5</v>
      </c>
      <c r="T35" s="55">
        <v>1996</v>
      </c>
      <c r="U35" s="5"/>
      <c r="V35" s="48">
        <v>15</v>
      </c>
      <c r="W35" s="55">
        <v>5</v>
      </c>
      <c r="X35" s="55">
        <v>10</v>
      </c>
      <c r="Y35" s="48">
        <f t="shared" si="4"/>
        <v>5</v>
      </c>
      <c r="Z35" s="48" t="str">
        <f t="shared" si="5"/>
        <v>15_5</v>
      </c>
      <c r="AA35" s="55">
        <v>1996</v>
      </c>
      <c r="AB35" s="5"/>
      <c r="AC35" s="48">
        <v>15</v>
      </c>
      <c r="AD35" s="55">
        <v>5</v>
      </c>
      <c r="AE35" s="55">
        <v>10</v>
      </c>
      <c r="AF35" s="48">
        <f t="shared" si="6"/>
        <v>5</v>
      </c>
      <c r="AG35" s="48" t="str">
        <f t="shared" si="7"/>
        <v>15_5</v>
      </c>
      <c r="AH35" s="55">
        <v>2056</v>
      </c>
      <c r="AI35" s="80"/>
      <c r="AJ35" s="48">
        <v>15</v>
      </c>
      <c r="AK35" s="55">
        <v>5</v>
      </c>
      <c r="AL35" s="55">
        <v>10</v>
      </c>
      <c r="AM35" s="48">
        <f t="shared" si="8"/>
        <v>5</v>
      </c>
      <c r="AN35" s="48" t="str">
        <f t="shared" si="9"/>
        <v>15_5</v>
      </c>
      <c r="AO35" s="55">
        <v>2116</v>
      </c>
      <c r="AP35" s="494"/>
      <c r="AQ35" s="48">
        <v>15</v>
      </c>
      <c r="AR35" s="55">
        <v>5</v>
      </c>
      <c r="AS35" s="55">
        <v>10</v>
      </c>
      <c r="AT35" s="48">
        <f t="shared" si="10"/>
        <v>5</v>
      </c>
      <c r="AU35" s="48" t="str">
        <f t="shared" si="11"/>
        <v>15_5</v>
      </c>
      <c r="AV35" s="136">
        <f t="shared" si="14"/>
        <v>2056</v>
      </c>
      <c r="AW35" s="136">
        <f t="shared" si="15"/>
        <v>2116</v>
      </c>
      <c r="AX35" s="136">
        <f t="shared" si="24"/>
        <v>2116</v>
      </c>
      <c r="AY35" s="43">
        <f t="shared" si="20"/>
        <v>13.564102564102564</v>
      </c>
      <c r="AZ35" s="5"/>
      <c r="BA35" s="5"/>
      <c r="BB35" s="5"/>
      <c r="BC35" s="5"/>
      <c r="BD35" s="5"/>
      <c r="BE35" s="6"/>
    </row>
    <row r="36" spans="1:57" x14ac:dyDescent="0.15">
      <c r="A36" s="48">
        <v>15</v>
      </c>
      <c r="B36" s="55">
        <v>6</v>
      </c>
      <c r="C36" s="55">
        <v>11</v>
      </c>
      <c r="D36" s="48">
        <f t="shared" si="12"/>
        <v>6</v>
      </c>
      <c r="E36" s="48" t="str">
        <f t="shared" si="13"/>
        <v>15_6</v>
      </c>
      <c r="F36" s="55">
        <v>1956</v>
      </c>
      <c r="G36" s="1"/>
      <c r="H36" s="48">
        <v>15</v>
      </c>
      <c r="I36" s="55">
        <v>6</v>
      </c>
      <c r="J36" s="55">
        <v>11</v>
      </c>
      <c r="K36" s="48">
        <f t="shared" si="0"/>
        <v>6</v>
      </c>
      <c r="L36" s="48" t="str">
        <f t="shared" si="1"/>
        <v>15_6</v>
      </c>
      <c r="M36" s="55">
        <v>2015</v>
      </c>
      <c r="N36" s="80"/>
      <c r="O36" s="48">
        <v>15</v>
      </c>
      <c r="P36" s="55">
        <v>6</v>
      </c>
      <c r="Q36" s="55">
        <v>11</v>
      </c>
      <c r="R36" s="48">
        <f t="shared" si="2"/>
        <v>6</v>
      </c>
      <c r="S36" s="48" t="str">
        <f t="shared" si="3"/>
        <v>15_6</v>
      </c>
      <c r="T36" s="55">
        <v>2057</v>
      </c>
      <c r="U36" s="5"/>
      <c r="V36" s="48">
        <v>15</v>
      </c>
      <c r="W36" s="55">
        <v>6</v>
      </c>
      <c r="X36" s="55">
        <v>11</v>
      </c>
      <c r="Y36" s="48">
        <f t="shared" si="4"/>
        <v>6</v>
      </c>
      <c r="Z36" s="48" t="str">
        <f t="shared" si="5"/>
        <v>15_6</v>
      </c>
      <c r="AA36" s="55">
        <v>2057</v>
      </c>
      <c r="AB36" s="5"/>
      <c r="AC36" s="48">
        <v>15</v>
      </c>
      <c r="AD36" s="55">
        <v>6</v>
      </c>
      <c r="AE36" s="55">
        <v>11</v>
      </c>
      <c r="AF36" s="48">
        <f t="shared" si="6"/>
        <v>6</v>
      </c>
      <c r="AG36" s="48" t="str">
        <f t="shared" si="7"/>
        <v>15_6</v>
      </c>
      <c r="AH36" s="55">
        <v>2117</v>
      </c>
      <c r="AI36" s="80"/>
      <c r="AJ36" s="48">
        <v>15</v>
      </c>
      <c r="AK36" s="55">
        <v>6</v>
      </c>
      <c r="AL36" s="55">
        <v>11</v>
      </c>
      <c r="AM36" s="48">
        <f t="shared" si="8"/>
        <v>6</v>
      </c>
      <c r="AN36" s="48" t="str">
        <f t="shared" si="9"/>
        <v>15_6</v>
      </c>
      <c r="AO36" s="55">
        <v>2177</v>
      </c>
      <c r="AP36" s="494"/>
      <c r="AQ36" s="48">
        <v>15</v>
      </c>
      <c r="AR36" s="55">
        <v>6</v>
      </c>
      <c r="AS36" s="55">
        <v>11</v>
      </c>
      <c r="AT36" s="48">
        <f t="shared" si="10"/>
        <v>6</v>
      </c>
      <c r="AU36" s="48" t="str">
        <f t="shared" si="11"/>
        <v>15_6</v>
      </c>
      <c r="AV36" s="136">
        <f t="shared" si="14"/>
        <v>2117</v>
      </c>
      <c r="AW36" s="136">
        <f t="shared" si="15"/>
        <v>2177</v>
      </c>
      <c r="AX36" s="136">
        <f t="shared" si="24"/>
        <v>2177</v>
      </c>
      <c r="AY36" s="43">
        <f t="shared" si="20"/>
        <v>13.955128205128204</v>
      </c>
      <c r="AZ36" s="5"/>
      <c r="BA36" s="5"/>
      <c r="BB36" s="5"/>
      <c r="BC36" s="5"/>
      <c r="BD36" s="5"/>
      <c r="BE36" s="6"/>
    </row>
    <row r="37" spans="1:57" x14ac:dyDescent="0.15">
      <c r="A37" s="48">
        <v>15</v>
      </c>
      <c r="B37" s="55">
        <v>7</v>
      </c>
      <c r="C37" s="55">
        <v>12</v>
      </c>
      <c r="D37" s="48">
        <f t="shared" si="12"/>
        <v>7</v>
      </c>
      <c r="E37" s="48" t="str">
        <f t="shared" si="13"/>
        <v>15_7</v>
      </c>
      <c r="F37" s="55">
        <v>2017</v>
      </c>
      <c r="G37" s="1"/>
      <c r="H37" s="48">
        <v>15</v>
      </c>
      <c r="I37" s="55">
        <v>7</v>
      </c>
      <c r="J37" s="55">
        <v>12</v>
      </c>
      <c r="K37" s="48">
        <f t="shared" si="0"/>
        <v>7</v>
      </c>
      <c r="L37" s="48" t="str">
        <f t="shared" si="1"/>
        <v>15_7</v>
      </c>
      <c r="M37" s="55">
        <v>2077</v>
      </c>
      <c r="N37" s="80"/>
      <c r="O37" s="48">
        <v>15</v>
      </c>
      <c r="P37" s="55">
        <v>7</v>
      </c>
      <c r="Q37" s="55">
        <v>12</v>
      </c>
      <c r="R37" s="48">
        <f t="shared" si="2"/>
        <v>7</v>
      </c>
      <c r="S37" s="48" t="str">
        <f t="shared" si="3"/>
        <v>15_7</v>
      </c>
      <c r="T37" s="55">
        <v>2121</v>
      </c>
      <c r="U37" s="5"/>
      <c r="V37" s="48">
        <v>15</v>
      </c>
      <c r="W37" s="55">
        <v>7</v>
      </c>
      <c r="X37" s="55">
        <v>12</v>
      </c>
      <c r="Y37" s="48">
        <f t="shared" si="4"/>
        <v>7</v>
      </c>
      <c r="Z37" s="48" t="str">
        <f t="shared" si="5"/>
        <v>15_7</v>
      </c>
      <c r="AA37" s="55">
        <v>2121</v>
      </c>
      <c r="AB37" s="5"/>
      <c r="AC37" s="48">
        <v>15</v>
      </c>
      <c r="AD37" s="55">
        <v>7</v>
      </c>
      <c r="AE37" s="55">
        <v>12</v>
      </c>
      <c r="AF37" s="48">
        <f t="shared" si="6"/>
        <v>7</v>
      </c>
      <c r="AG37" s="48" t="str">
        <f t="shared" si="7"/>
        <v>15_7</v>
      </c>
      <c r="AH37" s="55">
        <v>2181</v>
      </c>
      <c r="AI37" s="80"/>
      <c r="AJ37" s="48">
        <v>15</v>
      </c>
      <c r="AK37" s="55">
        <v>7</v>
      </c>
      <c r="AL37" s="55">
        <v>12</v>
      </c>
      <c r="AM37" s="48">
        <f t="shared" si="8"/>
        <v>7</v>
      </c>
      <c r="AN37" s="48" t="str">
        <f t="shared" si="9"/>
        <v>15_7</v>
      </c>
      <c r="AO37" s="55">
        <v>2241</v>
      </c>
      <c r="AP37" s="494"/>
      <c r="AQ37" s="48">
        <v>15</v>
      </c>
      <c r="AR37" s="55">
        <v>7</v>
      </c>
      <c r="AS37" s="55">
        <v>12</v>
      </c>
      <c r="AT37" s="48">
        <f t="shared" si="10"/>
        <v>7</v>
      </c>
      <c r="AU37" s="48" t="str">
        <f t="shared" si="11"/>
        <v>15_7</v>
      </c>
      <c r="AV37" s="136">
        <f t="shared" si="14"/>
        <v>2181</v>
      </c>
      <c r="AW37" s="136">
        <f t="shared" si="15"/>
        <v>2241</v>
      </c>
      <c r="AX37" s="136">
        <f t="shared" si="24"/>
        <v>2241</v>
      </c>
      <c r="AY37" s="43">
        <f t="shared" si="20"/>
        <v>14.365384615384615</v>
      </c>
      <c r="AZ37" s="5"/>
      <c r="BA37" s="5"/>
      <c r="BB37" s="5"/>
      <c r="BC37" s="5"/>
      <c r="BD37" s="5"/>
      <c r="BE37" s="6"/>
    </row>
    <row r="38" spans="1:57" x14ac:dyDescent="0.15">
      <c r="A38" s="48">
        <v>15</v>
      </c>
      <c r="B38" s="55">
        <v>8</v>
      </c>
      <c r="C38" s="55">
        <v>13</v>
      </c>
      <c r="D38" s="48">
        <f t="shared" si="12"/>
        <v>8</v>
      </c>
      <c r="E38" s="48" t="str">
        <f t="shared" si="13"/>
        <v>15_8</v>
      </c>
      <c r="F38" s="55">
        <v>2085</v>
      </c>
      <c r="G38" s="1"/>
      <c r="H38" s="48">
        <v>15</v>
      </c>
      <c r="I38" s="55">
        <v>8</v>
      </c>
      <c r="J38" s="55">
        <v>13</v>
      </c>
      <c r="K38" s="48">
        <f t="shared" si="0"/>
        <v>8</v>
      </c>
      <c r="L38" s="48" t="str">
        <f t="shared" si="1"/>
        <v>15_8</v>
      </c>
      <c r="M38" s="55">
        <v>2147</v>
      </c>
      <c r="N38" s="80"/>
      <c r="O38" s="48">
        <v>15</v>
      </c>
      <c r="P38" s="55">
        <v>8</v>
      </c>
      <c r="Q38" s="55">
        <v>13</v>
      </c>
      <c r="R38" s="48">
        <f t="shared" si="2"/>
        <v>8</v>
      </c>
      <c r="S38" s="48" t="str">
        <f t="shared" si="3"/>
        <v>15_8</v>
      </c>
      <c r="T38" s="55">
        <v>2192</v>
      </c>
      <c r="U38" s="5"/>
      <c r="V38" s="48">
        <v>15</v>
      </c>
      <c r="W38" s="55">
        <v>8</v>
      </c>
      <c r="X38" s="55">
        <v>13</v>
      </c>
      <c r="Y38" s="48">
        <f t="shared" si="4"/>
        <v>8</v>
      </c>
      <c r="Z38" s="48" t="str">
        <f t="shared" si="5"/>
        <v>15_8</v>
      </c>
      <c r="AA38" s="55">
        <v>2192</v>
      </c>
      <c r="AB38" s="5"/>
      <c r="AC38" s="48">
        <v>15</v>
      </c>
      <c r="AD38" s="55">
        <v>8</v>
      </c>
      <c r="AE38" s="55">
        <v>13</v>
      </c>
      <c r="AF38" s="48">
        <f t="shared" si="6"/>
        <v>8</v>
      </c>
      <c r="AG38" s="48" t="str">
        <f t="shared" si="7"/>
        <v>15_8</v>
      </c>
      <c r="AH38" s="55">
        <v>2252</v>
      </c>
      <c r="AI38" s="80"/>
      <c r="AJ38" s="48">
        <v>15</v>
      </c>
      <c r="AK38" s="55">
        <v>8</v>
      </c>
      <c r="AL38" s="55">
        <v>13</v>
      </c>
      <c r="AM38" s="48">
        <f t="shared" si="8"/>
        <v>8</v>
      </c>
      <c r="AN38" s="48" t="str">
        <f t="shared" si="9"/>
        <v>15_8</v>
      </c>
      <c r="AO38" s="55">
        <v>2312</v>
      </c>
      <c r="AP38" s="494"/>
      <c r="AQ38" s="48">
        <v>15</v>
      </c>
      <c r="AR38" s="55">
        <v>8</v>
      </c>
      <c r="AS38" s="55">
        <v>13</v>
      </c>
      <c r="AT38" s="48">
        <f t="shared" si="10"/>
        <v>8</v>
      </c>
      <c r="AU38" s="48" t="str">
        <f t="shared" si="11"/>
        <v>15_8</v>
      </c>
      <c r="AV38" s="136">
        <f t="shared" si="14"/>
        <v>2252</v>
      </c>
      <c r="AW38" s="136">
        <f t="shared" si="15"/>
        <v>2312</v>
      </c>
      <c r="AX38" s="136">
        <f t="shared" si="24"/>
        <v>2312</v>
      </c>
      <c r="AY38" s="43">
        <f t="shared" si="20"/>
        <v>14.820512820512821</v>
      </c>
      <c r="AZ38" s="5"/>
      <c r="BA38" s="5"/>
      <c r="BB38" s="5"/>
      <c r="BC38" s="5"/>
      <c r="BD38" s="5"/>
      <c r="BE38" s="6"/>
    </row>
    <row r="39" spans="1:57" x14ac:dyDescent="0.15">
      <c r="A39" s="48">
        <v>15</v>
      </c>
      <c r="B39" s="55">
        <v>9</v>
      </c>
      <c r="C39" s="55">
        <v>14</v>
      </c>
      <c r="D39" s="48">
        <f t="shared" si="12"/>
        <v>9</v>
      </c>
      <c r="E39" s="48" t="str">
        <f t="shared" si="13"/>
        <v>15_9</v>
      </c>
      <c r="F39" s="55">
        <v>2154</v>
      </c>
      <c r="G39" s="1"/>
      <c r="H39" s="48">
        <v>15</v>
      </c>
      <c r="I39" s="55">
        <v>9</v>
      </c>
      <c r="J39" s="55">
        <v>14</v>
      </c>
      <c r="K39" s="48">
        <f t="shared" si="0"/>
        <v>9</v>
      </c>
      <c r="L39" s="48" t="str">
        <f t="shared" si="1"/>
        <v>15_9</v>
      </c>
      <c r="M39" s="55">
        <v>2218</v>
      </c>
      <c r="N39" s="80"/>
      <c r="O39" s="48">
        <v>15</v>
      </c>
      <c r="P39" s="55">
        <v>9</v>
      </c>
      <c r="Q39" s="55">
        <v>14</v>
      </c>
      <c r="R39" s="48">
        <f t="shared" si="2"/>
        <v>9</v>
      </c>
      <c r="S39" s="48" t="str">
        <f t="shared" si="3"/>
        <v>15_9</v>
      </c>
      <c r="T39" s="55">
        <v>2265</v>
      </c>
      <c r="U39" s="5"/>
      <c r="V39" s="48">
        <v>15</v>
      </c>
      <c r="W39" s="55">
        <v>9</v>
      </c>
      <c r="X39" s="55">
        <v>14</v>
      </c>
      <c r="Y39" s="48">
        <f t="shared" si="4"/>
        <v>9</v>
      </c>
      <c r="Z39" s="48" t="str">
        <f t="shared" si="5"/>
        <v>15_9</v>
      </c>
      <c r="AA39" s="55">
        <v>2265</v>
      </c>
      <c r="AB39" s="5"/>
      <c r="AC39" s="48">
        <v>15</v>
      </c>
      <c r="AD39" s="55">
        <v>9</v>
      </c>
      <c r="AE39" s="55">
        <v>14</v>
      </c>
      <c r="AF39" s="48">
        <f t="shared" si="6"/>
        <v>9</v>
      </c>
      <c r="AG39" s="48" t="str">
        <f t="shared" si="7"/>
        <v>15_9</v>
      </c>
      <c r="AH39" s="55">
        <v>2325</v>
      </c>
      <c r="AI39" s="80"/>
      <c r="AJ39" s="48">
        <v>15</v>
      </c>
      <c r="AK39" s="55">
        <v>9</v>
      </c>
      <c r="AL39" s="55">
        <v>14</v>
      </c>
      <c r="AM39" s="48">
        <f t="shared" si="8"/>
        <v>9</v>
      </c>
      <c r="AN39" s="48" t="str">
        <f t="shared" si="9"/>
        <v>15_9</v>
      </c>
      <c r="AO39" s="55">
        <v>2385</v>
      </c>
      <c r="AP39" s="494"/>
      <c r="AQ39" s="48">
        <v>15</v>
      </c>
      <c r="AR39" s="55">
        <v>9</v>
      </c>
      <c r="AS39" s="55">
        <v>14</v>
      </c>
      <c r="AT39" s="48">
        <f t="shared" si="10"/>
        <v>9</v>
      </c>
      <c r="AU39" s="48" t="str">
        <f t="shared" si="11"/>
        <v>15_9</v>
      </c>
      <c r="AV39" s="136">
        <f t="shared" si="14"/>
        <v>2325</v>
      </c>
      <c r="AW39" s="136">
        <f t="shared" si="15"/>
        <v>2385</v>
      </c>
      <c r="AX39" s="136">
        <f t="shared" si="24"/>
        <v>2385</v>
      </c>
      <c r="AY39" s="43">
        <f t="shared" si="20"/>
        <v>15.288461538461538</v>
      </c>
      <c r="AZ39" s="5"/>
      <c r="BA39" s="5"/>
      <c r="BB39" s="5"/>
      <c r="BC39" s="5"/>
      <c r="BD39" s="5"/>
      <c r="BE39" s="6"/>
    </row>
    <row r="40" spans="1:57" x14ac:dyDescent="0.15">
      <c r="A40" s="48">
        <v>19</v>
      </c>
      <c r="B40" s="55">
        <v>0</v>
      </c>
      <c r="C40" s="55">
        <v>3</v>
      </c>
      <c r="D40" s="48">
        <f t="shared" si="12"/>
        <v>0</v>
      </c>
      <c r="E40" s="48" t="str">
        <f t="shared" si="13"/>
        <v>19_0</v>
      </c>
      <c r="F40" s="55">
        <v>1557</v>
      </c>
      <c r="G40" s="1"/>
      <c r="H40" s="48">
        <v>19</v>
      </c>
      <c r="I40" s="55">
        <v>0</v>
      </c>
      <c r="J40" s="55">
        <v>3</v>
      </c>
      <c r="K40" s="48">
        <f t="shared" si="0"/>
        <v>0</v>
      </c>
      <c r="L40" s="48" t="str">
        <f t="shared" si="1"/>
        <v>19_0</v>
      </c>
      <c r="M40" s="55">
        <v>1604</v>
      </c>
      <c r="N40" s="80"/>
      <c r="O40" s="48">
        <v>19</v>
      </c>
      <c r="P40" s="55">
        <v>0</v>
      </c>
      <c r="Q40" s="55">
        <v>3</v>
      </c>
      <c r="R40" s="48">
        <f t="shared" si="2"/>
        <v>0</v>
      </c>
      <c r="S40" s="48" t="str">
        <f t="shared" si="3"/>
        <v>19_0</v>
      </c>
      <c r="T40" s="55">
        <v>1638</v>
      </c>
      <c r="U40" s="5"/>
      <c r="V40" s="48">
        <v>19</v>
      </c>
      <c r="W40" s="55">
        <v>0</v>
      </c>
      <c r="X40" s="55">
        <v>3</v>
      </c>
      <c r="Y40" s="48">
        <f t="shared" si="4"/>
        <v>0</v>
      </c>
      <c r="Z40" s="48" t="str">
        <f t="shared" si="5"/>
        <v>19_0</v>
      </c>
      <c r="AA40" s="55">
        <v>1638</v>
      </c>
      <c r="AB40" s="5"/>
      <c r="AC40" s="48">
        <v>19</v>
      </c>
      <c r="AD40" s="55">
        <v>0</v>
      </c>
      <c r="AE40" s="55">
        <v>3</v>
      </c>
      <c r="AF40" s="48">
        <f t="shared" si="6"/>
        <v>0</v>
      </c>
      <c r="AG40" s="48" t="str">
        <f t="shared" si="7"/>
        <v>19_0</v>
      </c>
      <c r="AH40" s="55">
        <v>1698</v>
      </c>
      <c r="AI40" s="80"/>
      <c r="AJ40" s="48">
        <v>19</v>
      </c>
      <c r="AK40" s="55">
        <v>0</v>
      </c>
      <c r="AL40" s="55">
        <v>3</v>
      </c>
      <c r="AM40" s="48">
        <f t="shared" si="8"/>
        <v>0</v>
      </c>
      <c r="AN40" s="48" t="str">
        <f t="shared" si="9"/>
        <v>19_0</v>
      </c>
      <c r="AO40" s="55">
        <v>1758</v>
      </c>
      <c r="AP40" s="494"/>
      <c r="AQ40" s="48">
        <v>19</v>
      </c>
      <c r="AR40" s="55">
        <v>0</v>
      </c>
      <c r="AS40" s="55">
        <v>3</v>
      </c>
      <c r="AT40" s="48">
        <f t="shared" si="10"/>
        <v>0</v>
      </c>
      <c r="AU40" s="48" t="str">
        <f t="shared" si="11"/>
        <v>19_0</v>
      </c>
      <c r="AV40" s="136">
        <f t="shared" si="14"/>
        <v>1698</v>
      </c>
      <c r="AW40" s="136">
        <f t="shared" si="15"/>
        <v>1758</v>
      </c>
      <c r="AX40" s="136">
        <f t="shared" si="24"/>
        <v>1758</v>
      </c>
      <c r="AY40" s="43">
        <f t="shared" si="20"/>
        <v>11.26923076923077</v>
      </c>
      <c r="AZ40" s="5"/>
      <c r="BA40" s="5"/>
      <c r="BB40" s="5"/>
      <c r="BC40" s="5"/>
      <c r="BD40" s="5"/>
      <c r="BE40" s="6"/>
    </row>
    <row r="41" spans="1:57" x14ac:dyDescent="0.15">
      <c r="A41" s="48">
        <v>19</v>
      </c>
      <c r="B41" s="55">
        <v>1</v>
      </c>
      <c r="C41" s="55">
        <v>4</v>
      </c>
      <c r="D41" s="48">
        <f t="shared" si="12"/>
        <v>1</v>
      </c>
      <c r="E41" s="48" t="str">
        <f t="shared" si="13"/>
        <v>19_1</v>
      </c>
      <c r="F41" s="55">
        <v>1618</v>
      </c>
      <c r="G41" s="1"/>
      <c r="H41" s="48">
        <v>19</v>
      </c>
      <c r="I41" s="55">
        <v>1</v>
      </c>
      <c r="J41" s="55">
        <v>4</v>
      </c>
      <c r="K41" s="48">
        <f t="shared" si="0"/>
        <v>1</v>
      </c>
      <c r="L41" s="48" t="str">
        <f t="shared" si="1"/>
        <v>19_1</v>
      </c>
      <c r="M41" s="55">
        <v>1667</v>
      </c>
      <c r="N41" s="80"/>
      <c r="O41" s="48">
        <v>19</v>
      </c>
      <c r="P41" s="55">
        <v>1</v>
      </c>
      <c r="Q41" s="55">
        <v>4</v>
      </c>
      <c r="R41" s="48">
        <f t="shared" si="2"/>
        <v>1</v>
      </c>
      <c r="S41" s="48" t="str">
        <f t="shared" si="3"/>
        <v>19_1</v>
      </c>
      <c r="T41" s="55">
        <v>1702</v>
      </c>
      <c r="U41" s="5"/>
      <c r="V41" s="48">
        <v>19</v>
      </c>
      <c r="W41" s="55">
        <v>1</v>
      </c>
      <c r="X41" s="55">
        <v>4</v>
      </c>
      <c r="Y41" s="48">
        <f t="shared" si="4"/>
        <v>1</v>
      </c>
      <c r="Z41" s="48" t="str">
        <f t="shared" si="5"/>
        <v>19_1</v>
      </c>
      <c r="AA41" s="55">
        <v>1702</v>
      </c>
      <c r="AB41" s="5"/>
      <c r="AC41" s="48">
        <v>19</v>
      </c>
      <c r="AD41" s="55">
        <v>1</v>
      </c>
      <c r="AE41" s="55">
        <v>4</v>
      </c>
      <c r="AF41" s="48">
        <f t="shared" si="6"/>
        <v>1</v>
      </c>
      <c r="AG41" s="48" t="str">
        <f t="shared" si="7"/>
        <v>19_1</v>
      </c>
      <c r="AH41" s="55">
        <v>1762</v>
      </c>
      <c r="AI41" s="80"/>
      <c r="AJ41" s="48">
        <v>19</v>
      </c>
      <c r="AK41" s="55">
        <v>1</v>
      </c>
      <c r="AL41" s="55">
        <v>4</v>
      </c>
      <c r="AM41" s="48">
        <f t="shared" si="8"/>
        <v>1</v>
      </c>
      <c r="AN41" s="48" t="str">
        <f t="shared" si="9"/>
        <v>19_1</v>
      </c>
      <c r="AO41" s="55">
        <v>1822</v>
      </c>
      <c r="AP41" s="494"/>
      <c r="AQ41" s="48">
        <v>19</v>
      </c>
      <c r="AR41" s="55">
        <v>1</v>
      </c>
      <c r="AS41" s="55">
        <v>4</v>
      </c>
      <c r="AT41" s="48">
        <f t="shared" si="10"/>
        <v>1</v>
      </c>
      <c r="AU41" s="48" t="str">
        <f t="shared" si="11"/>
        <v>19_1</v>
      </c>
      <c r="AV41" s="136">
        <f t="shared" si="14"/>
        <v>1762</v>
      </c>
      <c r="AW41" s="136">
        <f t="shared" si="15"/>
        <v>1822</v>
      </c>
      <c r="AX41" s="136">
        <f t="shared" si="24"/>
        <v>1822</v>
      </c>
      <c r="AY41" s="43">
        <f t="shared" si="20"/>
        <v>11.679487179487179</v>
      </c>
      <c r="AZ41" s="5"/>
      <c r="BA41" s="5"/>
      <c r="BB41" s="5"/>
      <c r="BC41" s="5"/>
      <c r="BD41" s="5"/>
      <c r="BE41" s="6"/>
    </row>
    <row r="42" spans="1:57" x14ac:dyDescent="0.15">
      <c r="A42" s="48">
        <v>19</v>
      </c>
      <c r="B42" s="55">
        <v>2</v>
      </c>
      <c r="C42" s="55">
        <v>5</v>
      </c>
      <c r="D42" s="48">
        <f t="shared" si="12"/>
        <v>2</v>
      </c>
      <c r="E42" s="48" t="str">
        <f t="shared" si="13"/>
        <v>19_2</v>
      </c>
      <c r="F42" s="55">
        <v>1677</v>
      </c>
      <c r="G42" s="1"/>
      <c r="H42" s="48">
        <v>19</v>
      </c>
      <c r="I42" s="55">
        <v>2</v>
      </c>
      <c r="J42" s="55">
        <v>5</v>
      </c>
      <c r="K42" s="48">
        <f t="shared" si="0"/>
        <v>2</v>
      </c>
      <c r="L42" s="48" t="str">
        <f t="shared" si="1"/>
        <v>19_2</v>
      </c>
      <c r="M42" s="55">
        <v>1728</v>
      </c>
      <c r="N42" s="5"/>
      <c r="O42" s="48">
        <v>19</v>
      </c>
      <c r="P42" s="55">
        <v>2</v>
      </c>
      <c r="Q42" s="55">
        <v>5</v>
      </c>
      <c r="R42" s="48">
        <f t="shared" si="2"/>
        <v>2</v>
      </c>
      <c r="S42" s="48" t="str">
        <f t="shared" si="3"/>
        <v>19_2</v>
      </c>
      <c r="T42" s="55">
        <v>1764</v>
      </c>
      <c r="U42" s="5"/>
      <c r="V42" s="48">
        <v>19</v>
      </c>
      <c r="W42" s="55">
        <v>2</v>
      </c>
      <c r="X42" s="55">
        <v>5</v>
      </c>
      <c r="Y42" s="48">
        <f t="shared" si="4"/>
        <v>2</v>
      </c>
      <c r="Z42" s="48" t="str">
        <f t="shared" si="5"/>
        <v>19_2</v>
      </c>
      <c r="AA42" s="55">
        <v>1764</v>
      </c>
      <c r="AB42" s="5"/>
      <c r="AC42" s="48">
        <v>19</v>
      </c>
      <c r="AD42" s="55">
        <v>2</v>
      </c>
      <c r="AE42" s="55">
        <v>5</v>
      </c>
      <c r="AF42" s="48">
        <f t="shared" si="6"/>
        <v>2</v>
      </c>
      <c r="AG42" s="48" t="str">
        <f t="shared" si="7"/>
        <v>19_2</v>
      </c>
      <c r="AH42" s="55">
        <v>1824</v>
      </c>
      <c r="AI42" s="5"/>
      <c r="AJ42" s="48">
        <v>19</v>
      </c>
      <c r="AK42" s="55">
        <v>2</v>
      </c>
      <c r="AL42" s="55">
        <v>5</v>
      </c>
      <c r="AM42" s="48">
        <f t="shared" si="8"/>
        <v>2</v>
      </c>
      <c r="AN42" s="48" t="str">
        <f t="shared" si="9"/>
        <v>19_2</v>
      </c>
      <c r="AO42" s="55">
        <v>1884</v>
      </c>
      <c r="AP42" s="494"/>
      <c r="AQ42" s="48">
        <v>19</v>
      </c>
      <c r="AR42" s="55">
        <v>2</v>
      </c>
      <c r="AS42" s="55">
        <v>5</v>
      </c>
      <c r="AT42" s="48">
        <f t="shared" si="10"/>
        <v>2</v>
      </c>
      <c r="AU42" s="48" t="str">
        <f t="shared" si="11"/>
        <v>19_2</v>
      </c>
      <c r="AV42" s="136">
        <f t="shared" si="14"/>
        <v>1824</v>
      </c>
      <c r="AW42" s="136">
        <f t="shared" si="15"/>
        <v>1884</v>
      </c>
      <c r="AX42" s="136">
        <f t="shared" si="24"/>
        <v>1884</v>
      </c>
      <c r="AY42" s="43">
        <f t="shared" si="20"/>
        <v>12.076923076923077</v>
      </c>
      <c r="AZ42" s="5"/>
      <c r="BA42" s="5"/>
      <c r="BB42" s="5"/>
      <c r="BC42" s="5"/>
      <c r="BD42" s="5"/>
      <c r="BE42" s="6"/>
    </row>
    <row r="43" spans="1:57" ht="11.25" x14ac:dyDescent="0.15">
      <c r="A43" s="48">
        <v>20</v>
      </c>
      <c r="B43" s="55">
        <v>0</v>
      </c>
      <c r="C43" s="55">
        <v>6</v>
      </c>
      <c r="D43" s="48">
        <f t="shared" si="12"/>
        <v>0</v>
      </c>
      <c r="E43" s="48" t="str">
        <f t="shared" si="13"/>
        <v>20_0</v>
      </c>
      <c r="F43" s="55">
        <v>1710</v>
      </c>
      <c r="G43" s="1"/>
      <c r="H43" s="48">
        <v>20</v>
      </c>
      <c r="I43" s="55">
        <v>0</v>
      </c>
      <c r="J43" s="55">
        <v>6</v>
      </c>
      <c r="K43" s="48">
        <f t="shared" si="0"/>
        <v>0</v>
      </c>
      <c r="L43" s="48" t="str">
        <f t="shared" si="1"/>
        <v>20_0</v>
      </c>
      <c r="M43" s="55">
        <v>1761</v>
      </c>
      <c r="N43" s="75"/>
      <c r="O43" s="48">
        <v>20</v>
      </c>
      <c r="P43" s="55">
        <v>0</v>
      </c>
      <c r="Q43" s="55">
        <v>6</v>
      </c>
      <c r="R43" s="48">
        <f t="shared" si="2"/>
        <v>0</v>
      </c>
      <c r="S43" s="48" t="str">
        <f t="shared" si="3"/>
        <v>20_0</v>
      </c>
      <c r="T43" s="55">
        <v>1798</v>
      </c>
      <c r="U43" s="5"/>
      <c r="V43" s="48">
        <v>20</v>
      </c>
      <c r="W43" s="55">
        <v>0</v>
      </c>
      <c r="X43" s="55">
        <v>6</v>
      </c>
      <c r="Y43" s="48">
        <f t="shared" si="4"/>
        <v>0</v>
      </c>
      <c r="Z43" s="48" t="str">
        <f t="shared" si="5"/>
        <v>20_0</v>
      </c>
      <c r="AA43" s="55">
        <v>1798</v>
      </c>
      <c r="AB43" s="5"/>
      <c r="AC43" s="48">
        <v>20</v>
      </c>
      <c r="AD43" s="55">
        <v>0</v>
      </c>
      <c r="AE43" s="55">
        <v>6</v>
      </c>
      <c r="AF43" s="48">
        <f t="shared" si="6"/>
        <v>0</v>
      </c>
      <c r="AG43" s="48" t="str">
        <f t="shared" si="7"/>
        <v>20_0</v>
      </c>
      <c r="AH43" s="55">
        <v>1858</v>
      </c>
      <c r="AI43" s="75"/>
      <c r="AJ43" s="48">
        <v>20</v>
      </c>
      <c r="AK43" s="55">
        <v>0</v>
      </c>
      <c r="AL43" s="55">
        <v>6</v>
      </c>
      <c r="AM43" s="48">
        <f t="shared" si="8"/>
        <v>0</v>
      </c>
      <c r="AN43" s="48" t="str">
        <f t="shared" si="9"/>
        <v>20_0</v>
      </c>
      <c r="AO43" s="55">
        <v>1918</v>
      </c>
      <c r="AP43" s="494"/>
      <c r="AQ43" s="48">
        <v>20</v>
      </c>
      <c r="AR43" s="55">
        <v>0</v>
      </c>
      <c r="AS43" s="55">
        <v>6</v>
      </c>
      <c r="AT43" s="48">
        <f t="shared" si="10"/>
        <v>0</v>
      </c>
      <c r="AU43" s="48" t="str">
        <f t="shared" si="11"/>
        <v>20_0</v>
      </c>
      <c r="AV43" s="136">
        <f t="shared" si="14"/>
        <v>1858</v>
      </c>
      <c r="AW43" s="136">
        <f t="shared" si="15"/>
        <v>1918</v>
      </c>
      <c r="AX43" s="136">
        <f t="shared" si="24"/>
        <v>1918</v>
      </c>
      <c r="AY43" s="43">
        <f t="shared" si="20"/>
        <v>12.294871794871796</v>
      </c>
      <c r="AZ43" s="5"/>
      <c r="BA43" s="5"/>
      <c r="BB43" s="5"/>
      <c r="BC43" s="5"/>
      <c r="BD43" s="5"/>
      <c r="BE43" s="6"/>
    </row>
    <row r="44" spans="1:57" x14ac:dyDescent="0.15">
      <c r="A44" s="48">
        <v>20</v>
      </c>
      <c r="B44" s="55">
        <v>1</v>
      </c>
      <c r="C44" s="55">
        <v>7</v>
      </c>
      <c r="D44" s="48">
        <f t="shared" si="12"/>
        <v>1</v>
      </c>
      <c r="E44" s="48" t="str">
        <f t="shared" si="13"/>
        <v>20_1</v>
      </c>
      <c r="F44" s="55">
        <v>1755</v>
      </c>
      <c r="G44" s="1"/>
      <c r="H44" s="48">
        <v>20</v>
      </c>
      <c r="I44" s="55">
        <v>1</v>
      </c>
      <c r="J44" s="55">
        <v>7</v>
      </c>
      <c r="K44" s="48">
        <f t="shared" si="0"/>
        <v>1</v>
      </c>
      <c r="L44" s="48" t="str">
        <f t="shared" si="1"/>
        <v>20_1</v>
      </c>
      <c r="M44" s="55">
        <v>1808</v>
      </c>
      <c r="N44" s="80"/>
      <c r="O44" s="48">
        <v>20</v>
      </c>
      <c r="P44" s="55">
        <v>1</v>
      </c>
      <c r="Q44" s="55">
        <v>7</v>
      </c>
      <c r="R44" s="48">
        <f t="shared" si="2"/>
        <v>1</v>
      </c>
      <c r="S44" s="48" t="str">
        <f t="shared" si="3"/>
        <v>20_1</v>
      </c>
      <c r="T44" s="55">
        <v>1846</v>
      </c>
      <c r="U44" s="5"/>
      <c r="V44" s="48">
        <v>20</v>
      </c>
      <c r="W44" s="55">
        <v>1</v>
      </c>
      <c r="X44" s="55">
        <v>7</v>
      </c>
      <c r="Y44" s="48">
        <f t="shared" si="4"/>
        <v>1</v>
      </c>
      <c r="Z44" s="48" t="str">
        <f t="shared" si="5"/>
        <v>20_1</v>
      </c>
      <c r="AA44" s="55">
        <v>1846</v>
      </c>
      <c r="AB44" s="5"/>
      <c r="AC44" s="48">
        <v>20</v>
      </c>
      <c r="AD44" s="55">
        <v>1</v>
      </c>
      <c r="AE44" s="55">
        <v>7</v>
      </c>
      <c r="AF44" s="48">
        <f t="shared" si="6"/>
        <v>1</v>
      </c>
      <c r="AG44" s="48" t="str">
        <f t="shared" si="7"/>
        <v>20_1</v>
      </c>
      <c r="AH44" s="55">
        <v>1906</v>
      </c>
      <c r="AI44" s="80"/>
      <c r="AJ44" s="48">
        <v>20</v>
      </c>
      <c r="AK44" s="55">
        <v>1</v>
      </c>
      <c r="AL44" s="55">
        <v>7</v>
      </c>
      <c r="AM44" s="48">
        <f t="shared" si="8"/>
        <v>1</v>
      </c>
      <c r="AN44" s="48" t="str">
        <f t="shared" si="9"/>
        <v>20_1</v>
      </c>
      <c r="AO44" s="55">
        <v>1966</v>
      </c>
      <c r="AP44" s="494"/>
      <c r="AQ44" s="48">
        <v>20</v>
      </c>
      <c r="AR44" s="55">
        <v>1</v>
      </c>
      <c r="AS44" s="55">
        <v>7</v>
      </c>
      <c r="AT44" s="48">
        <f t="shared" si="10"/>
        <v>1</v>
      </c>
      <c r="AU44" s="48" t="str">
        <f t="shared" si="11"/>
        <v>20_1</v>
      </c>
      <c r="AV44" s="136">
        <f t="shared" si="14"/>
        <v>1906</v>
      </c>
      <c r="AW44" s="136">
        <f t="shared" si="15"/>
        <v>1966</v>
      </c>
      <c r="AX44" s="136">
        <f t="shared" si="24"/>
        <v>1966</v>
      </c>
      <c r="AY44" s="43">
        <f t="shared" si="20"/>
        <v>12.602564102564102</v>
      </c>
      <c r="AZ44" s="5"/>
      <c r="BA44" s="5"/>
      <c r="BB44" s="5"/>
      <c r="BC44" s="5"/>
      <c r="BD44" s="5"/>
      <c r="BE44" s="6"/>
    </row>
    <row r="45" spans="1:57" x14ac:dyDescent="0.15">
      <c r="A45" s="48">
        <v>20</v>
      </c>
      <c r="B45" s="55">
        <v>2</v>
      </c>
      <c r="C45" s="55">
        <v>8</v>
      </c>
      <c r="D45" s="48">
        <f t="shared" si="12"/>
        <v>2</v>
      </c>
      <c r="E45" s="48" t="str">
        <f t="shared" si="13"/>
        <v>20_2</v>
      </c>
      <c r="F45" s="55">
        <v>1800</v>
      </c>
      <c r="G45" s="1"/>
      <c r="H45" s="48">
        <v>20</v>
      </c>
      <c r="I45" s="55">
        <v>2</v>
      </c>
      <c r="J45" s="55">
        <v>8</v>
      </c>
      <c r="K45" s="48">
        <f t="shared" si="0"/>
        <v>2</v>
      </c>
      <c r="L45" s="48" t="str">
        <f t="shared" si="1"/>
        <v>20_2</v>
      </c>
      <c r="M45" s="55">
        <v>1854</v>
      </c>
      <c r="N45" s="80"/>
      <c r="O45" s="48">
        <v>20</v>
      </c>
      <c r="P45" s="55">
        <v>2</v>
      </c>
      <c r="Q45" s="55">
        <v>8</v>
      </c>
      <c r="R45" s="48">
        <f t="shared" si="2"/>
        <v>2</v>
      </c>
      <c r="S45" s="48" t="str">
        <f t="shared" si="3"/>
        <v>20_2</v>
      </c>
      <c r="T45" s="55">
        <v>1893</v>
      </c>
      <c r="U45" s="5"/>
      <c r="V45" s="48">
        <v>20</v>
      </c>
      <c r="W45" s="55">
        <v>2</v>
      </c>
      <c r="X45" s="55">
        <v>8</v>
      </c>
      <c r="Y45" s="48">
        <f t="shared" si="4"/>
        <v>2</v>
      </c>
      <c r="Z45" s="48" t="str">
        <f t="shared" si="5"/>
        <v>20_2</v>
      </c>
      <c r="AA45" s="55">
        <v>1893</v>
      </c>
      <c r="AB45" s="5"/>
      <c r="AC45" s="48">
        <v>20</v>
      </c>
      <c r="AD45" s="55">
        <v>2</v>
      </c>
      <c r="AE45" s="55">
        <v>8</v>
      </c>
      <c r="AF45" s="48">
        <f t="shared" si="6"/>
        <v>2</v>
      </c>
      <c r="AG45" s="48" t="str">
        <f t="shared" si="7"/>
        <v>20_2</v>
      </c>
      <c r="AH45" s="55">
        <v>1953</v>
      </c>
      <c r="AI45" s="80"/>
      <c r="AJ45" s="48">
        <v>20</v>
      </c>
      <c r="AK45" s="55">
        <v>2</v>
      </c>
      <c r="AL45" s="55">
        <v>8</v>
      </c>
      <c r="AM45" s="48">
        <f t="shared" si="8"/>
        <v>2</v>
      </c>
      <c r="AN45" s="48" t="str">
        <f t="shared" si="9"/>
        <v>20_2</v>
      </c>
      <c r="AO45" s="55">
        <v>2013</v>
      </c>
      <c r="AP45" s="494"/>
      <c r="AQ45" s="48">
        <v>20</v>
      </c>
      <c r="AR45" s="55">
        <v>2</v>
      </c>
      <c r="AS45" s="55">
        <v>8</v>
      </c>
      <c r="AT45" s="48">
        <f t="shared" si="10"/>
        <v>2</v>
      </c>
      <c r="AU45" s="48" t="str">
        <f t="shared" si="11"/>
        <v>20_2</v>
      </c>
      <c r="AV45" s="136">
        <f t="shared" si="14"/>
        <v>1953</v>
      </c>
      <c r="AW45" s="136">
        <f t="shared" si="15"/>
        <v>2013</v>
      </c>
      <c r="AX45" s="136">
        <f t="shared" si="24"/>
        <v>2013</v>
      </c>
      <c r="AY45" s="43">
        <f t="shared" si="20"/>
        <v>12.903846153846153</v>
      </c>
      <c r="AZ45" s="5"/>
      <c r="BA45" s="5"/>
      <c r="BB45" s="5"/>
      <c r="BC45" s="5"/>
      <c r="BD45" s="5"/>
      <c r="BE45" s="6"/>
    </row>
    <row r="46" spans="1:57" x14ac:dyDescent="0.15">
      <c r="A46" s="48">
        <v>20</v>
      </c>
      <c r="B46" s="55">
        <v>3</v>
      </c>
      <c r="C46" s="55">
        <v>9</v>
      </c>
      <c r="D46" s="48">
        <f t="shared" si="12"/>
        <v>3</v>
      </c>
      <c r="E46" s="48" t="str">
        <f t="shared" si="13"/>
        <v>20_3</v>
      </c>
      <c r="F46" s="55">
        <v>1847</v>
      </c>
      <c r="G46" s="1"/>
      <c r="H46" s="48">
        <v>20</v>
      </c>
      <c r="I46" s="55">
        <v>3</v>
      </c>
      <c r="J46" s="55">
        <v>9</v>
      </c>
      <c r="K46" s="48">
        <f t="shared" si="0"/>
        <v>3</v>
      </c>
      <c r="L46" s="48" t="str">
        <f t="shared" si="1"/>
        <v>20_3</v>
      </c>
      <c r="M46" s="55">
        <v>1902</v>
      </c>
      <c r="N46" s="80"/>
      <c r="O46" s="48">
        <v>20</v>
      </c>
      <c r="P46" s="55">
        <v>3</v>
      </c>
      <c r="Q46" s="55">
        <v>9</v>
      </c>
      <c r="R46" s="48">
        <f t="shared" si="2"/>
        <v>3</v>
      </c>
      <c r="S46" s="48" t="str">
        <f t="shared" si="3"/>
        <v>20_3</v>
      </c>
      <c r="T46" s="55">
        <v>1942</v>
      </c>
      <c r="U46" s="5"/>
      <c r="V46" s="48">
        <v>20</v>
      </c>
      <c r="W46" s="55">
        <v>3</v>
      </c>
      <c r="X46" s="55">
        <v>9</v>
      </c>
      <c r="Y46" s="48">
        <f t="shared" si="4"/>
        <v>3</v>
      </c>
      <c r="Z46" s="48" t="str">
        <f t="shared" si="5"/>
        <v>20_3</v>
      </c>
      <c r="AA46" s="55">
        <v>1942</v>
      </c>
      <c r="AB46" s="5"/>
      <c r="AC46" s="48">
        <v>20</v>
      </c>
      <c r="AD46" s="55">
        <v>3</v>
      </c>
      <c r="AE46" s="55">
        <v>9</v>
      </c>
      <c r="AF46" s="48">
        <f t="shared" si="6"/>
        <v>3</v>
      </c>
      <c r="AG46" s="48" t="str">
        <f t="shared" si="7"/>
        <v>20_3</v>
      </c>
      <c r="AH46" s="55">
        <v>2002</v>
      </c>
      <c r="AI46" s="80"/>
      <c r="AJ46" s="48">
        <v>20</v>
      </c>
      <c r="AK46" s="55">
        <v>3</v>
      </c>
      <c r="AL46" s="55">
        <v>9</v>
      </c>
      <c r="AM46" s="48">
        <f t="shared" si="8"/>
        <v>3</v>
      </c>
      <c r="AN46" s="48" t="str">
        <f t="shared" si="9"/>
        <v>20_3</v>
      </c>
      <c r="AO46" s="55">
        <v>2062</v>
      </c>
      <c r="AP46" s="494"/>
      <c r="AQ46" s="48">
        <v>20</v>
      </c>
      <c r="AR46" s="55">
        <v>3</v>
      </c>
      <c r="AS46" s="55">
        <v>9</v>
      </c>
      <c r="AT46" s="48">
        <f t="shared" si="10"/>
        <v>3</v>
      </c>
      <c r="AU46" s="48" t="str">
        <f t="shared" si="11"/>
        <v>20_3</v>
      </c>
      <c r="AV46" s="136">
        <f t="shared" si="14"/>
        <v>2002</v>
      </c>
      <c r="AW46" s="136">
        <f t="shared" si="15"/>
        <v>2062</v>
      </c>
      <c r="AX46" s="136">
        <f t="shared" si="24"/>
        <v>2062</v>
      </c>
      <c r="AY46" s="43">
        <f t="shared" si="20"/>
        <v>13.217948717948717</v>
      </c>
      <c r="AZ46" s="5"/>
      <c r="BA46" s="5"/>
      <c r="BB46" s="5"/>
      <c r="BC46" s="5"/>
      <c r="BD46" s="5"/>
      <c r="BE46" s="6"/>
    </row>
    <row r="47" spans="1:57" x14ac:dyDescent="0.15">
      <c r="A47" s="48">
        <v>20</v>
      </c>
      <c r="B47" s="55">
        <v>4</v>
      </c>
      <c r="C47" s="55">
        <v>10</v>
      </c>
      <c r="D47" s="48">
        <f t="shared" si="12"/>
        <v>4</v>
      </c>
      <c r="E47" s="48" t="str">
        <f t="shared" si="13"/>
        <v>20_4</v>
      </c>
      <c r="F47" s="55">
        <v>1898</v>
      </c>
      <c r="G47" s="1"/>
      <c r="H47" s="48">
        <v>20</v>
      </c>
      <c r="I47" s="55">
        <v>4</v>
      </c>
      <c r="J47" s="55">
        <v>10</v>
      </c>
      <c r="K47" s="48">
        <f t="shared" si="0"/>
        <v>4</v>
      </c>
      <c r="L47" s="48" t="str">
        <f t="shared" si="1"/>
        <v>20_4</v>
      </c>
      <c r="M47" s="55">
        <v>1955</v>
      </c>
      <c r="N47" s="80"/>
      <c r="O47" s="48">
        <v>20</v>
      </c>
      <c r="P47" s="55">
        <v>4</v>
      </c>
      <c r="Q47" s="55">
        <v>10</v>
      </c>
      <c r="R47" s="48">
        <f t="shared" si="2"/>
        <v>4</v>
      </c>
      <c r="S47" s="48" t="str">
        <f t="shared" si="3"/>
        <v>20_4</v>
      </c>
      <c r="T47" s="55">
        <v>1996</v>
      </c>
      <c r="U47" s="5"/>
      <c r="V47" s="48">
        <v>20</v>
      </c>
      <c r="W47" s="55">
        <v>4</v>
      </c>
      <c r="X47" s="55">
        <v>10</v>
      </c>
      <c r="Y47" s="48">
        <f t="shared" si="4"/>
        <v>4</v>
      </c>
      <c r="Z47" s="48" t="str">
        <f t="shared" si="5"/>
        <v>20_4</v>
      </c>
      <c r="AA47" s="55">
        <v>1996</v>
      </c>
      <c r="AB47" s="5"/>
      <c r="AC47" s="48">
        <v>20</v>
      </c>
      <c r="AD47" s="55">
        <v>4</v>
      </c>
      <c r="AE47" s="55">
        <v>10</v>
      </c>
      <c r="AF47" s="48">
        <f t="shared" si="6"/>
        <v>4</v>
      </c>
      <c r="AG47" s="48" t="str">
        <f t="shared" si="7"/>
        <v>20_4</v>
      </c>
      <c r="AH47" s="55">
        <v>2056</v>
      </c>
      <c r="AI47" s="80"/>
      <c r="AJ47" s="48">
        <v>20</v>
      </c>
      <c r="AK47" s="55">
        <v>4</v>
      </c>
      <c r="AL47" s="55">
        <v>10</v>
      </c>
      <c r="AM47" s="48">
        <f t="shared" si="8"/>
        <v>4</v>
      </c>
      <c r="AN47" s="48" t="str">
        <f t="shared" si="9"/>
        <v>20_4</v>
      </c>
      <c r="AO47" s="55">
        <v>2116</v>
      </c>
      <c r="AP47" s="494"/>
      <c r="AQ47" s="48">
        <v>20</v>
      </c>
      <c r="AR47" s="55">
        <v>4</v>
      </c>
      <c r="AS47" s="55">
        <v>10</v>
      </c>
      <c r="AT47" s="48">
        <f t="shared" si="10"/>
        <v>4</v>
      </c>
      <c r="AU47" s="48" t="str">
        <f t="shared" si="11"/>
        <v>20_4</v>
      </c>
      <c r="AV47" s="136">
        <f t="shared" si="14"/>
        <v>2056</v>
      </c>
      <c r="AW47" s="136">
        <f t="shared" si="15"/>
        <v>2116</v>
      </c>
      <c r="AX47" s="136">
        <f t="shared" si="24"/>
        <v>2116</v>
      </c>
      <c r="AY47" s="43">
        <f t="shared" si="20"/>
        <v>13.564102564102564</v>
      </c>
      <c r="AZ47" s="5"/>
      <c r="BA47" s="5"/>
      <c r="BB47" s="5"/>
      <c r="BC47" s="5"/>
      <c r="BD47" s="5"/>
      <c r="BE47" s="6"/>
    </row>
    <row r="48" spans="1:57" x14ac:dyDescent="0.15">
      <c r="A48" s="48">
        <v>20</v>
      </c>
      <c r="B48" s="55">
        <v>5</v>
      </c>
      <c r="C48" s="55">
        <v>11</v>
      </c>
      <c r="D48" s="48">
        <f t="shared" si="12"/>
        <v>5</v>
      </c>
      <c r="E48" s="48" t="str">
        <f t="shared" si="13"/>
        <v>20_5</v>
      </c>
      <c r="F48" s="55">
        <v>1956</v>
      </c>
      <c r="G48" s="1"/>
      <c r="H48" s="48">
        <v>20</v>
      </c>
      <c r="I48" s="55">
        <v>5</v>
      </c>
      <c r="J48" s="55">
        <v>11</v>
      </c>
      <c r="K48" s="48">
        <f t="shared" si="0"/>
        <v>5</v>
      </c>
      <c r="L48" s="48" t="str">
        <f t="shared" si="1"/>
        <v>20_5</v>
      </c>
      <c r="M48" s="55">
        <v>2015</v>
      </c>
      <c r="N48" s="80"/>
      <c r="O48" s="48">
        <v>20</v>
      </c>
      <c r="P48" s="55">
        <v>5</v>
      </c>
      <c r="Q48" s="55">
        <v>11</v>
      </c>
      <c r="R48" s="48">
        <f t="shared" si="2"/>
        <v>5</v>
      </c>
      <c r="S48" s="48" t="str">
        <f t="shared" si="3"/>
        <v>20_5</v>
      </c>
      <c r="T48" s="55">
        <v>2057</v>
      </c>
      <c r="U48" s="5"/>
      <c r="V48" s="48">
        <v>20</v>
      </c>
      <c r="W48" s="55">
        <v>5</v>
      </c>
      <c r="X48" s="55">
        <v>11</v>
      </c>
      <c r="Y48" s="48">
        <f t="shared" si="4"/>
        <v>5</v>
      </c>
      <c r="Z48" s="48" t="str">
        <f t="shared" si="5"/>
        <v>20_5</v>
      </c>
      <c r="AA48" s="55">
        <v>2057</v>
      </c>
      <c r="AB48" s="5"/>
      <c r="AC48" s="48">
        <v>20</v>
      </c>
      <c r="AD48" s="55">
        <v>5</v>
      </c>
      <c r="AE48" s="55">
        <v>11</v>
      </c>
      <c r="AF48" s="48">
        <f t="shared" si="6"/>
        <v>5</v>
      </c>
      <c r="AG48" s="48" t="str">
        <f t="shared" si="7"/>
        <v>20_5</v>
      </c>
      <c r="AH48" s="55">
        <v>2117</v>
      </c>
      <c r="AI48" s="80"/>
      <c r="AJ48" s="48">
        <v>20</v>
      </c>
      <c r="AK48" s="55">
        <v>5</v>
      </c>
      <c r="AL48" s="55">
        <v>11</v>
      </c>
      <c r="AM48" s="48">
        <f t="shared" si="8"/>
        <v>5</v>
      </c>
      <c r="AN48" s="48" t="str">
        <f t="shared" si="9"/>
        <v>20_5</v>
      </c>
      <c r="AO48" s="55">
        <v>2177</v>
      </c>
      <c r="AP48" s="494"/>
      <c r="AQ48" s="48">
        <v>20</v>
      </c>
      <c r="AR48" s="55">
        <v>5</v>
      </c>
      <c r="AS48" s="55">
        <v>11</v>
      </c>
      <c r="AT48" s="48">
        <f t="shared" si="10"/>
        <v>5</v>
      </c>
      <c r="AU48" s="48" t="str">
        <f t="shared" si="11"/>
        <v>20_5</v>
      </c>
      <c r="AV48" s="136">
        <f t="shared" si="14"/>
        <v>2117</v>
      </c>
      <c r="AW48" s="136">
        <f t="shared" si="15"/>
        <v>2177</v>
      </c>
      <c r="AX48" s="136">
        <f t="shared" si="24"/>
        <v>2177</v>
      </c>
      <c r="AY48" s="43">
        <f t="shared" si="20"/>
        <v>13.955128205128204</v>
      </c>
      <c r="AZ48" s="5"/>
      <c r="BA48" s="5"/>
      <c r="BB48" s="5"/>
      <c r="BC48" s="5"/>
      <c r="BD48" s="5"/>
      <c r="BE48" s="6"/>
    </row>
    <row r="49" spans="1:57" x14ac:dyDescent="0.15">
      <c r="A49" s="48">
        <v>20</v>
      </c>
      <c r="B49" s="55">
        <v>6</v>
      </c>
      <c r="C49" s="55">
        <v>12</v>
      </c>
      <c r="D49" s="48">
        <f t="shared" si="12"/>
        <v>6</v>
      </c>
      <c r="E49" s="48" t="str">
        <f t="shared" si="13"/>
        <v>20_6</v>
      </c>
      <c r="F49" s="55">
        <v>2017</v>
      </c>
      <c r="G49" s="1"/>
      <c r="H49" s="48">
        <v>20</v>
      </c>
      <c r="I49" s="55">
        <v>6</v>
      </c>
      <c r="J49" s="55">
        <v>12</v>
      </c>
      <c r="K49" s="48">
        <f t="shared" si="0"/>
        <v>6</v>
      </c>
      <c r="L49" s="48" t="str">
        <f t="shared" si="1"/>
        <v>20_6</v>
      </c>
      <c r="M49" s="55">
        <v>2077</v>
      </c>
      <c r="N49" s="80"/>
      <c r="O49" s="48">
        <v>20</v>
      </c>
      <c r="P49" s="55">
        <v>6</v>
      </c>
      <c r="Q49" s="55">
        <v>12</v>
      </c>
      <c r="R49" s="48">
        <f t="shared" si="2"/>
        <v>6</v>
      </c>
      <c r="S49" s="48" t="str">
        <f t="shared" si="3"/>
        <v>20_6</v>
      </c>
      <c r="T49" s="55">
        <v>2121</v>
      </c>
      <c r="U49" s="5"/>
      <c r="V49" s="48">
        <v>20</v>
      </c>
      <c r="W49" s="55">
        <v>6</v>
      </c>
      <c r="X49" s="55">
        <v>12</v>
      </c>
      <c r="Y49" s="48">
        <f t="shared" si="4"/>
        <v>6</v>
      </c>
      <c r="Z49" s="48" t="str">
        <f t="shared" si="5"/>
        <v>20_6</v>
      </c>
      <c r="AA49" s="55">
        <v>2121</v>
      </c>
      <c r="AB49" s="5"/>
      <c r="AC49" s="48">
        <v>20</v>
      </c>
      <c r="AD49" s="55">
        <v>6</v>
      </c>
      <c r="AE49" s="55">
        <v>12</v>
      </c>
      <c r="AF49" s="48">
        <f t="shared" si="6"/>
        <v>6</v>
      </c>
      <c r="AG49" s="48" t="str">
        <f t="shared" si="7"/>
        <v>20_6</v>
      </c>
      <c r="AH49" s="55">
        <v>2181</v>
      </c>
      <c r="AI49" s="80"/>
      <c r="AJ49" s="48">
        <v>20</v>
      </c>
      <c r="AK49" s="55">
        <v>6</v>
      </c>
      <c r="AL49" s="55">
        <v>12</v>
      </c>
      <c r="AM49" s="48">
        <f t="shared" si="8"/>
        <v>6</v>
      </c>
      <c r="AN49" s="48" t="str">
        <f t="shared" si="9"/>
        <v>20_6</v>
      </c>
      <c r="AO49" s="55">
        <v>2241</v>
      </c>
      <c r="AP49" s="494"/>
      <c r="AQ49" s="48">
        <v>20</v>
      </c>
      <c r="AR49" s="55">
        <v>6</v>
      </c>
      <c r="AS49" s="55">
        <v>12</v>
      </c>
      <c r="AT49" s="48">
        <f t="shared" si="10"/>
        <v>6</v>
      </c>
      <c r="AU49" s="48" t="str">
        <f t="shared" si="11"/>
        <v>20_6</v>
      </c>
      <c r="AV49" s="136">
        <f t="shared" si="14"/>
        <v>2181</v>
      </c>
      <c r="AW49" s="136">
        <f t="shared" si="15"/>
        <v>2241</v>
      </c>
      <c r="AX49" s="136">
        <f t="shared" si="24"/>
        <v>2241</v>
      </c>
      <c r="AY49" s="43">
        <f t="shared" si="20"/>
        <v>14.365384615384615</v>
      </c>
      <c r="AZ49" s="5"/>
      <c r="BA49" s="5"/>
      <c r="BB49" s="5"/>
      <c r="BC49" s="5"/>
      <c r="BD49" s="5"/>
      <c r="BE49" s="6"/>
    </row>
    <row r="50" spans="1:57" x14ac:dyDescent="0.15">
      <c r="A50" s="48">
        <v>20</v>
      </c>
      <c r="B50" s="55">
        <v>7</v>
      </c>
      <c r="C50" s="55">
        <v>13</v>
      </c>
      <c r="D50" s="48">
        <f t="shared" si="12"/>
        <v>7</v>
      </c>
      <c r="E50" s="48" t="str">
        <f t="shared" si="13"/>
        <v>20_7</v>
      </c>
      <c r="F50" s="55">
        <v>2085</v>
      </c>
      <c r="G50" s="1"/>
      <c r="H50" s="48">
        <v>20</v>
      </c>
      <c r="I50" s="55">
        <v>7</v>
      </c>
      <c r="J50" s="55">
        <v>13</v>
      </c>
      <c r="K50" s="48">
        <f t="shared" si="0"/>
        <v>7</v>
      </c>
      <c r="L50" s="48" t="str">
        <f t="shared" si="1"/>
        <v>20_7</v>
      </c>
      <c r="M50" s="55">
        <v>2147</v>
      </c>
      <c r="N50" s="80"/>
      <c r="O50" s="48">
        <v>20</v>
      </c>
      <c r="P50" s="55">
        <v>7</v>
      </c>
      <c r="Q50" s="55">
        <v>13</v>
      </c>
      <c r="R50" s="48">
        <f t="shared" si="2"/>
        <v>7</v>
      </c>
      <c r="S50" s="48" t="str">
        <f t="shared" si="3"/>
        <v>20_7</v>
      </c>
      <c r="T50" s="55">
        <v>2192</v>
      </c>
      <c r="U50" s="5"/>
      <c r="V50" s="48">
        <v>20</v>
      </c>
      <c r="W50" s="55">
        <v>7</v>
      </c>
      <c r="X50" s="55">
        <v>13</v>
      </c>
      <c r="Y50" s="48">
        <f t="shared" si="4"/>
        <v>7</v>
      </c>
      <c r="Z50" s="48" t="str">
        <f t="shared" si="5"/>
        <v>20_7</v>
      </c>
      <c r="AA50" s="55">
        <v>2192</v>
      </c>
      <c r="AB50" s="5"/>
      <c r="AC50" s="48">
        <v>20</v>
      </c>
      <c r="AD50" s="55">
        <v>7</v>
      </c>
      <c r="AE50" s="55">
        <v>13</v>
      </c>
      <c r="AF50" s="48">
        <f t="shared" si="6"/>
        <v>7</v>
      </c>
      <c r="AG50" s="48" t="str">
        <f t="shared" si="7"/>
        <v>20_7</v>
      </c>
      <c r="AH50" s="55">
        <v>2252</v>
      </c>
      <c r="AI50" s="80"/>
      <c r="AJ50" s="48">
        <v>20</v>
      </c>
      <c r="AK50" s="55">
        <v>7</v>
      </c>
      <c r="AL50" s="55">
        <v>13</v>
      </c>
      <c r="AM50" s="48">
        <f t="shared" si="8"/>
        <v>7</v>
      </c>
      <c r="AN50" s="48" t="str">
        <f t="shared" si="9"/>
        <v>20_7</v>
      </c>
      <c r="AO50" s="55">
        <v>2312</v>
      </c>
      <c r="AP50" s="494"/>
      <c r="AQ50" s="48">
        <v>20</v>
      </c>
      <c r="AR50" s="55">
        <v>7</v>
      </c>
      <c r="AS50" s="55">
        <v>13</v>
      </c>
      <c r="AT50" s="48">
        <f t="shared" si="10"/>
        <v>7</v>
      </c>
      <c r="AU50" s="48" t="str">
        <f t="shared" si="11"/>
        <v>20_7</v>
      </c>
      <c r="AV50" s="136">
        <f t="shared" si="14"/>
        <v>2252</v>
      </c>
      <c r="AW50" s="136">
        <f t="shared" si="15"/>
        <v>2312</v>
      </c>
      <c r="AX50" s="136">
        <f t="shared" si="24"/>
        <v>2312</v>
      </c>
      <c r="AY50" s="43">
        <f t="shared" si="20"/>
        <v>14.820512820512821</v>
      </c>
      <c r="AZ50" s="5"/>
      <c r="BA50" s="5"/>
      <c r="BB50" s="5"/>
      <c r="BC50" s="5"/>
      <c r="BD50" s="5"/>
      <c r="BE50" s="6"/>
    </row>
    <row r="51" spans="1:57" x14ac:dyDescent="0.15">
      <c r="A51" s="48">
        <v>20</v>
      </c>
      <c r="B51" s="55">
        <v>8</v>
      </c>
      <c r="C51" s="55">
        <v>14</v>
      </c>
      <c r="D51" s="48">
        <f t="shared" si="12"/>
        <v>8</v>
      </c>
      <c r="E51" s="48" t="str">
        <f t="shared" si="13"/>
        <v>20_8</v>
      </c>
      <c r="F51" s="55">
        <v>2154</v>
      </c>
      <c r="G51" s="1"/>
      <c r="H51" s="48">
        <v>20</v>
      </c>
      <c r="I51" s="55">
        <v>8</v>
      </c>
      <c r="J51" s="55">
        <v>14</v>
      </c>
      <c r="K51" s="48">
        <f t="shared" si="0"/>
        <v>8</v>
      </c>
      <c r="L51" s="48" t="str">
        <f t="shared" si="1"/>
        <v>20_8</v>
      </c>
      <c r="M51" s="55">
        <v>2218</v>
      </c>
      <c r="N51" s="5"/>
      <c r="O51" s="48">
        <v>20</v>
      </c>
      <c r="P51" s="55">
        <v>8</v>
      </c>
      <c r="Q51" s="55">
        <v>14</v>
      </c>
      <c r="R51" s="48">
        <f t="shared" si="2"/>
        <v>8</v>
      </c>
      <c r="S51" s="48" t="str">
        <f t="shared" si="3"/>
        <v>20_8</v>
      </c>
      <c r="T51" s="55">
        <v>2265</v>
      </c>
      <c r="U51" s="5"/>
      <c r="V51" s="48">
        <v>20</v>
      </c>
      <c r="W51" s="55">
        <v>8</v>
      </c>
      <c r="X51" s="55">
        <v>14</v>
      </c>
      <c r="Y51" s="48">
        <f t="shared" si="4"/>
        <v>8</v>
      </c>
      <c r="Z51" s="48" t="str">
        <f t="shared" si="5"/>
        <v>20_8</v>
      </c>
      <c r="AA51" s="55">
        <v>2265</v>
      </c>
      <c r="AB51" s="5"/>
      <c r="AC51" s="48">
        <v>20</v>
      </c>
      <c r="AD51" s="55">
        <v>8</v>
      </c>
      <c r="AE51" s="55">
        <v>14</v>
      </c>
      <c r="AF51" s="48">
        <f t="shared" si="6"/>
        <v>8</v>
      </c>
      <c r="AG51" s="48" t="str">
        <f t="shared" si="7"/>
        <v>20_8</v>
      </c>
      <c r="AH51" s="55">
        <v>2325</v>
      </c>
      <c r="AI51" s="5"/>
      <c r="AJ51" s="48">
        <v>20</v>
      </c>
      <c r="AK51" s="55">
        <v>8</v>
      </c>
      <c r="AL51" s="55">
        <v>14</v>
      </c>
      <c r="AM51" s="48">
        <f t="shared" si="8"/>
        <v>8</v>
      </c>
      <c r="AN51" s="48" t="str">
        <f t="shared" si="9"/>
        <v>20_8</v>
      </c>
      <c r="AO51" s="55">
        <v>2385</v>
      </c>
      <c r="AP51" s="494"/>
      <c r="AQ51" s="48">
        <v>20</v>
      </c>
      <c r="AR51" s="55">
        <v>8</v>
      </c>
      <c r="AS51" s="55">
        <v>14</v>
      </c>
      <c r="AT51" s="48">
        <f t="shared" si="10"/>
        <v>8</v>
      </c>
      <c r="AU51" s="48" t="str">
        <f t="shared" si="11"/>
        <v>20_8</v>
      </c>
      <c r="AV51" s="136">
        <f t="shared" si="14"/>
        <v>2325</v>
      </c>
      <c r="AW51" s="136">
        <f t="shared" si="15"/>
        <v>2385</v>
      </c>
      <c r="AX51" s="136">
        <f t="shared" si="24"/>
        <v>2385</v>
      </c>
      <c r="AY51" s="43">
        <f t="shared" si="20"/>
        <v>15.288461538461538</v>
      </c>
      <c r="AZ51" s="5"/>
      <c r="BA51" s="5"/>
      <c r="BB51" s="5"/>
      <c r="BC51" s="5"/>
      <c r="BD51" s="5"/>
      <c r="BE51" s="6"/>
    </row>
    <row r="52" spans="1:57" x14ac:dyDescent="0.15">
      <c r="A52" s="48">
        <v>20</v>
      </c>
      <c r="B52" s="55">
        <v>9</v>
      </c>
      <c r="C52" s="55">
        <v>15</v>
      </c>
      <c r="D52" s="48">
        <f t="shared" si="12"/>
        <v>9</v>
      </c>
      <c r="E52" s="48" t="str">
        <f t="shared" si="13"/>
        <v>20_9</v>
      </c>
      <c r="F52" s="55">
        <v>2217</v>
      </c>
      <c r="G52" s="1"/>
      <c r="H52" s="48">
        <v>20</v>
      </c>
      <c r="I52" s="55">
        <v>9</v>
      </c>
      <c r="J52" s="55">
        <v>15</v>
      </c>
      <c r="K52" s="48">
        <f t="shared" si="0"/>
        <v>9</v>
      </c>
      <c r="L52" s="48" t="str">
        <f t="shared" si="1"/>
        <v>20_9</v>
      </c>
      <c r="M52" s="55">
        <v>2283</v>
      </c>
      <c r="N52" s="5"/>
      <c r="O52" s="48">
        <v>20</v>
      </c>
      <c r="P52" s="55">
        <v>9</v>
      </c>
      <c r="Q52" s="55">
        <v>15</v>
      </c>
      <c r="R52" s="48">
        <f t="shared" si="2"/>
        <v>9</v>
      </c>
      <c r="S52" s="48" t="str">
        <f t="shared" si="3"/>
        <v>20_9</v>
      </c>
      <c r="T52" s="55">
        <v>2331</v>
      </c>
      <c r="U52" s="5"/>
      <c r="V52" s="48">
        <v>20</v>
      </c>
      <c r="W52" s="55">
        <v>9</v>
      </c>
      <c r="X52" s="55">
        <v>15</v>
      </c>
      <c r="Y52" s="48">
        <f t="shared" si="4"/>
        <v>9</v>
      </c>
      <c r="Z52" s="48" t="str">
        <f t="shared" si="5"/>
        <v>20_9</v>
      </c>
      <c r="AA52" s="55">
        <v>2331</v>
      </c>
      <c r="AB52" s="5"/>
      <c r="AC52" s="48">
        <v>20</v>
      </c>
      <c r="AD52" s="55">
        <v>9</v>
      </c>
      <c r="AE52" s="55">
        <v>15</v>
      </c>
      <c r="AF52" s="48">
        <f t="shared" si="6"/>
        <v>9</v>
      </c>
      <c r="AG52" s="48" t="str">
        <f t="shared" si="7"/>
        <v>20_9</v>
      </c>
      <c r="AH52" s="55">
        <v>2391</v>
      </c>
      <c r="AI52" s="5"/>
      <c r="AJ52" s="48">
        <v>20</v>
      </c>
      <c r="AK52" s="55">
        <v>9</v>
      </c>
      <c r="AL52" s="55">
        <v>15</v>
      </c>
      <c r="AM52" s="48">
        <f t="shared" si="8"/>
        <v>9</v>
      </c>
      <c r="AN52" s="48" t="str">
        <f t="shared" si="9"/>
        <v>20_9</v>
      </c>
      <c r="AO52" s="55">
        <v>2451</v>
      </c>
      <c r="AP52" s="494"/>
      <c r="AQ52" s="48">
        <v>20</v>
      </c>
      <c r="AR52" s="55">
        <v>9</v>
      </c>
      <c r="AS52" s="55">
        <v>15</v>
      </c>
      <c r="AT52" s="48">
        <f t="shared" si="10"/>
        <v>9</v>
      </c>
      <c r="AU52" s="48" t="str">
        <f t="shared" si="11"/>
        <v>20_9</v>
      </c>
      <c r="AV52" s="136">
        <f t="shared" si="14"/>
        <v>2391</v>
      </c>
      <c r="AW52" s="136">
        <f t="shared" si="15"/>
        <v>2451</v>
      </c>
      <c r="AX52" s="136">
        <f t="shared" si="24"/>
        <v>2451</v>
      </c>
      <c r="AY52" s="43">
        <f t="shared" si="20"/>
        <v>15.711538461538462</v>
      </c>
      <c r="AZ52" s="5"/>
      <c r="BA52" s="5"/>
      <c r="BB52" s="5"/>
      <c r="BC52" s="5"/>
      <c r="BD52" s="5"/>
      <c r="BE52" s="6"/>
    </row>
    <row r="53" spans="1:57" x14ac:dyDescent="0.15">
      <c r="A53" s="48">
        <v>20</v>
      </c>
      <c r="B53" s="55">
        <v>10</v>
      </c>
      <c r="C53" s="55">
        <v>16</v>
      </c>
      <c r="D53" s="48">
        <f t="shared" si="12"/>
        <v>10</v>
      </c>
      <c r="E53" s="48" t="str">
        <f t="shared" si="13"/>
        <v>20_10</v>
      </c>
      <c r="F53" s="55">
        <v>2289</v>
      </c>
      <c r="G53" s="1"/>
      <c r="H53" s="48">
        <v>20</v>
      </c>
      <c r="I53" s="55">
        <v>10</v>
      </c>
      <c r="J53" s="55">
        <v>16</v>
      </c>
      <c r="K53" s="48">
        <f t="shared" si="0"/>
        <v>10</v>
      </c>
      <c r="L53" s="48" t="str">
        <f t="shared" si="1"/>
        <v>20_10</v>
      </c>
      <c r="M53" s="55">
        <v>2357</v>
      </c>
      <c r="N53" s="5"/>
      <c r="O53" s="48">
        <v>20</v>
      </c>
      <c r="P53" s="55">
        <v>10</v>
      </c>
      <c r="Q53" s="55">
        <v>16</v>
      </c>
      <c r="R53" s="48">
        <f t="shared" si="2"/>
        <v>10</v>
      </c>
      <c r="S53" s="48" t="str">
        <f t="shared" si="3"/>
        <v>20_10</v>
      </c>
      <c r="T53" s="55">
        <v>2407</v>
      </c>
      <c r="U53" s="5"/>
      <c r="V53" s="48">
        <v>20</v>
      </c>
      <c r="W53" s="55">
        <v>10</v>
      </c>
      <c r="X53" s="55">
        <v>16</v>
      </c>
      <c r="Y53" s="48">
        <f t="shared" si="4"/>
        <v>10</v>
      </c>
      <c r="Z53" s="48" t="str">
        <f t="shared" si="5"/>
        <v>20_10</v>
      </c>
      <c r="AA53" s="55">
        <v>2407</v>
      </c>
      <c r="AB53" s="5"/>
      <c r="AC53" s="48">
        <v>20</v>
      </c>
      <c r="AD53" s="55">
        <v>10</v>
      </c>
      <c r="AE53" s="55">
        <v>16</v>
      </c>
      <c r="AF53" s="48">
        <f t="shared" si="6"/>
        <v>10</v>
      </c>
      <c r="AG53" s="48" t="str">
        <f t="shared" si="7"/>
        <v>20_10</v>
      </c>
      <c r="AH53" s="55">
        <v>2467</v>
      </c>
      <c r="AI53" s="5"/>
      <c r="AJ53" s="48">
        <v>20</v>
      </c>
      <c r="AK53" s="55">
        <v>10</v>
      </c>
      <c r="AL53" s="55">
        <v>16</v>
      </c>
      <c r="AM53" s="48">
        <f t="shared" si="8"/>
        <v>10</v>
      </c>
      <c r="AN53" s="48" t="str">
        <f t="shared" si="9"/>
        <v>20_10</v>
      </c>
      <c r="AO53" s="55">
        <v>2527</v>
      </c>
      <c r="AP53" s="494"/>
      <c r="AQ53" s="48">
        <v>20</v>
      </c>
      <c r="AR53" s="55">
        <v>10</v>
      </c>
      <c r="AS53" s="55">
        <v>16</v>
      </c>
      <c r="AT53" s="48">
        <f t="shared" si="10"/>
        <v>10</v>
      </c>
      <c r="AU53" s="48" t="str">
        <f t="shared" si="11"/>
        <v>20_10</v>
      </c>
      <c r="AV53" s="136">
        <f t="shared" si="14"/>
        <v>2467</v>
      </c>
      <c r="AW53" s="136">
        <f t="shared" si="15"/>
        <v>2527</v>
      </c>
      <c r="AX53" s="136">
        <f t="shared" si="24"/>
        <v>2527</v>
      </c>
      <c r="AY53" s="43">
        <f t="shared" si="20"/>
        <v>16.198717948717949</v>
      </c>
      <c r="AZ53" s="5"/>
      <c r="BA53" s="5"/>
      <c r="BB53" s="5"/>
      <c r="BC53" s="5"/>
      <c r="BD53" s="5"/>
      <c r="BE53" s="6"/>
    </row>
    <row r="54" spans="1:57" x14ac:dyDescent="0.15">
      <c r="A54" s="48">
        <v>24</v>
      </c>
      <c r="B54" s="55">
        <v>0</v>
      </c>
      <c r="C54" s="55">
        <v>4</v>
      </c>
      <c r="D54" s="48">
        <f t="shared" si="12"/>
        <v>0</v>
      </c>
      <c r="E54" s="48" t="str">
        <f t="shared" si="13"/>
        <v>24_0</v>
      </c>
      <c r="F54" s="55">
        <v>1618</v>
      </c>
      <c r="G54" s="1"/>
      <c r="H54" s="48">
        <v>24</v>
      </c>
      <c r="I54" s="55">
        <v>0</v>
      </c>
      <c r="J54" s="55">
        <v>4</v>
      </c>
      <c r="K54" s="48">
        <f t="shared" si="0"/>
        <v>0</v>
      </c>
      <c r="L54" s="48" t="str">
        <f t="shared" si="1"/>
        <v>24_0</v>
      </c>
      <c r="M54" s="55">
        <v>1667</v>
      </c>
      <c r="N54" s="5"/>
      <c r="O54" s="48">
        <v>24</v>
      </c>
      <c r="P54" s="55">
        <v>0</v>
      </c>
      <c r="Q54" s="55">
        <v>4</v>
      </c>
      <c r="R54" s="48">
        <f t="shared" si="2"/>
        <v>0</v>
      </c>
      <c r="S54" s="48" t="str">
        <f t="shared" si="3"/>
        <v>24_0</v>
      </c>
      <c r="T54" s="55">
        <v>1702</v>
      </c>
      <c r="U54" s="5"/>
      <c r="V54" s="48">
        <v>24</v>
      </c>
      <c r="W54" s="55">
        <v>0</v>
      </c>
      <c r="X54" s="55">
        <v>4</v>
      </c>
      <c r="Y54" s="48">
        <f t="shared" si="4"/>
        <v>0</v>
      </c>
      <c r="Z54" s="48" t="str">
        <f t="shared" si="5"/>
        <v>24_0</v>
      </c>
      <c r="AA54" s="55">
        <v>1702</v>
      </c>
      <c r="AB54" s="5"/>
      <c r="AC54" s="48">
        <v>24</v>
      </c>
      <c r="AD54" s="55">
        <v>0</v>
      </c>
      <c r="AE54" s="55">
        <v>4</v>
      </c>
      <c r="AF54" s="48">
        <f t="shared" si="6"/>
        <v>0</v>
      </c>
      <c r="AG54" s="48" t="str">
        <f t="shared" si="7"/>
        <v>24_0</v>
      </c>
      <c r="AH54" s="55">
        <v>1762</v>
      </c>
      <c r="AI54" s="5"/>
      <c r="AJ54" s="48">
        <v>24</v>
      </c>
      <c r="AK54" s="55">
        <v>0</v>
      </c>
      <c r="AL54" s="55">
        <v>4</v>
      </c>
      <c r="AM54" s="48">
        <f t="shared" si="8"/>
        <v>0</v>
      </c>
      <c r="AN54" s="48" t="str">
        <f t="shared" si="9"/>
        <v>24_0</v>
      </c>
      <c r="AO54" s="55">
        <v>1822</v>
      </c>
      <c r="AP54" s="494"/>
      <c r="AQ54" s="48">
        <v>24</v>
      </c>
      <c r="AR54" s="55">
        <v>0</v>
      </c>
      <c r="AS54" s="55">
        <v>4</v>
      </c>
      <c r="AT54" s="48">
        <f t="shared" si="10"/>
        <v>0</v>
      </c>
      <c r="AU54" s="48" t="str">
        <f t="shared" si="11"/>
        <v>24_0</v>
      </c>
      <c r="AV54" s="136">
        <f t="shared" si="14"/>
        <v>1762</v>
      </c>
      <c r="AW54" s="136">
        <f t="shared" si="15"/>
        <v>1822</v>
      </c>
      <c r="AX54" s="136">
        <f t="shared" si="24"/>
        <v>1822</v>
      </c>
      <c r="AY54" s="43">
        <f t="shared" si="20"/>
        <v>11.679487179487179</v>
      </c>
      <c r="AZ54" s="5"/>
      <c r="BA54" s="5"/>
      <c r="BB54" s="5"/>
      <c r="BC54" s="5"/>
      <c r="BD54" s="5"/>
      <c r="BE54" s="6"/>
    </row>
    <row r="55" spans="1:57" x14ac:dyDescent="0.15">
      <c r="A55" s="48">
        <v>24</v>
      </c>
      <c r="B55" s="55">
        <v>1</v>
      </c>
      <c r="C55" s="55">
        <v>5</v>
      </c>
      <c r="D55" s="48">
        <f t="shared" si="12"/>
        <v>1</v>
      </c>
      <c r="E55" s="48" t="str">
        <f t="shared" si="13"/>
        <v>24_1</v>
      </c>
      <c r="F55" s="55">
        <v>1677</v>
      </c>
      <c r="G55" s="1"/>
      <c r="H55" s="48">
        <v>24</v>
      </c>
      <c r="I55" s="55">
        <v>1</v>
      </c>
      <c r="J55" s="55">
        <v>5</v>
      </c>
      <c r="K55" s="48">
        <f t="shared" si="0"/>
        <v>1</v>
      </c>
      <c r="L55" s="48" t="str">
        <f t="shared" si="1"/>
        <v>24_1</v>
      </c>
      <c r="M55" s="55">
        <v>1728</v>
      </c>
      <c r="N55" s="5"/>
      <c r="O55" s="48">
        <v>24</v>
      </c>
      <c r="P55" s="55">
        <v>1</v>
      </c>
      <c r="Q55" s="55">
        <v>5</v>
      </c>
      <c r="R55" s="48">
        <f t="shared" si="2"/>
        <v>1</v>
      </c>
      <c r="S55" s="48" t="str">
        <f t="shared" si="3"/>
        <v>24_1</v>
      </c>
      <c r="T55" s="55">
        <v>1764</v>
      </c>
      <c r="U55" s="5"/>
      <c r="V55" s="48">
        <v>24</v>
      </c>
      <c r="W55" s="55">
        <v>1</v>
      </c>
      <c r="X55" s="55">
        <v>5</v>
      </c>
      <c r="Y55" s="48">
        <f t="shared" si="4"/>
        <v>1</v>
      </c>
      <c r="Z55" s="48" t="str">
        <f t="shared" si="5"/>
        <v>24_1</v>
      </c>
      <c r="AA55" s="55">
        <v>1764</v>
      </c>
      <c r="AB55" s="5"/>
      <c r="AC55" s="48">
        <v>24</v>
      </c>
      <c r="AD55" s="55">
        <v>1</v>
      </c>
      <c r="AE55" s="55">
        <v>5</v>
      </c>
      <c r="AF55" s="48">
        <f t="shared" si="6"/>
        <v>1</v>
      </c>
      <c r="AG55" s="48" t="str">
        <f t="shared" si="7"/>
        <v>24_1</v>
      </c>
      <c r="AH55" s="55">
        <v>1824</v>
      </c>
      <c r="AI55" s="5"/>
      <c r="AJ55" s="48">
        <v>24</v>
      </c>
      <c r="AK55" s="55">
        <v>1</v>
      </c>
      <c r="AL55" s="55">
        <v>5</v>
      </c>
      <c r="AM55" s="48">
        <f t="shared" si="8"/>
        <v>1</v>
      </c>
      <c r="AN55" s="48" t="str">
        <f t="shared" si="9"/>
        <v>24_1</v>
      </c>
      <c r="AO55" s="55">
        <v>1884</v>
      </c>
      <c r="AP55" s="494"/>
      <c r="AQ55" s="48">
        <v>24</v>
      </c>
      <c r="AR55" s="55">
        <v>1</v>
      </c>
      <c r="AS55" s="55">
        <v>5</v>
      </c>
      <c r="AT55" s="48">
        <f t="shared" si="10"/>
        <v>1</v>
      </c>
      <c r="AU55" s="48" t="str">
        <f t="shared" si="11"/>
        <v>24_1</v>
      </c>
      <c r="AV55" s="136">
        <f t="shared" si="14"/>
        <v>1824</v>
      </c>
      <c r="AW55" s="136">
        <f t="shared" si="15"/>
        <v>1884</v>
      </c>
      <c r="AX55" s="136">
        <f t="shared" si="24"/>
        <v>1884</v>
      </c>
      <c r="AY55" s="43">
        <f t="shared" si="20"/>
        <v>12.076923076923077</v>
      </c>
      <c r="AZ55" s="5"/>
      <c r="BA55" s="5"/>
      <c r="BB55" s="5"/>
      <c r="BC55" s="5"/>
      <c r="BD55" s="5"/>
      <c r="BE55" s="6"/>
    </row>
    <row r="56" spans="1:57" x14ac:dyDescent="0.15">
      <c r="A56" s="48">
        <v>24</v>
      </c>
      <c r="B56" s="55">
        <v>2</v>
      </c>
      <c r="C56" s="55">
        <v>6</v>
      </c>
      <c r="D56" s="48">
        <f t="shared" si="12"/>
        <v>2</v>
      </c>
      <c r="E56" s="48" t="str">
        <f t="shared" si="13"/>
        <v>24_2</v>
      </c>
      <c r="F56" s="55">
        <v>1710</v>
      </c>
      <c r="G56" s="1"/>
      <c r="H56" s="48">
        <v>24</v>
      </c>
      <c r="I56" s="55">
        <v>2</v>
      </c>
      <c r="J56" s="55">
        <v>6</v>
      </c>
      <c r="K56" s="48">
        <f t="shared" si="0"/>
        <v>2</v>
      </c>
      <c r="L56" s="48" t="str">
        <f t="shared" si="1"/>
        <v>24_2</v>
      </c>
      <c r="M56" s="55">
        <v>1761</v>
      </c>
      <c r="N56" s="5"/>
      <c r="O56" s="48">
        <v>24</v>
      </c>
      <c r="P56" s="55">
        <v>2</v>
      </c>
      <c r="Q56" s="55">
        <v>6</v>
      </c>
      <c r="R56" s="48">
        <f t="shared" si="2"/>
        <v>2</v>
      </c>
      <c r="S56" s="48" t="str">
        <f t="shared" si="3"/>
        <v>24_2</v>
      </c>
      <c r="T56" s="55">
        <v>1798</v>
      </c>
      <c r="U56" s="5"/>
      <c r="V56" s="48">
        <v>24</v>
      </c>
      <c r="W56" s="55">
        <v>2</v>
      </c>
      <c r="X56" s="55">
        <v>6</v>
      </c>
      <c r="Y56" s="48">
        <f t="shared" si="4"/>
        <v>2</v>
      </c>
      <c r="Z56" s="48" t="str">
        <f t="shared" si="5"/>
        <v>24_2</v>
      </c>
      <c r="AA56" s="55">
        <v>1798</v>
      </c>
      <c r="AB56" s="5"/>
      <c r="AC56" s="48">
        <v>24</v>
      </c>
      <c r="AD56" s="55">
        <v>2</v>
      </c>
      <c r="AE56" s="55">
        <v>6</v>
      </c>
      <c r="AF56" s="48">
        <f t="shared" si="6"/>
        <v>2</v>
      </c>
      <c r="AG56" s="48" t="str">
        <f t="shared" si="7"/>
        <v>24_2</v>
      </c>
      <c r="AH56" s="55">
        <v>1858</v>
      </c>
      <c r="AI56" s="5"/>
      <c r="AJ56" s="48">
        <v>24</v>
      </c>
      <c r="AK56" s="55">
        <v>2</v>
      </c>
      <c r="AL56" s="55">
        <v>6</v>
      </c>
      <c r="AM56" s="48">
        <f t="shared" si="8"/>
        <v>2</v>
      </c>
      <c r="AN56" s="48" t="str">
        <f t="shared" si="9"/>
        <v>24_2</v>
      </c>
      <c r="AO56" s="55">
        <v>1918</v>
      </c>
      <c r="AP56" s="494"/>
      <c r="AQ56" s="48">
        <v>24</v>
      </c>
      <c r="AR56" s="55">
        <v>2</v>
      </c>
      <c r="AS56" s="55">
        <v>6</v>
      </c>
      <c r="AT56" s="48">
        <f t="shared" si="10"/>
        <v>2</v>
      </c>
      <c r="AU56" s="48" t="str">
        <f t="shared" si="11"/>
        <v>24_2</v>
      </c>
      <c r="AV56" s="136">
        <f t="shared" si="14"/>
        <v>1858</v>
      </c>
      <c r="AW56" s="136">
        <f t="shared" si="15"/>
        <v>1918</v>
      </c>
      <c r="AX56" s="136">
        <f t="shared" si="24"/>
        <v>1918</v>
      </c>
      <c r="AY56" s="43">
        <f t="shared" si="20"/>
        <v>12.294871794871796</v>
      </c>
      <c r="AZ56" s="5"/>
      <c r="BA56" s="5"/>
      <c r="BB56" s="5"/>
      <c r="BC56" s="5"/>
      <c r="BD56" s="5"/>
      <c r="BE56" s="6"/>
    </row>
    <row r="57" spans="1:57" x14ac:dyDescent="0.15">
      <c r="A57" s="48">
        <v>25</v>
      </c>
      <c r="B57" s="55">
        <v>0</v>
      </c>
      <c r="C57" s="55">
        <v>7</v>
      </c>
      <c r="D57" s="48">
        <f t="shared" si="12"/>
        <v>0</v>
      </c>
      <c r="E57" s="48" t="str">
        <f t="shared" si="13"/>
        <v>25_0</v>
      </c>
      <c r="F57" s="55">
        <v>1755</v>
      </c>
      <c r="G57" s="1"/>
      <c r="H57" s="48">
        <v>25</v>
      </c>
      <c r="I57" s="55">
        <v>0</v>
      </c>
      <c r="J57" s="55">
        <v>7</v>
      </c>
      <c r="K57" s="48">
        <f t="shared" si="0"/>
        <v>0</v>
      </c>
      <c r="L57" s="48" t="str">
        <f t="shared" si="1"/>
        <v>25_0</v>
      </c>
      <c r="M57" s="55">
        <v>1808</v>
      </c>
      <c r="N57" s="5"/>
      <c r="O57" s="48">
        <v>25</v>
      </c>
      <c r="P57" s="55">
        <v>0</v>
      </c>
      <c r="Q57" s="55">
        <v>7</v>
      </c>
      <c r="R57" s="48">
        <f t="shared" si="2"/>
        <v>0</v>
      </c>
      <c r="S57" s="48" t="str">
        <f t="shared" si="3"/>
        <v>25_0</v>
      </c>
      <c r="T57" s="55">
        <v>1846</v>
      </c>
      <c r="U57" s="5"/>
      <c r="V57" s="48">
        <v>25</v>
      </c>
      <c r="W57" s="55">
        <v>0</v>
      </c>
      <c r="X57" s="55">
        <v>7</v>
      </c>
      <c r="Y57" s="48">
        <f t="shared" si="4"/>
        <v>0</v>
      </c>
      <c r="Z57" s="48" t="str">
        <f t="shared" si="5"/>
        <v>25_0</v>
      </c>
      <c r="AA57" s="55">
        <v>1846</v>
      </c>
      <c r="AB57" s="5"/>
      <c r="AC57" s="48">
        <v>25</v>
      </c>
      <c r="AD57" s="55">
        <v>0</v>
      </c>
      <c r="AE57" s="55">
        <v>7</v>
      </c>
      <c r="AF57" s="48">
        <f t="shared" si="6"/>
        <v>0</v>
      </c>
      <c r="AG57" s="48" t="str">
        <f t="shared" si="7"/>
        <v>25_0</v>
      </c>
      <c r="AH57" s="55">
        <v>1906</v>
      </c>
      <c r="AI57" s="5"/>
      <c r="AJ57" s="48">
        <v>25</v>
      </c>
      <c r="AK57" s="55">
        <v>0</v>
      </c>
      <c r="AL57" s="55">
        <v>7</v>
      </c>
      <c r="AM57" s="48">
        <f t="shared" si="8"/>
        <v>0</v>
      </c>
      <c r="AN57" s="48" t="str">
        <f t="shared" si="9"/>
        <v>25_0</v>
      </c>
      <c r="AO57" s="55">
        <v>1966</v>
      </c>
      <c r="AP57" s="494"/>
      <c r="AQ57" s="48">
        <v>25</v>
      </c>
      <c r="AR57" s="55">
        <v>0</v>
      </c>
      <c r="AS57" s="55">
        <v>7</v>
      </c>
      <c r="AT57" s="48">
        <f t="shared" si="10"/>
        <v>0</v>
      </c>
      <c r="AU57" s="48" t="str">
        <f t="shared" si="11"/>
        <v>25_0</v>
      </c>
      <c r="AV57" s="136">
        <f t="shared" si="14"/>
        <v>1906</v>
      </c>
      <c r="AW57" s="136">
        <f t="shared" si="15"/>
        <v>1966</v>
      </c>
      <c r="AX57" s="136">
        <f t="shared" si="24"/>
        <v>1966</v>
      </c>
      <c r="AY57" s="43">
        <f t="shared" si="20"/>
        <v>12.602564102564102</v>
      </c>
      <c r="AZ57" s="5"/>
      <c r="BA57" s="5"/>
      <c r="BB57" s="5"/>
      <c r="BC57" s="5"/>
      <c r="BD57" s="5"/>
      <c r="BE57" s="6"/>
    </row>
    <row r="58" spans="1:57" x14ac:dyDescent="0.15">
      <c r="A58" s="48">
        <v>25</v>
      </c>
      <c r="B58" s="55">
        <v>1</v>
      </c>
      <c r="C58" s="55">
        <v>9</v>
      </c>
      <c r="D58" s="48">
        <f t="shared" si="12"/>
        <v>1</v>
      </c>
      <c r="E58" s="48" t="str">
        <f t="shared" si="13"/>
        <v>25_1</v>
      </c>
      <c r="F58" s="55">
        <v>1847</v>
      </c>
      <c r="G58" s="1"/>
      <c r="H58" s="48">
        <v>25</v>
      </c>
      <c r="I58" s="55">
        <v>1</v>
      </c>
      <c r="J58" s="55">
        <v>9</v>
      </c>
      <c r="K58" s="48">
        <f t="shared" si="0"/>
        <v>1</v>
      </c>
      <c r="L58" s="48" t="str">
        <f t="shared" si="1"/>
        <v>25_1</v>
      </c>
      <c r="M58" s="55">
        <v>1902</v>
      </c>
      <c r="N58" s="5"/>
      <c r="O58" s="48">
        <v>25</v>
      </c>
      <c r="P58" s="55">
        <v>1</v>
      </c>
      <c r="Q58" s="55">
        <v>9</v>
      </c>
      <c r="R58" s="48">
        <f t="shared" si="2"/>
        <v>1</v>
      </c>
      <c r="S58" s="48" t="str">
        <f t="shared" si="3"/>
        <v>25_1</v>
      </c>
      <c r="T58" s="55">
        <v>1942</v>
      </c>
      <c r="U58" s="5"/>
      <c r="V58" s="48">
        <v>25</v>
      </c>
      <c r="W58" s="55">
        <v>1</v>
      </c>
      <c r="X58" s="55">
        <v>9</v>
      </c>
      <c r="Y58" s="48">
        <f t="shared" si="4"/>
        <v>1</v>
      </c>
      <c r="Z58" s="48" t="str">
        <f t="shared" si="5"/>
        <v>25_1</v>
      </c>
      <c r="AA58" s="55">
        <v>1942</v>
      </c>
      <c r="AB58" s="5"/>
      <c r="AC58" s="48">
        <v>25</v>
      </c>
      <c r="AD58" s="55">
        <v>1</v>
      </c>
      <c r="AE58" s="55">
        <v>9</v>
      </c>
      <c r="AF58" s="48">
        <f t="shared" si="6"/>
        <v>1</v>
      </c>
      <c r="AG58" s="48" t="str">
        <f t="shared" si="7"/>
        <v>25_1</v>
      </c>
      <c r="AH58" s="55">
        <v>2002</v>
      </c>
      <c r="AI58" s="5"/>
      <c r="AJ58" s="48">
        <v>25</v>
      </c>
      <c r="AK58" s="55">
        <v>1</v>
      </c>
      <c r="AL58" s="55">
        <v>9</v>
      </c>
      <c r="AM58" s="48">
        <f t="shared" si="8"/>
        <v>1</v>
      </c>
      <c r="AN58" s="48" t="str">
        <f t="shared" si="9"/>
        <v>25_1</v>
      </c>
      <c r="AO58" s="55">
        <v>2062</v>
      </c>
      <c r="AP58" s="494"/>
      <c r="AQ58" s="48">
        <v>25</v>
      </c>
      <c r="AR58" s="55">
        <v>1</v>
      </c>
      <c r="AS58" s="55">
        <v>9</v>
      </c>
      <c r="AT58" s="48">
        <f t="shared" si="10"/>
        <v>1</v>
      </c>
      <c r="AU58" s="48" t="str">
        <f t="shared" si="11"/>
        <v>25_1</v>
      </c>
      <c r="AV58" s="136">
        <f t="shared" si="14"/>
        <v>2002</v>
      </c>
      <c r="AW58" s="136">
        <f t="shared" si="15"/>
        <v>2062</v>
      </c>
      <c r="AX58" s="136">
        <f t="shared" si="24"/>
        <v>2062</v>
      </c>
      <c r="AY58" s="43">
        <f t="shared" si="20"/>
        <v>13.217948717948717</v>
      </c>
      <c r="AZ58" s="5"/>
      <c r="BA58" s="5"/>
      <c r="BB58" s="5"/>
      <c r="BC58" s="5"/>
      <c r="BD58" s="5"/>
      <c r="BE58" s="6"/>
    </row>
    <row r="59" spans="1:57" x14ac:dyDescent="0.15">
      <c r="A59" s="48">
        <v>25</v>
      </c>
      <c r="B59" s="55">
        <v>2</v>
      </c>
      <c r="C59" s="55">
        <v>10</v>
      </c>
      <c r="D59" s="48">
        <f t="shared" si="12"/>
        <v>2</v>
      </c>
      <c r="E59" s="48" t="str">
        <f t="shared" si="13"/>
        <v>25_2</v>
      </c>
      <c r="F59" s="55">
        <v>1898</v>
      </c>
      <c r="G59" s="1"/>
      <c r="H59" s="48">
        <v>25</v>
      </c>
      <c r="I59" s="55">
        <v>2</v>
      </c>
      <c r="J59" s="55">
        <v>10</v>
      </c>
      <c r="K59" s="48">
        <f t="shared" si="0"/>
        <v>2</v>
      </c>
      <c r="L59" s="48" t="str">
        <f t="shared" si="1"/>
        <v>25_2</v>
      </c>
      <c r="M59" s="55">
        <v>1955</v>
      </c>
      <c r="N59" s="5"/>
      <c r="O59" s="48">
        <v>25</v>
      </c>
      <c r="P59" s="55">
        <v>2</v>
      </c>
      <c r="Q59" s="55">
        <v>10</v>
      </c>
      <c r="R59" s="48">
        <f t="shared" si="2"/>
        <v>2</v>
      </c>
      <c r="S59" s="48" t="str">
        <f t="shared" si="3"/>
        <v>25_2</v>
      </c>
      <c r="T59" s="55">
        <v>1996</v>
      </c>
      <c r="U59" s="5"/>
      <c r="V59" s="48">
        <v>25</v>
      </c>
      <c r="W59" s="55">
        <v>2</v>
      </c>
      <c r="X59" s="55">
        <v>10</v>
      </c>
      <c r="Y59" s="48">
        <f t="shared" si="4"/>
        <v>2</v>
      </c>
      <c r="Z59" s="48" t="str">
        <f t="shared" si="5"/>
        <v>25_2</v>
      </c>
      <c r="AA59" s="55">
        <v>1996</v>
      </c>
      <c r="AB59" s="5"/>
      <c r="AC59" s="48">
        <v>25</v>
      </c>
      <c r="AD59" s="55">
        <v>2</v>
      </c>
      <c r="AE59" s="55">
        <v>10</v>
      </c>
      <c r="AF59" s="48">
        <f t="shared" si="6"/>
        <v>2</v>
      </c>
      <c r="AG59" s="48" t="str">
        <f t="shared" si="7"/>
        <v>25_2</v>
      </c>
      <c r="AH59" s="55">
        <v>2056</v>
      </c>
      <c r="AI59" s="5"/>
      <c r="AJ59" s="48">
        <v>25</v>
      </c>
      <c r="AK59" s="55">
        <v>2</v>
      </c>
      <c r="AL59" s="55">
        <v>10</v>
      </c>
      <c r="AM59" s="48">
        <f t="shared" si="8"/>
        <v>2</v>
      </c>
      <c r="AN59" s="48" t="str">
        <f t="shared" si="9"/>
        <v>25_2</v>
      </c>
      <c r="AO59" s="55">
        <v>2116</v>
      </c>
      <c r="AP59" s="494"/>
      <c r="AQ59" s="48">
        <v>25</v>
      </c>
      <c r="AR59" s="55">
        <v>2</v>
      </c>
      <c r="AS59" s="55">
        <v>10</v>
      </c>
      <c r="AT59" s="48">
        <f t="shared" si="10"/>
        <v>2</v>
      </c>
      <c r="AU59" s="48" t="str">
        <f t="shared" si="11"/>
        <v>25_2</v>
      </c>
      <c r="AV59" s="136">
        <f t="shared" si="14"/>
        <v>2056</v>
      </c>
      <c r="AW59" s="136">
        <f t="shared" si="15"/>
        <v>2116</v>
      </c>
      <c r="AX59" s="136">
        <f t="shared" si="24"/>
        <v>2116</v>
      </c>
      <c r="AY59" s="43">
        <f t="shared" si="20"/>
        <v>13.564102564102564</v>
      </c>
      <c r="AZ59" s="5"/>
      <c r="BA59" s="5"/>
      <c r="BB59" s="5"/>
      <c r="BC59" s="5"/>
      <c r="BD59" s="5"/>
      <c r="BE59" s="6"/>
    </row>
    <row r="60" spans="1:57" x14ac:dyDescent="0.15">
      <c r="A60" s="48">
        <v>25</v>
      </c>
      <c r="B60" s="55">
        <v>3</v>
      </c>
      <c r="C60" s="55">
        <v>11</v>
      </c>
      <c r="D60" s="48">
        <f t="shared" si="12"/>
        <v>3</v>
      </c>
      <c r="E60" s="48" t="str">
        <f t="shared" si="13"/>
        <v>25_3</v>
      </c>
      <c r="F60" s="55">
        <v>1956</v>
      </c>
      <c r="G60" s="1"/>
      <c r="H60" s="48">
        <v>25</v>
      </c>
      <c r="I60" s="55">
        <v>3</v>
      </c>
      <c r="J60" s="55">
        <v>11</v>
      </c>
      <c r="K60" s="48">
        <f t="shared" si="0"/>
        <v>3</v>
      </c>
      <c r="L60" s="48" t="str">
        <f t="shared" si="1"/>
        <v>25_3</v>
      </c>
      <c r="M60" s="55">
        <v>2015</v>
      </c>
      <c r="N60" s="5"/>
      <c r="O60" s="48">
        <v>25</v>
      </c>
      <c r="P60" s="55">
        <v>3</v>
      </c>
      <c r="Q60" s="55">
        <v>11</v>
      </c>
      <c r="R60" s="48">
        <f t="shared" si="2"/>
        <v>3</v>
      </c>
      <c r="S60" s="48" t="str">
        <f t="shared" si="3"/>
        <v>25_3</v>
      </c>
      <c r="T60" s="55">
        <v>2057</v>
      </c>
      <c r="U60" s="5"/>
      <c r="V60" s="48">
        <v>25</v>
      </c>
      <c r="W60" s="55">
        <v>3</v>
      </c>
      <c r="X60" s="55">
        <v>11</v>
      </c>
      <c r="Y60" s="48">
        <f t="shared" si="4"/>
        <v>3</v>
      </c>
      <c r="Z60" s="48" t="str">
        <f t="shared" si="5"/>
        <v>25_3</v>
      </c>
      <c r="AA60" s="55">
        <v>2057</v>
      </c>
      <c r="AB60" s="5"/>
      <c r="AC60" s="48">
        <v>25</v>
      </c>
      <c r="AD60" s="55">
        <v>3</v>
      </c>
      <c r="AE60" s="55">
        <v>11</v>
      </c>
      <c r="AF60" s="48">
        <f t="shared" si="6"/>
        <v>3</v>
      </c>
      <c r="AG60" s="48" t="str">
        <f t="shared" si="7"/>
        <v>25_3</v>
      </c>
      <c r="AH60" s="55">
        <v>2117</v>
      </c>
      <c r="AI60" s="5"/>
      <c r="AJ60" s="48">
        <v>25</v>
      </c>
      <c r="AK60" s="55">
        <v>3</v>
      </c>
      <c r="AL60" s="55">
        <v>11</v>
      </c>
      <c r="AM60" s="48">
        <f t="shared" si="8"/>
        <v>3</v>
      </c>
      <c r="AN60" s="48" t="str">
        <f t="shared" si="9"/>
        <v>25_3</v>
      </c>
      <c r="AO60" s="55">
        <v>2177</v>
      </c>
      <c r="AP60" s="494"/>
      <c r="AQ60" s="48">
        <v>25</v>
      </c>
      <c r="AR60" s="55">
        <v>3</v>
      </c>
      <c r="AS60" s="55">
        <v>11</v>
      </c>
      <c r="AT60" s="48">
        <f t="shared" si="10"/>
        <v>3</v>
      </c>
      <c r="AU60" s="48" t="str">
        <f t="shared" si="11"/>
        <v>25_3</v>
      </c>
      <c r="AV60" s="136">
        <f t="shared" si="14"/>
        <v>2117</v>
      </c>
      <c r="AW60" s="136">
        <f t="shared" si="15"/>
        <v>2177</v>
      </c>
      <c r="AX60" s="136">
        <f t="shared" si="24"/>
        <v>2177</v>
      </c>
      <c r="AY60" s="43">
        <f t="shared" si="20"/>
        <v>13.955128205128204</v>
      </c>
      <c r="AZ60" s="5"/>
      <c r="BA60" s="5"/>
      <c r="BB60" s="5"/>
      <c r="BC60" s="5"/>
      <c r="BD60" s="5"/>
      <c r="BE60" s="6"/>
    </row>
    <row r="61" spans="1:57" x14ac:dyDescent="0.15">
      <c r="A61" s="48">
        <v>25</v>
      </c>
      <c r="B61" s="55">
        <v>4</v>
      </c>
      <c r="C61" s="55">
        <v>12</v>
      </c>
      <c r="D61" s="48">
        <f t="shared" si="12"/>
        <v>4</v>
      </c>
      <c r="E61" s="48" t="str">
        <f t="shared" si="13"/>
        <v>25_4</v>
      </c>
      <c r="F61" s="55">
        <v>2017</v>
      </c>
      <c r="G61" s="1"/>
      <c r="H61" s="48">
        <v>25</v>
      </c>
      <c r="I61" s="55">
        <v>4</v>
      </c>
      <c r="J61" s="55">
        <v>12</v>
      </c>
      <c r="K61" s="48">
        <f t="shared" si="0"/>
        <v>4</v>
      </c>
      <c r="L61" s="48" t="str">
        <f t="shared" si="1"/>
        <v>25_4</v>
      </c>
      <c r="M61" s="55">
        <v>2077</v>
      </c>
      <c r="N61" s="5"/>
      <c r="O61" s="48">
        <v>25</v>
      </c>
      <c r="P61" s="55">
        <v>4</v>
      </c>
      <c r="Q61" s="55">
        <v>12</v>
      </c>
      <c r="R61" s="48">
        <f t="shared" si="2"/>
        <v>4</v>
      </c>
      <c r="S61" s="48" t="str">
        <f t="shared" si="3"/>
        <v>25_4</v>
      </c>
      <c r="T61" s="55">
        <v>2121</v>
      </c>
      <c r="U61" s="5"/>
      <c r="V61" s="48">
        <v>25</v>
      </c>
      <c r="W61" s="55">
        <v>4</v>
      </c>
      <c r="X61" s="55">
        <v>12</v>
      </c>
      <c r="Y61" s="48">
        <f t="shared" si="4"/>
        <v>4</v>
      </c>
      <c r="Z61" s="48" t="str">
        <f t="shared" si="5"/>
        <v>25_4</v>
      </c>
      <c r="AA61" s="55">
        <v>2121</v>
      </c>
      <c r="AB61" s="5"/>
      <c r="AC61" s="48">
        <v>25</v>
      </c>
      <c r="AD61" s="55">
        <v>4</v>
      </c>
      <c r="AE61" s="55">
        <v>12</v>
      </c>
      <c r="AF61" s="48">
        <f t="shared" si="6"/>
        <v>4</v>
      </c>
      <c r="AG61" s="48" t="str">
        <f t="shared" si="7"/>
        <v>25_4</v>
      </c>
      <c r="AH61" s="55">
        <v>2181</v>
      </c>
      <c r="AI61" s="5"/>
      <c r="AJ61" s="48">
        <v>25</v>
      </c>
      <c r="AK61" s="55">
        <v>4</v>
      </c>
      <c r="AL61" s="55">
        <v>12</v>
      </c>
      <c r="AM61" s="48">
        <f t="shared" si="8"/>
        <v>4</v>
      </c>
      <c r="AN61" s="48" t="str">
        <f t="shared" si="9"/>
        <v>25_4</v>
      </c>
      <c r="AO61" s="55">
        <v>2241</v>
      </c>
      <c r="AP61" s="494"/>
      <c r="AQ61" s="48">
        <v>25</v>
      </c>
      <c r="AR61" s="55">
        <v>4</v>
      </c>
      <c r="AS61" s="55">
        <v>12</v>
      </c>
      <c r="AT61" s="48">
        <f t="shared" si="10"/>
        <v>4</v>
      </c>
      <c r="AU61" s="48" t="str">
        <f t="shared" si="11"/>
        <v>25_4</v>
      </c>
      <c r="AV61" s="136">
        <f t="shared" si="14"/>
        <v>2181</v>
      </c>
      <c r="AW61" s="136">
        <f t="shared" si="15"/>
        <v>2241</v>
      </c>
      <c r="AX61" s="136">
        <f t="shared" si="24"/>
        <v>2241</v>
      </c>
      <c r="AY61" s="43">
        <f t="shared" si="20"/>
        <v>14.365384615384615</v>
      </c>
      <c r="AZ61" s="5"/>
      <c r="BA61" s="5"/>
      <c r="BB61" s="5"/>
      <c r="BC61" s="5"/>
      <c r="BD61" s="5"/>
      <c r="BE61" s="6"/>
    </row>
    <row r="62" spans="1:57" x14ac:dyDescent="0.15">
      <c r="A62" s="48">
        <v>25</v>
      </c>
      <c r="B62" s="55">
        <v>5</v>
      </c>
      <c r="C62" s="55">
        <v>13</v>
      </c>
      <c r="D62" s="48">
        <f t="shared" si="12"/>
        <v>5</v>
      </c>
      <c r="E62" s="48" t="str">
        <f t="shared" si="13"/>
        <v>25_5</v>
      </c>
      <c r="F62" s="55">
        <v>2085</v>
      </c>
      <c r="G62" s="1"/>
      <c r="H62" s="48">
        <v>25</v>
      </c>
      <c r="I62" s="55">
        <v>5</v>
      </c>
      <c r="J62" s="55">
        <v>13</v>
      </c>
      <c r="K62" s="48">
        <f t="shared" si="0"/>
        <v>5</v>
      </c>
      <c r="L62" s="48" t="str">
        <f t="shared" si="1"/>
        <v>25_5</v>
      </c>
      <c r="M62" s="55">
        <v>2147</v>
      </c>
      <c r="N62" s="5"/>
      <c r="O62" s="48">
        <v>25</v>
      </c>
      <c r="P62" s="55">
        <v>5</v>
      </c>
      <c r="Q62" s="55">
        <v>13</v>
      </c>
      <c r="R62" s="48">
        <f t="shared" si="2"/>
        <v>5</v>
      </c>
      <c r="S62" s="48" t="str">
        <f t="shared" si="3"/>
        <v>25_5</v>
      </c>
      <c r="T62" s="55">
        <v>2192</v>
      </c>
      <c r="U62" s="5"/>
      <c r="V62" s="48">
        <v>25</v>
      </c>
      <c r="W62" s="55">
        <v>5</v>
      </c>
      <c r="X62" s="55">
        <v>13</v>
      </c>
      <c r="Y62" s="48">
        <f t="shared" si="4"/>
        <v>5</v>
      </c>
      <c r="Z62" s="48" t="str">
        <f t="shared" si="5"/>
        <v>25_5</v>
      </c>
      <c r="AA62" s="55">
        <v>2192</v>
      </c>
      <c r="AB62" s="5"/>
      <c r="AC62" s="48">
        <v>25</v>
      </c>
      <c r="AD62" s="55">
        <v>5</v>
      </c>
      <c r="AE62" s="55">
        <v>13</v>
      </c>
      <c r="AF62" s="48">
        <f t="shared" si="6"/>
        <v>5</v>
      </c>
      <c r="AG62" s="48" t="str">
        <f t="shared" si="7"/>
        <v>25_5</v>
      </c>
      <c r="AH62" s="55">
        <v>2252</v>
      </c>
      <c r="AI62" s="5"/>
      <c r="AJ62" s="48">
        <v>25</v>
      </c>
      <c r="AK62" s="55">
        <v>5</v>
      </c>
      <c r="AL62" s="55">
        <v>13</v>
      </c>
      <c r="AM62" s="48">
        <f t="shared" si="8"/>
        <v>5</v>
      </c>
      <c r="AN62" s="48" t="str">
        <f t="shared" si="9"/>
        <v>25_5</v>
      </c>
      <c r="AO62" s="55">
        <v>2312</v>
      </c>
      <c r="AP62" s="494"/>
      <c r="AQ62" s="48">
        <v>25</v>
      </c>
      <c r="AR62" s="55">
        <v>5</v>
      </c>
      <c r="AS62" s="55">
        <v>13</v>
      </c>
      <c r="AT62" s="48">
        <f t="shared" si="10"/>
        <v>5</v>
      </c>
      <c r="AU62" s="48" t="str">
        <f t="shared" si="11"/>
        <v>25_5</v>
      </c>
      <c r="AV62" s="136">
        <f t="shared" si="14"/>
        <v>2252</v>
      </c>
      <c r="AW62" s="136">
        <f t="shared" si="15"/>
        <v>2312</v>
      </c>
      <c r="AX62" s="136">
        <f t="shared" si="24"/>
        <v>2312</v>
      </c>
      <c r="AY62" s="43">
        <f t="shared" si="20"/>
        <v>14.820512820512821</v>
      </c>
      <c r="AZ62" s="5"/>
      <c r="BA62" s="5"/>
      <c r="BB62" s="5"/>
      <c r="BC62" s="5"/>
      <c r="BD62" s="5"/>
      <c r="BE62" s="6"/>
    </row>
    <row r="63" spans="1:57" x14ac:dyDescent="0.15">
      <c r="A63" s="48">
        <v>25</v>
      </c>
      <c r="B63" s="55">
        <v>6</v>
      </c>
      <c r="C63" s="55">
        <v>14</v>
      </c>
      <c r="D63" s="48">
        <f t="shared" si="12"/>
        <v>6</v>
      </c>
      <c r="E63" s="48" t="str">
        <f t="shared" si="13"/>
        <v>25_6</v>
      </c>
      <c r="F63" s="55">
        <v>2154</v>
      </c>
      <c r="G63" s="1"/>
      <c r="H63" s="48">
        <v>25</v>
      </c>
      <c r="I63" s="55">
        <v>6</v>
      </c>
      <c r="J63" s="55">
        <v>14</v>
      </c>
      <c r="K63" s="48">
        <f t="shared" si="0"/>
        <v>6</v>
      </c>
      <c r="L63" s="48" t="str">
        <f t="shared" si="1"/>
        <v>25_6</v>
      </c>
      <c r="M63" s="55">
        <v>2218</v>
      </c>
      <c r="N63" s="5"/>
      <c r="O63" s="48">
        <v>25</v>
      </c>
      <c r="P63" s="55">
        <v>6</v>
      </c>
      <c r="Q63" s="55">
        <v>14</v>
      </c>
      <c r="R63" s="48">
        <f t="shared" si="2"/>
        <v>6</v>
      </c>
      <c r="S63" s="48" t="str">
        <f t="shared" si="3"/>
        <v>25_6</v>
      </c>
      <c r="T63" s="55">
        <v>2265</v>
      </c>
      <c r="U63" s="5"/>
      <c r="V63" s="48">
        <v>25</v>
      </c>
      <c r="W63" s="55">
        <v>6</v>
      </c>
      <c r="X63" s="55">
        <v>14</v>
      </c>
      <c r="Y63" s="48">
        <f t="shared" si="4"/>
        <v>6</v>
      </c>
      <c r="Z63" s="48" t="str">
        <f t="shared" si="5"/>
        <v>25_6</v>
      </c>
      <c r="AA63" s="55">
        <v>2265</v>
      </c>
      <c r="AB63" s="5"/>
      <c r="AC63" s="48">
        <v>25</v>
      </c>
      <c r="AD63" s="55">
        <v>6</v>
      </c>
      <c r="AE63" s="55">
        <v>14</v>
      </c>
      <c r="AF63" s="48">
        <f t="shared" si="6"/>
        <v>6</v>
      </c>
      <c r="AG63" s="48" t="str">
        <f t="shared" si="7"/>
        <v>25_6</v>
      </c>
      <c r="AH63" s="55">
        <v>2325</v>
      </c>
      <c r="AI63" s="5"/>
      <c r="AJ63" s="48">
        <v>25</v>
      </c>
      <c r="AK63" s="55">
        <v>6</v>
      </c>
      <c r="AL63" s="55">
        <v>14</v>
      </c>
      <c r="AM63" s="48">
        <f t="shared" si="8"/>
        <v>6</v>
      </c>
      <c r="AN63" s="48" t="str">
        <f t="shared" si="9"/>
        <v>25_6</v>
      </c>
      <c r="AO63" s="55">
        <v>2385</v>
      </c>
      <c r="AP63" s="494"/>
      <c r="AQ63" s="48">
        <v>25</v>
      </c>
      <c r="AR63" s="55">
        <v>6</v>
      </c>
      <c r="AS63" s="55">
        <v>14</v>
      </c>
      <c r="AT63" s="48">
        <f t="shared" si="10"/>
        <v>6</v>
      </c>
      <c r="AU63" s="48" t="str">
        <f t="shared" si="11"/>
        <v>25_6</v>
      </c>
      <c r="AV63" s="136">
        <f t="shared" si="14"/>
        <v>2325</v>
      </c>
      <c r="AW63" s="136">
        <f t="shared" si="15"/>
        <v>2385</v>
      </c>
      <c r="AX63" s="136">
        <f t="shared" si="24"/>
        <v>2385</v>
      </c>
      <c r="AY63" s="43">
        <f t="shared" si="20"/>
        <v>15.288461538461538</v>
      </c>
      <c r="AZ63" s="5"/>
      <c r="BA63" s="5"/>
      <c r="BB63" s="5"/>
      <c r="BC63" s="5"/>
      <c r="BD63" s="5"/>
      <c r="BE63" s="6"/>
    </row>
    <row r="64" spans="1:57" x14ac:dyDescent="0.15">
      <c r="A64" s="48">
        <v>25</v>
      </c>
      <c r="B64" s="55">
        <v>7</v>
      </c>
      <c r="C64" s="55">
        <v>15</v>
      </c>
      <c r="D64" s="48">
        <f t="shared" si="12"/>
        <v>7</v>
      </c>
      <c r="E64" s="48" t="str">
        <f t="shared" si="13"/>
        <v>25_7</v>
      </c>
      <c r="F64" s="55">
        <v>2217</v>
      </c>
      <c r="G64" s="1"/>
      <c r="H64" s="48">
        <v>25</v>
      </c>
      <c r="I64" s="55">
        <v>7</v>
      </c>
      <c r="J64" s="55">
        <v>15</v>
      </c>
      <c r="K64" s="48">
        <f t="shared" si="0"/>
        <v>7</v>
      </c>
      <c r="L64" s="48" t="str">
        <f t="shared" si="1"/>
        <v>25_7</v>
      </c>
      <c r="M64" s="55">
        <v>2283</v>
      </c>
      <c r="N64" s="77"/>
      <c r="O64" s="48">
        <v>25</v>
      </c>
      <c r="P64" s="55">
        <v>7</v>
      </c>
      <c r="Q64" s="55">
        <v>15</v>
      </c>
      <c r="R64" s="48">
        <f t="shared" si="2"/>
        <v>7</v>
      </c>
      <c r="S64" s="48" t="str">
        <f t="shared" si="3"/>
        <v>25_7</v>
      </c>
      <c r="T64" s="55">
        <v>2331</v>
      </c>
      <c r="U64" s="5"/>
      <c r="V64" s="48">
        <v>25</v>
      </c>
      <c r="W64" s="55">
        <v>7</v>
      </c>
      <c r="X64" s="55">
        <v>15</v>
      </c>
      <c r="Y64" s="48">
        <f t="shared" si="4"/>
        <v>7</v>
      </c>
      <c r="Z64" s="48" t="str">
        <f t="shared" si="5"/>
        <v>25_7</v>
      </c>
      <c r="AA64" s="55">
        <v>2331</v>
      </c>
      <c r="AB64" s="5"/>
      <c r="AC64" s="48">
        <v>25</v>
      </c>
      <c r="AD64" s="55">
        <v>7</v>
      </c>
      <c r="AE64" s="55">
        <v>15</v>
      </c>
      <c r="AF64" s="48">
        <f t="shared" si="6"/>
        <v>7</v>
      </c>
      <c r="AG64" s="48" t="str">
        <f t="shared" si="7"/>
        <v>25_7</v>
      </c>
      <c r="AH64" s="55">
        <v>2391</v>
      </c>
      <c r="AI64" s="77"/>
      <c r="AJ64" s="48">
        <v>25</v>
      </c>
      <c r="AK64" s="55">
        <v>7</v>
      </c>
      <c r="AL64" s="55">
        <v>15</v>
      </c>
      <c r="AM64" s="48">
        <f t="shared" si="8"/>
        <v>7</v>
      </c>
      <c r="AN64" s="48" t="str">
        <f t="shared" si="9"/>
        <v>25_7</v>
      </c>
      <c r="AO64" s="55">
        <v>2451</v>
      </c>
      <c r="AP64" s="494"/>
      <c r="AQ64" s="48">
        <v>25</v>
      </c>
      <c r="AR64" s="55">
        <v>7</v>
      </c>
      <c r="AS64" s="55">
        <v>15</v>
      </c>
      <c r="AT64" s="48">
        <f t="shared" si="10"/>
        <v>7</v>
      </c>
      <c r="AU64" s="48" t="str">
        <f t="shared" si="11"/>
        <v>25_7</v>
      </c>
      <c r="AV64" s="136">
        <f t="shared" si="14"/>
        <v>2391</v>
      </c>
      <c r="AW64" s="136">
        <f t="shared" si="15"/>
        <v>2451</v>
      </c>
      <c r="AX64" s="136">
        <f t="shared" si="24"/>
        <v>2451</v>
      </c>
      <c r="AY64" s="43">
        <f t="shared" si="20"/>
        <v>15.711538461538462</v>
      </c>
      <c r="AZ64" s="5"/>
      <c r="BA64" s="5"/>
      <c r="BB64" s="5"/>
      <c r="BC64" s="5"/>
      <c r="BD64" s="5"/>
      <c r="BE64" s="6"/>
    </row>
    <row r="65" spans="1:57" x14ac:dyDescent="0.15">
      <c r="A65" s="48">
        <v>25</v>
      </c>
      <c r="B65" s="55">
        <v>8</v>
      </c>
      <c r="C65" s="55">
        <v>16</v>
      </c>
      <c r="D65" s="48">
        <f t="shared" si="12"/>
        <v>8</v>
      </c>
      <c r="E65" s="48" t="str">
        <f t="shared" si="13"/>
        <v>25_8</v>
      </c>
      <c r="F65" s="55">
        <v>2289</v>
      </c>
      <c r="G65" s="1"/>
      <c r="H65" s="48">
        <v>25</v>
      </c>
      <c r="I65" s="55">
        <v>8</v>
      </c>
      <c r="J65" s="55">
        <v>16</v>
      </c>
      <c r="K65" s="48">
        <f t="shared" si="0"/>
        <v>8</v>
      </c>
      <c r="L65" s="48" t="str">
        <f t="shared" si="1"/>
        <v>25_8</v>
      </c>
      <c r="M65" s="55">
        <v>2357</v>
      </c>
      <c r="N65" s="77"/>
      <c r="O65" s="48">
        <v>25</v>
      </c>
      <c r="P65" s="55">
        <v>8</v>
      </c>
      <c r="Q65" s="55">
        <v>16</v>
      </c>
      <c r="R65" s="48">
        <f t="shared" si="2"/>
        <v>8</v>
      </c>
      <c r="S65" s="48" t="str">
        <f t="shared" si="3"/>
        <v>25_8</v>
      </c>
      <c r="T65" s="55">
        <v>2407</v>
      </c>
      <c r="U65" s="5"/>
      <c r="V65" s="48">
        <v>25</v>
      </c>
      <c r="W65" s="55">
        <v>8</v>
      </c>
      <c r="X65" s="55">
        <v>16</v>
      </c>
      <c r="Y65" s="48">
        <f t="shared" si="4"/>
        <v>8</v>
      </c>
      <c r="Z65" s="48" t="str">
        <f t="shared" si="5"/>
        <v>25_8</v>
      </c>
      <c r="AA65" s="55">
        <v>2407</v>
      </c>
      <c r="AB65" s="5"/>
      <c r="AC65" s="48">
        <v>25</v>
      </c>
      <c r="AD65" s="55">
        <v>8</v>
      </c>
      <c r="AE65" s="55">
        <v>16</v>
      </c>
      <c r="AF65" s="48">
        <f t="shared" si="6"/>
        <v>8</v>
      </c>
      <c r="AG65" s="48" t="str">
        <f t="shared" si="7"/>
        <v>25_8</v>
      </c>
      <c r="AH65" s="55">
        <v>2467</v>
      </c>
      <c r="AI65" s="77"/>
      <c r="AJ65" s="48">
        <v>25</v>
      </c>
      <c r="AK65" s="55">
        <v>8</v>
      </c>
      <c r="AL65" s="55">
        <v>16</v>
      </c>
      <c r="AM65" s="48">
        <f t="shared" si="8"/>
        <v>8</v>
      </c>
      <c r="AN65" s="48" t="str">
        <f t="shared" si="9"/>
        <v>25_8</v>
      </c>
      <c r="AO65" s="55">
        <v>2527</v>
      </c>
      <c r="AP65" s="494"/>
      <c r="AQ65" s="48">
        <v>25</v>
      </c>
      <c r="AR65" s="55">
        <v>8</v>
      </c>
      <c r="AS65" s="55">
        <v>16</v>
      </c>
      <c r="AT65" s="48">
        <f t="shared" si="10"/>
        <v>8</v>
      </c>
      <c r="AU65" s="48" t="str">
        <f t="shared" si="11"/>
        <v>25_8</v>
      </c>
      <c r="AV65" s="136">
        <f t="shared" si="14"/>
        <v>2467</v>
      </c>
      <c r="AW65" s="136">
        <f t="shared" si="15"/>
        <v>2527</v>
      </c>
      <c r="AX65" s="136">
        <f t="shared" si="24"/>
        <v>2527</v>
      </c>
      <c r="AY65" s="43">
        <f t="shared" si="20"/>
        <v>16.198717948717949</v>
      </c>
      <c r="AZ65" s="5"/>
      <c r="BA65" s="5"/>
      <c r="BB65" s="5"/>
      <c r="BC65" s="5"/>
      <c r="BD65" s="5"/>
      <c r="BE65" s="6"/>
    </row>
    <row r="66" spans="1:57" x14ac:dyDescent="0.15">
      <c r="A66" s="48">
        <v>25</v>
      </c>
      <c r="B66" s="55">
        <v>9</v>
      </c>
      <c r="C66" s="55">
        <v>17</v>
      </c>
      <c r="D66" s="48">
        <f t="shared" si="12"/>
        <v>9</v>
      </c>
      <c r="E66" s="48" t="str">
        <f t="shared" si="13"/>
        <v>25_9</v>
      </c>
      <c r="F66" s="55">
        <v>2346</v>
      </c>
      <c r="G66" s="1"/>
      <c r="H66" s="48">
        <v>25</v>
      </c>
      <c r="I66" s="55">
        <v>9</v>
      </c>
      <c r="J66" s="55">
        <v>17</v>
      </c>
      <c r="K66" s="48">
        <f t="shared" si="0"/>
        <v>9</v>
      </c>
      <c r="L66" s="48" t="str">
        <f t="shared" si="1"/>
        <v>25_9</v>
      </c>
      <c r="M66" s="55">
        <v>2417</v>
      </c>
      <c r="N66" s="77"/>
      <c r="O66" s="48">
        <v>25</v>
      </c>
      <c r="P66" s="55">
        <v>9</v>
      </c>
      <c r="Q66" s="55">
        <v>17</v>
      </c>
      <c r="R66" s="48">
        <f t="shared" si="2"/>
        <v>9</v>
      </c>
      <c r="S66" s="48" t="str">
        <f t="shared" si="3"/>
        <v>25_9</v>
      </c>
      <c r="T66" s="55">
        <v>2467</v>
      </c>
      <c r="U66" s="5"/>
      <c r="V66" s="48">
        <v>25</v>
      </c>
      <c r="W66" s="55">
        <v>9</v>
      </c>
      <c r="X66" s="55">
        <v>17</v>
      </c>
      <c r="Y66" s="48">
        <f t="shared" si="4"/>
        <v>9</v>
      </c>
      <c r="Z66" s="48" t="str">
        <f t="shared" si="5"/>
        <v>25_9</v>
      </c>
      <c r="AA66" s="55">
        <v>2467</v>
      </c>
      <c r="AB66" s="5"/>
      <c r="AC66" s="48">
        <v>25</v>
      </c>
      <c r="AD66" s="55">
        <v>9</v>
      </c>
      <c r="AE66" s="55">
        <v>17</v>
      </c>
      <c r="AF66" s="48">
        <f t="shared" si="6"/>
        <v>9</v>
      </c>
      <c r="AG66" s="48" t="str">
        <f t="shared" si="7"/>
        <v>25_9</v>
      </c>
      <c r="AH66" s="55">
        <v>2527</v>
      </c>
      <c r="AI66" s="77"/>
      <c r="AJ66" s="48">
        <v>25</v>
      </c>
      <c r="AK66" s="55">
        <v>9</v>
      </c>
      <c r="AL66" s="55">
        <v>17</v>
      </c>
      <c r="AM66" s="48">
        <f t="shared" si="8"/>
        <v>9</v>
      </c>
      <c r="AN66" s="48" t="str">
        <f t="shared" si="9"/>
        <v>25_9</v>
      </c>
      <c r="AO66" s="55">
        <v>2587</v>
      </c>
      <c r="AP66" s="494"/>
      <c r="AQ66" s="48">
        <v>25</v>
      </c>
      <c r="AR66" s="55">
        <v>9</v>
      </c>
      <c r="AS66" s="55">
        <v>17</v>
      </c>
      <c r="AT66" s="48">
        <f t="shared" si="10"/>
        <v>9</v>
      </c>
      <c r="AU66" s="48" t="str">
        <f t="shared" si="11"/>
        <v>25_9</v>
      </c>
      <c r="AV66" s="136">
        <f t="shared" si="14"/>
        <v>2527</v>
      </c>
      <c r="AW66" s="136">
        <f t="shared" si="15"/>
        <v>2587</v>
      </c>
      <c r="AX66" s="136">
        <f t="shared" si="24"/>
        <v>2587</v>
      </c>
      <c r="AY66" s="43">
        <f t="shared" si="20"/>
        <v>16.583333333333332</v>
      </c>
      <c r="AZ66" s="5"/>
      <c r="BA66" s="5"/>
      <c r="BB66" s="5"/>
      <c r="BC66" s="5"/>
      <c r="BD66" s="5"/>
      <c r="BE66" s="6"/>
    </row>
    <row r="67" spans="1:57" x14ac:dyDescent="0.15">
      <c r="A67" s="48">
        <v>25</v>
      </c>
      <c r="B67" s="55">
        <v>10</v>
      </c>
      <c r="C67" s="55">
        <v>18</v>
      </c>
      <c r="D67" s="48">
        <f t="shared" si="12"/>
        <v>10</v>
      </c>
      <c r="E67" s="48" t="str">
        <f t="shared" si="13"/>
        <v>25_10</v>
      </c>
      <c r="F67" s="55">
        <v>2415</v>
      </c>
      <c r="G67" s="1"/>
      <c r="H67" s="48">
        <v>25</v>
      </c>
      <c r="I67" s="55">
        <v>10</v>
      </c>
      <c r="J67" s="55">
        <v>18</v>
      </c>
      <c r="K67" s="48">
        <f t="shared" si="0"/>
        <v>10</v>
      </c>
      <c r="L67" s="48" t="str">
        <f t="shared" si="1"/>
        <v>25_10</v>
      </c>
      <c r="M67" s="55">
        <v>2487</v>
      </c>
      <c r="N67" s="77"/>
      <c r="O67" s="48">
        <v>25</v>
      </c>
      <c r="P67" s="55">
        <v>10</v>
      </c>
      <c r="Q67" s="55">
        <v>18</v>
      </c>
      <c r="R67" s="48">
        <f t="shared" si="2"/>
        <v>10</v>
      </c>
      <c r="S67" s="48" t="str">
        <f t="shared" si="3"/>
        <v>25_10</v>
      </c>
      <c r="T67" s="55">
        <v>2540</v>
      </c>
      <c r="U67" s="5"/>
      <c r="V67" s="48">
        <v>25</v>
      </c>
      <c r="W67" s="55">
        <v>10</v>
      </c>
      <c r="X67" s="55">
        <v>18</v>
      </c>
      <c r="Y67" s="48">
        <f t="shared" si="4"/>
        <v>10</v>
      </c>
      <c r="Z67" s="48" t="str">
        <f t="shared" si="5"/>
        <v>25_10</v>
      </c>
      <c r="AA67" s="55">
        <v>2540</v>
      </c>
      <c r="AB67" s="5"/>
      <c r="AC67" s="48">
        <v>25</v>
      </c>
      <c r="AD67" s="55">
        <v>10</v>
      </c>
      <c r="AE67" s="55">
        <v>18</v>
      </c>
      <c r="AF67" s="48">
        <f t="shared" si="6"/>
        <v>10</v>
      </c>
      <c r="AG67" s="48" t="str">
        <f t="shared" si="7"/>
        <v>25_10</v>
      </c>
      <c r="AH67" s="55">
        <v>2600</v>
      </c>
      <c r="AI67" s="77"/>
      <c r="AJ67" s="48">
        <v>25</v>
      </c>
      <c r="AK67" s="55">
        <v>10</v>
      </c>
      <c r="AL67" s="55">
        <v>18</v>
      </c>
      <c r="AM67" s="48">
        <f t="shared" si="8"/>
        <v>10</v>
      </c>
      <c r="AN67" s="48" t="str">
        <f t="shared" si="9"/>
        <v>25_10</v>
      </c>
      <c r="AO67" s="55">
        <v>2660</v>
      </c>
      <c r="AP67" s="494"/>
      <c r="AQ67" s="48">
        <v>25</v>
      </c>
      <c r="AR67" s="55">
        <v>10</v>
      </c>
      <c r="AS67" s="55">
        <v>18</v>
      </c>
      <c r="AT67" s="48">
        <f t="shared" si="10"/>
        <v>10</v>
      </c>
      <c r="AU67" s="48" t="str">
        <f t="shared" si="11"/>
        <v>25_10</v>
      </c>
      <c r="AV67" s="136">
        <f t="shared" si="14"/>
        <v>2600</v>
      </c>
      <c r="AW67" s="136">
        <f t="shared" si="15"/>
        <v>2660</v>
      </c>
      <c r="AX67" s="136">
        <f t="shared" si="24"/>
        <v>2660</v>
      </c>
      <c r="AY67" s="43">
        <f t="shared" si="20"/>
        <v>17.051282051282051</v>
      </c>
      <c r="AZ67" s="5"/>
      <c r="BA67" s="5"/>
      <c r="BB67" s="5"/>
      <c r="BC67" s="5"/>
      <c r="BD67" s="5"/>
      <c r="BE67" s="6"/>
    </row>
    <row r="68" spans="1:57" x14ac:dyDescent="0.15">
      <c r="A68" s="48">
        <v>29</v>
      </c>
      <c r="B68" s="55">
        <v>0</v>
      </c>
      <c r="C68" s="55">
        <v>6</v>
      </c>
      <c r="D68" s="48">
        <f t="shared" si="12"/>
        <v>0</v>
      </c>
      <c r="E68" s="48" t="str">
        <f t="shared" si="13"/>
        <v>29_0</v>
      </c>
      <c r="F68" s="55">
        <v>1710</v>
      </c>
      <c r="G68" s="1"/>
      <c r="H68" s="48">
        <v>29</v>
      </c>
      <c r="I68" s="55">
        <v>0</v>
      </c>
      <c r="J68" s="55">
        <v>6</v>
      </c>
      <c r="K68" s="48">
        <f t="shared" si="0"/>
        <v>0</v>
      </c>
      <c r="L68" s="48" t="str">
        <f t="shared" si="1"/>
        <v>29_0</v>
      </c>
      <c r="M68" s="55">
        <v>1761</v>
      </c>
      <c r="N68" s="77"/>
      <c r="O68" s="48">
        <v>29</v>
      </c>
      <c r="P68" s="55">
        <v>0</v>
      </c>
      <c r="Q68" s="55">
        <v>6</v>
      </c>
      <c r="R68" s="48">
        <f t="shared" si="2"/>
        <v>0</v>
      </c>
      <c r="S68" s="48" t="str">
        <f t="shared" si="3"/>
        <v>29_0</v>
      </c>
      <c r="T68" s="55">
        <v>1798</v>
      </c>
      <c r="U68" s="5"/>
      <c r="V68" s="48">
        <v>29</v>
      </c>
      <c r="W68" s="55">
        <v>0</v>
      </c>
      <c r="X68" s="55">
        <v>6</v>
      </c>
      <c r="Y68" s="48">
        <f t="shared" si="4"/>
        <v>0</v>
      </c>
      <c r="Z68" s="48" t="str">
        <f t="shared" si="5"/>
        <v>29_0</v>
      </c>
      <c r="AA68" s="55">
        <v>1798</v>
      </c>
      <c r="AB68" s="5"/>
      <c r="AC68" s="48">
        <v>29</v>
      </c>
      <c r="AD68" s="55">
        <v>0</v>
      </c>
      <c r="AE68" s="55">
        <v>6</v>
      </c>
      <c r="AF68" s="48">
        <f t="shared" si="6"/>
        <v>0</v>
      </c>
      <c r="AG68" s="48" t="str">
        <f t="shared" si="7"/>
        <v>29_0</v>
      </c>
      <c r="AH68" s="55">
        <v>1858</v>
      </c>
      <c r="AI68" s="77"/>
      <c r="AJ68" s="48">
        <v>29</v>
      </c>
      <c r="AK68" s="55">
        <v>0</v>
      </c>
      <c r="AL68" s="55">
        <v>6</v>
      </c>
      <c r="AM68" s="48">
        <f t="shared" si="8"/>
        <v>0</v>
      </c>
      <c r="AN68" s="48" t="str">
        <f t="shared" si="9"/>
        <v>29_0</v>
      </c>
      <c r="AO68" s="55">
        <v>1918</v>
      </c>
      <c r="AP68" s="494"/>
      <c r="AQ68" s="48">
        <v>29</v>
      </c>
      <c r="AR68" s="55">
        <v>0</v>
      </c>
      <c r="AS68" s="55">
        <v>6</v>
      </c>
      <c r="AT68" s="48">
        <f t="shared" si="10"/>
        <v>0</v>
      </c>
      <c r="AU68" s="48" t="str">
        <f t="shared" si="11"/>
        <v>29_0</v>
      </c>
      <c r="AV68" s="136">
        <f t="shared" si="14"/>
        <v>1858</v>
      </c>
      <c r="AW68" s="136">
        <f t="shared" si="15"/>
        <v>1918</v>
      </c>
      <c r="AX68" s="136">
        <f t="shared" si="24"/>
        <v>1918</v>
      </c>
      <c r="AY68" s="43">
        <f t="shared" si="20"/>
        <v>12.294871794871796</v>
      </c>
      <c r="AZ68" s="5"/>
      <c r="BA68" s="5"/>
      <c r="BB68" s="5"/>
      <c r="BC68" s="5"/>
      <c r="BD68" s="5"/>
      <c r="BE68" s="6"/>
    </row>
    <row r="69" spans="1:57" x14ac:dyDescent="0.15">
      <c r="A69" s="48">
        <v>29</v>
      </c>
      <c r="B69" s="55">
        <v>1</v>
      </c>
      <c r="C69" s="55">
        <v>7</v>
      </c>
      <c r="D69" s="48">
        <f t="shared" si="12"/>
        <v>1</v>
      </c>
      <c r="E69" s="48" t="str">
        <f t="shared" si="13"/>
        <v>29_1</v>
      </c>
      <c r="F69" s="55">
        <v>1755</v>
      </c>
      <c r="G69" s="1"/>
      <c r="H69" s="48">
        <v>29</v>
      </c>
      <c r="I69" s="55">
        <v>1</v>
      </c>
      <c r="J69" s="55">
        <v>7</v>
      </c>
      <c r="K69" s="48">
        <f t="shared" si="0"/>
        <v>1</v>
      </c>
      <c r="L69" s="48" t="str">
        <f t="shared" si="1"/>
        <v>29_1</v>
      </c>
      <c r="M69" s="55">
        <v>1808</v>
      </c>
      <c r="N69" s="77"/>
      <c r="O69" s="48">
        <v>29</v>
      </c>
      <c r="P69" s="55">
        <v>1</v>
      </c>
      <c r="Q69" s="55">
        <v>7</v>
      </c>
      <c r="R69" s="48">
        <f t="shared" si="2"/>
        <v>1</v>
      </c>
      <c r="S69" s="48" t="str">
        <f t="shared" si="3"/>
        <v>29_1</v>
      </c>
      <c r="T69" s="55">
        <v>1846</v>
      </c>
      <c r="U69" s="5"/>
      <c r="V69" s="48">
        <v>29</v>
      </c>
      <c r="W69" s="55">
        <v>1</v>
      </c>
      <c r="X69" s="55">
        <v>7</v>
      </c>
      <c r="Y69" s="48">
        <f t="shared" si="4"/>
        <v>1</v>
      </c>
      <c r="Z69" s="48" t="str">
        <f t="shared" si="5"/>
        <v>29_1</v>
      </c>
      <c r="AA69" s="55">
        <v>1846</v>
      </c>
      <c r="AB69" s="5"/>
      <c r="AC69" s="48">
        <v>29</v>
      </c>
      <c r="AD69" s="55">
        <v>1</v>
      </c>
      <c r="AE69" s="55">
        <v>7</v>
      </c>
      <c r="AF69" s="48">
        <f t="shared" si="6"/>
        <v>1</v>
      </c>
      <c r="AG69" s="48" t="str">
        <f t="shared" si="7"/>
        <v>29_1</v>
      </c>
      <c r="AH69" s="55">
        <v>1906</v>
      </c>
      <c r="AI69" s="77"/>
      <c r="AJ69" s="48">
        <v>29</v>
      </c>
      <c r="AK69" s="55">
        <v>1</v>
      </c>
      <c r="AL69" s="55">
        <v>7</v>
      </c>
      <c r="AM69" s="48">
        <f t="shared" si="8"/>
        <v>1</v>
      </c>
      <c r="AN69" s="48" t="str">
        <f t="shared" si="9"/>
        <v>29_1</v>
      </c>
      <c r="AO69" s="55">
        <v>1966</v>
      </c>
      <c r="AP69" s="494"/>
      <c r="AQ69" s="48">
        <v>29</v>
      </c>
      <c r="AR69" s="55">
        <v>1</v>
      </c>
      <c r="AS69" s="55">
        <v>7</v>
      </c>
      <c r="AT69" s="48">
        <f t="shared" si="10"/>
        <v>1</v>
      </c>
      <c r="AU69" s="48" t="str">
        <f t="shared" si="11"/>
        <v>29_1</v>
      </c>
      <c r="AV69" s="136">
        <f t="shared" si="14"/>
        <v>1906</v>
      </c>
      <c r="AW69" s="136">
        <f t="shared" si="15"/>
        <v>1966</v>
      </c>
      <c r="AX69" s="136">
        <f t="shared" si="24"/>
        <v>1966</v>
      </c>
      <c r="AY69" s="43">
        <f t="shared" si="20"/>
        <v>12.602564102564102</v>
      </c>
      <c r="AZ69" s="5"/>
      <c r="BA69" s="5"/>
      <c r="BB69" s="5"/>
      <c r="BC69" s="5"/>
      <c r="BD69" s="5"/>
      <c r="BE69" s="6"/>
    </row>
    <row r="70" spans="1:57" x14ac:dyDescent="0.15">
      <c r="A70" s="48">
        <v>30</v>
      </c>
      <c r="B70" s="55">
        <v>0</v>
      </c>
      <c r="C70" s="55">
        <v>8</v>
      </c>
      <c r="D70" s="48">
        <f t="shared" si="12"/>
        <v>0</v>
      </c>
      <c r="E70" s="48" t="str">
        <f t="shared" si="13"/>
        <v>30_0</v>
      </c>
      <c r="F70" s="55">
        <v>1800</v>
      </c>
      <c r="G70" s="1"/>
      <c r="H70" s="48">
        <v>30</v>
      </c>
      <c r="I70" s="55">
        <v>0</v>
      </c>
      <c r="J70" s="55">
        <v>8</v>
      </c>
      <c r="K70" s="48">
        <f t="shared" si="0"/>
        <v>0</v>
      </c>
      <c r="L70" s="48" t="str">
        <f t="shared" si="1"/>
        <v>30_0</v>
      </c>
      <c r="M70" s="55">
        <v>1854</v>
      </c>
      <c r="N70" s="5"/>
      <c r="O70" s="48">
        <v>30</v>
      </c>
      <c r="P70" s="55">
        <v>0</v>
      </c>
      <c r="Q70" s="55">
        <v>8</v>
      </c>
      <c r="R70" s="48">
        <f t="shared" si="2"/>
        <v>0</v>
      </c>
      <c r="S70" s="48" t="str">
        <f t="shared" si="3"/>
        <v>30_0</v>
      </c>
      <c r="T70" s="55">
        <v>1893</v>
      </c>
      <c r="U70" s="5"/>
      <c r="V70" s="48">
        <v>30</v>
      </c>
      <c r="W70" s="55">
        <v>0</v>
      </c>
      <c r="X70" s="55">
        <v>8</v>
      </c>
      <c r="Y70" s="48">
        <f t="shared" si="4"/>
        <v>0</v>
      </c>
      <c r="Z70" s="48" t="str">
        <f t="shared" si="5"/>
        <v>30_0</v>
      </c>
      <c r="AA70" s="55">
        <v>1893</v>
      </c>
      <c r="AB70" s="5"/>
      <c r="AC70" s="48">
        <v>30</v>
      </c>
      <c r="AD70" s="55">
        <v>0</v>
      </c>
      <c r="AE70" s="55">
        <v>8</v>
      </c>
      <c r="AF70" s="48">
        <f t="shared" si="6"/>
        <v>0</v>
      </c>
      <c r="AG70" s="48" t="str">
        <f t="shared" si="7"/>
        <v>30_0</v>
      </c>
      <c r="AH70" s="55">
        <v>1953</v>
      </c>
      <c r="AI70" s="5"/>
      <c r="AJ70" s="48">
        <v>30</v>
      </c>
      <c r="AK70" s="55">
        <v>0</v>
      </c>
      <c r="AL70" s="55">
        <v>8</v>
      </c>
      <c r="AM70" s="48">
        <f t="shared" si="8"/>
        <v>0</v>
      </c>
      <c r="AN70" s="48" t="str">
        <f t="shared" si="9"/>
        <v>30_0</v>
      </c>
      <c r="AO70" s="55">
        <v>2013</v>
      </c>
      <c r="AP70" s="494"/>
      <c r="AQ70" s="48">
        <v>30</v>
      </c>
      <c r="AR70" s="55">
        <v>0</v>
      </c>
      <c r="AS70" s="55">
        <v>8</v>
      </c>
      <c r="AT70" s="48">
        <f t="shared" si="10"/>
        <v>0</v>
      </c>
      <c r="AU70" s="48" t="str">
        <f t="shared" si="11"/>
        <v>30_0</v>
      </c>
      <c r="AV70" s="136">
        <f t="shared" si="14"/>
        <v>1953</v>
      </c>
      <c r="AW70" s="136">
        <f t="shared" si="15"/>
        <v>2013</v>
      </c>
      <c r="AX70" s="136">
        <f t="shared" si="24"/>
        <v>2013</v>
      </c>
      <c r="AY70" s="43">
        <f t="shared" si="20"/>
        <v>12.903846153846153</v>
      </c>
      <c r="AZ70" s="5"/>
      <c r="BA70" s="5"/>
      <c r="BB70" s="5"/>
      <c r="BC70" s="5"/>
      <c r="BD70" s="5"/>
      <c r="BE70" s="6"/>
    </row>
    <row r="71" spans="1:57" x14ac:dyDescent="0.15">
      <c r="A71" s="48">
        <v>30</v>
      </c>
      <c r="B71" s="48">
        <f>B70+1</f>
        <v>1</v>
      </c>
      <c r="C71" s="55">
        <v>10</v>
      </c>
      <c r="D71" s="48">
        <f t="shared" si="12"/>
        <v>1</v>
      </c>
      <c r="E71" s="48" t="str">
        <f t="shared" si="13"/>
        <v>30_1</v>
      </c>
      <c r="F71" s="55">
        <v>1898</v>
      </c>
      <c r="G71" s="1"/>
      <c r="H71" s="48">
        <v>30</v>
      </c>
      <c r="I71" s="48">
        <f>I70+1</f>
        <v>1</v>
      </c>
      <c r="J71" s="55">
        <v>10</v>
      </c>
      <c r="K71" s="48">
        <f t="shared" si="0"/>
        <v>1</v>
      </c>
      <c r="L71" s="48" t="str">
        <f t="shared" si="1"/>
        <v>30_1</v>
      </c>
      <c r="M71" s="55">
        <v>1955</v>
      </c>
      <c r="N71" s="5"/>
      <c r="O71" s="48">
        <v>30</v>
      </c>
      <c r="P71" s="48">
        <f>P70+1</f>
        <v>1</v>
      </c>
      <c r="Q71" s="55">
        <v>10</v>
      </c>
      <c r="R71" s="48">
        <f t="shared" si="2"/>
        <v>1</v>
      </c>
      <c r="S71" s="48" t="str">
        <f t="shared" si="3"/>
        <v>30_1</v>
      </c>
      <c r="T71" s="55">
        <v>1996</v>
      </c>
      <c r="U71" s="5"/>
      <c r="V71" s="48">
        <v>30</v>
      </c>
      <c r="W71" s="48">
        <f t="shared" ref="W71:W80" si="25">W70+1</f>
        <v>1</v>
      </c>
      <c r="X71" s="55">
        <v>10</v>
      </c>
      <c r="Y71" s="48">
        <f t="shared" si="4"/>
        <v>1</v>
      </c>
      <c r="Z71" s="48" t="str">
        <f t="shared" si="5"/>
        <v>30_1</v>
      </c>
      <c r="AA71" s="55">
        <v>1996</v>
      </c>
      <c r="AB71" s="5"/>
      <c r="AC71" s="48">
        <v>30</v>
      </c>
      <c r="AD71" s="48">
        <f t="shared" ref="AD71:AD80" si="26">AD70+1</f>
        <v>1</v>
      </c>
      <c r="AE71" s="55">
        <v>10</v>
      </c>
      <c r="AF71" s="48">
        <f t="shared" si="6"/>
        <v>1</v>
      </c>
      <c r="AG71" s="48" t="str">
        <f t="shared" si="7"/>
        <v>30_1</v>
      </c>
      <c r="AH71" s="55">
        <v>2056</v>
      </c>
      <c r="AI71" s="5"/>
      <c r="AJ71" s="48">
        <v>30</v>
      </c>
      <c r="AK71" s="48">
        <f t="shared" ref="AK71:AK80" si="27">AK70+1</f>
        <v>1</v>
      </c>
      <c r="AL71" s="55">
        <v>10</v>
      </c>
      <c r="AM71" s="48">
        <f t="shared" si="8"/>
        <v>1</v>
      </c>
      <c r="AN71" s="48" t="str">
        <f t="shared" si="9"/>
        <v>30_1</v>
      </c>
      <c r="AO71" s="55">
        <v>2116</v>
      </c>
      <c r="AP71" s="494"/>
      <c r="AQ71" s="48">
        <v>30</v>
      </c>
      <c r="AR71" s="48">
        <f t="shared" ref="AR71:AR80" si="28">AR70+1</f>
        <v>1</v>
      </c>
      <c r="AS71" s="55">
        <v>10</v>
      </c>
      <c r="AT71" s="48">
        <f t="shared" si="10"/>
        <v>1</v>
      </c>
      <c r="AU71" s="48" t="str">
        <f t="shared" si="11"/>
        <v>30_1</v>
      </c>
      <c r="AV71" s="136">
        <f t="shared" si="14"/>
        <v>2056</v>
      </c>
      <c r="AW71" s="136">
        <f t="shared" si="15"/>
        <v>2116</v>
      </c>
      <c r="AX71" s="136">
        <f t="shared" si="24"/>
        <v>2116</v>
      </c>
      <c r="AY71" s="43">
        <f t="shared" si="20"/>
        <v>13.564102564102564</v>
      </c>
      <c r="AZ71" s="5"/>
      <c r="BA71" s="5"/>
      <c r="BB71" s="5"/>
      <c r="BC71" s="5"/>
      <c r="BD71" s="5"/>
      <c r="BE71" s="6"/>
    </row>
    <row r="72" spans="1:57" x14ac:dyDescent="0.15">
      <c r="A72" s="48">
        <v>30</v>
      </c>
      <c r="B72" s="48">
        <f t="shared" ref="B72:B80" si="29">B71+1</f>
        <v>2</v>
      </c>
      <c r="C72" s="55">
        <v>12</v>
      </c>
      <c r="D72" s="48">
        <f t="shared" si="12"/>
        <v>2</v>
      </c>
      <c r="E72" s="48" t="str">
        <f t="shared" si="13"/>
        <v>30_2</v>
      </c>
      <c r="F72" s="55">
        <v>2017</v>
      </c>
      <c r="G72" s="1"/>
      <c r="H72" s="48">
        <v>30</v>
      </c>
      <c r="I72" s="48">
        <f t="shared" ref="I72:I80" si="30">I71+1</f>
        <v>2</v>
      </c>
      <c r="J72" s="55">
        <v>12</v>
      </c>
      <c r="K72" s="48">
        <f t="shared" si="0"/>
        <v>2</v>
      </c>
      <c r="L72" s="48" t="str">
        <f t="shared" si="1"/>
        <v>30_2</v>
      </c>
      <c r="M72" s="55">
        <v>2077</v>
      </c>
      <c r="N72" s="5"/>
      <c r="O72" s="48">
        <v>30</v>
      </c>
      <c r="P72" s="48">
        <f t="shared" ref="P72:P80" si="31">P71+1</f>
        <v>2</v>
      </c>
      <c r="Q72" s="55">
        <v>12</v>
      </c>
      <c r="R72" s="48">
        <f t="shared" si="2"/>
        <v>2</v>
      </c>
      <c r="S72" s="48" t="str">
        <f t="shared" si="3"/>
        <v>30_2</v>
      </c>
      <c r="T72" s="55">
        <v>2121</v>
      </c>
      <c r="U72" s="5"/>
      <c r="V72" s="48">
        <v>30</v>
      </c>
      <c r="W72" s="48">
        <f t="shared" si="25"/>
        <v>2</v>
      </c>
      <c r="X72" s="55">
        <v>12</v>
      </c>
      <c r="Y72" s="48">
        <f t="shared" si="4"/>
        <v>2</v>
      </c>
      <c r="Z72" s="48" t="str">
        <f t="shared" si="5"/>
        <v>30_2</v>
      </c>
      <c r="AA72" s="55">
        <v>2121</v>
      </c>
      <c r="AB72" s="5"/>
      <c r="AC72" s="48">
        <v>30</v>
      </c>
      <c r="AD72" s="48">
        <f t="shared" si="26"/>
        <v>2</v>
      </c>
      <c r="AE72" s="55">
        <v>12</v>
      </c>
      <c r="AF72" s="48">
        <f t="shared" si="6"/>
        <v>2</v>
      </c>
      <c r="AG72" s="48" t="str">
        <f t="shared" si="7"/>
        <v>30_2</v>
      </c>
      <c r="AH72" s="55">
        <v>2181</v>
      </c>
      <c r="AI72" s="5"/>
      <c r="AJ72" s="48">
        <v>30</v>
      </c>
      <c r="AK72" s="48">
        <f t="shared" si="27"/>
        <v>2</v>
      </c>
      <c r="AL72" s="55">
        <v>12</v>
      </c>
      <c r="AM72" s="48">
        <f t="shared" si="8"/>
        <v>2</v>
      </c>
      <c r="AN72" s="48" t="str">
        <f t="shared" si="9"/>
        <v>30_2</v>
      </c>
      <c r="AO72" s="55">
        <v>2241</v>
      </c>
      <c r="AP72" s="494"/>
      <c r="AQ72" s="48">
        <v>30</v>
      </c>
      <c r="AR72" s="48">
        <f t="shared" si="28"/>
        <v>2</v>
      </c>
      <c r="AS72" s="55">
        <v>12</v>
      </c>
      <c r="AT72" s="48">
        <f t="shared" si="10"/>
        <v>2</v>
      </c>
      <c r="AU72" s="48" t="str">
        <f t="shared" si="11"/>
        <v>30_2</v>
      </c>
      <c r="AV72" s="136">
        <f t="shared" si="14"/>
        <v>2181</v>
      </c>
      <c r="AW72" s="136">
        <f t="shared" si="15"/>
        <v>2241</v>
      </c>
      <c r="AX72" s="136">
        <f t="shared" si="24"/>
        <v>2241</v>
      </c>
      <c r="AY72" s="43">
        <f t="shared" si="20"/>
        <v>14.365384615384615</v>
      </c>
      <c r="AZ72" s="5"/>
      <c r="BA72" s="5"/>
      <c r="BB72" s="5"/>
      <c r="BC72" s="5"/>
      <c r="BD72" s="5"/>
      <c r="BE72" s="6"/>
    </row>
    <row r="73" spans="1:57" x14ac:dyDescent="0.15">
      <c r="A73" s="48">
        <v>30</v>
      </c>
      <c r="B73" s="48">
        <f t="shared" si="29"/>
        <v>3</v>
      </c>
      <c r="C73" s="55">
        <v>13</v>
      </c>
      <c r="D73" s="48">
        <f t="shared" si="12"/>
        <v>3</v>
      </c>
      <c r="E73" s="48" t="str">
        <f t="shared" si="13"/>
        <v>30_3</v>
      </c>
      <c r="F73" s="55">
        <v>2085</v>
      </c>
      <c r="G73" s="1"/>
      <c r="H73" s="48">
        <v>30</v>
      </c>
      <c r="I73" s="48">
        <f t="shared" si="30"/>
        <v>3</v>
      </c>
      <c r="J73" s="55">
        <v>13</v>
      </c>
      <c r="K73" s="48">
        <f t="shared" si="0"/>
        <v>3</v>
      </c>
      <c r="L73" s="48" t="str">
        <f t="shared" si="1"/>
        <v>30_3</v>
      </c>
      <c r="M73" s="55">
        <v>2147</v>
      </c>
      <c r="N73" s="5"/>
      <c r="O73" s="48">
        <v>30</v>
      </c>
      <c r="P73" s="48">
        <f t="shared" si="31"/>
        <v>3</v>
      </c>
      <c r="Q73" s="55">
        <v>13</v>
      </c>
      <c r="R73" s="48">
        <f t="shared" si="2"/>
        <v>3</v>
      </c>
      <c r="S73" s="48" t="str">
        <f t="shared" si="3"/>
        <v>30_3</v>
      </c>
      <c r="T73" s="55">
        <v>2192</v>
      </c>
      <c r="U73" s="5"/>
      <c r="V73" s="48">
        <v>30</v>
      </c>
      <c r="W73" s="48">
        <f t="shared" si="25"/>
        <v>3</v>
      </c>
      <c r="X73" s="55">
        <v>13</v>
      </c>
      <c r="Y73" s="48">
        <f t="shared" si="4"/>
        <v>3</v>
      </c>
      <c r="Z73" s="48" t="str">
        <f t="shared" si="5"/>
        <v>30_3</v>
      </c>
      <c r="AA73" s="55">
        <v>2192</v>
      </c>
      <c r="AB73" s="5"/>
      <c r="AC73" s="48">
        <v>30</v>
      </c>
      <c r="AD73" s="48">
        <f t="shared" si="26"/>
        <v>3</v>
      </c>
      <c r="AE73" s="55">
        <v>13</v>
      </c>
      <c r="AF73" s="48">
        <f t="shared" si="6"/>
        <v>3</v>
      </c>
      <c r="AG73" s="48" t="str">
        <f t="shared" si="7"/>
        <v>30_3</v>
      </c>
      <c r="AH73" s="55">
        <v>2252</v>
      </c>
      <c r="AI73" s="5"/>
      <c r="AJ73" s="48">
        <v>30</v>
      </c>
      <c r="AK73" s="48">
        <f t="shared" si="27"/>
        <v>3</v>
      </c>
      <c r="AL73" s="55">
        <v>13</v>
      </c>
      <c r="AM73" s="48">
        <f t="shared" si="8"/>
        <v>3</v>
      </c>
      <c r="AN73" s="48" t="str">
        <f t="shared" si="9"/>
        <v>30_3</v>
      </c>
      <c r="AO73" s="55">
        <v>2312</v>
      </c>
      <c r="AP73" s="494"/>
      <c r="AQ73" s="48">
        <v>30</v>
      </c>
      <c r="AR73" s="48">
        <f t="shared" si="28"/>
        <v>3</v>
      </c>
      <c r="AS73" s="55">
        <v>13</v>
      </c>
      <c r="AT73" s="48">
        <f t="shared" si="10"/>
        <v>3</v>
      </c>
      <c r="AU73" s="48" t="str">
        <f t="shared" si="11"/>
        <v>30_3</v>
      </c>
      <c r="AV73" s="136">
        <f t="shared" si="14"/>
        <v>2252</v>
      </c>
      <c r="AW73" s="136">
        <f t="shared" si="15"/>
        <v>2312</v>
      </c>
      <c r="AX73" s="136">
        <f t="shared" si="24"/>
        <v>2312</v>
      </c>
      <c r="AY73" s="43">
        <f t="shared" si="20"/>
        <v>14.820512820512821</v>
      </c>
      <c r="AZ73" s="5"/>
      <c r="BA73" s="5"/>
      <c r="BB73" s="5"/>
      <c r="BC73" s="5"/>
      <c r="BD73" s="5"/>
      <c r="BE73" s="6"/>
    </row>
    <row r="74" spans="1:57" x14ac:dyDescent="0.15">
      <c r="A74" s="48">
        <v>30</v>
      </c>
      <c r="B74" s="48">
        <f t="shared" si="29"/>
        <v>4</v>
      </c>
      <c r="C74" s="55">
        <v>14</v>
      </c>
      <c r="D74" s="48">
        <f t="shared" si="12"/>
        <v>4</v>
      </c>
      <c r="E74" s="48" t="str">
        <f t="shared" si="13"/>
        <v>30_4</v>
      </c>
      <c r="F74" s="55">
        <v>2154</v>
      </c>
      <c r="G74" s="1"/>
      <c r="H74" s="48">
        <v>30</v>
      </c>
      <c r="I74" s="48">
        <f t="shared" si="30"/>
        <v>4</v>
      </c>
      <c r="J74" s="55">
        <v>14</v>
      </c>
      <c r="K74" s="48">
        <f t="shared" si="0"/>
        <v>4</v>
      </c>
      <c r="L74" s="48" t="str">
        <f t="shared" si="1"/>
        <v>30_4</v>
      </c>
      <c r="M74" s="55">
        <v>2218</v>
      </c>
      <c r="N74" s="5"/>
      <c r="O74" s="48">
        <v>30</v>
      </c>
      <c r="P74" s="48">
        <f t="shared" si="31"/>
        <v>4</v>
      </c>
      <c r="Q74" s="55">
        <v>14</v>
      </c>
      <c r="R74" s="48">
        <f t="shared" si="2"/>
        <v>4</v>
      </c>
      <c r="S74" s="48" t="str">
        <f t="shared" si="3"/>
        <v>30_4</v>
      </c>
      <c r="T74" s="55">
        <v>2265</v>
      </c>
      <c r="U74" s="5"/>
      <c r="V74" s="48">
        <v>30</v>
      </c>
      <c r="W74" s="48">
        <f t="shared" si="25"/>
        <v>4</v>
      </c>
      <c r="X74" s="55">
        <v>14</v>
      </c>
      <c r="Y74" s="48">
        <f t="shared" si="4"/>
        <v>4</v>
      </c>
      <c r="Z74" s="48" t="str">
        <f t="shared" si="5"/>
        <v>30_4</v>
      </c>
      <c r="AA74" s="55">
        <v>2265</v>
      </c>
      <c r="AB74" s="5"/>
      <c r="AC74" s="48">
        <v>30</v>
      </c>
      <c r="AD74" s="48">
        <f t="shared" si="26"/>
        <v>4</v>
      </c>
      <c r="AE74" s="55">
        <v>14</v>
      </c>
      <c r="AF74" s="48">
        <f t="shared" si="6"/>
        <v>4</v>
      </c>
      <c r="AG74" s="48" t="str">
        <f t="shared" si="7"/>
        <v>30_4</v>
      </c>
      <c r="AH74" s="55">
        <v>2325</v>
      </c>
      <c r="AI74" s="5"/>
      <c r="AJ74" s="48">
        <v>30</v>
      </c>
      <c r="AK74" s="48">
        <f t="shared" si="27"/>
        <v>4</v>
      </c>
      <c r="AL74" s="55">
        <v>14</v>
      </c>
      <c r="AM74" s="48">
        <f t="shared" si="8"/>
        <v>4</v>
      </c>
      <c r="AN74" s="48" t="str">
        <f t="shared" si="9"/>
        <v>30_4</v>
      </c>
      <c r="AO74" s="55">
        <v>2385</v>
      </c>
      <c r="AP74" s="494"/>
      <c r="AQ74" s="48">
        <v>30</v>
      </c>
      <c r="AR74" s="48">
        <f t="shared" si="28"/>
        <v>4</v>
      </c>
      <c r="AS74" s="55">
        <v>14</v>
      </c>
      <c r="AT74" s="48">
        <f t="shared" si="10"/>
        <v>4</v>
      </c>
      <c r="AU74" s="48" t="str">
        <f t="shared" si="11"/>
        <v>30_4</v>
      </c>
      <c r="AV74" s="136">
        <f t="shared" si="14"/>
        <v>2325</v>
      </c>
      <c r="AW74" s="136">
        <f t="shared" si="15"/>
        <v>2385</v>
      </c>
      <c r="AX74" s="136">
        <f t="shared" si="24"/>
        <v>2385</v>
      </c>
      <c r="AY74" s="43">
        <f t="shared" si="20"/>
        <v>15.288461538461538</v>
      </c>
      <c r="AZ74" s="5"/>
      <c r="BA74" s="5"/>
      <c r="BB74" s="5"/>
      <c r="BC74" s="5"/>
      <c r="BD74" s="5"/>
      <c r="BE74" s="6"/>
    </row>
    <row r="75" spans="1:57" ht="11.25" x14ac:dyDescent="0.15">
      <c r="A75" s="48">
        <v>30</v>
      </c>
      <c r="B75" s="48">
        <f t="shared" si="29"/>
        <v>5</v>
      </c>
      <c r="C75" s="55">
        <v>15</v>
      </c>
      <c r="D75" s="48">
        <f t="shared" si="12"/>
        <v>5</v>
      </c>
      <c r="E75" s="48" t="str">
        <f t="shared" si="13"/>
        <v>30_5</v>
      </c>
      <c r="F75" s="55">
        <v>2217</v>
      </c>
      <c r="G75" s="1"/>
      <c r="H75" s="48">
        <v>30</v>
      </c>
      <c r="I75" s="48">
        <f t="shared" si="30"/>
        <v>5</v>
      </c>
      <c r="J75" s="55">
        <v>15</v>
      </c>
      <c r="K75" s="48">
        <f t="shared" si="0"/>
        <v>5</v>
      </c>
      <c r="L75" s="48" t="str">
        <f t="shared" si="1"/>
        <v>30_5</v>
      </c>
      <c r="M75" s="55">
        <v>2283</v>
      </c>
      <c r="N75" s="75"/>
      <c r="O75" s="48">
        <v>30</v>
      </c>
      <c r="P75" s="48">
        <f t="shared" si="31"/>
        <v>5</v>
      </c>
      <c r="Q75" s="55">
        <v>15</v>
      </c>
      <c r="R75" s="48">
        <f t="shared" si="2"/>
        <v>5</v>
      </c>
      <c r="S75" s="48" t="str">
        <f t="shared" si="3"/>
        <v>30_5</v>
      </c>
      <c r="T75" s="55">
        <v>2331</v>
      </c>
      <c r="U75" s="5"/>
      <c r="V75" s="48">
        <v>30</v>
      </c>
      <c r="W75" s="48">
        <f t="shared" si="25"/>
        <v>5</v>
      </c>
      <c r="X75" s="55">
        <v>15</v>
      </c>
      <c r="Y75" s="48">
        <f t="shared" si="4"/>
        <v>5</v>
      </c>
      <c r="Z75" s="48" t="str">
        <f t="shared" si="5"/>
        <v>30_5</v>
      </c>
      <c r="AA75" s="55">
        <v>2331</v>
      </c>
      <c r="AB75" s="5"/>
      <c r="AC75" s="48">
        <v>30</v>
      </c>
      <c r="AD75" s="48">
        <f t="shared" si="26"/>
        <v>5</v>
      </c>
      <c r="AE75" s="55">
        <v>15</v>
      </c>
      <c r="AF75" s="48">
        <f t="shared" si="6"/>
        <v>5</v>
      </c>
      <c r="AG75" s="48" t="str">
        <f t="shared" si="7"/>
        <v>30_5</v>
      </c>
      <c r="AH75" s="55">
        <v>2391</v>
      </c>
      <c r="AI75" s="75"/>
      <c r="AJ75" s="48">
        <v>30</v>
      </c>
      <c r="AK75" s="48">
        <f t="shared" si="27"/>
        <v>5</v>
      </c>
      <c r="AL75" s="55">
        <v>15</v>
      </c>
      <c r="AM75" s="48">
        <f t="shared" si="8"/>
        <v>5</v>
      </c>
      <c r="AN75" s="48" t="str">
        <f t="shared" si="9"/>
        <v>30_5</v>
      </c>
      <c r="AO75" s="55">
        <v>2451</v>
      </c>
      <c r="AP75" s="494"/>
      <c r="AQ75" s="48">
        <v>30</v>
      </c>
      <c r="AR75" s="48">
        <f t="shared" si="28"/>
        <v>5</v>
      </c>
      <c r="AS75" s="55">
        <v>15</v>
      </c>
      <c r="AT75" s="48">
        <f t="shared" si="10"/>
        <v>5</v>
      </c>
      <c r="AU75" s="48" t="str">
        <f t="shared" si="11"/>
        <v>30_5</v>
      </c>
      <c r="AV75" s="136">
        <f t="shared" si="14"/>
        <v>2391</v>
      </c>
      <c r="AW75" s="136">
        <f t="shared" si="15"/>
        <v>2451</v>
      </c>
      <c r="AX75" s="136">
        <f t="shared" si="24"/>
        <v>2451</v>
      </c>
      <c r="AY75" s="43">
        <f t="shared" si="20"/>
        <v>15.711538461538462</v>
      </c>
      <c r="AZ75" s="5"/>
      <c r="BA75" s="5"/>
      <c r="BB75" s="5"/>
      <c r="BC75" s="5"/>
      <c r="BD75" s="5"/>
      <c r="BE75" s="6"/>
    </row>
    <row r="76" spans="1:57" x14ac:dyDescent="0.15">
      <c r="A76" s="48">
        <v>30</v>
      </c>
      <c r="B76" s="48">
        <f t="shared" si="29"/>
        <v>6</v>
      </c>
      <c r="C76" s="55">
        <v>16</v>
      </c>
      <c r="D76" s="48">
        <f t="shared" si="12"/>
        <v>6</v>
      </c>
      <c r="E76" s="48" t="str">
        <f t="shared" si="13"/>
        <v>30_6</v>
      </c>
      <c r="F76" s="55">
        <v>2289</v>
      </c>
      <c r="G76" s="1"/>
      <c r="H76" s="48">
        <v>30</v>
      </c>
      <c r="I76" s="48">
        <f t="shared" si="30"/>
        <v>6</v>
      </c>
      <c r="J76" s="55">
        <v>16</v>
      </c>
      <c r="K76" s="48">
        <f t="shared" si="0"/>
        <v>6</v>
      </c>
      <c r="L76" s="48" t="str">
        <f t="shared" si="1"/>
        <v>30_6</v>
      </c>
      <c r="M76" s="55">
        <v>2357</v>
      </c>
      <c r="N76" s="81"/>
      <c r="O76" s="48">
        <v>30</v>
      </c>
      <c r="P76" s="48">
        <f t="shared" si="31"/>
        <v>6</v>
      </c>
      <c r="Q76" s="55">
        <v>16</v>
      </c>
      <c r="R76" s="48">
        <f t="shared" si="2"/>
        <v>6</v>
      </c>
      <c r="S76" s="48" t="str">
        <f t="shared" si="3"/>
        <v>30_6</v>
      </c>
      <c r="T76" s="55">
        <v>2407</v>
      </c>
      <c r="U76" s="5"/>
      <c r="V76" s="48">
        <v>30</v>
      </c>
      <c r="W76" s="48">
        <f t="shared" si="25"/>
        <v>6</v>
      </c>
      <c r="X76" s="55">
        <v>16</v>
      </c>
      <c r="Y76" s="48">
        <f t="shared" si="4"/>
        <v>6</v>
      </c>
      <c r="Z76" s="48" t="str">
        <f t="shared" si="5"/>
        <v>30_6</v>
      </c>
      <c r="AA76" s="55">
        <v>2407</v>
      </c>
      <c r="AB76" s="5"/>
      <c r="AC76" s="48">
        <v>30</v>
      </c>
      <c r="AD76" s="48">
        <f t="shared" si="26"/>
        <v>6</v>
      </c>
      <c r="AE76" s="55">
        <v>16</v>
      </c>
      <c r="AF76" s="48">
        <f t="shared" si="6"/>
        <v>6</v>
      </c>
      <c r="AG76" s="48" t="str">
        <f t="shared" si="7"/>
        <v>30_6</v>
      </c>
      <c r="AH76" s="55">
        <v>2467</v>
      </c>
      <c r="AI76" s="81"/>
      <c r="AJ76" s="48">
        <v>30</v>
      </c>
      <c r="AK76" s="48">
        <f t="shared" si="27"/>
        <v>6</v>
      </c>
      <c r="AL76" s="55">
        <v>16</v>
      </c>
      <c r="AM76" s="48">
        <f t="shared" si="8"/>
        <v>6</v>
      </c>
      <c r="AN76" s="48" t="str">
        <f t="shared" si="9"/>
        <v>30_6</v>
      </c>
      <c r="AO76" s="55">
        <v>2527</v>
      </c>
      <c r="AP76" s="494"/>
      <c r="AQ76" s="48">
        <v>30</v>
      </c>
      <c r="AR76" s="48">
        <f t="shared" si="28"/>
        <v>6</v>
      </c>
      <c r="AS76" s="55">
        <v>16</v>
      </c>
      <c r="AT76" s="48">
        <f t="shared" si="10"/>
        <v>6</v>
      </c>
      <c r="AU76" s="48" t="str">
        <f t="shared" si="11"/>
        <v>30_6</v>
      </c>
      <c r="AV76" s="136">
        <f t="shared" si="14"/>
        <v>2467</v>
      </c>
      <c r="AW76" s="136">
        <f t="shared" si="15"/>
        <v>2527</v>
      </c>
      <c r="AX76" s="136">
        <f t="shared" si="24"/>
        <v>2527</v>
      </c>
      <c r="AY76" s="43">
        <f t="shared" si="20"/>
        <v>16.198717948717949</v>
      </c>
      <c r="AZ76" s="5"/>
      <c r="BA76" s="5"/>
      <c r="BB76" s="5"/>
      <c r="BC76" s="5"/>
      <c r="BD76" s="5"/>
      <c r="BE76" s="6"/>
    </row>
    <row r="77" spans="1:57" x14ac:dyDescent="0.15">
      <c r="A77" s="48">
        <v>30</v>
      </c>
      <c r="B77" s="48">
        <f t="shared" si="29"/>
        <v>7</v>
      </c>
      <c r="C77" s="55">
        <v>17</v>
      </c>
      <c r="D77" s="48">
        <f t="shared" si="12"/>
        <v>7</v>
      </c>
      <c r="E77" s="48" t="str">
        <f t="shared" si="13"/>
        <v>30_7</v>
      </c>
      <c r="F77" s="55">
        <v>2346</v>
      </c>
      <c r="G77" s="1"/>
      <c r="H77" s="48">
        <v>30</v>
      </c>
      <c r="I77" s="48">
        <f t="shared" si="30"/>
        <v>7</v>
      </c>
      <c r="J77" s="55">
        <v>17</v>
      </c>
      <c r="K77" s="48">
        <f t="shared" si="0"/>
        <v>7</v>
      </c>
      <c r="L77" s="48" t="str">
        <f t="shared" si="1"/>
        <v>30_7</v>
      </c>
      <c r="M77" s="55">
        <v>2417</v>
      </c>
      <c r="N77" s="81"/>
      <c r="O77" s="48">
        <v>30</v>
      </c>
      <c r="P77" s="48">
        <f t="shared" si="31"/>
        <v>7</v>
      </c>
      <c r="Q77" s="55">
        <v>17</v>
      </c>
      <c r="R77" s="48">
        <f t="shared" si="2"/>
        <v>7</v>
      </c>
      <c r="S77" s="48" t="str">
        <f t="shared" si="3"/>
        <v>30_7</v>
      </c>
      <c r="T77" s="55">
        <v>2467</v>
      </c>
      <c r="U77" s="5"/>
      <c r="V77" s="48">
        <v>30</v>
      </c>
      <c r="W77" s="48">
        <f t="shared" si="25"/>
        <v>7</v>
      </c>
      <c r="X77" s="55">
        <v>17</v>
      </c>
      <c r="Y77" s="48">
        <f t="shared" si="4"/>
        <v>7</v>
      </c>
      <c r="Z77" s="48" t="str">
        <f t="shared" si="5"/>
        <v>30_7</v>
      </c>
      <c r="AA77" s="55">
        <v>2467</v>
      </c>
      <c r="AB77" s="5"/>
      <c r="AC77" s="48">
        <v>30</v>
      </c>
      <c r="AD77" s="48">
        <f t="shared" si="26"/>
        <v>7</v>
      </c>
      <c r="AE77" s="55">
        <v>17</v>
      </c>
      <c r="AF77" s="48">
        <f t="shared" si="6"/>
        <v>7</v>
      </c>
      <c r="AG77" s="48" t="str">
        <f t="shared" si="7"/>
        <v>30_7</v>
      </c>
      <c r="AH77" s="55">
        <v>2527</v>
      </c>
      <c r="AI77" s="81"/>
      <c r="AJ77" s="48">
        <v>30</v>
      </c>
      <c r="AK77" s="48">
        <f t="shared" si="27"/>
        <v>7</v>
      </c>
      <c r="AL77" s="55">
        <v>17</v>
      </c>
      <c r="AM77" s="48">
        <f t="shared" si="8"/>
        <v>7</v>
      </c>
      <c r="AN77" s="48" t="str">
        <f t="shared" si="9"/>
        <v>30_7</v>
      </c>
      <c r="AO77" s="55">
        <v>2587</v>
      </c>
      <c r="AP77" s="494"/>
      <c r="AQ77" s="48">
        <v>30</v>
      </c>
      <c r="AR77" s="48">
        <f t="shared" si="28"/>
        <v>7</v>
      </c>
      <c r="AS77" s="55">
        <v>17</v>
      </c>
      <c r="AT77" s="48">
        <f t="shared" si="10"/>
        <v>7</v>
      </c>
      <c r="AU77" s="48" t="str">
        <f t="shared" si="11"/>
        <v>30_7</v>
      </c>
      <c r="AV77" s="136">
        <f t="shared" si="14"/>
        <v>2527</v>
      </c>
      <c r="AW77" s="136">
        <f t="shared" si="15"/>
        <v>2587</v>
      </c>
      <c r="AX77" s="136">
        <f t="shared" si="24"/>
        <v>2587</v>
      </c>
      <c r="AY77" s="43">
        <f t="shared" si="20"/>
        <v>16.583333333333332</v>
      </c>
      <c r="AZ77" s="5"/>
      <c r="BA77" s="5"/>
      <c r="BB77" s="5"/>
      <c r="BC77" s="5"/>
      <c r="BD77" s="5"/>
      <c r="BE77" s="6"/>
    </row>
    <row r="78" spans="1:57" x14ac:dyDescent="0.15">
      <c r="A78" s="48">
        <v>30</v>
      </c>
      <c r="B78" s="48">
        <f t="shared" si="29"/>
        <v>8</v>
      </c>
      <c r="C78" s="55">
        <v>18</v>
      </c>
      <c r="D78" s="48">
        <f t="shared" si="12"/>
        <v>8</v>
      </c>
      <c r="E78" s="48" t="str">
        <f t="shared" si="13"/>
        <v>30_8</v>
      </c>
      <c r="F78" s="55">
        <v>2415</v>
      </c>
      <c r="G78" s="1"/>
      <c r="H78" s="48">
        <v>30</v>
      </c>
      <c r="I78" s="48">
        <f t="shared" si="30"/>
        <v>8</v>
      </c>
      <c r="J78" s="55">
        <v>18</v>
      </c>
      <c r="K78" s="48">
        <f t="shared" si="0"/>
        <v>8</v>
      </c>
      <c r="L78" s="48" t="str">
        <f t="shared" si="1"/>
        <v>30_8</v>
      </c>
      <c r="M78" s="55">
        <v>2487</v>
      </c>
      <c r="N78" s="81"/>
      <c r="O78" s="48">
        <v>30</v>
      </c>
      <c r="P78" s="48">
        <f t="shared" si="31"/>
        <v>8</v>
      </c>
      <c r="Q78" s="55">
        <v>18</v>
      </c>
      <c r="R78" s="48">
        <f t="shared" si="2"/>
        <v>8</v>
      </c>
      <c r="S78" s="48" t="str">
        <f t="shared" si="3"/>
        <v>30_8</v>
      </c>
      <c r="T78" s="55">
        <v>2540</v>
      </c>
      <c r="U78" s="5"/>
      <c r="V78" s="48">
        <v>30</v>
      </c>
      <c r="W78" s="48">
        <f t="shared" si="25"/>
        <v>8</v>
      </c>
      <c r="X78" s="55">
        <v>18</v>
      </c>
      <c r="Y78" s="48">
        <f t="shared" si="4"/>
        <v>8</v>
      </c>
      <c r="Z78" s="48" t="str">
        <f t="shared" si="5"/>
        <v>30_8</v>
      </c>
      <c r="AA78" s="55">
        <v>2540</v>
      </c>
      <c r="AB78" s="5"/>
      <c r="AC78" s="48">
        <v>30</v>
      </c>
      <c r="AD78" s="48">
        <f t="shared" si="26"/>
        <v>8</v>
      </c>
      <c r="AE78" s="55">
        <v>18</v>
      </c>
      <c r="AF78" s="48">
        <f t="shared" si="6"/>
        <v>8</v>
      </c>
      <c r="AG78" s="48" t="str">
        <f t="shared" si="7"/>
        <v>30_8</v>
      </c>
      <c r="AH78" s="55">
        <v>2600</v>
      </c>
      <c r="AI78" s="81"/>
      <c r="AJ78" s="48">
        <v>30</v>
      </c>
      <c r="AK78" s="48">
        <f t="shared" si="27"/>
        <v>8</v>
      </c>
      <c r="AL78" s="55">
        <v>18</v>
      </c>
      <c r="AM78" s="48">
        <f t="shared" si="8"/>
        <v>8</v>
      </c>
      <c r="AN78" s="48" t="str">
        <f t="shared" si="9"/>
        <v>30_8</v>
      </c>
      <c r="AO78" s="55">
        <v>2660</v>
      </c>
      <c r="AP78" s="494"/>
      <c r="AQ78" s="48">
        <v>30</v>
      </c>
      <c r="AR78" s="48">
        <f t="shared" si="28"/>
        <v>8</v>
      </c>
      <c r="AS78" s="55">
        <v>18</v>
      </c>
      <c r="AT78" s="48">
        <f t="shared" si="10"/>
        <v>8</v>
      </c>
      <c r="AU78" s="48" t="str">
        <f t="shared" si="11"/>
        <v>30_8</v>
      </c>
      <c r="AV78" s="136">
        <f t="shared" si="14"/>
        <v>2600</v>
      </c>
      <c r="AW78" s="136">
        <f t="shared" si="15"/>
        <v>2660</v>
      </c>
      <c r="AX78" s="136">
        <f t="shared" si="24"/>
        <v>2660</v>
      </c>
      <c r="AY78" s="43">
        <f t="shared" si="20"/>
        <v>17.051282051282051</v>
      </c>
      <c r="AZ78" s="5"/>
      <c r="BA78" s="5"/>
      <c r="BB78" s="5"/>
      <c r="BC78" s="5"/>
      <c r="BD78" s="5"/>
      <c r="BE78" s="6"/>
    </row>
    <row r="79" spans="1:57" x14ac:dyDescent="0.15">
      <c r="A79" s="48">
        <v>30</v>
      </c>
      <c r="B79" s="48">
        <f t="shared" si="29"/>
        <v>9</v>
      </c>
      <c r="C79" s="55">
        <v>19</v>
      </c>
      <c r="D79" s="48">
        <f t="shared" si="12"/>
        <v>9</v>
      </c>
      <c r="E79" s="48" t="str">
        <f t="shared" si="13"/>
        <v>30_9</v>
      </c>
      <c r="F79" s="55">
        <v>2479</v>
      </c>
      <c r="G79" s="1"/>
      <c r="H79" s="48">
        <v>30</v>
      </c>
      <c r="I79" s="48">
        <f t="shared" si="30"/>
        <v>9</v>
      </c>
      <c r="J79" s="55">
        <v>19</v>
      </c>
      <c r="K79" s="48">
        <f t="shared" si="0"/>
        <v>9</v>
      </c>
      <c r="L79" s="48" t="str">
        <f t="shared" si="1"/>
        <v>30_9</v>
      </c>
      <c r="M79" s="55">
        <v>2553</v>
      </c>
      <c r="N79" s="81"/>
      <c r="O79" s="48">
        <v>30</v>
      </c>
      <c r="P79" s="48">
        <f t="shared" si="31"/>
        <v>9</v>
      </c>
      <c r="Q79" s="55">
        <v>19</v>
      </c>
      <c r="R79" s="48">
        <f t="shared" si="2"/>
        <v>9</v>
      </c>
      <c r="S79" s="48" t="str">
        <f t="shared" si="3"/>
        <v>30_9</v>
      </c>
      <c r="T79" s="55">
        <v>2607</v>
      </c>
      <c r="U79" s="5"/>
      <c r="V79" s="48">
        <v>30</v>
      </c>
      <c r="W79" s="48">
        <f t="shared" si="25"/>
        <v>9</v>
      </c>
      <c r="X79" s="55">
        <v>19</v>
      </c>
      <c r="Y79" s="48">
        <f t="shared" si="4"/>
        <v>9</v>
      </c>
      <c r="Z79" s="48" t="str">
        <f t="shared" si="5"/>
        <v>30_9</v>
      </c>
      <c r="AA79" s="55">
        <v>2607</v>
      </c>
      <c r="AB79" s="5"/>
      <c r="AC79" s="48">
        <v>30</v>
      </c>
      <c r="AD79" s="48">
        <f t="shared" si="26"/>
        <v>9</v>
      </c>
      <c r="AE79" s="55">
        <v>19</v>
      </c>
      <c r="AF79" s="48">
        <f t="shared" si="6"/>
        <v>9</v>
      </c>
      <c r="AG79" s="48" t="str">
        <f t="shared" si="7"/>
        <v>30_9</v>
      </c>
      <c r="AH79" s="55">
        <v>2667</v>
      </c>
      <c r="AI79" s="81"/>
      <c r="AJ79" s="48">
        <v>30</v>
      </c>
      <c r="AK79" s="48">
        <f t="shared" si="27"/>
        <v>9</v>
      </c>
      <c r="AL79" s="55">
        <v>19</v>
      </c>
      <c r="AM79" s="48">
        <f t="shared" si="8"/>
        <v>9</v>
      </c>
      <c r="AN79" s="48" t="str">
        <f t="shared" si="9"/>
        <v>30_9</v>
      </c>
      <c r="AO79" s="55">
        <v>2727</v>
      </c>
      <c r="AP79" s="494"/>
      <c r="AQ79" s="48">
        <v>30</v>
      </c>
      <c r="AR79" s="48">
        <f t="shared" si="28"/>
        <v>9</v>
      </c>
      <c r="AS79" s="55">
        <v>19</v>
      </c>
      <c r="AT79" s="48">
        <f t="shared" si="10"/>
        <v>9</v>
      </c>
      <c r="AU79" s="48" t="str">
        <f t="shared" si="11"/>
        <v>30_9</v>
      </c>
      <c r="AV79" s="136">
        <f t="shared" si="14"/>
        <v>2667</v>
      </c>
      <c r="AW79" s="136">
        <f t="shared" si="15"/>
        <v>2727</v>
      </c>
      <c r="AX79" s="136">
        <f t="shared" si="24"/>
        <v>2727</v>
      </c>
      <c r="AY79" s="43">
        <f t="shared" si="20"/>
        <v>17.48076923076923</v>
      </c>
      <c r="AZ79" s="5"/>
      <c r="BA79" s="5"/>
      <c r="BB79" s="5"/>
      <c r="BC79" s="5"/>
      <c r="BD79" s="5"/>
      <c r="BE79" s="6"/>
    </row>
    <row r="80" spans="1:57" x14ac:dyDescent="0.15">
      <c r="A80" s="48">
        <v>30</v>
      </c>
      <c r="B80" s="48">
        <f t="shared" si="29"/>
        <v>10</v>
      </c>
      <c r="C80" s="55">
        <v>20</v>
      </c>
      <c r="D80" s="48">
        <f t="shared" si="12"/>
        <v>10</v>
      </c>
      <c r="E80" s="48" t="str">
        <f t="shared" si="13"/>
        <v>30_10</v>
      </c>
      <c r="F80" s="55">
        <v>2545</v>
      </c>
      <c r="G80" s="1"/>
      <c r="H80" s="48">
        <v>30</v>
      </c>
      <c r="I80" s="48">
        <f t="shared" si="30"/>
        <v>10</v>
      </c>
      <c r="J80" s="55">
        <v>20</v>
      </c>
      <c r="K80" s="48">
        <f t="shared" ref="K80:K143" si="32">I80</f>
        <v>10</v>
      </c>
      <c r="L80" s="48" t="str">
        <f t="shared" ref="L80:L143" si="33">H80&amp;"_"&amp;K80</f>
        <v>30_10</v>
      </c>
      <c r="M80" s="55">
        <v>2622</v>
      </c>
      <c r="N80" s="81"/>
      <c r="O80" s="48">
        <v>30</v>
      </c>
      <c r="P80" s="48">
        <f t="shared" si="31"/>
        <v>10</v>
      </c>
      <c r="Q80" s="55">
        <v>20</v>
      </c>
      <c r="R80" s="48">
        <f t="shared" ref="R80:R143" si="34">P80</f>
        <v>10</v>
      </c>
      <c r="S80" s="48" t="str">
        <f t="shared" ref="S80:S143" si="35">O80&amp;"_"&amp;R80</f>
        <v>30_10</v>
      </c>
      <c r="T80" s="55">
        <v>2677</v>
      </c>
      <c r="U80" s="5"/>
      <c r="V80" s="48">
        <v>30</v>
      </c>
      <c r="W80" s="48">
        <f t="shared" si="25"/>
        <v>10</v>
      </c>
      <c r="X80" s="55">
        <v>20</v>
      </c>
      <c r="Y80" s="48">
        <f t="shared" ref="Y80:Y143" si="36">W80</f>
        <v>10</v>
      </c>
      <c r="Z80" s="48" t="str">
        <f t="shared" ref="Z80:Z143" si="37">V80&amp;"_"&amp;Y80</f>
        <v>30_10</v>
      </c>
      <c r="AA80" s="55">
        <v>2677</v>
      </c>
      <c r="AB80" s="5"/>
      <c r="AC80" s="48">
        <v>30</v>
      </c>
      <c r="AD80" s="48">
        <f t="shared" si="26"/>
        <v>10</v>
      </c>
      <c r="AE80" s="55">
        <v>20</v>
      </c>
      <c r="AF80" s="48">
        <f t="shared" ref="AF80:AF143" si="38">AD80</f>
        <v>10</v>
      </c>
      <c r="AG80" s="48" t="str">
        <f t="shared" ref="AG80:AG143" si="39">AC80&amp;"_"&amp;AF80</f>
        <v>30_10</v>
      </c>
      <c r="AH80" s="55">
        <v>2737</v>
      </c>
      <c r="AI80" s="81"/>
      <c r="AJ80" s="48">
        <v>30</v>
      </c>
      <c r="AK80" s="48">
        <f t="shared" si="27"/>
        <v>10</v>
      </c>
      <c r="AL80" s="55">
        <v>20</v>
      </c>
      <c r="AM80" s="48">
        <f t="shared" ref="AM80:AM143" si="40">AK80</f>
        <v>10</v>
      </c>
      <c r="AN80" s="48" t="str">
        <f t="shared" ref="AN80:AN143" si="41">AJ80&amp;"_"&amp;AM80</f>
        <v>30_10</v>
      </c>
      <c r="AO80" s="55">
        <v>2797</v>
      </c>
      <c r="AP80" s="494"/>
      <c r="AQ80" s="48">
        <v>30</v>
      </c>
      <c r="AR80" s="48">
        <f t="shared" si="28"/>
        <v>10</v>
      </c>
      <c r="AS80" s="55">
        <v>20</v>
      </c>
      <c r="AT80" s="48">
        <f t="shared" ref="AT80:AT143" si="42">AR80</f>
        <v>10</v>
      </c>
      <c r="AU80" s="48" t="str">
        <f t="shared" ref="AU80:AU143" si="43">AQ80&amp;"_"&amp;AT80</f>
        <v>30_10</v>
      </c>
      <c r="AV80" s="136">
        <f t="shared" si="14"/>
        <v>2737</v>
      </c>
      <c r="AW80" s="136">
        <f t="shared" si="15"/>
        <v>2797</v>
      </c>
      <c r="AX80" s="136">
        <f t="shared" ref="AX80:AX143" si="44">$D$6*AV80+$D$7*AW80</f>
        <v>2797</v>
      </c>
      <c r="AY80" s="43">
        <f t="shared" si="20"/>
        <v>17.929487179487179</v>
      </c>
      <c r="AZ80" s="5"/>
      <c r="BA80" s="5"/>
      <c r="BB80" s="5"/>
      <c r="BC80" s="5"/>
      <c r="BD80" s="5"/>
      <c r="BE80" s="6"/>
    </row>
    <row r="81" spans="1:57" x14ac:dyDescent="0.15">
      <c r="A81" s="48">
        <v>34</v>
      </c>
      <c r="B81" s="55">
        <v>0</v>
      </c>
      <c r="C81" s="55">
        <v>8</v>
      </c>
      <c r="D81" s="48">
        <f t="shared" ref="D81:D144" si="45">B81</f>
        <v>0</v>
      </c>
      <c r="E81" s="48" t="str">
        <f t="shared" ref="E81:E144" si="46">A81&amp;"_"&amp;D81</f>
        <v>34_0</v>
      </c>
      <c r="F81" s="55">
        <v>1800</v>
      </c>
      <c r="G81" s="1"/>
      <c r="H81" s="48">
        <v>34</v>
      </c>
      <c r="I81" s="55">
        <v>0</v>
      </c>
      <c r="J81" s="55">
        <v>8</v>
      </c>
      <c r="K81" s="48">
        <f t="shared" si="32"/>
        <v>0</v>
      </c>
      <c r="L81" s="48" t="str">
        <f t="shared" si="33"/>
        <v>34_0</v>
      </c>
      <c r="M81" s="55">
        <v>1854</v>
      </c>
      <c r="N81" s="81"/>
      <c r="O81" s="48">
        <v>34</v>
      </c>
      <c r="P81" s="55">
        <v>0</v>
      </c>
      <c r="Q81" s="55">
        <v>8</v>
      </c>
      <c r="R81" s="48">
        <f t="shared" si="34"/>
        <v>0</v>
      </c>
      <c r="S81" s="48" t="str">
        <f t="shared" si="35"/>
        <v>34_0</v>
      </c>
      <c r="T81" s="55">
        <v>1893</v>
      </c>
      <c r="U81" s="5"/>
      <c r="V81" s="48">
        <v>34</v>
      </c>
      <c r="W81" s="55">
        <v>1</v>
      </c>
      <c r="X81" s="55">
        <v>9</v>
      </c>
      <c r="Y81" s="48">
        <f t="shared" si="36"/>
        <v>1</v>
      </c>
      <c r="Z81" s="48" t="str">
        <f t="shared" si="37"/>
        <v>34_1</v>
      </c>
      <c r="AA81" s="55">
        <v>1942</v>
      </c>
      <c r="AB81" s="5"/>
      <c r="AC81" s="48">
        <v>34</v>
      </c>
      <c r="AD81" s="55">
        <v>1</v>
      </c>
      <c r="AE81" s="55">
        <v>9</v>
      </c>
      <c r="AF81" s="48">
        <f t="shared" si="38"/>
        <v>1</v>
      </c>
      <c r="AG81" s="48" t="str">
        <f t="shared" si="39"/>
        <v>34_1</v>
      </c>
      <c r="AH81" s="55">
        <v>2002</v>
      </c>
      <c r="AI81" s="81"/>
      <c r="AJ81" s="48">
        <v>34</v>
      </c>
      <c r="AK81" s="55">
        <v>1</v>
      </c>
      <c r="AL81" s="55">
        <v>9</v>
      </c>
      <c r="AM81" s="48">
        <f t="shared" si="40"/>
        <v>1</v>
      </c>
      <c r="AN81" s="48" t="str">
        <f t="shared" si="41"/>
        <v>34_1</v>
      </c>
      <c r="AO81" s="55">
        <v>2062</v>
      </c>
      <c r="AP81" s="494"/>
      <c r="AQ81" s="48">
        <v>34</v>
      </c>
      <c r="AR81" s="55">
        <v>1</v>
      </c>
      <c r="AS81" s="55">
        <v>9</v>
      </c>
      <c r="AT81" s="48">
        <f t="shared" si="42"/>
        <v>1</v>
      </c>
      <c r="AU81" s="48" t="str">
        <f t="shared" si="43"/>
        <v>34_1</v>
      </c>
      <c r="AV81" s="136">
        <f t="shared" ref="AV81:AV144" si="47">INDEX($AH$16:$AH$243,MATCH($AU81,$AG$16:$AG$243,0))</f>
        <v>2002</v>
      </c>
      <c r="AW81" s="136">
        <f t="shared" ref="AW81:AW144" si="48">INDEX($AO$16:$AO$243,MATCH($AU81,$AN$16:$AN$243,0))</f>
        <v>2062</v>
      </c>
      <c r="AX81" s="136">
        <f t="shared" si="44"/>
        <v>2062</v>
      </c>
      <c r="AY81" s="43">
        <f t="shared" ref="AY81:AY144" si="49">AX81/$D$10</f>
        <v>13.217948717948717</v>
      </c>
      <c r="AZ81" s="5"/>
      <c r="BA81" s="5"/>
      <c r="BB81" s="5"/>
      <c r="BC81" s="5"/>
      <c r="BD81" s="5"/>
      <c r="BE81" s="6"/>
    </row>
    <row r="82" spans="1:57" x14ac:dyDescent="0.15">
      <c r="A82" s="48">
        <v>34</v>
      </c>
      <c r="B82" s="55">
        <v>1</v>
      </c>
      <c r="C82" s="55">
        <v>9</v>
      </c>
      <c r="D82" s="48">
        <f t="shared" si="45"/>
        <v>1</v>
      </c>
      <c r="E82" s="48" t="str">
        <f t="shared" si="46"/>
        <v>34_1</v>
      </c>
      <c r="F82" s="55">
        <v>1847</v>
      </c>
      <c r="G82" s="1"/>
      <c r="H82" s="48">
        <v>34</v>
      </c>
      <c r="I82" s="55">
        <v>1</v>
      </c>
      <c r="J82" s="55">
        <v>9</v>
      </c>
      <c r="K82" s="48">
        <f t="shared" si="32"/>
        <v>1</v>
      </c>
      <c r="L82" s="48" t="str">
        <f t="shared" si="33"/>
        <v>34_1</v>
      </c>
      <c r="M82" s="55">
        <v>1902</v>
      </c>
      <c r="N82" s="81"/>
      <c r="O82" s="48">
        <v>34</v>
      </c>
      <c r="P82" s="55">
        <v>1</v>
      </c>
      <c r="Q82" s="55">
        <v>9</v>
      </c>
      <c r="R82" s="48">
        <f t="shared" si="34"/>
        <v>1</v>
      </c>
      <c r="S82" s="48" t="str">
        <f t="shared" si="35"/>
        <v>34_1</v>
      </c>
      <c r="T82" s="55">
        <v>1942</v>
      </c>
      <c r="U82" s="5"/>
      <c r="V82" s="48">
        <v>34</v>
      </c>
      <c r="W82" s="55">
        <v>2</v>
      </c>
      <c r="X82" s="55">
        <v>10</v>
      </c>
      <c r="Y82" s="48">
        <f t="shared" si="36"/>
        <v>2</v>
      </c>
      <c r="Z82" s="48" t="str">
        <f t="shared" si="37"/>
        <v>34_2</v>
      </c>
      <c r="AA82" s="55">
        <v>1996</v>
      </c>
      <c r="AB82" s="5"/>
      <c r="AC82" s="48">
        <v>34</v>
      </c>
      <c r="AD82" s="55">
        <v>2</v>
      </c>
      <c r="AE82" s="55">
        <v>10</v>
      </c>
      <c r="AF82" s="48">
        <f t="shared" si="38"/>
        <v>2</v>
      </c>
      <c r="AG82" s="48" t="str">
        <f t="shared" si="39"/>
        <v>34_2</v>
      </c>
      <c r="AH82" s="55">
        <v>2056</v>
      </c>
      <c r="AI82" s="81"/>
      <c r="AJ82" s="48">
        <v>34</v>
      </c>
      <c r="AK82" s="55">
        <v>2</v>
      </c>
      <c r="AL82" s="55">
        <v>10</v>
      </c>
      <c r="AM82" s="48">
        <f t="shared" si="40"/>
        <v>2</v>
      </c>
      <c r="AN82" s="48" t="str">
        <f t="shared" si="41"/>
        <v>34_2</v>
      </c>
      <c r="AO82" s="55">
        <v>2116</v>
      </c>
      <c r="AP82" s="494"/>
      <c r="AQ82" s="48">
        <v>34</v>
      </c>
      <c r="AR82" s="55">
        <v>2</v>
      </c>
      <c r="AS82" s="55">
        <v>10</v>
      </c>
      <c r="AT82" s="48">
        <f t="shared" si="42"/>
        <v>2</v>
      </c>
      <c r="AU82" s="48" t="str">
        <f t="shared" si="43"/>
        <v>34_2</v>
      </c>
      <c r="AV82" s="136">
        <f t="shared" si="47"/>
        <v>2056</v>
      </c>
      <c r="AW82" s="136">
        <f t="shared" si="48"/>
        <v>2116</v>
      </c>
      <c r="AX82" s="136">
        <f t="shared" si="44"/>
        <v>2116</v>
      </c>
      <c r="AY82" s="43">
        <f t="shared" si="49"/>
        <v>13.564102564102564</v>
      </c>
      <c r="AZ82" s="5"/>
      <c r="BA82" s="5"/>
      <c r="BB82" s="5"/>
      <c r="BC82" s="5"/>
      <c r="BD82" s="5"/>
      <c r="BE82" s="6"/>
    </row>
    <row r="83" spans="1:57" x14ac:dyDescent="0.15">
      <c r="A83" s="48">
        <v>35</v>
      </c>
      <c r="B83" s="55">
        <v>0</v>
      </c>
      <c r="C83" s="55">
        <v>10</v>
      </c>
      <c r="D83" s="48">
        <f t="shared" si="45"/>
        <v>0</v>
      </c>
      <c r="E83" s="48" t="str">
        <f t="shared" si="46"/>
        <v>35_0</v>
      </c>
      <c r="F83" s="55">
        <v>1898</v>
      </c>
      <c r="G83" s="1"/>
      <c r="H83" s="48">
        <v>35</v>
      </c>
      <c r="I83" s="55">
        <v>0</v>
      </c>
      <c r="J83" s="55">
        <v>10</v>
      </c>
      <c r="K83" s="48">
        <f t="shared" si="32"/>
        <v>0</v>
      </c>
      <c r="L83" s="48" t="str">
        <f t="shared" si="33"/>
        <v>35_0</v>
      </c>
      <c r="M83" s="55">
        <v>1955</v>
      </c>
      <c r="N83" s="81"/>
      <c r="O83" s="48">
        <v>35</v>
      </c>
      <c r="P83" s="55">
        <v>0</v>
      </c>
      <c r="Q83" s="55">
        <v>10</v>
      </c>
      <c r="R83" s="48">
        <f t="shared" si="34"/>
        <v>0</v>
      </c>
      <c r="S83" s="48" t="str">
        <f t="shared" si="35"/>
        <v>35_0</v>
      </c>
      <c r="T83" s="55">
        <v>1996</v>
      </c>
      <c r="U83" s="5"/>
      <c r="V83" s="48">
        <v>35</v>
      </c>
      <c r="W83" s="55">
        <v>1</v>
      </c>
      <c r="X83" s="55">
        <v>12</v>
      </c>
      <c r="Y83" s="48">
        <f t="shared" si="36"/>
        <v>1</v>
      </c>
      <c r="Z83" s="48" t="str">
        <f t="shared" si="37"/>
        <v>35_1</v>
      </c>
      <c r="AA83" s="55">
        <v>2121</v>
      </c>
      <c r="AB83" s="5"/>
      <c r="AC83" s="48">
        <v>35</v>
      </c>
      <c r="AD83" s="48">
        <v>1</v>
      </c>
      <c r="AE83" s="55">
        <v>12</v>
      </c>
      <c r="AF83" s="48">
        <f t="shared" si="38"/>
        <v>1</v>
      </c>
      <c r="AG83" s="48" t="str">
        <f t="shared" si="39"/>
        <v>35_1</v>
      </c>
      <c r="AH83" s="55">
        <v>2181</v>
      </c>
      <c r="AI83" s="81"/>
      <c r="AJ83" s="48">
        <v>35</v>
      </c>
      <c r="AK83" s="48">
        <v>1</v>
      </c>
      <c r="AL83" s="55">
        <v>12</v>
      </c>
      <c r="AM83" s="48">
        <f t="shared" si="40"/>
        <v>1</v>
      </c>
      <c r="AN83" s="48" t="str">
        <f t="shared" si="41"/>
        <v>35_1</v>
      </c>
      <c r="AO83" s="55">
        <v>2241</v>
      </c>
      <c r="AP83" s="494"/>
      <c r="AQ83" s="48">
        <v>35</v>
      </c>
      <c r="AR83" s="48">
        <v>1</v>
      </c>
      <c r="AS83" s="55">
        <v>12</v>
      </c>
      <c r="AT83" s="48">
        <f t="shared" si="42"/>
        <v>1</v>
      </c>
      <c r="AU83" s="48" t="str">
        <f t="shared" si="43"/>
        <v>35_1</v>
      </c>
      <c r="AV83" s="136">
        <f t="shared" si="47"/>
        <v>2181</v>
      </c>
      <c r="AW83" s="136">
        <f t="shared" si="48"/>
        <v>2241</v>
      </c>
      <c r="AX83" s="136">
        <f t="shared" si="44"/>
        <v>2241</v>
      </c>
      <c r="AY83" s="43">
        <f t="shared" si="49"/>
        <v>14.365384615384615</v>
      </c>
      <c r="AZ83" s="5"/>
      <c r="BA83" s="5"/>
      <c r="BB83" s="5"/>
      <c r="BC83" s="5"/>
      <c r="BD83" s="5"/>
      <c r="BE83" s="6"/>
    </row>
    <row r="84" spans="1:57" ht="11.25" x14ac:dyDescent="0.15">
      <c r="A84" s="48">
        <v>35</v>
      </c>
      <c r="B84" s="55">
        <v>1</v>
      </c>
      <c r="C84" s="55">
        <v>12</v>
      </c>
      <c r="D84" s="48">
        <f t="shared" si="45"/>
        <v>1</v>
      </c>
      <c r="E84" s="48" t="str">
        <f t="shared" si="46"/>
        <v>35_1</v>
      </c>
      <c r="F84" s="55">
        <v>2017</v>
      </c>
      <c r="G84" s="1"/>
      <c r="H84" s="48">
        <v>35</v>
      </c>
      <c r="I84" s="55">
        <v>1</v>
      </c>
      <c r="J84" s="55">
        <v>12</v>
      </c>
      <c r="K84" s="48">
        <f t="shared" si="32"/>
        <v>1</v>
      </c>
      <c r="L84" s="48" t="str">
        <f t="shared" si="33"/>
        <v>35_1</v>
      </c>
      <c r="M84" s="55">
        <v>2077</v>
      </c>
      <c r="N84" s="75"/>
      <c r="O84" s="48">
        <v>35</v>
      </c>
      <c r="P84" s="55">
        <v>1</v>
      </c>
      <c r="Q84" s="55">
        <v>12</v>
      </c>
      <c r="R84" s="48">
        <f t="shared" si="34"/>
        <v>1</v>
      </c>
      <c r="S84" s="48" t="str">
        <f t="shared" si="35"/>
        <v>35_1</v>
      </c>
      <c r="T84" s="55">
        <v>2121</v>
      </c>
      <c r="U84" s="5"/>
      <c r="V84" s="48">
        <v>35</v>
      </c>
      <c r="W84" s="55">
        <v>2</v>
      </c>
      <c r="X84" s="55">
        <v>14</v>
      </c>
      <c r="Y84" s="48">
        <f t="shared" si="36"/>
        <v>2</v>
      </c>
      <c r="Z84" s="48" t="str">
        <f t="shared" si="37"/>
        <v>35_2</v>
      </c>
      <c r="AA84" s="55">
        <v>2265</v>
      </c>
      <c r="AB84" s="5"/>
      <c r="AC84" s="48">
        <v>35</v>
      </c>
      <c r="AD84" s="48">
        <f t="shared" ref="AD84:AD93" si="50">AD83+1</f>
        <v>2</v>
      </c>
      <c r="AE84" s="55">
        <v>14</v>
      </c>
      <c r="AF84" s="48">
        <f t="shared" si="38"/>
        <v>2</v>
      </c>
      <c r="AG84" s="48" t="str">
        <f t="shared" si="39"/>
        <v>35_2</v>
      </c>
      <c r="AH84" s="55">
        <v>2325</v>
      </c>
      <c r="AI84" s="75"/>
      <c r="AJ84" s="48">
        <v>35</v>
      </c>
      <c r="AK84" s="48">
        <f t="shared" ref="AK84:AK93" si="51">AK83+1</f>
        <v>2</v>
      </c>
      <c r="AL84" s="55">
        <v>14</v>
      </c>
      <c r="AM84" s="48">
        <f t="shared" si="40"/>
        <v>2</v>
      </c>
      <c r="AN84" s="48" t="str">
        <f t="shared" si="41"/>
        <v>35_2</v>
      </c>
      <c r="AO84" s="55">
        <v>2385</v>
      </c>
      <c r="AP84" s="494"/>
      <c r="AQ84" s="48">
        <v>35</v>
      </c>
      <c r="AR84" s="48">
        <f t="shared" ref="AR84:AR93" si="52">AR83+1</f>
        <v>2</v>
      </c>
      <c r="AS84" s="55">
        <v>14</v>
      </c>
      <c r="AT84" s="48">
        <f t="shared" si="42"/>
        <v>2</v>
      </c>
      <c r="AU84" s="48" t="str">
        <f t="shared" si="43"/>
        <v>35_2</v>
      </c>
      <c r="AV84" s="136">
        <f t="shared" si="47"/>
        <v>2325</v>
      </c>
      <c r="AW84" s="136">
        <f t="shared" si="48"/>
        <v>2385</v>
      </c>
      <c r="AX84" s="136">
        <f t="shared" si="44"/>
        <v>2385</v>
      </c>
      <c r="AY84" s="43">
        <f t="shared" si="49"/>
        <v>15.288461538461538</v>
      </c>
      <c r="AZ84" s="5"/>
      <c r="BA84" s="5"/>
      <c r="BB84" s="5"/>
      <c r="BC84" s="5"/>
      <c r="BD84" s="5"/>
      <c r="BE84" s="6"/>
    </row>
    <row r="85" spans="1:57" ht="11.25" x14ac:dyDescent="0.15">
      <c r="A85" s="48">
        <v>35</v>
      </c>
      <c r="B85" s="55">
        <v>2</v>
      </c>
      <c r="C85" s="55">
        <v>14</v>
      </c>
      <c r="D85" s="48">
        <f t="shared" si="45"/>
        <v>2</v>
      </c>
      <c r="E85" s="48" t="str">
        <f t="shared" si="46"/>
        <v>35_2</v>
      </c>
      <c r="F85" s="55">
        <v>2154</v>
      </c>
      <c r="G85" s="1"/>
      <c r="H85" s="48">
        <v>35</v>
      </c>
      <c r="I85" s="55">
        <v>2</v>
      </c>
      <c r="J85" s="55">
        <v>14</v>
      </c>
      <c r="K85" s="48">
        <f t="shared" si="32"/>
        <v>2</v>
      </c>
      <c r="L85" s="48" t="str">
        <f t="shared" si="33"/>
        <v>35_2</v>
      </c>
      <c r="M85" s="55">
        <v>2218</v>
      </c>
      <c r="N85" s="75"/>
      <c r="O85" s="48">
        <v>35</v>
      </c>
      <c r="P85" s="55">
        <v>2</v>
      </c>
      <c r="Q85" s="55">
        <v>14</v>
      </c>
      <c r="R85" s="48">
        <f t="shared" si="34"/>
        <v>2</v>
      </c>
      <c r="S85" s="48" t="str">
        <f t="shared" si="35"/>
        <v>35_2</v>
      </c>
      <c r="T85" s="55">
        <v>2265</v>
      </c>
      <c r="U85" s="5"/>
      <c r="V85" s="48">
        <v>35</v>
      </c>
      <c r="W85" s="55">
        <v>3</v>
      </c>
      <c r="X85" s="55">
        <v>15</v>
      </c>
      <c r="Y85" s="48">
        <f t="shared" si="36"/>
        <v>3</v>
      </c>
      <c r="Z85" s="48" t="str">
        <f t="shared" si="37"/>
        <v>35_3</v>
      </c>
      <c r="AA85" s="55">
        <v>2331</v>
      </c>
      <c r="AB85" s="5"/>
      <c r="AC85" s="48">
        <v>35</v>
      </c>
      <c r="AD85" s="48">
        <f t="shared" si="50"/>
        <v>3</v>
      </c>
      <c r="AE85" s="55">
        <v>15</v>
      </c>
      <c r="AF85" s="48">
        <f t="shared" si="38"/>
        <v>3</v>
      </c>
      <c r="AG85" s="48" t="str">
        <f t="shared" si="39"/>
        <v>35_3</v>
      </c>
      <c r="AH85" s="55">
        <v>2391</v>
      </c>
      <c r="AI85" s="75"/>
      <c r="AJ85" s="48">
        <v>35</v>
      </c>
      <c r="AK85" s="48">
        <f t="shared" si="51"/>
        <v>3</v>
      </c>
      <c r="AL85" s="55">
        <v>15</v>
      </c>
      <c r="AM85" s="48">
        <f t="shared" si="40"/>
        <v>3</v>
      </c>
      <c r="AN85" s="48" t="str">
        <f t="shared" si="41"/>
        <v>35_3</v>
      </c>
      <c r="AO85" s="55">
        <v>2451</v>
      </c>
      <c r="AP85" s="494"/>
      <c r="AQ85" s="48">
        <v>35</v>
      </c>
      <c r="AR85" s="48">
        <f t="shared" si="52"/>
        <v>3</v>
      </c>
      <c r="AS85" s="55">
        <v>15</v>
      </c>
      <c r="AT85" s="48">
        <f t="shared" si="42"/>
        <v>3</v>
      </c>
      <c r="AU85" s="48" t="str">
        <f t="shared" si="43"/>
        <v>35_3</v>
      </c>
      <c r="AV85" s="136">
        <f t="shared" si="47"/>
        <v>2391</v>
      </c>
      <c r="AW85" s="136">
        <f t="shared" si="48"/>
        <v>2451</v>
      </c>
      <c r="AX85" s="136">
        <f t="shared" si="44"/>
        <v>2451</v>
      </c>
      <c r="AY85" s="43">
        <f t="shared" si="49"/>
        <v>15.711538461538462</v>
      </c>
      <c r="AZ85" s="5"/>
      <c r="BA85" s="5"/>
      <c r="BB85" s="5"/>
      <c r="BC85" s="5"/>
      <c r="BD85" s="5"/>
      <c r="BE85" s="6"/>
    </row>
    <row r="86" spans="1:57" x14ac:dyDescent="0.15">
      <c r="A86" s="48">
        <v>35</v>
      </c>
      <c r="B86" s="55">
        <v>3</v>
      </c>
      <c r="C86" s="55">
        <v>15</v>
      </c>
      <c r="D86" s="48">
        <f t="shared" si="45"/>
        <v>3</v>
      </c>
      <c r="E86" s="48" t="str">
        <f t="shared" si="46"/>
        <v>35_3</v>
      </c>
      <c r="F86" s="55">
        <v>2217</v>
      </c>
      <c r="G86" s="1"/>
      <c r="H86" s="48">
        <v>35</v>
      </c>
      <c r="I86" s="55">
        <v>3</v>
      </c>
      <c r="J86" s="55">
        <v>15</v>
      </c>
      <c r="K86" s="48">
        <f t="shared" si="32"/>
        <v>3</v>
      </c>
      <c r="L86" s="48" t="str">
        <f t="shared" si="33"/>
        <v>35_3</v>
      </c>
      <c r="M86" s="55">
        <v>2283</v>
      </c>
      <c r="N86" s="81"/>
      <c r="O86" s="48">
        <v>35</v>
      </c>
      <c r="P86" s="55">
        <v>3</v>
      </c>
      <c r="Q86" s="55">
        <v>15</v>
      </c>
      <c r="R86" s="48">
        <f t="shared" si="34"/>
        <v>3</v>
      </c>
      <c r="S86" s="48" t="str">
        <f t="shared" si="35"/>
        <v>35_3</v>
      </c>
      <c r="T86" s="55">
        <v>2331</v>
      </c>
      <c r="U86" s="5"/>
      <c r="V86" s="48">
        <v>35</v>
      </c>
      <c r="W86" s="55">
        <v>4</v>
      </c>
      <c r="X86" s="55">
        <v>16</v>
      </c>
      <c r="Y86" s="48">
        <f t="shared" si="36"/>
        <v>4</v>
      </c>
      <c r="Z86" s="48" t="str">
        <f t="shared" si="37"/>
        <v>35_4</v>
      </c>
      <c r="AA86" s="55">
        <v>2407</v>
      </c>
      <c r="AB86" s="5"/>
      <c r="AC86" s="48">
        <v>35</v>
      </c>
      <c r="AD86" s="48">
        <f t="shared" si="50"/>
        <v>4</v>
      </c>
      <c r="AE86" s="55">
        <v>16</v>
      </c>
      <c r="AF86" s="48">
        <f t="shared" si="38"/>
        <v>4</v>
      </c>
      <c r="AG86" s="48" t="str">
        <f t="shared" si="39"/>
        <v>35_4</v>
      </c>
      <c r="AH86" s="55">
        <v>2467</v>
      </c>
      <c r="AI86" s="81"/>
      <c r="AJ86" s="48">
        <v>35</v>
      </c>
      <c r="AK86" s="48">
        <f t="shared" si="51"/>
        <v>4</v>
      </c>
      <c r="AL86" s="55">
        <v>16</v>
      </c>
      <c r="AM86" s="48">
        <f t="shared" si="40"/>
        <v>4</v>
      </c>
      <c r="AN86" s="48" t="str">
        <f t="shared" si="41"/>
        <v>35_4</v>
      </c>
      <c r="AO86" s="55">
        <v>2527</v>
      </c>
      <c r="AP86" s="494"/>
      <c r="AQ86" s="48">
        <v>35</v>
      </c>
      <c r="AR86" s="48">
        <f t="shared" si="52"/>
        <v>4</v>
      </c>
      <c r="AS86" s="55">
        <v>16</v>
      </c>
      <c r="AT86" s="48">
        <f t="shared" si="42"/>
        <v>4</v>
      </c>
      <c r="AU86" s="48" t="str">
        <f t="shared" si="43"/>
        <v>35_4</v>
      </c>
      <c r="AV86" s="136">
        <f t="shared" si="47"/>
        <v>2467</v>
      </c>
      <c r="AW86" s="136">
        <f t="shared" si="48"/>
        <v>2527</v>
      </c>
      <c r="AX86" s="136">
        <f t="shared" si="44"/>
        <v>2527</v>
      </c>
      <c r="AY86" s="43">
        <f t="shared" si="49"/>
        <v>16.198717948717949</v>
      </c>
      <c r="AZ86" s="5"/>
      <c r="BA86" s="5"/>
      <c r="BB86" s="5"/>
      <c r="BC86" s="5"/>
      <c r="BD86" s="5"/>
      <c r="BE86" s="6"/>
    </row>
    <row r="87" spans="1:57" x14ac:dyDescent="0.15">
      <c r="A87" s="48">
        <v>35</v>
      </c>
      <c r="B87" s="55">
        <v>4</v>
      </c>
      <c r="C87" s="55">
        <v>16</v>
      </c>
      <c r="D87" s="48">
        <f t="shared" si="45"/>
        <v>4</v>
      </c>
      <c r="E87" s="48" t="str">
        <f t="shared" si="46"/>
        <v>35_4</v>
      </c>
      <c r="F87" s="55">
        <v>2289</v>
      </c>
      <c r="G87" s="1"/>
      <c r="H87" s="48">
        <v>35</v>
      </c>
      <c r="I87" s="55">
        <v>4</v>
      </c>
      <c r="J87" s="55">
        <v>16</v>
      </c>
      <c r="K87" s="48">
        <f t="shared" si="32"/>
        <v>4</v>
      </c>
      <c r="L87" s="48" t="str">
        <f t="shared" si="33"/>
        <v>35_4</v>
      </c>
      <c r="M87" s="55">
        <v>2357</v>
      </c>
      <c r="N87" s="77"/>
      <c r="O87" s="48">
        <v>35</v>
      </c>
      <c r="P87" s="55">
        <v>4</v>
      </c>
      <c r="Q87" s="55">
        <v>16</v>
      </c>
      <c r="R87" s="48">
        <f t="shared" si="34"/>
        <v>4</v>
      </c>
      <c r="S87" s="48" t="str">
        <f t="shared" si="35"/>
        <v>35_4</v>
      </c>
      <c r="T87" s="55">
        <v>2407</v>
      </c>
      <c r="U87" s="5"/>
      <c r="V87" s="48">
        <v>35</v>
      </c>
      <c r="W87" s="55">
        <v>5</v>
      </c>
      <c r="X87" s="55">
        <v>17</v>
      </c>
      <c r="Y87" s="48">
        <f t="shared" si="36"/>
        <v>5</v>
      </c>
      <c r="Z87" s="48" t="str">
        <f t="shared" si="37"/>
        <v>35_5</v>
      </c>
      <c r="AA87" s="55">
        <v>2467</v>
      </c>
      <c r="AB87" s="5"/>
      <c r="AC87" s="48">
        <v>35</v>
      </c>
      <c r="AD87" s="48">
        <f t="shared" si="50"/>
        <v>5</v>
      </c>
      <c r="AE87" s="55">
        <v>17</v>
      </c>
      <c r="AF87" s="48">
        <f t="shared" si="38"/>
        <v>5</v>
      </c>
      <c r="AG87" s="48" t="str">
        <f t="shared" si="39"/>
        <v>35_5</v>
      </c>
      <c r="AH87" s="55">
        <v>2527</v>
      </c>
      <c r="AI87" s="77"/>
      <c r="AJ87" s="48">
        <v>35</v>
      </c>
      <c r="AK87" s="48">
        <f t="shared" si="51"/>
        <v>5</v>
      </c>
      <c r="AL87" s="55">
        <v>17</v>
      </c>
      <c r="AM87" s="48">
        <f t="shared" si="40"/>
        <v>5</v>
      </c>
      <c r="AN87" s="48" t="str">
        <f t="shared" si="41"/>
        <v>35_5</v>
      </c>
      <c r="AO87" s="55">
        <v>2587</v>
      </c>
      <c r="AP87" s="494"/>
      <c r="AQ87" s="48">
        <v>35</v>
      </c>
      <c r="AR87" s="48">
        <f t="shared" si="52"/>
        <v>5</v>
      </c>
      <c r="AS87" s="55">
        <v>17</v>
      </c>
      <c r="AT87" s="48">
        <f t="shared" si="42"/>
        <v>5</v>
      </c>
      <c r="AU87" s="48" t="str">
        <f t="shared" si="43"/>
        <v>35_5</v>
      </c>
      <c r="AV87" s="136">
        <f t="shared" si="47"/>
        <v>2527</v>
      </c>
      <c r="AW87" s="136">
        <f t="shared" si="48"/>
        <v>2587</v>
      </c>
      <c r="AX87" s="136">
        <f t="shared" si="44"/>
        <v>2587</v>
      </c>
      <c r="AY87" s="43">
        <f t="shared" si="49"/>
        <v>16.583333333333332</v>
      </c>
      <c r="AZ87" s="5"/>
      <c r="BA87" s="5"/>
      <c r="BB87" s="5"/>
      <c r="BC87" s="5"/>
      <c r="BD87" s="5"/>
      <c r="BE87" s="6"/>
    </row>
    <row r="88" spans="1:57" x14ac:dyDescent="0.15">
      <c r="A88" s="48">
        <v>35</v>
      </c>
      <c r="B88" s="55">
        <v>5</v>
      </c>
      <c r="C88" s="55">
        <v>17</v>
      </c>
      <c r="D88" s="48">
        <f t="shared" si="45"/>
        <v>5</v>
      </c>
      <c r="E88" s="48" t="str">
        <f t="shared" si="46"/>
        <v>35_5</v>
      </c>
      <c r="F88" s="55">
        <v>2346</v>
      </c>
      <c r="G88" s="1"/>
      <c r="H88" s="48">
        <v>35</v>
      </c>
      <c r="I88" s="55">
        <v>5</v>
      </c>
      <c r="J88" s="55">
        <v>17</v>
      </c>
      <c r="K88" s="48">
        <f t="shared" si="32"/>
        <v>5</v>
      </c>
      <c r="L88" s="48" t="str">
        <f t="shared" si="33"/>
        <v>35_5</v>
      </c>
      <c r="M88" s="55">
        <v>2417</v>
      </c>
      <c r="N88" s="77"/>
      <c r="O88" s="48">
        <v>35</v>
      </c>
      <c r="P88" s="55">
        <v>5</v>
      </c>
      <c r="Q88" s="55">
        <v>17</v>
      </c>
      <c r="R88" s="48">
        <f t="shared" si="34"/>
        <v>5</v>
      </c>
      <c r="S88" s="48" t="str">
        <f t="shared" si="35"/>
        <v>35_5</v>
      </c>
      <c r="T88" s="55">
        <v>2467</v>
      </c>
      <c r="U88" s="5"/>
      <c r="V88" s="48">
        <v>35</v>
      </c>
      <c r="W88" s="55">
        <v>6</v>
      </c>
      <c r="X88" s="55">
        <v>18</v>
      </c>
      <c r="Y88" s="48">
        <f t="shared" si="36"/>
        <v>6</v>
      </c>
      <c r="Z88" s="48" t="str">
        <f t="shared" si="37"/>
        <v>35_6</v>
      </c>
      <c r="AA88" s="55">
        <v>2540</v>
      </c>
      <c r="AB88" s="5"/>
      <c r="AC88" s="48">
        <v>35</v>
      </c>
      <c r="AD88" s="48">
        <f t="shared" si="50"/>
        <v>6</v>
      </c>
      <c r="AE88" s="55">
        <v>18</v>
      </c>
      <c r="AF88" s="48">
        <f t="shared" si="38"/>
        <v>6</v>
      </c>
      <c r="AG88" s="48" t="str">
        <f t="shared" si="39"/>
        <v>35_6</v>
      </c>
      <c r="AH88" s="55">
        <v>2600</v>
      </c>
      <c r="AI88" s="77"/>
      <c r="AJ88" s="48">
        <v>35</v>
      </c>
      <c r="AK88" s="48">
        <f t="shared" si="51"/>
        <v>6</v>
      </c>
      <c r="AL88" s="55">
        <v>18</v>
      </c>
      <c r="AM88" s="48">
        <f t="shared" si="40"/>
        <v>6</v>
      </c>
      <c r="AN88" s="48" t="str">
        <f t="shared" si="41"/>
        <v>35_6</v>
      </c>
      <c r="AO88" s="55">
        <v>2660</v>
      </c>
      <c r="AP88" s="494"/>
      <c r="AQ88" s="48">
        <v>35</v>
      </c>
      <c r="AR88" s="48">
        <f t="shared" si="52"/>
        <v>6</v>
      </c>
      <c r="AS88" s="55">
        <v>18</v>
      </c>
      <c r="AT88" s="48">
        <f t="shared" si="42"/>
        <v>6</v>
      </c>
      <c r="AU88" s="48" t="str">
        <f t="shared" si="43"/>
        <v>35_6</v>
      </c>
      <c r="AV88" s="136">
        <f t="shared" si="47"/>
        <v>2600</v>
      </c>
      <c r="AW88" s="136">
        <f t="shared" si="48"/>
        <v>2660</v>
      </c>
      <c r="AX88" s="136">
        <f t="shared" si="44"/>
        <v>2660</v>
      </c>
      <c r="AY88" s="43">
        <f t="shared" si="49"/>
        <v>17.051282051282051</v>
      </c>
      <c r="AZ88" s="5"/>
      <c r="BA88" s="5"/>
      <c r="BB88" s="5"/>
      <c r="BC88" s="5"/>
      <c r="BD88" s="5"/>
      <c r="BE88" s="6"/>
    </row>
    <row r="89" spans="1:57" x14ac:dyDescent="0.15">
      <c r="A89" s="48">
        <v>35</v>
      </c>
      <c r="B89" s="55">
        <v>6</v>
      </c>
      <c r="C89" s="55">
        <v>18</v>
      </c>
      <c r="D89" s="48">
        <f t="shared" si="45"/>
        <v>6</v>
      </c>
      <c r="E89" s="48" t="str">
        <f t="shared" si="46"/>
        <v>35_6</v>
      </c>
      <c r="F89" s="55">
        <v>2415</v>
      </c>
      <c r="G89" s="1"/>
      <c r="H89" s="48">
        <v>35</v>
      </c>
      <c r="I89" s="55">
        <v>6</v>
      </c>
      <c r="J89" s="55">
        <v>18</v>
      </c>
      <c r="K89" s="48">
        <f t="shared" si="32"/>
        <v>6</v>
      </c>
      <c r="L89" s="48" t="str">
        <f t="shared" si="33"/>
        <v>35_6</v>
      </c>
      <c r="M89" s="55">
        <v>2487</v>
      </c>
      <c r="N89" s="77"/>
      <c r="O89" s="48">
        <v>35</v>
      </c>
      <c r="P89" s="55">
        <v>6</v>
      </c>
      <c r="Q89" s="55">
        <v>18</v>
      </c>
      <c r="R89" s="48">
        <f t="shared" si="34"/>
        <v>6</v>
      </c>
      <c r="S89" s="48" t="str">
        <f t="shared" si="35"/>
        <v>35_6</v>
      </c>
      <c r="T89" s="55">
        <v>2540</v>
      </c>
      <c r="U89" s="5"/>
      <c r="V89" s="48">
        <v>35</v>
      </c>
      <c r="W89" s="55">
        <v>7</v>
      </c>
      <c r="X89" s="55">
        <v>19</v>
      </c>
      <c r="Y89" s="48">
        <f t="shared" si="36"/>
        <v>7</v>
      </c>
      <c r="Z89" s="48" t="str">
        <f t="shared" si="37"/>
        <v>35_7</v>
      </c>
      <c r="AA89" s="55">
        <v>2607</v>
      </c>
      <c r="AB89" s="5"/>
      <c r="AC89" s="48">
        <v>35</v>
      </c>
      <c r="AD89" s="48">
        <f t="shared" si="50"/>
        <v>7</v>
      </c>
      <c r="AE89" s="55">
        <v>19</v>
      </c>
      <c r="AF89" s="48">
        <f t="shared" si="38"/>
        <v>7</v>
      </c>
      <c r="AG89" s="48" t="str">
        <f t="shared" si="39"/>
        <v>35_7</v>
      </c>
      <c r="AH89" s="55">
        <v>2667</v>
      </c>
      <c r="AI89" s="77"/>
      <c r="AJ89" s="48">
        <v>35</v>
      </c>
      <c r="AK89" s="48">
        <f t="shared" si="51"/>
        <v>7</v>
      </c>
      <c r="AL89" s="55">
        <v>19</v>
      </c>
      <c r="AM89" s="48">
        <f t="shared" si="40"/>
        <v>7</v>
      </c>
      <c r="AN89" s="48" t="str">
        <f t="shared" si="41"/>
        <v>35_7</v>
      </c>
      <c r="AO89" s="55">
        <v>2727</v>
      </c>
      <c r="AP89" s="494"/>
      <c r="AQ89" s="48">
        <v>35</v>
      </c>
      <c r="AR89" s="48">
        <f t="shared" si="52"/>
        <v>7</v>
      </c>
      <c r="AS89" s="55">
        <v>19</v>
      </c>
      <c r="AT89" s="48">
        <f t="shared" si="42"/>
        <v>7</v>
      </c>
      <c r="AU89" s="48" t="str">
        <f t="shared" si="43"/>
        <v>35_7</v>
      </c>
      <c r="AV89" s="136">
        <f t="shared" si="47"/>
        <v>2667</v>
      </c>
      <c r="AW89" s="136">
        <f t="shared" si="48"/>
        <v>2727</v>
      </c>
      <c r="AX89" s="136">
        <f t="shared" si="44"/>
        <v>2727</v>
      </c>
      <c r="AY89" s="43">
        <f t="shared" si="49"/>
        <v>17.48076923076923</v>
      </c>
      <c r="AZ89" s="5"/>
      <c r="BA89" s="5"/>
      <c r="BB89" s="5"/>
      <c r="BC89" s="5"/>
      <c r="BD89" s="5"/>
      <c r="BE89" s="6"/>
    </row>
    <row r="90" spans="1:57" x14ac:dyDescent="0.15">
      <c r="A90" s="48">
        <v>35</v>
      </c>
      <c r="B90" s="55">
        <v>7</v>
      </c>
      <c r="C90" s="55">
        <v>19</v>
      </c>
      <c r="D90" s="48">
        <f t="shared" si="45"/>
        <v>7</v>
      </c>
      <c r="E90" s="48" t="str">
        <f t="shared" si="46"/>
        <v>35_7</v>
      </c>
      <c r="F90" s="55">
        <v>2479</v>
      </c>
      <c r="G90" s="1"/>
      <c r="H90" s="48">
        <v>35</v>
      </c>
      <c r="I90" s="55">
        <v>7</v>
      </c>
      <c r="J90" s="55">
        <v>19</v>
      </c>
      <c r="K90" s="48">
        <f t="shared" si="32"/>
        <v>7</v>
      </c>
      <c r="L90" s="48" t="str">
        <f t="shared" si="33"/>
        <v>35_7</v>
      </c>
      <c r="M90" s="55">
        <v>2553</v>
      </c>
      <c r="N90" s="77"/>
      <c r="O90" s="48">
        <v>35</v>
      </c>
      <c r="P90" s="55">
        <v>7</v>
      </c>
      <c r="Q90" s="55">
        <v>19</v>
      </c>
      <c r="R90" s="48">
        <f t="shared" si="34"/>
        <v>7</v>
      </c>
      <c r="S90" s="48" t="str">
        <f t="shared" si="35"/>
        <v>35_7</v>
      </c>
      <c r="T90" s="55">
        <v>2607</v>
      </c>
      <c r="U90" s="5"/>
      <c r="V90" s="48">
        <v>35</v>
      </c>
      <c r="W90" s="55">
        <v>8</v>
      </c>
      <c r="X90" s="55">
        <v>20</v>
      </c>
      <c r="Y90" s="48">
        <f t="shared" si="36"/>
        <v>8</v>
      </c>
      <c r="Z90" s="48" t="str">
        <f t="shared" si="37"/>
        <v>35_8</v>
      </c>
      <c r="AA90" s="55">
        <v>2677</v>
      </c>
      <c r="AB90" s="5"/>
      <c r="AC90" s="48">
        <v>35</v>
      </c>
      <c r="AD90" s="48">
        <f t="shared" si="50"/>
        <v>8</v>
      </c>
      <c r="AE90" s="55">
        <v>20</v>
      </c>
      <c r="AF90" s="48">
        <f t="shared" si="38"/>
        <v>8</v>
      </c>
      <c r="AG90" s="48" t="str">
        <f t="shared" si="39"/>
        <v>35_8</v>
      </c>
      <c r="AH90" s="55">
        <v>2737</v>
      </c>
      <c r="AI90" s="77"/>
      <c r="AJ90" s="48">
        <v>35</v>
      </c>
      <c r="AK90" s="48">
        <f t="shared" si="51"/>
        <v>8</v>
      </c>
      <c r="AL90" s="55">
        <v>20</v>
      </c>
      <c r="AM90" s="48">
        <f t="shared" si="40"/>
        <v>8</v>
      </c>
      <c r="AN90" s="48" t="str">
        <f t="shared" si="41"/>
        <v>35_8</v>
      </c>
      <c r="AO90" s="55">
        <v>2797</v>
      </c>
      <c r="AP90" s="494"/>
      <c r="AQ90" s="48">
        <v>35</v>
      </c>
      <c r="AR90" s="48">
        <f t="shared" si="52"/>
        <v>8</v>
      </c>
      <c r="AS90" s="55">
        <v>20</v>
      </c>
      <c r="AT90" s="48">
        <f t="shared" si="42"/>
        <v>8</v>
      </c>
      <c r="AU90" s="48" t="str">
        <f t="shared" si="43"/>
        <v>35_8</v>
      </c>
      <c r="AV90" s="136">
        <f t="shared" si="47"/>
        <v>2737</v>
      </c>
      <c r="AW90" s="136">
        <f t="shared" si="48"/>
        <v>2797</v>
      </c>
      <c r="AX90" s="136">
        <f t="shared" si="44"/>
        <v>2797</v>
      </c>
      <c r="AY90" s="43">
        <f t="shared" si="49"/>
        <v>17.929487179487179</v>
      </c>
      <c r="AZ90" s="5"/>
      <c r="BA90" s="5"/>
      <c r="BB90" s="5"/>
      <c r="BC90" s="5"/>
      <c r="BD90" s="5"/>
      <c r="BE90" s="6"/>
    </row>
    <row r="91" spans="1:57" x14ac:dyDescent="0.15">
      <c r="A91" s="48">
        <v>35</v>
      </c>
      <c r="B91" s="55">
        <v>8</v>
      </c>
      <c r="C91" s="55">
        <v>20</v>
      </c>
      <c r="D91" s="48">
        <f t="shared" si="45"/>
        <v>8</v>
      </c>
      <c r="E91" s="48" t="str">
        <f t="shared" si="46"/>
        <v>35_8</v>
      </c>
      <c r="F91" s="55">
        <v>2545</v>
      </c>
      <c r="G91" s="1"/>
      <c r="H91" s="48">
        <v>35</v>
      </c>
      <c r="I91" s="55">
        <v>8</v>
      </c>
      <c r="J91" s="55">
        <v>20</v>
      </c>
      <c r="K91" s="48">
        <f t="shared" si="32"/>
        <v>8</v>
      </c>
      <c r="L91" s="48" t="str">
        <f t="shared" si="33"/>
        <v>35_8</v>
      </c>
      <c r="M91" s="55">
        <v>2622</v>
      </c>
      <c r="N91" s="77"/>
      <c r="O91" s="48">
        <v>35</v>
      </c>
      <c r="P91" s="55">
        <v>8</v>
      </c>
      <c r="Q91" s="55">
        <v>20</v>
      </c>
      <c r="R91" s="48">
        <f t="shared" si="34"/>
        <v>8</v>
      </c>
      <c r="S91" s="48" t="str">
        <f t="shared" si="35"/>
        <v>35_8</v>
      </c>
      <c r="T91" s="55">
        <v>2677</v>
      </c>
      <c r="U91" s="5"/>
      <c r="V91" s="48">
        <v>35</v>
      </c>
      <c r="W91" s="55">
        <v>9</v>
      </c>
      <c r="X91" s="55">
        <v>21</v>
      </c>
      <c r="Y91" s="48">
        <f t="shared" si="36"/>
        <v>9</v>
      </c>
      <c r="Z91" s="48" t="str">
        <f t="shared" si="37"/>
        <v>35_9</v>
      </c>
      <c r="AA91" s="55">
        <v>2746</v>
      </c>
      <c r="AB91" s="5"/>
      <c r="AC91" s="48">
        <v>35</v>
      </c>
      <c r="AD91" s="48">
        <f t="shared" si="50"/>
        <v>9</v>
      </c>
      <c r="AE91" s="55">
        <v>21</v>
      </c>
      <c r="AF91" s="48">
        <f t="shared" si="38"/>
        <v>9</v>
      </c>
      <c r="AG91" s="48" t="str">
        <f t="shared" si="39"/>
        <v>35_9</v>
      </c>
      <c r="AH91" s="55">
        <v>2806</v>
      </c>
      <c r="AI91" s="77"/>
      <c r="AJ91" s="48">
        <v>35</v>
      </c>
      <c r="AK91" s="48">
        <f t="shared" si="51"/>
        <v>9</v>
      </c>
      <c r="AL91" s="55">
        <v>21</v>
      </c>
      <c r="AM91" s="48">
        <f t="shared" si="40"/>
        <v>9</v>
      </c>
      <c r="AN91" s="48" t="str">
        <f t="shared" si="41"/>
        <v>35_9</v>
      </c>
      <c r="AO91" s="55">
        <v>2866</v>
      </c>
      <c r="AP91" s="494"/>
      <c r="AQ91" s="48">
        <v>35</v>
      </c>
      <c r="AR91" s="48">
        <f t="shared" si="52"/>
        <v>9</v>
      </c>
      <c r="AS91" s="55">
        <v>21</v>
      </c>
      <c r="AT91" s="48">
        <f t="shared" si="42"/>
        <v>9</v>
      </c>
      <c r="AU91" s="48" t="str">
        <f t="shared" si="43"/>
        <v>35_9</v>
      </c>
      <c r="AV91" s="136">
        <f t="shared" si="47"/>
        <v>2806</v>
      </c>
      <c r="AW91" s="136">
        <f t="shared" si="48"/>
        <v>2866</v>
      </c>
      <c r="AX91" s="136">
        <f t="shared" si="44"/>
        <v>2866</v>
      </c>
      <c r="AY91" s="43">
        <f t="shared" si="49"/>
        <v>18.371794871794872</v>
      </c>
      <c r="AZ91" s="5"/>
      <c r="BA91" s="5"/>
      <c r="BB91" s="5"/>
      <c r="BC91" s="5"/>
      <c r="BD91" s="5"/>
      <c r="BE91" s="6"/>
    </row>
    <row r="92" spans="1:57" x14ac:dyDescent="0.15">
      <c r="A92" s="48">
        <v>35</v>
      </c>
      <c r="B92" s="55">
        <v>9</v>
      </c>
      <c r="C92" s="55">
        <v>21</v>
      </c>
      <c r="D92" s="48">
        <f t="shared" si="45"/>
        <v>9</v>
      </c>
      <c r="E92" s="48" t="str">
        <f t="shared" si="46"/>
        <v>35_9</v>
      </c>
      <c r="F92" s="55">
        <v>2611</v>
      </c>
      <c r="G92" s="1"/>
      <c r="H92" s="48">
        <v>35</v>
      </c>
      <c r="I92" s="55">
        <v>9</v>
      </c>
      <c r="J92" s="55">
        <v>21</v>
      </c>
      <c r="K92" s="48">
        <f t="shared" si="32"/>
        <v>9</v>
      </c>
      <c r="L92" s="48" t="str">
        <f t="shared" si="33"/>
        <v>35_9</v>
      </c>
      <c r="M92" s="55">
        <v>2689</v>
      </c>
      <c r="N92" s="77"/>
      <c r="O92" s="48">
        <v>35</v>
      </c>
      <c r="P92" s="55">
        <v>9</v>
      </c>
      <c r="Q92" s="55">
        <v>21</v>
      </c>
      <c r="R92" s="48">
        <f t="shared" si="34"/>
        <v>9</v>
      </c>
      <c r="S92" s="48" t="str">
        <f t="shared" si="35"/>
        <v>35_9</v>
      </c>
      <c r="T92" s="55">
        <v>2746</v>
      </c>
      <c r="U92" s="5"/>
      <c r="V92" s="48">
        <v>35</v>
      </c>
      <c r="W92" s="55">
        <v>10</v>
      </c>
      <c r="X92" s="55">
        <v>22</v>
      </c>
      <c r="Y92" s="48">
        <f t="shared" si="36"/>
        <v>10</v>
      </c>
      <c r="Z92" s="48" t="str">
        <f t="shared" si="37"/>
        <v>35_10</v>
      </c>
      <c r="AA92" s="55">
        <v>2815</v>
      </c>
      <c r="AB92" s="5"/>
      <c r="AC92" s="48">
        <v>35</v>
      </c>
      <c r="AD92" s="48">
        <f t="shared" si="50"/>
        <v>10</v>
      </c>
      <c r="AE92" s="55">
        <v>22</v>
      </c>
      <c r="AF92" s="48">
        <f t="shared" si="38"/>
        <v>10</v>
      </c>
      <c r="AG92" s="48" t="str">
        <f t="shared" si="39"/>
        <v>35_10</v>
      </c>
      <c r="AH92" s="55">
        <v>2875</v>
      </c>
      <c r="AI92" s="77"/>
      <c r="AJ92" s="48">
        <v>35</v>
      </c>
      <c r="AK92" s="48">
        <f t="shared" si="51"/>
        <v>10</v>
      </c>
      <c r="AL92" s="55">
        <v>22</v>
      </c>
      <c r="AM92" s="48">
        <f t="shared" si="40"/>
        <v>10</v>
      </c>
      <c r="AN92" s="48" t="str">
        <f t="shared" si="41"/>
        <v>35_10</v>
      </c>
      <c r="AO92" s="55">
        <v>2935</v>
      </c>
      <c r="AP92" s="494"/>
      <c r="AQ92" s="48">
        <v>35</v>
      </c>
      <c r="AR92" s="48">
        <f t="shared" si="52"/>
        <v>10</v>
      </c>
      <c r="AS92" s="55">
        <v>22</v>
      </c>
      <c r="AT92" s="48">
        <f t="shared" si="42"/>
        <v>10</v>
      </c>
      <c r="AU92" s="48" t="str">
        <f t="shared" si="43"/>
        <v>35_10</v>
      </c>
      <c r="AV92" s="136">
        <f t="shared" si="47"/>
        <v>2875</v>
      </c>
      <c r="AW92" s="136">
        <f t="shared" si="48"/>
        <v>2935</v>
      </c>
      <c r="AX92" s="136">
        <f t="shared" si="44"/>
        <v>2935</v>
      </c>
      <c r="AY92" s="43">
        <f t="shared" si="49"/>
        <v>18.814102564102566</v>
      </c>
      <c r="AZ92" s="5"/>
      <c r="BA92" s="5"/>
      <c r="BB92" s="5"/>
      <c r="BC92" s="5"/>
      <c r="BD92" s="5"/>
      <c r="BE92" s="6"/>
    </row>
    <row r="93" spans="1:57" x14ac:dyDescent="0.15">
      <c r="A93" s="48">
        <v>35</v>
      </c>
      <c r="B93" s="55">
        <v>10</v>
      </c>
      <c r="C93" s="55">
        <v>22</v>
      </c>
      <c r="D93" s="48">
        <f t="shared" si="45"/>
        <v>10</v>
      </c>
      <c r="E93" s="48" t="str">
        <f t="shared" si="46"/>
        <v>35_10</v>
      </c>
      <c r="F93" s="55">
        <v>2677</v>
      </c>
      <c r="G93" s="1"/>
      <c r="H93" s="48">
        <v>35</v>
      </c>
      <c r="I93" s="55">
        <v>10</v>
      </c>
      <c r="J93" s="55">
        <v>22</v>
      </c>
      <c r="K93" s="48">
        <f t="shared" si="32"/>
        <v>10</v>
      </c>
      <c r="L93" s="48" t="str">
        <f t="shared" si="33"/>
        <v>35_10</v>
      </c>
      <c r="M93" s="55">
        <v>2757</v>
      </c>
      <c r="N93" s="77"/>
      <c r="O93" s="48">
        <v>35</v>
      </c>
      <c r="P93" s="55">
        <v>10</v>
      </c>
      <c r="Q93" s="55">
        <v>22</v>
      </c>
      <c r="R93" s="48">
        <f t="shared" si="34"/>
        <v>10</v>
      </c>
      <c r="S93" s="48" t="str">
        <f t="shared" si="35"/>
        <v>35_10</v>
      </c>
      <c r="T93" s="55">
        <v>2815</v>
      </c>
      <c r="U93" s="5"/>
      <c r="V93" s="48">
        <v>35</v>
      </c>
      <c r="W93" s="55">
        <v>11</v>
      </c>
      <c r="X93" s="55">
        <v>23</v>
      </c>
      <c r="Y93" s="48">
        <f t="shared" si="36"/>
        <v>11</v>
      </c>
      <c r="Z93" s="48" t="str">
        <f t="shared" si="37"/>
        <v>35_11</v>
      </c>
      <c r="AA93" s="55">
        <v>2884</v>
      </c>
      <c r="AB93" s="5"/>
      <c r="AC93" s="48">
        <v>35</v>
      </c>
      <c r="AD93" s="48">
        <f t="shared" si="50"/>
        <v>11</v>
      </c>
      <c r="AE93" s="55">
        <v>23</v>
      </c>
      <c r="AF93" s="48">
        <f t="shared" si="38"/>
        <v>11</v>
      </c>
      <c r="AG93" s="48" t="str">
        <f t="shared" si="39"/>
        <v>35_11</v>
      </c>
      <c r="AH93" s="55">
        <v>2944</v>
      </c>
      <c r="AI93" s="77"/>
      <c r="AJ93" s="48">
        <v>35</v>
      </c>
      <c r="AK93" s="48">
        <f t="shared" si="51"/>
        <v>11</v>
      </c>
      <c r="AL93" s="55">
        <v>23</v>
      </c>
      <c r="AM93" s="48">
        <f t="shared" si="40"/>
        <v>11</v>
      </c>
      <c r="AN93" s="48" t="str">
        <f t="shared" si="41"/>
        <v>35_11</v>
      </c>
      <c r="AO93" s="55">
        <v>3004</v>
      </c>
      <c r="AP93" s="494"/>
      <c r="AQ93" s="48">
        <v>35</v>
      </c>
      <c r="AR93" s="48">
        <f t="shared" si="52"/>
        <v>11</v>
      </c>
      <c r="AS93" s="55">
        <v>23</v>
      </c>
      <c r="AT93" s="48">
        <f t="shared" si="42"/>
        <v>11</v>
      </c>
      <c r="AU93" s="48" t="str">
        <f t="shared" si="43"/>
        <v>35_11</v>
      </c>
      <c r="AV93" s="136">
        <f t="shared" si="47"/>
        <v>2944</v>
      </c>
      <c r="AW93" s="136">
        <f t="shared" si="48"/>
        <v>3004</v>
      </c>
      <c r="AX93" s="136">
        <f t="shared" si="44"/>
        <v>3004</v>
      </c>
      <c r="AY93" s="43">
        <f t="shared" si="49"/>
        <v>19.256410256410255</v>
      </c>
      <c r="AZ93" s="5"/>
      <c r="BA93" s="5"/>
      <c r="BB93" s="5"/>
      <c r="BC93" s="5"/>
      <c r="BD93" s="5"/>
      <c r="BE93" s="6"/>
    </row>
    <row r="94" spans="1:57" ht="11.25" x14ac:dyDescent="0.15">
      <c r="A94" s="48">
        <v>39</v>
      </c>
      <c r="B94" s="55">
        <v>0</v>
      </c>
      <c r="C94" s="55">
        <v>10</v>
      </c>
      <c r="D94" s="48">
        <f t="shared" si="45"/>
        <v>0</v>
      </c>
      <c r="E94" s="48" t="str">
        <f t="shared" si="46"/>
        <v>39_0</v>
      </c>
      <c r="F94" s="55">
        <v>1898</v>
      </c>
      <c r="G94" s="1"/>
      <c r="H94" s="48">
        <v>39</v>
      </c>
      <c r="I94" s="55">
        <v>0</v>
      </c>
      <c r="J94" s="55">
        <v>10</v>
      </c>
      <c r="K94" s="48">
        <f t="shared" si="32"/>
        <v>0</v>
      </c>
      <c r="L94" s="48" t="str">
        <f t="shared" si="33"/>
        <v>39_0</v>
      </c>
      <c r="M94" s="55">
        <v>1955</v>
      </c>
      <c r="N94" s="75"/>
      <c r="O94" s="48">
        <v>39</v>
      </c>
      <c r="P94" s="55">
        <v>0</v>
      </c>
      <c r="Q94" s="55">
        <v>10</v>
      </c>
      <c r="R94" s="48">
        <f t="shared" si="34"/>
        <v>0</v>
      </c>
      <c r="S94" s="48" t="str">
        <f t="shared" si="35"/>
        <v>39_0</v>
      </c>
      <c r="T94" s="55">
        <v>1996</v>
      </c>
      <c r="U94" s="5"/>
      <c r="V94" s="48">
        <v>39</v>
      </c>
      <c r="W94" s="55">
        <v>1</v>
      </c>
      <c r="X94" s="55">
        <v>11</v>
      </c>
      <c r="Y94" s="48">
        <f t="shared" si="36"/>
        <v>1</v>
      </c>
      <c r="Z94" s="48" t="str">
        <f t="shared" si="37"/>
        <v>39_1</v>
      </c>
      <c r="AA94" s="55">
        <v>2057</v>
      </c>
      <c r="AB94" s="5"/>
      <c r="AC94" s="48">
        <v>39</v>
      </c>
      <c r="AD94" s="55">
        <v>1</v>
      </c>
      <c r="AE94" s="55">
        <v>11</v>
      </c>
      <c r="AF94" s="48">
        <f t="shared" si="38"/>
        <v>1</v>
      </c>
      <c r="AG94" s="48" t="str">
        <f t="shared" si="39"/>
        <v>39_1</v>
      </c>
      <c r="AH94" s="55">
        <v>2117</v>
      </c>
      <c r="AI94" s="75"/>
      <c r="AJ94" s="48">
        <v>39</v>
      </c>
      <c r="AK94" s="55">
        <v>1</v>
      </c>
      <c r="AL94" s="55">
        <v>11</v>
      </c>
      <c r="AM94" s="48">
        <f t="shared" si="40"/>
        <v>1</v>
      </c>
      <c r="AN94" s="48" t="str">
        <f t="shared" si="41"/>
        <v>39_1</v>
      </c>
      <c r="AO94" s="55">
        <v>2177</v>
      </c>
      <c r="AP94" s="494"/>
      <c r="AQ94" s="48">
        <v>39</v>
      </c>
      <c r="AR94" s="55">
        <v>1</v>
      </c>
      <c r="AS94" s="55">
        <v>11</v>
      </c>
      <c r="AT94" s="48">
        <f t="shared" si="42"/>
        <v>1</v>
      </c>
      <c r="AU94" s="48" t="str">
        <f t="shared" si="43"/>
        <v>39_1</v>
      </c>
      <c r="AV94" s="136">
        <f t="shared" si="47"/>
        <v>2117</v>
      </c>
      <c r="AW94" s="136">
        <f t="shared" si="48"/>
        <v>2177</v>
      </c>
      <c r="AX94" s="136">
        <f t="shared" si="44"/>
        <v>2177</v>
      </c>
      <c r="AY94" s="43">
        <f t="shared" si="49"/>
        <v>13.955128205128204</v>
      </c>
      <c r="AZ94" s="5"/>
      <c r="BA94" s="5"/>
      <c r="BB94" s="5"/>
      <c r="BC94" s="5"/>
      <c r="BD94" s="5"/>
      <c r="BE94" s="6"/>
    </row>
    <row r="95" spans="1:57" ht="11.25" x14ac:dyDescent="0.15">
      <c r="A95" s="48">
        <v>39</v>
      </c>
      <c r="B95" s="55">
        <v>1</v>
      </c>
      <c r="C95" s="55">
        <v>11</v>
      </c>
      <c r="D95" s="48">
        <f t="shared" si="45"/>
        <v>1</v>
      </c>
      <c r="E95" s="48" t="str">
        <f t="shared" si="46"/>
        <v>39_1</v>
      </c>
      <c r="F95" s="55">
        <v>1956</v>
      </c>
      <c r="G95" s="1"/>
      <c r="H95" s="48">
        <v>39</v>
      </c>
      <c r="I95" s="55">
        <v>1</v>
      </c>
      <c r="J95" s="55">
        <v>11</v>
      </c>
      <c r="K95" s="48">
        <f t="shared" si="32"/>
        <v>1</v>
      </c>
      <c r="L95" s="48" t="str">
        <f t="shared" si="33"/>
        <v>39_1</v>
      </c>
      <c r="M95" s="55">
        <v>2015</v>
      </c>
      <c r="N95" s="75"/>
      <c r="O95" s="48">
        <v>39</v>
      </c>
      <c r="P95" s="55">
        <v>1</v>
      </c>
      <c r="Q95" s="55">
        <v>11</v>
      </c>
      <c r="R95" s="48">
        <f t="shared" si="34"/>
        <v>1</v>
      </c>
      <c r="S95" s="48" t="str">
        <f t="shared" si="35"/>
        <v>39_1</v>
      </c>
      <c r="T95" s="55">
        <v>2057</v>
      </c>
      <c r="U95" s="5"/>
      <c r="V95" s="48">
        <v>39</v>
      </c>
      <c r="W95" s="55">
        <v>2</v>
      </c>
      <c r="X95" s="55">
        <v>12</v>
      </c>
      <c r="Y95" s="48">
        <f t="shared" si="36"/>
        <v>2</v>
      </c>
      <c r="Z95" s="48" t="str">
        <f t="shared" si="37"/>
        <v>39_2</v>
      </c>
      <c r="AA95" s="55">
        <v>2121</v>
      </c>
      <c r="AB95" s="5"/>
      <c r="AC95" s="48">
        <v>39</v>
      </c>
      <c r="AD95" s="55">
        <v>2</v>
      </c>
      <c r="AE95" s="55">
        <v>12</v>
      </c>
      <c r="AF95" s="48">
        <f t="shared" si="38"/>
        <v>2</v>
      </c>
      <c r="AG95" s="48" t="str">
        <f t="shared" si="39"/>
        <v>39_2</v>
      </c>
      <c r="AH95" s="55">
        <v>2181</v>
      </c>
      <c r="AI95" s="75"/>
      <c r="AJ95" s="48">
        <v>39</v>
      </c>
      <c r="AK95" s="55">
        <v>2</v>
      </c>
      <c r="AL95" s="55">
        <v>12</v>
      </c>
      <c r="AM95" s="48">
        <f t="shared" si="40"/>
        <v>2</v>
      </c>
      <c r="AN95" s="48" t="str">
        <f t="shared" si="41"/>
        <v>39_2</v>
      </c>
      <c r="AO95" s="55">
        <v>2241</v>
      </c>
      <c r="AP95" s="494"/>
      <c r="AQ95" s="48">
        <v>39</v>
      </c>
      <c r="AR95" s="55">
        <v>2</v>
      </c>
      <c r="AS95" s="55">
        <v>12</v>
      </c>
      <c r="AT95" s="48">
        <f t="shared" si="42"/>
        <v>2</v>
      </c>
      <c r="AU95" s="48" t="str">
        <f t="shared" si="43"/>
        <v>39_2</v>
      </c>
      <c r="AV95" s="136">
        <f t="shared" si="47"/>
        <v>2181</v>
      </c>
      <c r="AW95" s="136">
        <f t="shared" si="48"/>
        <v>2241</v>
      </c>
      <c r="AX95" s="136">
        <f t="shared" si="44"/>
        <v>2241</v>
      </c>
      <c r="AY95" s="43">
        <f t="shared" si="49"/>
        <v>14.365384615384615</v>
      </c>
      <c r="AZ95" s="5"/>
      <c r="BA95" s="5"/>
      <c r="BB95" s="5"/>
      <c r="BC95" s="5"/>
      <c r="BD95" s="5"/>
      <c r="BE95" s="6"/>
    </row>
    <row r="96" spans="1:57" x14ac:dyDescent="0.15">
      <c r="A96" s="48">
        <v>40</v>
      </c>
      <c r="B96" s="55">
        <v>0</v>
      </c>
      <c r="C96" s="55">
        <v>12</v>
      </c>
      <c r="D96" s="48">
        <f t="shared" si="45"/>
        <v>0</v>
      </c>
      <c r="E96" s="48" t="str">
        <f t="shared" si="46"/>
        <v>40_0</v>
      </c>
      <c r="F96" s="55">
        <v>2017</v>
      </c>
      <c r="G96" s="1"/>
      <c r="H96" s="48">
        <v>40</v>
      </c>
      <c r="I96" s="55">
        <v>0</v>
      </c>
      <c r="J96" s="55">
        <v>12</v>
      </c>
      <c r="K96" s="48">
        <f t="shared" si="32"/>
        <v>0</v>
      </c>
      <c r="L96" s="48" t="str">
        <f t="shared" si="33"/>
        <v>40_0</v>
      </c>
      <c r="M96" s="55">
        <v>2077</v>
      </c>
      <c r="N96" s="77"/>
      <c r="O96" s="48">
        <v>40</v>
      </c>
      <c r="P96" s="55">
        <v>0</v>
      </c>
      <c r="Q96" s="55">
        <v>12</v>
      </c>
      <c r="R96" s="48">
        <f t="shared" si="34"/>
        <v>0</v>
      </c>
      <c r="S96" s="48" t="str">
        <f t="shared" si="35"/>
        <v>40_0</v>
      </c>
      <c r="T96" s="55">
        <v>2121</v>
      </c>
      <c r="U96" s="5"/>
      <c r="V96" s="48">
        <v>40</v>
      </c>
      <c r="W96" s="55">
        <v>1</v>
      </c>
      <c r="X96" s="55">
        <v>14</v>
      </c>
      <c r="Y96" s="48">
        <f t="shared" si="36"/>
        <v>1</v>
      </c>
      <c r="Z96" s="48" t="str">
        <f t="shared" si="37"/>
        <v>40_1</v>
      </c>
      <c r="AA96" s="55">
        <v>2265</v>
      </c>
      <c r="AB96" s="5"/>
      <c r="AC96" s="48">
        <v>40</v>
      </c>
      <c r="AD96" s="55">
        <v>1</v>
      </c>
      <c r="AE96" s="55">
        <v>14</v>
      </c>
      <c r="AF96" s="48">
        <f t="shared" si="38"/>
        <v>1</v>
      </c>
      <c r="AG96" s="48" t="str">
        <f t="shared" si="39"/>
        <v>40_1</v>
      </c>
      <c r="AH96" s="55">
        <v>2325</v>
      </c>
      <c r="AI96" s="77"/>
      <c r="AJ96" s="48">
        <v>40</v>
      </c>
      <c r="AK96" s="55">
        <v>1</v>
      </c>
      <c r="AL96" s="55">
        <v>14</v>
      </c>
      <c r="AM96" s="48">
        <f t="shared" si="40"/>
        <v>1</v>
      </c>
      <c r="AN96" s="48" t="str">
        <f t="shared" si="41"/>
        <v>40_1</v>
      </c>
      <c r="AO96" s="55">
        <v>2385</v>
      </c>
      <c r="AP96" s="494"/>
      <c r="AQ96" s="48">
        <v>40</v>
      </c>
      <c r="AR96" s="55">
        <v>1</v>
      </c>
      <c r="AS96" s="55">
        <v>14</v>
      </c>
      <c r="AT96" s="48">
        <f t="shared" si="42"/>
        <v>1</v>
      </c>
      <c r="AU96" s="48" t="str">
        <f t="shared" si="43"/>
        <v>40_1</v>
      </c>
      <c r="AV96" s="136">
        <f t="shared" si="47"/>
        <v>2325</v>
      </c>
      <c r="AW96" s="136">
        <f t="shared" si="48"/>
        <v>2385</v>
      </c>
      <c r="AX96" s="136">
        <f t="shared" si="44"/>
        <v>2385</v>
      </c>
      <c r="AY96" s="43">
        <f t="shared" si="49"/>
        <v>15.288461538461538</v>
      </c>
      <c r="AZ96" s="5"/>
      <c r="BA96" s="5"/>
      <c r="BB96" s="5"/>
      <c r="BC96" s="5"/>
      <c r="BD96" s="5"/>
      <c r="BE96" s="6"/>
    </row>
    <row r="97" spans="1:57" x14ac:dyDescent="0.15">
      <c r="A97" s="48">
        <v>40</v>
      </c>
      <c r="B97" s="48">
        <f t="shared" ref="B97:B108" si="53">B96+1</f>
        <v>1</v>
      </c>
      <c r="C97" s="55">
        <v>14</v>
      </c>
      <c r="D97" s="48">
        <f t="shared" si="45"/>
        <v>1</v>
      </c>
      <c r="E97" s="48" t="str">
        <f t="shared" si="46"/>
        <v>40_1</v>
      </c>
      <c r="F97" s="55">
        <v>2154</v>
      </c>
      <c r="G97" s="1"/>
      <c r="H97" s="48">
        <v>40</v>
      </c>
      <c r="I97" s="48">
        <f t="shared" ref="I97:I108" si="54">I96+1</f>
        <v>1</v>
      </c>
      <c r="J97" s="55">
        <v>14</v>
      </c>
      <c r="K97" s="48">
        <f t="shared" si="32"/>
        <v>1</v>
      </c>
      <c r="L97" s="48" t="str">
        <f t="shared" si="33"/>
        <v>40_1</v>
      </c>
      <c r="M97" s="55">
        <v>2218</v>
      </c>
      <c r="N97" s="5"/>
      <c r="O97" s="48">
        <v>40</v>
      </c>
      <c r="P97" s="48">
        <f t="shared" ref="P97:P108" si="55">P96+1</f>
        <v>1</v>
      </c>
      <c r="Q97" s="55">
        <v>14</v>
      </c>
      <c r="R97" s="48">
        <f t="shared" si="34"/>
        <v>1</v>
      </c>
      <c r="S97" s="48" t="str">
        <f t="shared" si="35"/>
        <v>40_1</v>
      </c>
      <c r="T97" s="55">
        <v>2265</v>
      </c>
      <c r="U97" s="5"/>
      <c r="V97" s="48">
        <v>40</v>
      </c>
      <c r="W97" s="48">
        <f t="shared" ref="W97:W108" si="56">W96+1</f>
        <v>2</v>
      </c>
      <c r="X97" s="55">
        <v>16</v>
      </c>
      <c r="Y97" s="48">
        <f t="shared" si="36"/>
        <v>2</v>
      </c>
      <c r="Z97" s="48" t="str">
        <f t="shared" si="37"/>
        <v>40_2</v>
      </c>
      <c r="AA97" s="55">
        <v>2407</v>
      </c>
      <c r="AB97" s="5"/>
      <c r="AC97" s="48">
        <v>40</v>
      </c>
      <c r="AD97" s="48">
        <f t="shared" ref="AD97:AD108" si="57">AD96+1</f>
        <v>2</v>
      </c>
      <c r="AE97" s="55">
        <v>16</v>
      </c>
      <c r="AF97" s="48">
        <f t="shared" si="38"/>
        <v>2</v>
      </c>
      <c r="AG97" s="48" t="str">
        <f t="shared" si="39"/>
        <v>40_2</v>
      </c>
      <c r="AH97" s="55">
        <v>2467</v>
      </c>
      <c r="AI97" s="5"/>
      <c r="AJ97" s="48">
        <v>40</v>
      </c>
      <c r="AK97" s="48">
        <f t="shared" ref="AK97:AK108" si="58">AK96+1</f>
        <v>2</v>
      </c>
      <c r="AL97" s="55">
        <v>16</v>
      </c>
      <c r="AM97" s="48">
        <f t="shared" si="40"/>
        <v>2</v>
      </c>
      <c r="AN97" s="48" t="str">
        <f t="shared" si="41"/>
        <v>40_2</v>
      </c>
      <c r="AO97" s="55">
        <v>2527</v>
      </c>
      <c r="AP97" s="494"/>
      <c r="AQ97" s="48">
        <v>40</v>
      </c>
      <c r="AR97" s="48">
        <f t="shared" ref="AR97:AR108" si="59">AR96+1</f>
        <v>2</v>
      </c>
      <c r="AS97" s="55">
        <v>16</v>
      </c>
      <c r="AT97" s="48">
        <f t="shared" si="42"/>
        <v>2</v>
      </c>
      <c r="AU97" s="48" t="str">
        <f t="shared" si="43"/>
        <v>40_2</v>
      </c>
      <c r="AV97" s="136">
        <f t="shared" si="47"/>
        <v>2467</v>
      </c>
      <c r="AW97" s="136">
        <f t="shared" si="48"/>
        <v>2527</v>
      </c>
      <c r="AX97" s="136">
        <f t="shared" si="44"/>
        <v>2527</v>
      </c>
      <c r="AY97" s="43">
        <f t="shared" si="49"/>
        <v>16.198717948717949</v>
      </c>
      <c r="AZ97" s="5"/>
      <c r="BA97" s="5"/>
      <c r="BB97" s="5"/>
      <c r="BC97" s="5"/>
      <c r="BD97" s="5"/>
      <c r="BE97" s="6"/>
    </row>
    <row r="98" spans="1:57" x14ac:dyDescent="0.15">
      <c r="A98" s="48">
        <v>40</v>
      </c>
      <c r="B98" s="48">
        <f t="shared" si="53"/>
        <v>2</v>
      </c>
      <c r="C98" s="55">
        <v>16</v>
      </c>
      <c r="D98" s="48">
        <f t="shared" si="45"/>
        <v>2</v>
      </c>
      <c r="E98" s="48" t="str">
        <f t="shared" si="46"/>
        <v>40_2</v>
      </c>
      <c r="F98" s="55">
        <v>2289</v>
      </c>
      <c r="G98" s="1"/>
      <c r="H98" s="48">
        <v>40</v>
      </c>
      <c r="I98" s="48">
        <f t="shared" si="54"/>
        <v>2</v>
      </c>
      <c r="J98" s="55">
        <v>16</v>
      </c>
      <c r="K98" s="48">
        <f t="shared" si="32"/>
        <v>2</v>
      </c>
      <c r="L98" s="48" t="str">
        <f t="shared" si="33"/>
        <v>40_2</v>
      </c>
      <c r="M98" s="55">
        <v>2357</v>
      </c>
      <c r="N98" s="5"/>
      <c r="O98" s="48">
        <v>40</v>
      </c>
      <c r="P98" s="48">
        <f t="shared" si="55"/>
        <v>2</v>
      </c>
      <c r="Q98" s="55">
        <v>16</v>
      </c>
      <c r="R98" s="48">
        <f t="shared" si="34"/>
        <v>2</v>
      </c>
      <c r="S98" s="48" t="str">
        <f t="shared" si="35"/>
        <v>40_2</v>
      </c>
      <c r="T98" s="55">
        <v>2407</v>
      </c>
      <c r="U98" s="5"/>
      <c r="V98" s="48">
        <v>40</v>
      </c>
      <c r="W98" s="48">
        <f t="shared" si="56"/>
        <v>3</v>
      </c>
      <c r="X98" s="55">
        <v>17</v>
      </c>
      <c r="Y98" s="48">
        <f t="shared" si="36"/>
        <v>3</v>
      </c>
      <c r="Z98" s="48" t="str">
        <f t="shared" si="37"/>
        <v>40_3</v>
      </c>
      <c r="AA98" s="55">
        <v>2467</v>
      </c>
      <c r="AB98" s="5"/>
      <c r="AC98" s="48">
        <v>40</v>
      </c>
      <c r="AD98" s="48">
        <f t="shared" si="57"/>
        <v>3</v>
      </c>
      <c r="AE98" s="55">
        <v>17</v>
      </c>
      <c r="AF98" s="48">
        <f t="shared" si="38"/>
        <v>3</v>
      </c>
      <c r="AG98" s="48" t="str">
        <f t="shared" si="39"/>
        <v>40_3</v>
      </c>
      <c r="AH98" s="55">
        <v>2527</v>
      </c>
      <c r="AI98" s="5"/>
      <c r="AJ98" s="48">
        <v>40</v>
      </c>
      <c r="AK98" s="48">
        <f t="shared" si="58"/>
        <v>3</v>
      </c>
      <c r="AL98" s="55">
        <v>17</v>
      </c>
      <c r="AM98" s="48">
        <f t="shared" si="40"/>
        <v>3</v>
      </c>
      <c r="AN98" s="48" t="str">
        <f t="shared" si="41"/>
        <v>40_3</v>
      </c>
      <c r="AO98" s="55">
        <v>2587</v>
      </c>
      <c r="AP98" s="494"/>
      <c r="AQ98" s="48">
        <v>40</v>
      </c>
      <c r="AR98" s="48">
        <f t="shared" si="59"/>
        <v>3</v>
      </c>
      <c r="AS98" s="55">
        <v>17</v>
      </c>
      <c r="AT98" s="48">
        <f t="shared" si="42"/>
        <v>3</v>
      </c>
      <c r="AU98" s="48" t="str">
        <f t="shared" si="43"/>
        <v>40_3</v>
      </c>
      <c r="AV98" s="136">
        <f t="shared" si="47"/>
        <v>2527</v>
      </c>
      <c r="AW98" s="136">
        <f t="shared" si="48"/>
        <v>2587</v>
      </c>
      <c r="AX98" s="136">
        <f t="shared" si="44"/>
        <v>2587</v>
      </c>
      <c r="AY98" s="43">
        <f t="shared" si="49"/>
        <v>16.583333333333332</v>
      </c>
      <c r="AZ98" s="5"/>
      <c r="BA98" s="5"/>
      <c r="BB98" s="5"/>
      <c r="BC98" s="5"/>
      <c r="BD98" s="5"/>
      <c r="BE98" s="6"/>
    </row>
    <row r="99" spans="1:57" x14ac:dyDescent="0.15">
      <c r="A99" s="48">
        <v>40</v>
      </c>
      <c r="B99" s="48">
        <f t="shared" si="53"/>
        <v>3</v>
      </c>
      <c r="C99" s="55">
        <v>17</v>
      </c>
      <c r="D99" s="48">
        <f t="shared" si="45"/>
        <v>3</v>
      </c>
      <c r="E99" s="48" t="str">
        <f t="shared" si="46"/>
        <v>40_3</v>
      </c>
      <c r="F99" s="55">
        <v>2346</v>
      </c>
      <c r="G99" s="1"/>
      <c r="H99" s="48">
        <v>40</v>
      </c>
      <c r="I99" s="48">
        <f t="shared" si="54"/>
        <v>3</v>
      </c>
      <c r="J99" s="55">
        <v>17</v>
      </c>
      <c r="K99" s="48">
        <f t="shared" si="32"/>
        <v>3</v>
      </c>
      <c r="L99" s="48" t="str">
        <f t="shared" si="33"/>
        <v>40_3</v>
      </c>
      <c r="M99" s="55">
        <v>2417</v>
      </c>
      <c r="N99" s="5"/>
      <c r="O99" s="48">
        <v>40</v>
      </c>
      <c r="P99" s="48">
        <f t="shared" si="55"/>
        <v>3</v>
      </c>
      <c r="Q99" s="55">
        <v>17</v>
      </c>
      <c r="R99" s="48">
        <f t="shared" si="34"/>
        <v>3</v>
      </c>
      <c r="S99" s="48" t="str">
        <f t="shared" si="35"/>
        <v>40_3</v>
      </c>
      <c r="T99" s="55">
        <v>2467</v>
      </c>
      <c r="U99" s="5"/>
      <c r="V99" s="48">
        <v>40</v>
      </c>
      <c r="W99" s="48">
        <f t="shared" si="56"/>
        <v>4</v>
      </c>
      <c r="X99" s="55">
        <v>18</v>
      </c>
      <c r="Y99" s="48">
        <f t="shared" si="36"/>
        <v>4</v>
      </c>
      <c r="Z99" s="48" t="str">
        <f t="shared" si="37"/>
        <v>40_4</v>
      </c>
      <c r="AA99" s="55">
        <v>2540</v>
      </c>
      <c r="AB99" s="5"/>
      <c r="AC99" s="48">
        <v>40</v>
      </c>
      <c r="AD99" s="48">
        <f t="shared" si="57"/>
        <v>4</v>
      </c>
      <c r="AE99" s="55">
        <v>18</v>
      </c>
      <c r="AF99" s="48">
        <f t="shared" si="38"/>
        <v>4</v>
      </c>
      <c r="AG99" s="48" t="str">
        <f t="shared" si="39"/>
        <v>40_4</v>
      </c>
      <c r="AH99" s="55">
        <v>2600</v>
      </c>
      <c r="AI99" s="5"/>
      <c r="AJ99" s="48">
        <v>40</v>
      </c>
      <c r="AK99" s="48">
        <f t="shared" si="58"/>
        <v>4</v>
      </c>
      <c r="AL99" s="55">
        <v>18</v>
      </c>
      <c r="AM99" s="48">
        <f t="shared" si="40"/>
        <v>4</v>
      </c>
      <c r="AN99" s="48" t="str">
        <f t="shared" si="41"/>
        <v>40_4</v>
      </c>
      <c r="AO99" s="55">
        <v>2660</v>
      </c>
      <c r="AP99" s="494"/>
      <c r="AQ99" s="48">
        <v>40</v>
      </c>
      <c r="AR99" s="48">
        <f t="shared" si="59"/>
        <v>4</v>
      </c>
      <c r="AS99" s="55">
        <v>18</v>
      </c>
      <c r="AT99" s="48">
        <f t="shared" si="42"/>
        <v>4</v>
      </c>
      <c r="AU99" s="48" t="str">
        <f t="shared" si="43"/>
        <v>40_4</v>
      </c>
      <c r="AV99" s="136">
        <f t="shared" si="47"/>
        <v>2600</v>
      </c>
      <c r="AW99" s="136">
        <f t="shared" si="48"/>
        <v>2660</v>
      </c>
      <c r="AX99" s="136">
        <f t="shared" si="44"/>
        <v>2660</v>
      </c>
      <c r="AY99" s="43">
        <f t="shared" si="49"/>
        <v>17.051282051282051</v>
      </c>
      <c r="AZ99" s="5"/>
      <c r="BA99" s="5"/>
      <c r="BB99" s="5"/>
      <c r="BC99" s="5"/>
      <c r="BD99" s="5"/>
      <c r="BE99" s="6"/>
    </row>
    <row r="100" spans="1:57" x14ac:dyDescent="0.15">
      <c r="A100" s="48">
        <v>40</v>
      </c>
      <c r="B100" s="48">
        <f t="shared" si="53"/>
        <v>4</v>
      </c>
      <c r="C100" s="55">
        <v>18</v>
      </c>
      <c r="D100" s="48">
        <f t="shared" si="45"/>
        <v>4</v>
      </c>
      <c r="E100" s="48" t="str">
        <f t="shared" si="46"/>
        <v>40_4</v>
      </c>
      <c r="F100" s="55">
        <v>2415</v>
      </c>
      <c r="G100" s="1"/>
      <c r="H100" s="48">
        <v>40</v>
      </c>
      <c r="I100" s="48">
        <f t="shared" si="54"/>
        <v>4</v>
      </c>
      <c r="J100" s="55">
        <v>18</v>
      </c>
      <c r="K100" s="48">
        <f t="shared" si="32"/>
        <v>4</v>
      </c>
      <c r="L100" s="48" t="str">
        <f t="shared" si="33"/>
        <v>40_4</v>
      </c>
      <c r="M100" s="55">
        <v>2487</v>
      </c>
      <c r="N100" s="5"/>
      <c r="O100" s="48">
        <v>40</v>
      </c>
      <c r="P100" s="48">
        <f t="shared" si="55"/>
        <v>4</v>
      </c>
      <c r="Q100" s="55">
        <v>18</v>
      </c>
      <c r="R100" s="48">
        <f t="shared" si="34"/>
        <v>4</v>
      </c>
      <c r="S100" s="48" t="str">
        <f t="shared" si="35"/>
        <v>40_4</v>
      </c>
      <c r="T100" s="55">
        <v>2540</v>
      </c>
      <c r="U100" s="5"/>
      <c r="V100" s="48">
        <v>40</v>
      </c>
      <c r="W100" s="48">
        <f t="shared" si="56"/>
        <v>5</v>
      </c>
      <c r="X100" s="55">
        <v>19</v>
      </c>
      <c r="Y100" s="48">
        <f t="shared" si="36"/>
        <v>5</v>
      </c>
      <c r="Z100" s="48" t="str">
        <f t="shared" si="37"/>
        <v>40_5</v>
      </c>
      <c r="AA100" s="55">
        <v>2607</v>
      </c>
      <c r="AB100" s="5"/>
      <c r="AC100" s="48">
        <v>40</v>
      </c>
      <c r="AD100" s="48">
        <f t="shared" si="57"/>
        <v>5</v>
      </c>
      <c r="AE100" s="55">
        <v>19</v>
      </c>
      <c r="AF100" s="48">
        <f t="shared" si="38"/>
        <v>5</v>
      </c>
      <c r="AG100" s="48" t="str">
        <f t="shared" si="39"/>
        <v>40_5</v>
      </c>
      <c r="AH100" s="55">
        <v>2667</v>
      </c>
      <c r="AI100" s="5"/>
      <c r="AJ100" s="48">
        <v>40</v>
      </c>
      <c r="AK100" s="48">
        <f t="shared" si="58"/>
        <v>5</v>
      </c>
      <c r="AL100" s="55">
        <v>19</v>
      </c>
      <c r="AM100" s="48">
        <f t="shared" si="40"/>
        <v>5</v>
      </c>
      <c r="AN100" s="48" t="str">
        <f t="shared" si="41"/>
        <v>40_5</v>
      </c>
      <c r="AO100" s="55">
        <v>2727</v>
      </c>
      <c r="AP100" s="494"/>
      <c r="AQ100" s="48">
        <v>40</v>
      </c>
      <c r="AR100" s="48">
        <f t="shared" si="59"/>
        <v>5</v>
      </c>
      <c r="AS100" s="55">
        <v>19</v>
      </c>
      <c r="AT100" s="48">
        <f t="shared" si="42"/>
        <v>5</v>
      </c>
      <c r="AU100" s="48" t="str">
        <f t="shared" si="43"/>
        <v>40_5</v>
      </c>
      <c r="AV100" s="136">
        <f t="shared" si="47"/>
        <v>2667</v>
      </c>
      <c r="AW100" s="136">
        <f t="shared" si="48"/>
        <v>2727</v>
      </c>
      <c r="AX100" s="136">
        <f t="shared" si="44"/>
        <v>2727</v>
      </c>
      <c r="AY100" s="43">
        <f t="shared" si="49"/>
        <v>17.48076923076923</v>
      </c>
      <c r="AZ100" s="5"/>
      <c r="BA100" s="5"/>
      <c r="BB100" s="5"/>
      <c r="BC100" s="5"/>
      <c r="BD100" s="5"/>
      <c r="BE100" s="6"/>
    </row>
    <row r="101" spans="1:57" x14ac:dyDescent="0.15">
      <c r="A101" s="48">
        <v>40</v>
      </c>
      <c r="B101" s="48">
        <f t="shared" si="53"/>
        <v>5</v>
      </c>
      <c r="C101" s="55">
        <v>19</v>
      </c>
      <c r="D101" s="48">
        <f t="shared" si="45"/>
        <v>5</v>
      </c>
      <c r="E101" s="48" t="str">
        <f t="shared" si="46"/>
        <v>40_5</v>
      </c>
      <c r="F101" s="55">
        <v>2479</v>
      </c>
      <c r="G101" s="1"/>
      <c r="H101" s="48">
        <v>40</v>
      </c>
      <c r="I101" s="48">
        <f t="shared" si="54"/>
        <v>5</v>
      </c>
      <c r="J101" s="55">
        <v>19</v>
      </c>
      <c r="K101" s="48">
        <f t="shared" si="32"/>
        <v>5</v>
      </c>
      <c r="L101" s="48" t="str">
        <f t="shared" si="33"/>
        <v>40_5</v>
      </c>
      <c r="M101" s="55">
        <v>2553</v>
      </c>
      <c r="N101" s="5"/>
      <c r="O101" s="48">
        <v>40</v>
      </c>
      <c r="P101" s="48">
        <f t="shared" si="55"/>
        <v>5</v>
      </c>
      <c r="Q101" s="55">
        <v>19</v>
      </c>
      <c r="R101" s="48">
        <f t="shared" si="34"/>
        <v>5</v>
      </c>
      <c r="S101" s="48" t="str">
        <f t="shared" si="35"/>
        <v>40_5</v>
      </c>
      <c r="T101" s="55">
        <v>2607</v>
      </c>
      <c r="U101" s="5"/>
      <c r="V101" s="48">
        <v>40</v>
      </c>
      <c r="W101" s="48">
        <f t="shared" si="56"/>
        <v>6</v>
      </c>
      <c r="X101" s="55">
        <v>20</v>
      </c>
      <c r="Y101" s="48">
        <f t="shared" si="36"/>
        <v>6</v>
      </c>
      <c r="Z101" s="48" t="str">
        <f t="shared" si="37"/>
        <v>40_6</v>
      </c>
      <c r="AA101" s="55">
        <v>2677</v>
      </c>
      <c r="AB101" s="5"/>
      <c r="AC101" s="48">
        <v>40</v>
      </c>
      <c r="AD101" s="48">
        <f t="shared" si="57"/>
        <v>6</v>
      </c>
      <c r="AE101" s="55">
        <v>20</v>
      </c>
      <c r="AF101" s="48">
        <f t="shared" si="38"/>
        <v>6</v>
      </c>
      <c r="AG101" s="48" t="str">
        <f t="shared" si="39"/>
        <v>40_6</v>
      </c>
      <c r="AH101" s="55">
        <v>2737</v>
      </c>
      <c r="AI101" s="5"/>
      <c r="AJ101" s="48">
        <v>40</v>
      </c>
      <c r="AK101" s="48">
        <f t="shared" si="58"/>
        <v>6</v>
      </c>
      <c r="AL101" s="55">
        <v>20</v>
      </c>
      <c r="AM101" s="48">
        <f t="shared" si="40"/>
        <v>6</v>
      </c>
      <c r="AN101" s="48" t="str">
        <f t="shared" si="41"/>
        <v>40_6</v>
      </c>
      <c r="AO101" s="55">
        <v>2797</v>
      </c>
      <c r="AP101" s="494"/>
      <c r="AQ101" s="48">
        <v>40</v>
      </c>
      <c r="AR101" s="48">
        <f t="shared" si="59"/>
        <v>6</v>
      </c>
      <c r="AS101" s="55">
        <v>20</v>
      </c>
      <c r="AT101" s="48">
        <f t="shared" si="42"/>
        <v>6</v>
      </c>
      <c r="AU101" s="48" t="str">
        <f t="shared" si="43"/>
        <v>40_6</v>
      </c>
      <c r="AV101" s="136">
        <f t="shared" si="47"/>
        <v>2737</v>
      </c>
      <c r="AW101" s="136">
        <f t="shared" si="48"/>
        <v>2797</v>
      </c>
      <c r="AX101" s="136">
        <f t="shared" si="44"/>
        <v>2797</v>
      </c>
      <c r="AY101" s="43">
        <f t="shared" si="49"/>
        <v>17.929487179487179</v>
      </c>
      <c r="AZ101" s="5"/>
      <c r="BA101" s="5"/>
      <c r="BB101" s="5"/>
      <c r="BC101" s="5"/>
      <c r="BD101" s="5"/>
      <c r="BE101" s="6"/>
    </row>
    <row r="102" spans="1:57" x14ac:dyDescent="0.15">
      <c r="A102" s="48">
        <v>40</v>
      </c>
      <c r="B102" s="48">
        <f t="shared" si="53"/>
        <v>6</v>
      </c>
      <c r="C102" s="55">
        <v>20</v>
      </c>
      <c r="D102" s="48">
        <f t="shared" si="45"/>
        <v>6</v>
      </c>
      <c r="E102" s="48" t="str">
        <f t="shared" si="46"/>
        <v>40_6</v>
      </c>
      <c r="F102" s="55">
        <v>2545</v>
      </c>
      <c r="G102" s="1"/>
      <c r="H102" s="48">
        <v>40</v>
      </c>
      <c r="I102" s="48">
        <f t="shared" si="54"/>
        <v>6</v>
      </c>
      <c r="J102" s="55">
        <v>20</v>
      </c>
      <c r="K102" s="48">
        <f t="shared" si="32"/>
        <v>6</v>
      </c>
      <c r="L102" s="48" t="str">
        <f t="shared" si="33"/>
        <v>40_6</v>
      </c>
      <c r="M102" s="55">
        <v>2622</v>
      </c>
      <c r="N102" s="5"/>
      <c r="O102" s="48">
        <v>40</v>
      </c>
      <c r="P102" s="48">
        <f t="shared" si="55"/>
        <v>6</v>
      </c>
      <c r="Q102" s="55">
        <v>20</v>
      </c>
      <c r="R102" s="48">
        <f t="shared" si="34"/>
        <v>6</v>
      </c>
      <c r="S102" s="48" t="str">
        <f t="shared" si="35"/>
        <v>40_6</v>
      </c>
      <c r="T102" s="55">
        <v>2677</v>
      </c>
      <c r="U102" s="5"/>
      <c r="V102" s="48">
        <v>40</v>
      </c>
      <c r="W102" s="48">
        <f t="shared" si="56"/>
        <v>7</v>
      </c>
      <c r="X102" s="55">
        <v>21</v>
      </c>
      <c r="Y102" s="48">
        <f t="shared" si="36"/>
        <v>7</v>
      </c>
      <c r="Z102" s="48" t="str">
        <f t="shared" si="37"/>
        <v>40_7</v>
      </c>
      <c r="AA102" s="55">
        <v>2746</v>
      </c>
      <c r="AB102" s="5"/>
      <c r="AC102" s="48">
        <v>40</v>
      </c>
      <c r="AD102" s="48">
        <f t="shared" si="57"/>
        <v>7</v>
      </c>
      <c r="AE102" s="55">
        <v>21</v>
      </c>
      <c r="AF102" s="48">
        <f t="shared" si="38"/>
        <v>7</v>
      </c>
      <c r="AG102" s="48" t="str">
        <f t="shared" si="39"/>
        <v>40_7</v>
      </c>
      <c r="AH102" s="55">
        <v>2806</v>
      </c>
      <c r="AI102" s="5"/>
      <c r="AJ102" s="48">
        <v>40</v>
      </c>
      <c r="AK102" s="48">
        <f t="shared" si="58"/>
        <v>7</v>
      </c>
      <c r="AL102" s="55">
        <v>21</v>
      </c>
      <c r="AM102" s="48">
        <f t="shared" si="40"/>
        <v>7</v>
      </c>
      <c r="AN102" s="48" t="str">
        <f t="shared" si="41"/>
        <v>40_7</v>
      </c>
      <c r="AO102" s="55">
        <v>2866</v>
      </c>
      <c r="AP102" s="494"/>
      <c r="AQ102" s="48">
        <v>40</v>
      </c>
      <c r="AR102" s="48">
        <f t="shared" si="59"/>
        <v>7</v>
      </c>
      <c r="AS102" s="55">
        <v>21</v>
      </c>
      <c r="AT102" s="48">
        <f t="shared" si="42"/>
        <v>7</v>
      </c>
      <c r="AU102" s="48" t="str">
        <f t="shared" si="43"/>
        <v>40_7</v>
      </c>
      <c r="AV102" s="136">
        <f t="shared" si="47"/>
        <v>2806</v>
      </c>
      <c r="AW102" s="136">
        <f t="shared" si="48"/>
        <v>2866</v>
      </c>
      <c r="AX102" s="136">
        <f t="shared" si="44"/>
        <v>2866</v>
      </c>
      <c r="AY102" s="43">
        <f t="shared" si="49"/>
        <v>18.371794871794872</v>
      </c>
      <c r="AZ102" s="5"/>
      <c r="BA102" s="5"/>
      <c r="BB102" s="5"/>
      <c r="BC102" s="5"/>
      <c r="BD102" s="5"/>
      <c r="BE102" s="6"/>
    </row>
    <row r="103" spans="1:57" ht="11.25" x14ac:dyDescent="0.15">
      <c r="A103" s="48">
        <v>40</v>
      </c>
      <c r="B103" s="48">
        <f t="shared" si="53"/>
        <v>7</v>
      </c>
      <c r="C103" s="55">
        <v>21</v>
      </c>
      <c r="D103" s="48">
        <f t="shared" si="45"/>
        <v>7</v>
      </c>
      <c r="E103" s="48" t="str">
        <f t="shared" si="46"/>
        <v>40_7</v>
      </c>
      <c r="F103" s="55">
        <v>2611</v>
      </c>
      <c r="G103" s="1"/>
      <c r="H103" s="48">
        <v>40</v>
      </c>
      <c r="I103" s="48">
        <f t="shared" si="54"/>
        <v>7</v>
      </c>
      <c r="J103" s="55">
        <v>21</v>
      </c>
      <c r="K103" s="48">
        <f t="shared" si="32"/>
        <v>7</v>
      </c>
      <c r="L103" s="48" t="str">
        <f t="shared" si="33"/>
        <v>40_7</v>
      </c>
      <c r="M103" s="55">
        <v>2689</v>
      </c>
      <c r="N103" s="79"/>
      <c r="O103" s="48">
        <v>40</v>
      </c>
      <c r="P103" s="48">
        <f t="shared" si="55"/>
        <v>7</v>
      </c>
      <c r="Q103" s="55">
        <v>21</v>
      </c>
      <c r="R103" s="48">
        <f t="shared" si="34"/>
        <v>7</v>
      </c>
      <c r="S103" s="48" t="str">
        <f t="shared" si="35"/>
        <v>40_7</v>
      </c>
      <c r="T103" s="55">
        <v>2746</v>
      </c>
      <c r="U103" s="5"/>
      <c r="V103" s="48">
        <v>40</v>
      </c>
      <c r="W103" s="48">
        <f t="shared" si="56"/>
        <v>8</v>
      </c>
      <c r="X103" s="55">
        <v>22</v>
      </c>
      <c r="Y103" s="48">
        <f t="shared" si="36"/>
        <v>8</v>
      </c>
      <c r="Z103" s="48" t="str">
        <f t="shared" si="37"/>
        <v>40_8</v>
      </c>
      <c r="AA103" s="55">
        <v>2815</v>
      </c>
      <c r="AB103" s="5"/>
      <c r="AC103" s="48">
        <v>40</v>
      </c>
      <c r="AD103" s="48">
        <f t="shared" si="57"/>
        <v>8</v>
      </c>
      <c r="AE103" s="55">
        <v>22</v>
      </c>
      <c r="AF103" s="48">
        <f t="shared" si="38"/>
        <v>8</v>
      </c>
      <c r="AG103" s="48" t="str">
        <f t="shared" si="39"/>
        <v>40_8</v>
      </c>
      <c r="AH103" s="55">
        <v>2875</v>
      </c>
      <c r="AI103" s="79"/>
      <c r="AJ103" s="48">
        <v>40</v>
      </c>
      <c r="AK103" s="48">
        <f t="shared" si="58"/>
        <v>8</v>
      </c>
      <c r="AL103" s="55">
        <v>22</v>
      </c>
      <c r="AM103" s="48">
        <f t="shared" si="40"/>
        <v>8</v>
      </c>
      <c r="AN103" s="48" t="str">
        <f t="shared" si="41"/>
        <v>40_8</v>
      </c>
      <c r="AO103" s="55">
        <v>2935</v>
      </c>
      <c r="AP103" s="494"/>
      <c r="AQ103" s="48">
        <v>40</v>
      </c>
      <c r="AR103" s="48">
        <f t="shared" si="59"/>
        <v>8</v>
      </c>
      <c r="AS103" s="55">
        <v>22</v>
      </c>
      <c r="AT103" s="48">
        <f t="shared" si="42"/>
        <v>8</v>
      </c>
      <c r="AU103" s="48" t="str">
        <f t="shared" si="43"/>
        <v>40_8</v>
      </c>
      <c r="AV103" s="136">
        <f t="shared" si="47"/>
        <v>2875</v>
      </c>
      <c r="AW103" s="136">
        <f t="shared" si="48"/>
        <v>2935</v>
      </c>
      <c r="AX103" s="136">
        <f t="shared" si="44"/>
        <v>2935</v>
      </c>
      <c r="AY103" s="43">
        <f t="shared" si="49"/>
        <v>18.814102564102566</v>
      </c>
      <c r="AZ103" s="5"/>
      <c r="BA103" s="5"/>
      <c r="BB103" s="5"/>
      <c r="BC103" s="5"/>
      <c r="BD103" s="5"/>
      <c r="BE103" s="6"/>
    </row>
    <row r="104" spans="1:57" x14ac:dyDescent="0.15">
      <c r="A104" s="48">
        <v>40</v>
      </c>
      <c r="B104" s="48">
        <f t="shared" si="53"/>
        <v>8</v>
      </c>
      <c r="C104" s="55">
        <v>22</v>
      </c>
      <c r="D104" s="48">
        <f t="shared" si="45"/>
        <v>8</v>
      </c>
      <c r="E104" s="48" t="str">
        <f t="shared" si="46"/>
        <v>40_8</v>
      </c>
      <c r="F104" s="55">
        <v>2677</v>
      </c>
      <c r="G104" s="1"/>
      <c r="H104" s="48">
        <v>40</v>
      </c>
      <c r="I104" s="48">
        <f t="shared" si="54"/>
        <v>8</v>
      </c>
      <c r="J104" s="55">
        <v>22</v>
      </c>
      <c r="K104" s="48">
        <f t="shared" si="32"/>
        <v>8</v>
      </c>
      <c r="L104" s="48" t="str">
        <f t="shared" si="33"/>
        <v>40_8</v>
      </c>
      <c r="M104" s="55">
        <v>2757</v>
      </c>
      <c r="N104" s="5"/>
      <c r="O104" s="48">
        <v>40</v>
      </c>
      <c r="P104" s="48">
        <f t="shared" si="55"/>
        <v>8</v>
      </c>
      <c r="Q104" s="55">
        <v>22</v>
      </c>
      <c r="R104" s="48">
        <f t="shared" si="34"/>
        <v>8</v>
      </c>
      <c r="S104" s="48" t="str">
        <f t="shared" si="35"/>
        <v>40_8</v>
      </c>
      <c r="T104" s="55">
        <v>2815</v>
      </c>
      <c r="U104" s="5"/>
      <c r="V104" s="48">
        <v>40</v>
      </c>
      <c r="W104" s="48">
        <f t="shared" si="56"/>
        <v>9</v>
      </c>
      <c r="X104" s="55">
        <v>23</v>
      </c>
      <c r="Y104" s="48">
        <f t="shared" si="36"/>
        <v>9</v>
      </c>
      <c r="Z104" s="48" t="str">
        <f t="shared" si="37"/>
        <v>40_9</v>
      </c>
      <c r="AA104" s="55">
        <v>2884</v>
      </c>
      <c r="AB104" s="5"/>
      <c r="AC104" s="48">
        <v>40</v>
      </c>
      <c r="AD104" s="48">
        <f t="shared" si="57"/>
        <v>9</v>
      </c>
      <c r="AE104" s="55">
        <v>23</v>
      </c>
      <c r="AF104" s="48">
        <f t="shared" si="38"/>
        <v>9</v>
      </c>
      <c r="AG104" s="48" t="str">
        <f t="shared" si="39"/>
        <v>40_9</v>
      </c>
      <c r="AH104" s="55">
        <v>2944</v>
      </c>
      <c r="AI104" s="5"/>
      <c r="AJ104" s="48">
        <v>40</v>
      </c>
      <c r="AK104" s="48">
        <f t="shared" si="58"/>
        <v>9</v>
      </c>
      <c r="AL104" s="55">
        <v>23</v>
      </c>
      <c r="AM104" s="48">
        <f t="shared" si="40"/>
        <v>9</v>
      </c>
      <c r="AN104" s="48" t="str">
        <f t="shared" si="41"/>
        <v>40_9</v>
      </c>
      <c r="AO104" s="55">
        <v>3004</v>
      </c>
      <c r="AP104" s="494"/>
      <c r="AQ104" s="48">
        <v>40</v>
      </c>
      <c r="AR104" s="48">
        <f t="shared" si="59"/>
        <v>9</v>
      </c>
      <c r="AS104" s="55">
        <v>23</v>
      </c>
      <c r="AT104" s="48">
        <f t="shared" si="42"/>
        <v>9</v>
      </c>
      <c r="AU104" s="48" t="str">
        <f t="shared" si="43"/>
        <v>40_9</v>
      </c>
      <c r="AV104" s="136">
        <f t="shared" si="47"/>
        <v>2944</v>
      </c>
      <c r="AW104" s="136">
        <f t="shared" si="48"/>
        <v>3004</v>
      </c>
      <c r="AX104" s="136">
        <f t="shared" si="44"/>
        <v>3004</v>
      </c>
      <c r="AY104" s="43">
        <f t="shared" si="49"/>
        <v>19.256410256410255</v>
      </c>
      <c r="AZ104" s="5"/>
      <c r="BA104" s="5"/>
      <c r="BB104" s="5"/>
      <c r="BC104" s="5"/>
      <c r="BD104" s="5"/>
      <c r="BE104" s="6"/>
    </row>
    <row r="105" spans="1:57" x14ac:dyDescent="0.15">
      <c r="A105" s="48">
        <v>40</v>
      </c>
      <c r="B105" s="48">
        <f t="shared" si="53"/>
        <v>9</v>
      </c>
      <c r="C105" s="55">
        <v>23</v>
      </c>
      <c r="D105" s="48">
        <f t="shared" si="45"/>
        <v>9</v>
      </c>
      <c r="E105" s="48" t="str">
        <f t="shared" si="46"/>
        <v>40_9</v>
      </c>
      <c r="F105" s="55">
        <v>2743</v>
      </c>
      <c r="G105" s="1"/>
      <c r="H105" s="48">
        <v>40</v>
      </c>
      <c r="I105" s="48">
        <f t="shared" si="54"/>
        <v>9</v>
      </c>
      <c r="J105" s="55">
        <v>23</v>
      </c>
      <c r="K105" s="48">
        <f t="shared" si="32"/>
        <v>9</v>
      </c>
      <c r="L105" s="48" t="str">
        <f t="shared" si="33"/>
        <v>40_9</v>
      </c>
      <c r="M105" s="55">
        <v>2825</v>
      </c>
      <c r="N105" s="5"/>
      <c r="O105" s="48">
        <v>40</v>
      </c>
      <c r="P105" s="48">
        <f t="shared" si="55"/>
        <v>9</v>
      </c>
      <c r="Q105" s="55">
        <v>23</v>
      </c>
      <c r="R105" s="48">
        <f t="shared" si="34"/>
        <v>9</v>
      </c>
      <c r="S105" s="48" t="str">
        <f t="shared" si="35"/>
        <v>40_9</v>
      </c>
      <c r="T105" s="55">
        <v>2884</v>
      </c>
      <c r="U105" s="5"/>
      <c r="V105" s="48">
        <v>40</v>
      </c>
      <c r="W105" s="48">
        <f t="shared" si="56"/>
        <v>10</v>
      </c>
      <c r="X105" s="55">
        <v>24</v>
      </c>
      <c r="Y105" s="48">
        <f t="shared" si="36"/>
        <v>10</v>
      </c>
      <c r="Z105" s="48" t="str">
        <f t="shared" si="37"/>
        <v>40_10</v>
      </c>
      <c r="AA105" s="55">
        <v>2954</v>
      </c>
      <c r="AB105" s="5"/>
      <c r="AC105" s="48">
        <v>40</v>
      </c>
      <c r="AD105" s="48">
        <f t="shared" si="57"/>
        <v>10</v>
      </c>
      <c r="AE105" s="55">
        <v>24</v>
      </c>
      <c r="AF105" s="48">
        <f t="shared" si="38"/>
        <v>10</v>
      </c>
      <c r="AG105" s="48" t="str">
        <f t="shared" si="39"/>
        <v>40_10</v>
      </c>
      <c r="AH105" s="55">
        <v>3015</v>
      </c>
      <c r="AI105" s="5"/>
      <c r="AJ105" s="48">
        <v>40</v>
      </c>
      <c r="AK105" s="48">
        <f t="shared" si="58"/>
        <v>10</v>
      </c>
      <c r="AL105" s="55">
        <v>24</v>
      </c>
      <c r="AM105" s="48">
        <f t="shared" si="40"/>
        <v>10</v>
      </c>
      <c r="AN105" s="48" t="str">
        <f t="shared" si="41"/>
        <v>40_10</v>
      </c>
      <c r="AO105" s="55">
        <v>3075</v>
      </c>
      <c r="AP105" s="494"/>
      <c r="AQ105" s="48">
        <v>40</v>
      </c>
      <c r="AR105" s="48">
        <f t="shared" si="59"/>
        <v>10</v>
      </c>
      <c r="AS105" s="55">
        <v>24</v>
      </c>
      <c r="AT105" s="48">
        <f t="shared" si="42"/>
        <v>10</v>
      </c>
      <c r="AU105" s="48" t="str">
        <f t="shared" si="43"/>
        <v>40_10</v>
      </c>
      <c r="AV105" s="136">
        <f t="shared" si="47"/>
        <v>3015</v>
      </c>
      <c r="AW105" s="136">
        <f t="shared" si="48"/>
        <v>3075</v>
      </c>
      <c r="AX105" s="136">
        <f t="shared" si="44"/>
        <v>3075</v>
      </c>
      <c r="AY105" s="43">
        <f t="shared" si="49"/>
        <v>19.71153846153846</v>
      </c>
      <c r="AZ105" s="5"/>
      <c r="BA105" s="5"/>
      <c r="BB105" s="5"/>
      <c r="BC105" s="5"/>
      <c r="BD105" s="5"/>
      <c r="BE105" s="6"/>
    </row>
    <row r="106" spans="1:57" x14ac:dyDescent="0.15">
      <c r="A106" s="48">
        <v>40</v>
      </c>
      <c r="B106" s="48">
        <f t="shared" si="53"/>
        <v>10</v>
      </c>
      <c r="C106" s="55">
        <v>24</v>
      </c>
      <c r="D106" s="48">
        <f t="shared" si="45"/>
        <v>10</v>
      </c>
      <c r="E106" s="48" t="str">
        <f t="shared" si="46"/>
        <v>40_10</v>
      </c>
      <c r="F106" s="55">
        <v>2809</v>
      </c>
      <c r="G106" s="1"/>
      <c r="H106" s="48">
        <v>40</v>
      </c>
      <c r="I106" s="48">
        <f t="shared" si="54"/>
        <v>10</v>
      </c>
      <c r="J106" s="55">
        <v>24</v>
      </c>
      <c r="K106" s="48">
        <f t="shared" si="32"/>
        <v>10</v>
      </c>
      <c r="L106" s="48" t="str">
        <f t="shared" si="33"/>
        <v>40_10</v>
      </c>
      <c r="M106" s="55">
        <v>2893</v>
      </c>
      <c r="N106" s="5"/>
      <c r="O106" s="48">
        <v>40</v>
      </c>
      <c r="P106" s="48">
        <f t="shared" si="55"/>
        <v>10</v>
      </c>
      <c r="Q106" s="55">
        <v>24</v>
      </c>
      <c r="R106" s="48">
        <f t="shared" si="34"/>
        <v>10</v>
      </c>
      <c r="S106" s="48" t="str">
        <f t="shared" si="35"/>
        <v>40_10</v>
      </c>
      <c r="T106" s="55">
        <v>2954</v>
      </c>
      <c r="U106" s="5"/>
      <c r="V106" s="48">
        <v>40</v>
      </c>
      <c r="W106" s="48">
        <f t="shared" si="56"/>
        <v>11</v>
      </c>
      <c r="X106" s="55">
        <v>25</v>
      </c>
      <c r="Y106" s="48">
        <f t="shared" si="36"/>
        <v>11</v>
      </c>
      <c r="Z106" s="48" t="str">
        <f t="shared" si="37"/>
        <v>40_11</v>
      </c>
      <c r="AA106" s="55">
        <v>3026</v>
      </c>
      <c r="AB106" s="5"/>
      <c r="AC106" s="48">
        <v>40</v>
      </c>
      <c r="AD106" s="48">
        <f t="shared" si="57"/>
        <v>11</v>
      </c>
      <c r="AE106" s="55">
        <v>25</v>
      </c>
      <c r="AF106" s="48">
        <f t="shared" si="38"/>
        <v>11</v>
      </c>
      <c r="AG106" s="48" t="str">
        <f t="shared" si="39"/>
        <v>40_11</v>
      </c>
      <c r="AH106" s="55">
        <v>3086</v>
      </c>
      <c r="AI106" s="5"/>
      <c r="AJ106" s="48">
        <v>40</v>
      </c>
      <c r="AK106" s="48">
        <f t="shared" si="58"/>
        <v>11</v>
      </c>
      <c r="AL106" s="55">
        <v>25</v>
      </c>
      <c r="AM106" s="48">
        <f t="shared" si="40"/>
        <v>11</v>
      </c>
      <c r="AN106" s="48" t="str">
        <f t="shared" si="41"/>
        <v>40_11</v>
      </c>
      <c r="AO106" s="55">
        <v>3148</v>
      </c>
      <c r="AP106" s="494"/>
      <c r="AQ106" s="48">
        <v>40</v>
      </c>
      <c r="AR106" s="48">
        <f t="shared" si="59"/>
        <v>11</v>
      </c>
      <c r="AS106" s="55">
        <v>25</v>
      </c>
      <c r="AT106" s="48">
        <f t="shared" si="42"/>
        <v>11</v>
      </c>
      <c r="AU106" s="48" t="str">
        <f t="shared" si="43"/>
        <v>40_11</v>
      </c>
      <c r="AV106" s="136">
        <f t="shared" si="47"/>
        <v>3086</v>
      </c>
      <c r="AW106" s="136">
        <f t="shared" si="48"/>
        <v>3148</v>
      </c>
      <c r="AX106" s="136">
        <f t="shared" si="44"/>
        <v>3148</v>
      </c>
      <c r="AY106" s="43">
        <f t="shared" si="49"/>
        <v>20.179487179487179</v>
      </c>
      <c r="AZ106" s="5"/>
      <c r="BA106" s="5"/>
      <c r="BB106" s="5"/>
      <c r="BC106" s="5"/>
      <c r="BD106" s="5"/>
      <c r="BE106" s="6"/>
    </row>
    <row r="107" spans="1:57" x14ac:dyDescent="0.15">
      <c r="A107" s="48">
        <v>40</v>
      </c>
      <c r="B107" s="48">
        <f t="shared" si="53"/>
        <v>11</v>
      </c>
      <c r="C107" s="55">
        <v>25</v>
      </c>
      <c r="D107" s="48">
        <f t="shared" si="45"/>
        <v>11</v>
      </c>
      <c r="E107" s="48" t="str">
        <f t="shared" si="46"/>
        <v>40_11</v>
      </c>
      <c r="F107" s="55">
        <v>2877</v>
      </c>
      <c r="G107" s="1"/>
      <c r="H107" s="48">
        <v>40</v>
      </c>
      <c r="I107" s="48">
        <f t="shared" si="54"/>
        <v>11</v>
      </c>
      <c r="J107" s="55">
        <v>25</v>
      </c>
      <c r="K107" s="48">
        <f t="shared" si="32"/>
        <v>11</v>
      </c>
      <c r="L107" s="48" t="str">
        <f t="shared" si="33"/>
        <v>40_11</v>
      </c>
      <c r="M107" s="55">
        <v>2963</v>
      </c>
      <c r="N107" s="5"/>
      <c r="O107" s="48">
        <v>40</v>
      </c>
      <c r="P107" s="48">
        <f t="shared" si="55"/>
        <v>11</v>
      </c>
      <c r="Q107" s="55">
        <v>25</v>
      </c>
      <c r="R107" s="48">
        <f t="shared" si="34"/>
        <v>11</v>
      </c>
      <c r="S107" s="48" t="str">
        <f t="shared" si="35"/>
        <v>40_11</v>
      </c>
      <c r="T107" s="55">
        <v>3026</v>
      </c>
      <c r="U107" s="5"/>
      <c r="V107" s="48">
        <v>40</v>
      </c>
      <c r="W107" s="48">
        <f t="shared" si="56"/>
        <v>12</v>
      </c>
      <c r="X107" s="55">
        <v>26</v>
      </c>
      <c r="Y107" s="48">
        <f t="shared" si="36"/>
        <v>12</v>
      </c>
      <c r="Z107" s="48" t="str">
        <f t="shared" si="37"/>
        <v>40_12</v>
      </c>
      <c r="AA107" s="55">
        <v>3101</v>
      </c>
      <c r="AB107" s="5"/>
      <c r="AC107" s="48">
        <v>40</v>
      </c>
      <c r="AD107" s="48">
        <f t="shared" si="57"/>
        <v>12</v>
      </c>
      <c r="AE107" s="55">
        <v>26</v>
      </c>
      <c r="AF107" s="48">
        <f t="shared" si="38"/>
        <v>12</v>
      </c>
      <c r="AG107" s="48" t="str">
        <f t="shared" si="39"/>
        <v>40_12</v>
      </c>
      <c r="AH107" s="55">
        <v>3163</v>
      </c>
      <c r="AI107" s="5"/>
      <c r="AJ107" s="48">
        <v>40</v>
      </c>
      <c r="AK107" s="48">
        <f t="shared" si="58"/>
        <v>12</v>
      </c>
      <c r="AL107" s="55">
        <v>26</v>
      </c>
      <c r="AM107" s="48">
        <f t="shared" si="40"/>
        <v>12</v>
      </c>
      <c r="AN107" s="48" t="str">
        <f t="shared" si="41"/>
        <v>40_12</v>
      </c>
      <c r="AO107" s="55">
        <v>3226</v>
      </c>
      <c r="AP107" s="494"/>
      <c r="AQ107" s="48">
        <v>40</v>
      </c>
      <c r="AR107" s="48">
        <f t="shared" si="59"/>
        <v>12</v>
      </c>
      <c r="AS107" s="55">
        <v>26</v>
      </c>
      <c r="AT107" s="48">
        <f t="shared" si="42"/>
        <v>12</v>
      </c>
      <c r="AU107" s="48" t="str">
        <f t="shared" si="43"/>
        <v>40_12</v>
      </c>
      <c r="AV107" s="136">
        <f t="shared" si="47"/>
        <v>3163</v>
      </c>
      <c r="AW107" s="136">
        <f t="shared" si="48"/>
        <v>3226</v>
      </c>
      <c r="AX107" s="136">
        <f t="shared" si="44"/>
        <v>3226</v>
      </c>
      <c r="AY107" s="43">
        <f t="shared" si="49"/>
        <v>20.679487179487179</v>
      </c>
      <c r="AZ107" s="5"/>
      <c r="BA107" s="5"/>
      <c r="BB107" s="5"/>
      <c r="BC107" s="5"/>
      <c r="BD107" s="5"/>
      <c r="BE107" s="6"/>
    </row>
    <row r="108" spans="1:57" x14ac:dyDescent="0.15">
      <c r="A108" s="48">
        <v>40</v>
      </c>
      <c r="B108" s="48">
        <f t="shared" si="53"/>
        <v>12</v>
      </c>
      <c r="C108" s="55">
        <v>26</v>
      </c>
      <c r="D108" s="48">
        <f t="shared" si="45"/>
        <v>12</v>
      </c>
      <c r="E108" s="48" t="str">
        <f t="shared" si="46"/>
        <v>40_12</v>
      </c>
      <c r="F108" s="55">
        <v>2949</v>
      </c>
      <c r="G108" s="1"/>
      <c r="H108" s="48">
        <v>40</v>
      </c>
      <c r="I108" s="48">
        <f t="shared" si="54"/>
        <v>12</v>
      </c>
      <c r="J108" s="55">
        <v>26</v>
      </c>
      <c r="K108" s="48">
        <f t="shared" si="32"/>
        <v>12</v>
      </c>
      <c r="L108" s="48" t="str">
        <f t="shared" si="33"/>
        <v>40_12</v>
      </c>
      <c r="M108" s="55">
        <v>3037</v>
      </c>
      <c r="N108" s="5"/>
      <c r="O108" s="48">
        <v>40</v>
      </c>
      <c r="P108" s="48">
        <f t="shared" si="55"/>
        <v>12</v>
      </c>
      <c r="Q108" s="55">
        <v>26</v>
      </c>
      <c r="R108" s="48">
        <f t="shared" si="34"/>
        <v>12</v>
      </c>
      <c r="S108" s="48" t="str">
        <f t="shared" si="35"/>
        <v>40_12</v>
      </c>
      <c r="T108" s="55">
        <v>3101</v>
      </c>
      <c r="U108" s="5"/>
      <c r="V108" s="48">
        <v>40</v>
      </c>
      <c r="W108" s="48">
        <f t="shared" si="56"/>
        <v>13</v>
      </c>
      <c r="X108" s="55">
        <v>27</v>
      </c>
      <c r="Y108" s="48">
        <f t="shared" si="36"/>
        <v>13</v>
      </c>
      <c r="Z108" s="48" t="str">
        <f t="shared" si="37"/>
        <v>40_13</v>
      </c>
      <c r="AA108" s="55">
        <v>3178</v>
      </c>
      <c r="AB108" s="5"/>
      <c r="AC108" s="48">
        <v>40</v>
      </c>
      <c r="AD108" s="48">
        <f t="shared" si="57"/>
        <v>13</v>
      </c>
      <c r="AE108" s="55">
        <v>27</v>
      </c>
      <c r="AF108" s="48">
        <f t="shared" si="38"/>
        <v>13</v>
      </c>
      <c r="AG108" s="48" t="str">
        <f t="shared" si="39"/>
        <v>40_13</v>
      </c>
      <c r="AH108" s="55">
        <v>3241</v>
      </c>
      <c r="AI108" s="5"/>
      <c r="AJ108" s="48">
        <v>40</v>
      </c>
      <c r="AK108" s="48">
        <f t="shared" si="58"/>
        <v>13</v>
      </c>
      <c r="AL108" s="55">
        <v>27</v>
      </c>
      <c r="AM108" s="48">
        <f t="shared" si="40"/>
        <v>13</v>
      </c>
      <c r="AN108" s="48" t="str">
        <f t="shared" si="41"/>
        <v>40_13</v>
      </c>
      <c r="AO108" s="55">
        <v>3306</v>
      </c>
      <c r="AP108" s="494"/>
      <c r="AQ108" s="48">
        <v>40</v>
      </c>
      <c r="AR108" s="48">
        <f t="shared" si="59"/>
        <v>13</v>
      </c>
      <c r="AS108" s="55">
        <v>27</v>
      </c>
      <c r="AT108" s="48">
        <f t="shared" si="42"/>
        <v>13</v>
      </c>
      <c r="AU108" s="48" t="str">
        <f t="shared" si="43"/>
        <v>40_13</v>
      </c>
      <c r="AV108" s="136">
        <f t="shared" si="47"/>
        <v>3241</v>
      </c>
      <c r="AW108" s="136">
        <f t="shared" si="48"/>
        <v>3306</v>
      </c>
      <c r="AX108" s="136">
        <f t="shared" si="44"/>
        <v>3306</v>
      </c>
      <c r="AY108" s="43">
        <f t="shared" si="49"/>
        <v>21.192307692307693</v>
      </c>
      <c r="AZ108" s="5"/>
      <c r="BA108" s="5"/>
      <c r="BB108" s="5"/>
      <c r="BC108" s="5"/>
      <c r="BD108" s="5"/>
      <c r="BE108" s="6"/>
    </row>
    <row r="109" spans="1:57" x14ac:dyDescent="0.15">
      <c r="A109" s="48">
        <v>44</v>
      </c>
      <c r="B109" s="48">
        <v>0</v>
      </c>
      <c r="C109" s="55">
        <v>10</v>
      </c>
      <c r="D109" s="48">
        <f t="shared" si="45"/>
        <v>0</v>
      </c>
      <c r="E109" s="48" t="str">
        <f t="shared" si="46"/>
        <v>44_0</v>
      </c>
      <c r="F109" s="55">
        <v>1898</v>
      </c>
      <c r="G109" s="1"/>
      <c r="H109" s="48">
        <v>44</v>
      </c>
      <c r="I109" s="48">
        <v>0</v>
      </c>
      <c r="J109" s="55">
        <v>10</v>
      </c>
      <c r="K109" s="48">
        <f t="shared" si="32"/>
        <v>0</v>
      </c>
      <c r="L109" s="48" t="str">
        <f t="shared" si="33"/>
        <v>44_0</v>
      </c>
      <c r="M109" s="55">
        <v>1955</v>
      </c>
      <c r="N109" s="77"/>
      <c r="O109" s="48">
        <v>44</v>
      </c>
      <c r="P109" s="48">
        <v>0</v>
      </c>
      <c r="Q109" s="55">
        <v>10</v>
      </c>
      <c r="R109" s="48">
        <f t="shared" si="34"/>
        <v>0</v>
      </c>
      <c r="S109" s="48" t="str">
        <f t="shared" si="35"/>
        <v>44_0</v>
      </c>
      <c r="T109" s="55">
        <v>1996</v>
      </c>
      <c r="U109" s="5"/>
      <c r="V109" s="48">
        <v>44</v>
      </c>
      <c r="W109" s="48">
        <v>1</v>
      </c>
      <c r="X109" s="55">
        <v>12</v>
      </c>
      <c r="Y109" s="48">
        <f t="shared" si="36"/>
        <v>1</v>
      </c>
      <c r="Z109" s="48" t="str">
        <f t="shared" si="37"/>
        <v>44_1</v>
      </c>
      <c r="AA109" s="55">
        <v>2121</v>
      </c>
      <c r="AB109" s="5"/>
      <c r="AC109" s="48">
        <v>44</v>
      </c>
      <c r="AD109" s="48">
        <v>1</v>
      </c>
      <c r="AE109" s="55">
        <v>12</v>
      </c>
      <c r="AF109" s="48">
        <f t="shared" si="38"/>
        <v>1</v>
      </c>
      <c r="AG109" s="48" t="str">
        <f t="shared" si="39"/>
        <v>44_1</v>
      </c>
      <c r="AH109" s="55">
        <v>2181</v>
      </c>
      <c r="AI109" s="77"/>
      <c r="AJ109" s="48">
        <v>44</v>
      </c>
      <c r="AK109" s="48">
        <v>1</v>
      </c>
      <c r="AL109" s="55">
        <v>12</v>
      </c>
      <c r="AM109" s="48">
        <f t="shared" si="40"/>
        <v>1</v>
      </c>
      <c r="AN109" s="48" t="str">
        <f t="shared" si="41"/>
        <v>44_1</v>
      </c>
      <c r="AO109" s="55">
        <v>2241</v>
      </c>
      <c r="AP109" s="494"/>
      <c r="AQ109" s="48">
        <v>44</v>
      </c>
      <c r="AR109" s="48">
        <v>1</v>
      </c>
      <c r="AS109" s="55">
        <v>12</v>
      </c>
      <c r="AT109" s="48">
        <f t="shared" si="42"/>
        <v>1</v>
      </c>
      <c r="AU109" s="48" t="str">
        <f t="shared" si="43"/>
        <v>44_1</v>
      </c>
      <c r="AV109" s="136">
        <f t="shared" si="47"/>
        <v>2181</v>
      </c>
      <c r="AW109" s="136">
        <f t="shared" si="48"/>
        <v>2241</v>
      </c>
      <c r="AX109" s="136">
        <f t="shared" si="44"/>
        <v>2241</v>
      </c>
      <c r="AY109" s="43">
        <f t="shared" si="49"/>
        <v>14.365384615384615</v>
      </c>
      <c r="AZ109" s="5"/>
      <c r="BA109" s="5"/>
      <c r="BB109" s="5"/>
      <c r="BC109" s="5"/>
      <c r="BD109" s="5"/>
      <c r="BE109" s="6"/>
    </row>
    <row r="110" spans="1:57" x14ac:dyDescent="0.15">
      <c r="A110" s="48">
        <v>44</v>
      </c>
      <c r="B110" s="48">
        <v>1</v>
      </c>
      <c r="C110" s="55">
        <v>12</v>
      </c>
      <c r="D110" s="48">
        <f t="shared" si="45"/>
        <v>1</v>
      </c>
      <c r="E110" s="48" t="str">
        <f t="shared" si="46"/>
        <v>44_1</v>
      </c>
      <c r="F110" s="55">
        <v>2017</v>
      </c>
      <c r="G110" s="1"/>
      <c r="H110" s="48">
        <v>44</v>
      </c>
      <c r="I110" s="48">
        <v>1</v>
      </c>
      <c r="J110" s="55">
        <v>12</v>
      </c>
      <c r="K110" s="48">
        <f t="shared" si="32"/>
        <v>1</v>
      </c>
      <c r="L110" s="48" t="str">
        <f t="shared" si="33"/>
        <v>44_1</v>
      </c>
      <c r="M110" s="55">
        <v>2077</v>
      </c>
      <c r="N110" s="77"/>
      <c r="O110" s="48">
        <v>44</v>
      </c>
      <c r="P110" s="48">
        <v>1</v>
      </c>
      <c r="Q110" s="55">
        <v>12</v>
      </c>
      <c r="R110" s="48">
        <f t="shared" si="34"/>
        <v>1</v>
      </c>
      <c r="S110" s="48" t="str">
        <f t="shared" si="35"/>
        <v>44_1</v>
      </c>
      <c r="T110" s="55">
        <v>2121</v>
      </c>
      <c r="U110" s="5"/>
      <c r="V110" s="48">
        <v>44</v>
      </c>
      <c r="W110" s="48">
        <v>2</v>
      </c>
      <c r="X110" s="55">
        <v>14</v>
      </c>
      <c r="Y110" s="48">
        <f t="shared" si="36"/>
        <v>2</v>
      </c>
      <c r="Z110" s="48" t="str">
        <f t="shared" si="37"/>
        <v>44_2</v>
      </c>
      <c r="AA110" s="55">
        <v>2265</v>
      </c>
      <c r="AB110" s="5"/>
      <c r="AC110" s="48">
        <v>44</v>
      </c>
      <c r="AD110" s="48">
        <v>2</v>
      </c>
      <c r="AE110" s="55">
        <v>14</v>
      </c>
      <c r="AF110" s="48">
        <f t="shared" si="38"/>
        <v>2</v>
      </c>
      <c r="AG110" s="48" t="str">
        <f t="shared" si="39"/>
        <v>44_2</v>
      </c>
      <c r="AH110" s="55">
        <v>2325</v>
      </c>
      <c r="AI110" s="77"/>
      <c r="AJ110" s="48">
        <v>44</v>
      </c>
      <c r="AK110" s="48">
        <v>2</v>
      </c>
      <c r="AL110" s="55">
        <v>14</v>
      </c>
      <c r="AM110" s="48">
        <f t="shared" si="40"/>
        <v>2</v>
      </c>
      <c r="AN110" s="48" t="str">
        <f t="shared" si="41"/>
        <v>44_2</v>
      </c>
      <c r="AO110" s="55">
        <v>2385</v>
      </c>
      <c r="AP110" s="494"/>
      <c r="AQ110" s="48">
        <v>44</v>
      </c>
      <c r="AR110" s="48">
        <v>2</v>
      </c>
      <c r="AS110" s="55">
        <v>14</v>
      </c>
      <c r="AT110" s="48">
        <f t="shared" si="42"/>
        <v>2</v>
      </c>
      <c r="AU110" s="48" t="str">
        <f t="shared" si="43"/>
        <v>44_2</v>
      </c>
      <c r="AV110" s="136">
        <f t="shared" si="47"/>
        <v>2325</v>
      </c>
      <c r="AW110" s="136">
        <f t="shared" si="48"/>
        <v>2385</v>
      </c>
      <c r="AX110" s="136">
        <f t="shared" si="44"/>
        <v>2385</v>
      </c>
      <c r="AY110" s="43">
        <f t="shared" si="49"/>
        <v>15.288461538461538</v>
      </c>
      <c r="AZ110" s="5"/>
      <c r="BA110" s="5"/>
      <c r="BB110" s="5"/>
      <c r="BC110" s="5"/>
      <c r="BD110" s="5"/>
      <c r="BE110" s="6"/>
    </row>
    <row r="111" spans="1:57" x14ac:dyDescent="0.15">
      <c r="A111" s="48">
        <v>44</v>
      </c>
      <c r="B111" s="48">
        <v>2</v>
      </c>
      <c r="C111" s="55">
        <v>14</v>
      </c>
      <c r="D111" s="48">
        <f t="shared" si="45"/>
        <v>2</v>
      </c>
      <c r="E111" s="48" t="str">
        <f t="shared" si="46"/>
        <v>44_2</v>
      </c>
      <c r="F111" s="55">
        <v>2154</v>
      </c>
      <c r="G111" s="1"/>
      <c r="H111" s="48">
        <v>44</v>
      </c>
      <c r="I111" s="48">
        <v>2</v>
      </c>
      <c r="J111" s="55">
        <v>14</v>
      </c>
      <c r="K111" s="48">
        <f t="shared" si="32"/>
        <v>2</v>
      </c>
      <c r="L111" s="48" t="str">
        <f t="shared" si="33"/>
        <v>44_2</v>
      </c>
      <c r="M111" s="55">
        <v>2218</v>
      </c>
      <c r="N111" s="77"/>
      <c r="O111" s="48">
        <v>44</v>
      </c>
      <c r="P111" s="48">
        <v>2</v>
      </c>
      <c r="Q111" s="55">
        <v>14</v>
      </c>
      <c r="R111" s="48">
        <f t="shared" si="34"/>
        <v>2</v>
      </c>
      <c r="S111" s="48" t="str">
        <f t="shared" si="35"/>
        <v>44_2</v>
      </c>
      <c r="T111" s="55">
        <v>2265</v>
      </c>
      <c r="U111" s="5"/>
      <c r="V111" s="48">
        <v>44</v>
      </c>
      <c r="W111" s="48">
        <v>3</v>
      </c>
      <c r="X111" s="55">
        <v>16</v>
      </c>
      <c r="Y111" s="48">
        <f t="shared" si="36"/>
        <v>3</v>
      </c>
      <c r="Z111" s="48" t="str">
        <f t="shared" si="37"/>
        <v>44_3</v>
      </c>
      <c r="AA111" s="55">
        <v>2407</v>
      </c>
      <c r="AB111" s="5"/>
      <c r="AC111" s="48">
        <v>44</v>
      </c>
      <c r="AD111" s="48">
        <v>3</v>
      </c>
      <c r="AE111" s="55">
        <v>16</v>
      </c>
      <c r="AF111" s="48">
        <f t="shared" si="38"/>
        <v>3</v>
      </c>
      <c r="AG111" s="48" t="str">
        <f t="shared" si="39"/>
        <v>44_3</v>
      </c>
      <c r="AH111" s="55">
        <v>2467</v>
      </c>
      <c r="AI111" s="77"/>
      <c r="AJ111" s="48">
        <v>44</v>
      </c>
      <c r="AK111" s="48">
        <v>3</v>
      </c>
      <c r="AL111" s="55">
        <v>16</v>
      </c>
      <c r="AM111" s="48">
        <f t="shared" si="40"/>
        <v>3</v>
      </c>
      <c r="AN111" s="48" t="str">
        <f t="shared" si="41"/>
        <v>44_3</v>
      </c>
      <c r="AO111" s="55">
        <v>2527</v>
      </c>
      <c r="AP111" s="494"/>
      <c r="AQ111" s="48">
        <v>44</v>
      </c>
      <c r="AR111" s="48">
        <v>3</v>
      </c>
      <c r="AS111" s="55">
        <v>16</v>
      </c>
      <c r="AT111" s="48">
        <f t="shared" si="42"/>
        <v>3</v>
      </c>
      <c r="AU111" s="48" t="str">
        <f t="shared" si="43"/>
        <v>44_3</v>
      </c>
      <c r="AV111" s="136">
        <f t="shared" si="47"/>
        <v>2467</v>
      </c>
      <c r="AW111" s="136">
        <f t="shared" si="48"/>
        <v>2527</v>
      </c>
      <c r="AX111" s="136">
        <f t="shared" si="44"/>
        <v>2527</v>
      </c>
      <c r="AY111" s="43">
        <f t="shared" si="49"/>
        <v>16.198717948717949</v>
      </c>
      <c r="AZ111" s="5"/>
      <c r="BA111" s="5"/>
      <c r="BB111" s="5"/>
      <c r="BC111" s="5"/>
      <c r="BD111" s="5"/>
      <c r="BE111" s="6"/>
    </row>
    <row r="112" spans="1:57" x14ac:dyDescent="0.15">
      <c r="A112" s="48">
        <v>45</v>
      </c>
      <c r="B112" s="48">
        <v>0</v>
      </c>
      <c r="C112" s="55">
        <v>16</v>
      </c>
      <c r="D112" s="48">
        <f t="shared" si="45"/>
        <v>0</v>
      </c>
      <c r="E112" s="48" t="str">
        <f t="shared" si="46"/>
        <v>45_0</v>
      </c>
      <c r="F112" s="55">
        <v>2289</v>
      </c>
      <c r="G112" s="1"/>
      <c r="H112" s="48">
        <v>45</v>
      </c>
      <c r="I112" s="48">
        <v>0</v>
      </c>
      <c r="J112" s="55">
        <v>16</v>
      </c>
      <c r="K112" s="48">
        <f t="shared" si="32"/>
        <v>0</v>
      </c>
      <c r="L112" s="48" t="str">
        <f t="shared" si="33"/>
        <v>45_0</v>
      </c>
      <c r="M112" s="55">
        <v>2357</v>
      </c>
      <c r="N112" s="77"/>
      <c r="O112" s="48">
        <v>45</v>
      </c>
      <c r="P112" s="48">
        <v>0</v>
      </c>
      <c r="Q112" s="55">
        <v>16</v>
      </c>
      <c r="R112" s="48">
        <f t="shared" si="34"/>
        <v>0</v>
      </c>
      <c r="S112" s="48" t="str">
        <f t="shared" si="35"/>
        <v>45_0</v>
      </c>
      <c r="T112" s="55">
        <v>2407</v>
      </c>
      <c r="U112" s="5"/>
      <c r="V112" s="48">
        <v>45</v>
      </c>
      <c r="W112" s="48">
        <v>1</v>
      </c>
      <c r="X112" s="55">
        <v>18</v>
      </c>
      <c r="Y112" s="48">
        <f t="shared" si="36"/>
        <v>1</v>
      </c>
      <c r="Z112" s="48" t="str">
        <f t="shared" si="37"/>
        <v>45_1</v>
      </c>
      <c r="AA112" s="55">
        <v>2540</v>
      </c>
      <c r="AB112" s="5"/>
      <c r="AC112" s="48">
        <v>45</v>
      </c>
      <c r="AD112" s="48">
        <v>1</v>
      </c>
      <c r="AE112" s="55">
        <v>18</v>
      </c>
      <c r="AF112" s="48">
        <f t="shared" si="38"/>
        <v>1</v>
      </c>
      <c r="AG112" s="48" t="str">
        <f t="shared" si="39"/>
        <v>45_1</v>
      </c>
      <c r="AH112" s="55">
        <v>2600</v>
      </c>
      <c r="AI112" s="77"/>
      <c r="AJ112" s="48">
        <v>45</v>
      </c>
      <c r="AK112" s="48">
        <v>1</v>
      </c>
      <c r="AL112" s="55">
        <v>18</v>
      </c>
      <c r="AM112" s="48">
        <f t="shared" si="40"/>
        <v>1</v>
      </c>
      <c r="AN112" s="48" t="str">
        <f t="shared" si="41"/>
        <v>45_1</v>
      </c>
      <c r="AO112" s="55">
        <v>2660</v>
      </c>
      <c r="AP112" s="494"/>
      <c r="AQ112" s="48">
        <v>45</v>
      </c>
      <c r="AR112" s="48">
        <v>1</v>
      </c>
      <c r="AS112" s="55">
        <v>18</v>
      </c>
      <c r="AT112" s="48">
        <f t="shared" si="42"/>
        <v>1</v>
      </c>
      <c r="AU112" s="48" t="str">
        <f t="shared" si="43"/>
        <v>45_1</v>
      </c>
      <c r="AV112" s="136">
        <f t="shared" si="47"/>
        <v>2600</v>
      </c>
      <c r="AW112" s="136">
        <f t="shared" si="48"/>
        <v>2660</v>
      </c>
      <c r="AX112" s="136">
        <f t="shared" si="44"/>
        <v>2660</v>
      </c>
      <c r="AY112" s="43">
        <f t="shared" si="49"/>
        <v>17.051282051282051</v>
      </c>
      <c r="AZ112" s="5"/>
      <c r="BA112" s="5"/>
      <c r="BB112" s="5"/>
      <c r="BC112" s="5"/>
      <c r="BD112" s="5"/>
      <c r="BE112" s="6"/>
    </row>
    <row r="113" spans="1:57" x14ac:dyDescent="0.15">
      <c r="A113" s="48">
        <v>45</v>
      </c>
      <c r="B113" s="48">
        <f>B112+1</f>
        <v>1</v>
      </c>
      <c r="C113" s="55">
        <v>18</v>
      </c>
      <c r="D113" s="48">
        <f t="shared" si="45"/>
        <v>1</v>
      </c>
      <c r="E113" s="48" t="str">
        <f t="shared" si="46"/>
        <v>45_1</v>
      </c>
      <c r="F113" s="55">
        <v>2415</v>
      </c>
      <c r="G113" s="1"/>
      <c r="H113" s="48">
        <v>45</v>
      </c>
      <c r="I113" s="48">
        <f>I112+1</f>
        <v>1</v>
      </c>
      <c r="J113" s="55">
        <v>18</v>
      </c>
      <c r="K113" s="48">
        <f t="shared" si="32"/>
        <v>1</v>
      </c>
      <c r="L113" s="48" t="str">
        <f t="shared" si="33"/>
        <v>45_1</v>
      </c>
      <c r="M113" s="55">
        <v>2487</v>
      </c>
      <c r="N113" s="77"/>
      <c r="O113" s="48">
        <v>45</v>
      </c>
      <c r="P113" s="48">
        <f>P112+1</f>
        <v>1</v>
      </c>
      <c r="Q113" s="55">
        <v>18</v>
      </c>
      <c r="R113" s="48">
        <f t="shared" si="34"/>
        <v>1</v>
      </c>
      <c r="S113" s="48" t="str">
        <f t="shared" si="35"/>
        <v>45_1</v>
      </c>
      <c r="T113" s="55">
        <v>2540</v>
      </c>
      <c r="U113" s="5"/>
      <c r="V113" s="48">
        <v>45</v>
      </c>
      <c r="W113" s="48">
        <f t="shared" ref="W113:W124" si="60">W112+1</f>
        <v>2</v>
      </c>
      <c r="X113" s="55">
        <v>20</v>
      </c>
      <c r="Y113" s="48">
        <f t="shared" si="36"/>
        <v>2</v>
      </c>
      <c r="Z113" s="48" t="str">
        <f t="shared" si="37"/>
        <v>45_2</v>
      </c>
      <c r="AA113" s="55">
        <v>2677</v>
      </c>
      <c r="AB113" s="5"/>
      <c r="AC113" s="48">
        <v>45</v>
      </c>
      <c r="AD113" s="48">
        <f t="shared" ref="AD113:AD122" si="61">AD112+1</f>
        <v>2</v>
      </c>
      <c r="AE113" s="55">
        <v>20</v>
      </c>
      <c r="AF113" s="48">
        <f t="shared" si="38"/>
        <v>2</v>
      </c>
      <c r="AG113" s="48" t="str">
        <f t="shared" si="39"/>
        <v>45_2</v>
      </c>
      <c r="AH113" s="55">
        <v>2737</v>
      </c>
      <c r="AI113" s="77"/>
      <c r="AJ113" s="48">
        <v>45</v>
      </c>
      <c r="AK113" s="48">
        <f t="shared" ref="AK113:AK122" si="62">AK112+1</f>
        <v>2</v>
      </c>
      <c r="AL113" s="55">
        <v>20</v>
      </c>
      <c r="AM113" s="48">
        <f t="shared" si="40"/>
        <v>2</v>
      </c>
      <c r="AN113" s="48" t="str">
        <f t="shared" si="41"/>
        <v>45_2</v>
      </c>
      <c r="AO113" s="55">
        <v>2797</v>
      </c>
      <c r="AP113" s="494"/>
      <c r="AQ113" s="48">
        <v>45</v>
      </c>
      <c r="AR113" s="48">
        <f t="shared" ref="AR113:AR122" si="63">AR112+1</f>
        <v>2</v>
      </c>
      <c r="AS113" s="55">
        <v>20</v>
      </c>
      <c r="AT113" s="48">
        <f t="shared" si="42"/>
        <v>2</v>
      </c>
      <c r="AU113" s="48" t="str">
        <f t="shared" si="43"/>
        <v>45_2</v>
      </c>
      <c r="AV113" s="136">
        <f t="shared" si="47"/>
        <v>2737</v>
      </c>
      <c r="AW113" s="136">
        <f t="shared" si="48"/>
        <v>2797</v>
      </c>
      <c r="AX113" s="136">
        <f t="shared" si="44"/>
        <v>2797</v>
      </c>
      <c r="AY113" s="43">
        <f t="shared" si="49"/>
        <v>17.929487179487179</v>
      </c>
      <c r="AZ113" s="5"/>
      <c r="BA113" s="5"/>
      <c r="BB113" s="5"/>
      <c r="BC113" s="5"/>
      <c r="BD113" s="5"/>
      <c r="BE113" s="6"/>
    </row>
    <row r="114" spans="1:57" x14ac:dyDescent="0.15">
      <c r="A114" s="48">
        <v>45</v>
      </c>
      <c r="B114" s="48">
        <f t="shared" ref="B114:B124" si="64">B113+1</f>
        <v>2</v>
      </c>
      <c r="C114" s="55">
        <v>20</v>
      </c>
      <c r="D114" s="48">
        <f t="shared" si="45"/>
        <v>2</v>
      </c>
      <c r="E114" s="48" t="str">
        <f t="shared" si="46"/>
        <v>45_2</v>
      </c>
      <c r="F114" s="55">
        <v>2545</v>
      </c>
      <c r="G114" s="1"/>
      <c r="H114" s="48">
        <v>45</v>
      </c>
      <c r="I114" s="48">
        <f t="shared" ref="I114:I124" si="65">I113+1</f>
        <v>2</v>
      </c>
      <c r="J114" s="55">
        <v>20</v>
      </c>
      <c r="K114" s="48">
        <f t="shared" si="32"/>
        <v>2</v>
      </c>
      <c r="L114" s="48" t="str">
        <f t="shared" si="33"/>
        <v>45_2</v>
      </c>
      <c r="M114" s="55">
        <v>2622</v>
      </c>
      <c r="N114" s="77"/>
      <c r="O114" s="48">
        <v>45</v>
      </c>
      <c r="P114" s="48">
        <f t="shared" ref="P114:P124" si="66">P113+1</f>
        <v>2</v>
      </c>
      <c r="Q114" s="55">
        <v>20</v>
      </c>
      <c r="R114" s="48">
        <f t="shared" si="34"/>
        <v>2</v>
      </c>
      <c r="S114" s="48" t="str">
        <f t="shared" si="35"/>
        <v>45_2</v>
      </c>
      <c r="T114" s="55">
        <v>2677</v>
      </c>
      <c r="U114" s="5"/>
      <c r="V114" s="48">
        <v>45</v>
      </c>
      <c r="W114" s="48">
        <f t="shared" si="60"/>
        <v>3</v>
      </c>
      <c r="X114" s="55">
        <v>21</v>
      </c>
      <c r="Y114" s="48">
        <f t="shared" si="36"/>
        <v>3</v>
      </c>
      <c r="Z114" s="48" t="str">
        <f t="shared" si="37"/>
        <v>45_3</v>
      </c>
      <c r="AA114" s="55">
        <v>2746</v>
      </c>
      <c r="AB114" s="5"/>
      <c r="AC114" s="48">
        <v>45</v>
      </c>
      <c r="AD114" s="48">
        <f t="shared" si="61"/>
        <v>3</v>
      </c>
      <c r="AE114" s="55">
        <v>21</v>
      </c>
      <c r="AF114" s="48">
        <f t="shared" si="38"/>
        <v>3</v>
      </c>
      <c r="AG114" s="48" t="str">
        <f t="shared" si="39"/>
        <v>45_3</v>
      </c>
      <c r="AH114" s="55">
        <v>2806</v>
      </c>
      <c r="AI114" s="77"/>
      <c r="AJ114" s="48">
        <v>45</v>
      </c>
      <c r="AK114" s="48">
        <f t="shared" si="62"/>
        <v>3</v>
      </c>
      <c r="AL114" s="55">
        <v>21</v>
      </c>
      <c r="AM114" s="48">
        <f t="shared" si="40"/>
        <v>3</v>
      </c>
      <c r="AN114" s="48" t="str">
        <f t="shared" si="41"/>
        <v>45_3</v>
      </c>
      <c r="AO114" s="55">
        <v>2866</v>
      </c>
      <c r="AP114" s="494"/>
      <c r="AQ114" s="48">
        <v>45</v>
      </c>
      <c r="AR114" s="48">
        <f t="shared" si="63"/>
        <v>3</v>
      </c>
      <c r="AS114" s="55">
        <v>21</v>
      </c>
      <c r="AT114" s="48">
        <f t="shared" si="42"/>
        <v>3</v>
      </c>
      <c r="AU114" s="48" t="str">
        <f t="shared" si="43"/>
        <v>45_3</v>
      </c>
      <c r="AV114" s="136">
        <f t="shared" si="47"/>
        <v>2806</v>
      </c>
      <c r="AW114" s="136">
        <f t="shared" si="48"/>
        <v>2866</v>
      </c>
      <c r="AX114" s="136">
        <f t="shared" si="44"/>
        <v>2866</v>
      </c>
      <c r="AY114" s="43">
        <f t="shared" si="49"/>
        <v>18.371794871794872</v>
      </c>
      <c r="AZ114" s="5"/>
      <c r="BA114" s="5"/>
      <c r="BB114" s="5"/>
      <c r="BC114" s="5"/>
      <c r="BD114" s="5"/>
      <c r="BE114" s="6"/>
    </row>
    <row r="115" spans="1:57" x14ac:dyDescent="0.15">
      <c r="A115" s="48">
        <v>45</v>
      </c>
      <c r="B115" s="48">
        <f t="shared" si="64"/>
        <v>3</v>
      </c>
      <c r="C115" s="55">
        <v>21</v>
      </c>
      <c r="D115" s="48">
        <f t="shared" si="45"/>
        <v>3</v>
      </c>
      <c r="E115" s="48" t="str">
        <f t="shared" si="46"/>
        <v>45_3</v>
      </c>
      <c r="F115" s="55">
        <v>2611</v>
      </c>
      <c r="G115" s="1"/>
      <c r="H115" s="48">
        <v>45</v>
      </c>
      <c r="I115" s="48">
        <f t="shared" si="65"/>
        <v>3</v>
      </c>
      <c r="J115" s="55">
        <v>21</v>
      </c>
      <c r="K115" s="48">
        <f t="shared" si="32"/>
        <v>3</v>
      </c>
      <c r="L115" s="48" t="str">
        <f t="shared" si="33"/>
        <v>45_3</v>
      </c>
      <c r="M115" s="55">
        <v>2689</v>
      </c>
      <c r="N115" s="77"/>
      <c r="O115" s="48">
        <v>45</v>
      </c>
      <c r="P115" s="48">
        <f t="shared" si="66"/>
        <v>3</v>
      </c>
      <c r="Q115" s="55">
        <v>21</v>
      </c>
      <c r="R115" s="48">
        <f t="shared" si="34"/>
        <v>3</v>
      </c>
      <c r="S115" s="48" t="str">
        <f t="shared" si="35"/>
        <v>45_3</v>
      </c>
      <c r="T115" s="55">
        <v>2746</v>
      </c>
      <c r="U115" s="5"/>
      <c r="V115" s="48">
        <v>45</v>
      </c>
      <c r="W115" s="48">
        <f t="shared" si="60"/>
        <v>4</v>
      </c>
      <c r="X115" s="55">
        <v>22</v>
      </c>
      <c r="Y115" s="48">
        <f t="shared" si="36"/>
        <v>4</v>
      </c>
      <c r="Z115" s="48" t="str">
        <f t="shared" si="37"/>
        <v>45_4</v>
      </c>
      <c r="AA115" s="55">
        <v>2815</v>
      </c>
      <c r="AB115" s="5"/>
      <c r="AC115" s="48">
        <v>45</v>
      </c>
      <c r="AD115" s="48">
        <f t="shared" si="61"/>
        <v>4</v>
      </c>
      <c r="AE115" s="55">
        <v>22</v>
      </c>
      <c r="AF115" s="48">
        <f t="shared" si="38"/>
        <v>4</v>
      </c>
      <c r="AG115" s="48" t="str">
        <f t="shared" si="39"/>
        <v>45_4</v>
      </c>
      <c r="AH115" s="55">
        <v>2875</v>
      </c>
      <c r="AI115" s="77"/>
      <c r="AJ115" s="48">
        <v>45</v>
      </c>
      <c r="AK115" s="48">
        <f t="shared" si="62"/>
        <v>4</v>
      </c>
      <c r="AL115" s="55">
        <v>22</v>
      </c>
      <c r="AM115" s="48">
        <f t="shared" si="40"/>
        <v>4</v>
      </c>
      <c r="AN115" s="48" t="str">
        <f t="shared" si="41"/>
        <v>45_4</v>
      </c>
      <c r="AO115" s="55">
        <v>2935</v>
      </c>
      <c r="AP115" s="494"/>
      <c r="AQ115" s="48">
        <v>45</v>
      </c>
      <c r="AR115" s="48">
        <f t="shared" si="63"/>
        <v>4</v>
      </c>
      <c r="AS115" s="55">
        <v>22</v>
      </c>
      <c r="AT115" s="48">
        <f t="shared" si="42"/>
        <v>4</v>
      </c>
      <c r="AU115" s="48" t="str">
        <f t="shared" si="43"/>
        <v>45_4</v>
      </c>
      <c r="AV115" s="136">
        <f t="shared" si="47"/>
        <v>2875</v>
      </c>
      <c r="AW115" s="136">
        <f t="shared" si="48"/>
        <v>2935</v>
      </c>
      <c r="AX115" s="136">
        <f t="shared" si="44"/>
        <v>2935</v>
      </c>
      <c r="AY115" s="43">
        <f t="shared" si="49"/>
        <v>18.814102564102566</v>
      </c>
      <c r="AZ115" s="5"/>
      <c r="BA115" s="5"/>
      <c r="BB115" s="5"/>
      <c r="BC115" s="5"/>
      <c r="BD115" s="5"/>
      <c r="BE115" s="6"/>
    </row>
    <row r="116" spans="1:57" x14ac:dyDescent="0.15">
      <c r="A116" s="48">
        <v>45</v>
      </c>
      <c r="B116" s="48">
        <f t="shared" si="64"/>
        <v>4</v>
      </c>
      <c r="C116" s="55">
        <v>22</v>
      </c>
      <c r="D116" s="48">
        <f t="shared" si="45"/>
        <v>4</v>
      </c>
      <c r="E116" s="48" t="str">
        <f t="shared" si="46"/>
        <v>45_4</v>
      </c>
      <c r="F116" s="55">
        <v>2677</v>
      </c>
      <c r="G116" s="1"/>
      <c r="H116" s="48">
        <v>45</v>
      </c>
      <c r="I116" s="48">
        <f t="shared" si="65"/>
        <v>4</v>
      </c>
      <c r="J116" s="55">
        <v>22</v>
      </c>
      <c r="K116" s="48">
        <f t="shared" si="32"/>
        <v>4</v>
      </c>
      <c r="L116" s="48" t="str">
        <f t="shared" si="33"/>
        <v>45_4</v>
      </c>
      <c r="M116" s="55">
        <v>2757</v>
      </c>
      <c r="N116" s="5"/>
      <c r="O116" s="48">
        <v>45</v>
      </c>
      <c r="P116" s="48">
        <f t="shared" si="66"/>
        <v>4</v>
      </c>
      <c r="Q116" s="55">
        <v>22</v>
      </c>
      <c r="R116" s="48">
        <f t="shared" si="34"/>
        <v>4</v>
      </c>
      <c r="S116" s="48" t="str">
        <f t="shared" si="35"/>
        <v>45_4</v>
      </c>
      <c r="T116" s="55">
        <v>2815</v>
      </c>
      <c r="U116" s="5"/>
      <c r="V116" s="48">
        <v>45</v>
      </c>
      <c r="W116" s="48">
        <f t="shared" si="60"/>
        <v>5</v>
      </c>
      <c r="X116" s="55">
        <v>23</v>
      </c>
      <c r="Y116" s="48">
        <f t="shared" si="36"/>
        <v>5</v>
      </c>
      <c r="Z116" s="48" t="str">
        <f t="shared" si="37"/>
        <v>45_5</v>
      </c>
      <c r="AA116" s="55">
        <v>2884</v>
      </c>
      <c r="AB116" s="5"/>
      <c r="AC116" s="48">
        <v>45</v>
      </c>
      <c r="AD116" s="48">
        <f t="shared" si="61"/>
        <v>5</v>
      </c>
      <c r="AE116" s="55">
        <v>23</v>
      </c>
      <c r="AF116" s="48">
        <f t="shared" si="38"/>
        <v>5</v>
      </c>
      <c r="AG116" s="48" t="str">
        <f t="shared" si="39"/>
        <v>45_5</v>
      </c>
      <c r="AH116" s="55">
        <v>2944</v>
      </c>
      <c r="AI116" s="5"/>
      <c r="AJ116" s="48">
        <v>45</v>
      </c>
      <c r="AK116" s="48">
        <f t="shared" si="62"/>
        <v>5</v>
      </c>
      <c r="AL116" s="55">
        <v>23</v>
      </c>
      <c r="AM116" s="48">
        <f t="shared" si="40"/>
        <v>5</v>
      </c>
      <c r="AN116" s="48" t="str">
        <f t="shared" si="41"/>
        <v>45_5</v>
      </c>
      <c r="AO116" s="55">
        <v>3004</v>
      </c>
      <c r="AP116" s="494"/>
      <c r="AQ116" s="48">
        <v>45</v>
      </c>
      <c r="AR116" s="48">
        <f t="shared" si="63"/>
        <v>5</v>
      </c>
      <c r="AS116" s="55">
        <v>23</v>
      </c>
      <c r="AT116" s="48">
        <f t="shared" si="42"/>
        <v>5</v>
      </c>
      <c r="AU116" s="48" t="str">
        <f t="shared" si="43"/>
        <v>45_5</v>
      </c>
      <c r="AV116" s="136">
        <f t="shared" si="47"/>
        <v>2944</v>
      </c>
      <c r="AW116" s="136">
        <f t="shared" si="48"/>
        <v>3004</v>
      </c>
      <c r="AX116" s="136">
        <f t="shared" si="44"/>
        <v>3004</v>
      </c>
      <c r="AY116" s="43">
        <f t="shared" si="49"/>
        <v>19.256410256410255</v>
      </c>
      <c r="AZ116" s="5"/>
      <c r="BA116" s="5"/>
      <c r="BB116" s="5"/>
      <c r="BC116" s="5"/>
      <c r="BD116" s="5"/>
      <c r="BE116" s="6"/>
    </row>
    <row r="117" spans="1:57" ht="11.25" x14ac:dyDescent="0.15">
      <c r="A117" s="48">
        <v>45</v>
      </c>
      <c r="B117" s="48">
        <f t="shared" si="64"/>
        <v>5</v>
      </c>
      <c r="C117" s="55">
        <v>23</v>
      </c>
      <c r="D117" s="48">
        <f t="shared" si="45"/>
        <v>5</v>
      </c>
      <c r="E117" s="48" t="str">
        <f t="shared" si="46"/>
        <v>45_5</v>
      </c>
      <c r="F117" s="55">
        <v>2743</v>
      </c>
      <c r="G117" s="1"/>
      <c r="H117" s="48">
        <v>45</v>
      </c>
      <c r="I117" s="48">
        <f t="shared" si="65"/>
        <v>5</v>
      </c>
      <c r="J117" s="55">
        <v>23</v>
      </c>
      <c r="K117" s="48">
        <f t="shared" si="32"/>
        <v>5</v>
      </c>
      <c r="L117" s="48" t="str">
        <f t="shared" si="33"/>
        <v>45_5</v>
      </c>
      <c r="M117" s="55">
        <v>2825</v>
      </c>
      <c r="N117" s="75"/>
      <c r="O117" s="48">
        <v>45</v>
      </c>
      <c r="P117" s="48">
        <f t="shared" si="66"/>
        <v>5</v>
      </c>
      <c r="Q117" s="55">
        <v>23</v>
      </c>
      <c r="R117" s="48">
        <f t="shared" si="34"/>
        <v>5</v>
      </c>
      <c r="S117" s="48" t="str">
        <f t="shared" si="35"/>
        <v>45_5</v>
      </c>
      <c r="T117" s="55">
        <v>2884</v>
      </c>
      <c r="U117" s="5"/>
      <c r="V117" s="48">
        <v>45</v>
      </c>
      <c r="W117" s="48">
        <f t="shared" si="60"/>
        <v>6</v>
      </c>
      <c r="X117" s="55">
        <v>24</v>
      </c>
      <c r="Y117" s="48">
        <f t="shared" si="36"/>
        <v>6</v>
      </c>
      <c r="Z117" s="48" t="str">
        <f t="shared" si="37"/>
        <v>45_6</v>
      </c>
      <c r="AA117" s="55">
        <v>2954</v>
      </c>
      <c r="AB117" s="5"/>
      <c r="AC117" s="48">
        <v>45</v>
      </c>
      <c r="AD117" s="48">
        <f t="shared" si="61"/>
        <v>6</v>
      </c>
      <c r="AE117" s="55">
        <v>24</v>
      </c>
      <c r="AF117" s="48">
        <f t="shared" si="38"/>
        <v>6</v>
      </c>
      <c r="AG117" s="48" t="str">
        <f t="shared" si="39"/>
        <v>45_6</v>
      </c>
      <c r="AH117" s="55">
        <v>3014</v>
      </c>
      <c r="AI117" s="75"/>
      <c r="AJ117" s="48">
        <v>45</v>
      </c>
      <c r="AK117" s="48">
        <f t="shared" si="62"/>
        <v>6</v>
      </c>
      <c r="AL117" s="55">
        <v>24</v>
      </c>
      <c r="AM117" s="48">
        <f t="shared" si="40"/>
        <v>6</v>
      </c>
      <c r="AN117" s="48" t="str">
        <f t="shared" si="41"/>
        <v>45_6</v>
      </c>
      <c r="AO117" s="55">
        <v>3075</v>
      </c>
      <c r="AP117" s="494"/>
      <c r="AQ117" s="48">
        <v>45</v>
      </c>
      <c r="AR117" s="48">
        <f t="shared" si="63"/>
        <v>6</v>
      </c>
      <c r="AS117" s="55">
        <v>24</v>
      </c>
      <c r="AT117" s="48">
        <f t="shared" si="42"/>
        <v>6</v>
      </c>
      <c r="AU117" s="48" t="str">
        <f t="shared" si="43"/>
        <v>45_6</v>
      </c>
      <c r="AV117" s="136">
        <f t="shared" si="47"/>
        <v>3014</v>
      </c>
      <c r="AW117" s="136">
        <f t="shared" si="48"/>
        <v>3075</v>
      </c>
      <c r="AX117" s="136">
        <f t="shared" si="44"/>
        <v>3075</v>
      </c>
      <c r="AY117" s="43">
        <f t="shared" si="49"/>
        <v>19.71153846153846</v>
      </c>
      <c r="AZ117" s="5"/>
      <c r="BA117" s="5"/>
      <c r="BB117" s="5"/>
      <c r="BC117" s="5"/>
      <c r="BD117" s="5"/>
      <c r="BE117" s="6"/>
    </row>
    <row r="118" spans="1:57" x14ac:dyDescent="0.15">
      <c r="A118" s="48">
        <v>45</v>
      </c>
      <c r="B118" s="48">
        <f t="shared" si="64"/>
        <v>6</v>
      </c>
      <c r="C118" s="55">
        <v>24</v>
      </c>
      <c r="D118" s="48">
        <f t="shared" si="45"/>
        <v>6</v>
      </c>
      <c r="E118" s="48" t="str">
        <f t="shared" si="46"/>
        <v>45_6</v>
      </c>
      <c r="F118" s="55">
        <v>2809</v>
      </c>
      <c r="G118" s="1"/>
      <c r="H118" s="48">
        <v>45</v>
      </c>
      <c r="I118" s="48">
        <f t="shared" si="65"/>
        <v>6</v>
      </c>
      <c r="J118" s="55">
        <v>24</v>
      </c>
      <c r="K118" s="48">
        <f t="shared" si="32"/>
        <v>6</v>
      </c>
      <c r="L118" s="48" t="str">
        <f t="shared" si="33"/>
        <v>45_6</v>
      </c>
      <c r="M118" s="55">
        <v>2893</v>
      </c>
      <c r="N118" s="80"/>
      <c r="O118" s="48">
        <v>45</v>
      </c>
      <c r="P118" s="48">
        <f t="shared" si="66"/>
        <v>6</v>
      </c>
      <c r="Q118" s="55">
        <v>24</v>
      </c>
      <c r="R118" s="48">
        <f t="shared" si="34"/>
        <v>6</v>
      </c>
      <c r="S118" s="48" t="str">
        <f t="shared" si="35"/>
        <v>45_6</v>
      </c>
      <c r="T118" s="55">
        <v>2954</v>
      </c>
      <c r="U118" s="5"/>
      <c r="V118" s="48">
        <v>45</v>
      </c>
      <c r="W118" s="48">
        <f t="shared" si="60"/>
        <v>7</v>
      </c>
      <c r="X118" s="55">
        <v>25</v>
      </c>
      <c r="Y118" s="48">
        <f t="shared" si="36"/>
        <v>7</v>
      </c>
      <c r="Z118" s="48" t="str">
        <f t="shared" si="37"/>
        <v>45_7</v>
      </c>
      <c r="AA118" s="55">
        <v>3026</v>
      </c>
      <c r="AB118" s="5"/>
      <c r="AC118" s="48">
        <v>45</v>
      </c>
      <c r="AD118" s="48">
        <f t="shared" si="61"/>
        <v>7</v>
      </c>
      <c r="AE118" s="55">
        <v>25</v>
      </c>
      <c r="AF118" s="48">
        <f t="shared" si="38"/>
        <v>7</v>
      </c>
      <c r="AG118" s="48" t="str">
        <f t="shared" si="39"/>
        <v>45_7</v>
      </c>
      <c r="AH118" s="55">
        <v>3086</v>
      </c>
      <c r="AI118" s="80"/>
      <c r="AJ118" s="48">
        <v>45</v>
      </c>
      <c r="AK118" s="48">
        <f t="shared" si="62"/>
        <v>7</v>
      </c>
      <c r="AL118" s="55">
        <v>25</v>
      </c>
      <c r="AM118" s="48">
        <f t="shared" si="40"/>
        <v>7</v>
      </c>
      <c r="AN118" s="48" t="str">
        <f t="shared" si="41"/>
        <v>45_7</v>
      </c>
      <c r="AO118" s="55">
        <v>3148</v>
      </c>
      <c r="AP118" s="494"/>
      <c r="AQ118" s="48">
        <v>45</v>
      </c>
      <c r="AR118" s="48">
        <f t="shared" si="63"/>
        <v>7</v>
      </c>
      <c r="AS118" s="55">
        <v>25</v>
      </c>
      <c r="AT118" s="48">
        <f t="shared" si="42"/>
        <v>7</v>
      </c>
      <c r="AU118" s="48" t="str">
        <f t="shared" si="43"/>
        <v>45_7</v>
      </c>
      <c r="AV118" s="136">
        <f t="shared" si="47"/>
        <v>3086</v>
      </c>
      <c r="AW118" s="136">
        <f t="shared" si="48"/>
        <v>3148</v>
      </c>
      <c r="AX118" s="136">
        <f t="shared" si="44"/>
        <v>3148</v>
      </c>
      <c r="AY118" s="43">
        <f t="shared" si="49"/>
        <v>20.179487179487179</v>
      </c>
      <c r="AZ118" s="5"/>
      <c r="BA118" s="5"/>
      <c r="BB118" s="5"/>
      <c r="BC118" s="5"/>
      <c r="BD118" s="5"/>
      <c r="BE118" s="6"/>
    </row>
    <row r="119" spans="1:57" x14ac:dyDescent="0.15">
      <c r="A119" s="48">
        <v>45</v>
      </c>
      <c r="B119" s="48">
        <f t="shared" si="64"/>
        <v>7</v>
      </c>
      <c r="C119" s="55">
        <v>25</v>
      </c>
      <c r="D119" s="48">
        <f t="shared" si="45"/>
        <v>7</v>
      </c>
      <c r="E119" s="48" t="str">
        <f t="shared" si="46"/>
        <v>45_7</v>
      </c>
      <c r="F119" s="55">
        <v>2877</v>
      </c>
      <c r="G119" s="1"/>
      <c r="H119" s="48">
        <v>45</v>
      </c>
      <c r="I119" s="48">
        <f t="shared" si="65"/>
        <v>7</v>
      </c>
      <c r="J119" s="55">
        <v>25</v>
      </c>
      <c r="K119" s="48">
        <f t="shared" si="32"/>
        <v>7</v>
      </c>
      <c r="L119" s="48" t="str">
        <f t="shared" si="33"/>
        <v>45_7</v>
      </c>
      <c r="M119" s="55">
        <v>2963</v>
      </c>
      <c r="N119" s="80"/>
      <c r="O119" s="48">
        <v>45</v>
      </c>
      <c r="P119" s="48">
        <f t="shared" si="66"/>
        <v>7</v>
      </c>
      <c r="Q119" s="55">
        <v>25</v>
      </c>
      <c r="R119" s="48">
        <f t="shared" si="34"/>
        <v>7</v>
      </c>
      <c r="S119" s="48" t="str">
        <f t="shared" si="35"/>
        <v>45_7</v>
      </c>
      <c r="T119" s="55">
        <v>3026</v>
      </c>
      <c r="U119" s="5"/>
      <c r="V119" s="48">
        <v>45</v>
      </c>
      <c r="W119" s="48">
        <f t="shared" si="60"/>
        <v>8</v>
      </c>
      <c r="X119" s="55">
        <v>26</v>
      </c>
      <c r="Y119" s="48">
        <f t="shared" si="36"/>
        <v>8</v>
      </c>
      <c r="Z119" s="48" t="str">
        <f t="shared" si="37"/>
        <v>45_8</v>
      </c>
      <c r="AA119" s="55">
        <v>3101</v>
      </c>
      <c r="AB119" s="5"/>
      <c r="AC119" s="48">
        <v>45</v>
      </c>
      <c r="AD119" s="48">
        <f t="shared" si="61"/>
        <v>8</v>
      </c>
      <c r="AE119" s="55">
        <v>26</v>
      </c>
      <c r="AF119" s="48">
        <f t="shared" si="38"/>
        <v>8</v>
      </c>
      <c r="AG119" s="48" t="str">
        <f t="shared" si="39"/>
        <v>45_8</v>
      </c>
      <c r="AH119" s="55">
        <v>3163</v>
      </c>
      <c r="AI119" s="80"/>
      <c r="AJ119" s="48">
        <v>45</v>
      </c>
      <c r="AK119" s="48">
        <f t="shared" si="62"/>
        <v>8</v>
      </c>
      <c r="AL119" s="55">
        <v>26</v>
      </c>
      <c r="AM119" s="48">
        <f t="shared" si="40"/>
        <v>8</v>
      </c>
      <c r="AN119" s="48" t="str">
        <f t="shared" si="41"/>
        <v>45_8</v>
      </c>
      <c r="AO119" s="55">
        <v>3226</v>
      </c>
      <c r="AP119" s="494"/>
      <c r="AQ119" s="48">
        <v>45</v>
      </c>
      <c r="AR119" s="48">
        <f t="shared" si="63"/>
        <v>8</v>
      </c>
      <c r="AS119" s="55">
        <v>26</v>
      </c>
      <c r="AT119" s="48">
        <f t="shared" si="42"/>
        <v>8</v>
      </c>
      <c r="AU119" s="48" t="str">
        <f t="shared" si="43"/>
        <v>45_8</v>
      </c>
      <c r="AV119" s="136">
        <f t="shared" si="47"/>
        <v>3163</v>
      </c>
      <c r="AW119" s="136">
        <f t="shared" si="48"/>
        <v>3226</v>
      </c>
      <c r="AX119" s="136">
        <f t="shared" si="44"/>
        <v>3226</v>
      </c>
      <c r="AY119" s="43">
        <f t="shared" si="49"/>
        <v>20.679487179487179</v>
      </c>
      <c r="AZ119" s="5"/>
      <c r="BA119" s="5"/>
      <c r="BB119" s="5"/>
      <c r="BC119" s="5"/>
      <c r="BD119" s="5"/>
      <c r="BE119" s="6"/>
    </row>
    <row r="120" spans="1:57" x14ac:dyDescent="0.15">
      <c r="A120" s="48">
        <v>45</v>
      </c>
      <c r="B120" s="48">
        <f t="shared" si="64"/>
        <v>8</v>
      </c>
      <c r="C120" s="55">
        <v>26</v>
      </c>
      <c r="D120" s="48">
        <f t="shared" si="45"/>
        <v>8</v>
      </c>
      <c r="E120" s="48" t="str">
        <f t="shared" si="46"/>
        <v>45_8</v>
      </c>
      <c r="F120" s="55">
        <v>2949</v>
      </c>
      <c r="G120" s="1"/>
      <c r="H120" s="48">
        <v>45</v>
      </c>
      <c r="I120" s="48">
        <f t="shared" si="65"/>
        <v>8</v>
      </c>
      <c r="J120" s="55">
        <v>26</v>
      </c>
      <c r="K120" s="48">
        <f t="shared" si="32"/>
        <v>8</v>
      </c>
      <c r="L120" s="48" t="str">
        <f t="shared" si="33"/>
        <v>45_8</v>
      </c>
      <c r="M120" s="55">
        <v>3037</v>
      </c>
      <c r="N120" s="80"/>
      <c r="O120" s="48">
        <v>45</v>
      </c>
      <c r="P120" s="48">
        <f t="shared" si="66"/>
        <v>8</v>
      </c>
      <c r="Q120" s="55">
        <v>26</v>
      </c>
      <c r="R120" s="48">
        <f t="shared" si="34"/>
        <v>8</v>
      </c>
      <c r="S120" s="48" t="str">
        <f t="shared" si="35"/>
        <v>45_8</v>
      </c>
      <c r="T120" s="55">
        <v>3101</v>
      </c>
      <c r="U120" s="5"/>
      <c r="V120" s="48">
        <v>45</v>
      </c>
      <c r="W120" s="48">
        <f t="shared" si="60"/>
        <v>9</v>
      </c>
      <c r="X120" s="55">
        <v>27</v>
      </c>
      <c r="Y120" s="48">
        <f t="shared" si="36"/>
        <v>9</v>
      </c>
      <c r="Z120" s="48" t="str">
        <f t="shared" si="37"/>
        <v>45_9</v>
      </c>
      <c r="AA120" s="55">
        <v>3178</v>
      </c>
      <c r="AB120" s="5"/>
      <c r="AC120" s="48">
        <v>45</v>
      </c>
      <c r="AD120" s="48">
        <f t="shared" si="61"/>
        <v>9</v>
      </c>
      <c r="AE120" s="55">
        <v>27</v>
      </c>
      <c r="AF120" s="48">
        <f t="shared" si="38"/>
        <v>9</v>
      </c>
      <c r="AG120" s="48" t="str">
        <f t="shared" si="39"/>
        <v>45_9</v>
      </c>
      <c r="AH120" s="55">
        <v>3241</v>
      </c>
      <c r="AI120" s="80"/>
      <c r="AJ120" s="48">
        <v>45</v>
      </c>
      <c r="AK120" s="48">
        <f t="shared" si="62"/>
        <v>9</v>
      </c>
      <c r="AL120" s="55">
        <v>27</v>
      </c>
      <c r="AM120" s="48">
        <f t="shared" si="40"/>
        <v>9</v>
      </c>
      <c r="AN120" s="48" t="str">
        <f t="shared" si="41"/>
        <v>45_9</v>
      </c>
      <c r="AO120" s="55">
        <v>3306</v>
      </c>
      <c r="AP120" s="494"/>
      <c r="AQ120" s="48">
        <v>45</v>
      </c>
      <c r="AR120" s="48">
        <f t="shared" si="63"/>
        <v>9</v>
      </c>
      <c r="AS120" s="55">
        <v>27</v>
      </c>
      <c r="AT120" s="48">
        <f t="shared" si="42"/>
        <v>9</v>
      </c>
      <c r="AU120" s="48" t="str">
        <f t="shared" si="43"/>
        <v>45_9</v>
      </c>
      <c r="AV120" s="136">
        <f t="shared" si="47"/>
        <v>3241</v>
      </c>
      <c r="AW120" s="136">
        <f t="shared" si="48"/>
        <v>3306</v>
      </c>
      <c r="AX120" s="136">
        <f t="shared" si="44"/>
        <v>3306</v>
      </c>
      <c r="AY120" s="43">
        <f t="shared" si="49"/>
        <v>21.192307692307693</v>
      </c>
      <c r="AZ120" s="5"/>
      <c r="BA120" s="5"/>
      <c r="BB120" s="5"/>
      <c r="BC120" s="5"/>
      <c r="BD120" s="5"/>
      <c r="BE120" s="6"/>
    </row>
    <row r="121" spans="1:57" x14ac:dyDescent="0.15">
      <c r="A121" s="48">
        <v>45</v>
      </c>
      <c r="B121" s="48">
        <f t="shared" si="64"/>
        <v>9</v>
      </c>
      <c r="C121" s="55">
        <v>27</v>
      </c>
      <c r="D121" s="48">
        <f t="shared" si="45"/>
        <v>9</v>
      </c>
      <c r="E121" s="48" t="str">
        <f t="shared" si="46"/>
        <v>45_9</v>
      </c>
      <c r="F121" s="55">
        <v>3022</v>
      </c>
      <c r="G121" s="1"/>
      <c r="H121" s="48">
        <v>45</v>
      </c>
      <c r="I121" s="48">
        <f t="shared" si="65"/>
        <v>9</v>
      </c>
      <c r="J121" s="55">
        <v>27</v>
      </c>
      <c r="K121" s="48">
        <f t="shared" si="32"/>
        <v>9</v>
      </c>
      <c r="L121" s="48" t="str">
        <f t="shared" si="33"/>
        <v>45_9</v>
      </c>
      <c r="M121" s="55">
        <v>3112</v>
      </c>
      <c r="N121" s="80"/>
      <c r="O121" s="48">
        <v>45</v>
      </c>
      <c r="P121" s="48">
        <f t="shared" si="66"/>
        <v>9</v>
      </c>
      <c r="Q121" s="55">
        <v>27</v>
      </c>
      <c r="R121" s="48">
        <f t="shared" si="34"/>
        <v>9</v>
      </c>
      <c r="S121" s="48" t="str">
        <f t="shared" si="35"/>
        <v>45_9</v>
      </c>
      <c r="T121" s="55">
        <v>3178</v>
      </c>
      <c r="U121" s="5"/>
      <c r="V121" s="48">
        <v>45</v>
      </c>
      <c r="W121" s="48">
        <f t="shared" si="60"/>
        <v>10</v>
      </c>
      <c r="X121" s="55">
        <v>28</v>
      </c>
      <c r="Y121" s="48">
        <f t="shared" si="36"/>
        <v>10</v>
      </c>
      <c r="Z121" s="48" t="str">
        <f t="shared" si="37"/>
        <v>45_10</v>
      </c>
      <c r="AA121" s="55">
        <v>3245</v>
      </c>
      <c r="AB121" s="5"/>
      <c r="AC121" s="48">
        <v>45</v>
      </c>
      <c r="AD121" s="48">
        <f t="shared" si="61"/>
        <v>10</v>
      </c>
      <c r="AE121" s="55">
        <v>28</v>
      </c>
      <c r="AF121" s="48">
        <f t="shared" si="38"/>
        <v>10</v>
      </c>
      <c r="AG121" s="48" t="str">
        <f t="shared" si="39"/>
        <v>45_10</v>
      </c>
      <c r="AH121" s="55">
        <v>3310</v>
      </c>
      <c r="AI121" s="80"/>
      <c r="AJ121" s="48">
        <v>45</v>
      </c>
      <c r="AK121" s="48">
        <f t="shared" si="62"/>
        <v>10</v>
      </c>
      <c r="AL121" s="55">
        <v>28</v>
      </c>
      <c r="AM121" s="48">
        <f t="shared" si="40"/>
        <v>10</v>
      </c>
      <c r="AN121" s="48" t="str">
        <f t="shared" si="41"/>
        <v>45_10</v>
      </c>
      <c r="AO121" s="55">
        <v>3376</v>
      </c>
      <c r="AP121" s="494"/>
      <c r="AQ121" s="48">
        <v>45</v>
      </c>
      <c r="AR121" s="48">
        <f t="shared" si="63"/>
        <v>10</v>
      </c>
      <c r="AS121" s="55">
        <v>28</v>
      </c>
      <c r="AT121" s="48">
        <f t="shared" si="42"/>
        <v>10</v>
      </c>
      <c r="AU121" s="48" t="str">
        <f t="shared" si="43"/>
        <v>45_10</v>
      </c>
      <c r="AV121" s="136">
        <f t="shared" si="47"/>
        <v>3310</v>
      </c>
      <c r="AW121" s="136">
        <f t="shared" si="48"/>
        <v>3376</v>
      </c>
      <c r="AX121" s="136">
        <f t="shared" si="44"/>
        <v>3376</v>
      </c>
      <c r="AY121" s="43">
        <f t="shared" si="49"/>
        <v>21.641025641025642</v>
      </c>
      <c r="AZ121" s="5"/>
      <c r="BA121" s="5"/>
      <c r="BB121" s="5"/>
      <c r="BC121" s="5"/>
      <c r="BD121" s="5"/>
      <c r="BE121" s="6"/>
    </row>
    <row r="122" spans="1:57" x14ac:dyDescent="0.15">
      <c r="A122" s="48">
        <v>45</v>
      </c>
      <c r="B122" s="48">
        <f t="shared" si="64"/>
        <v>10</v>
      </c>
      <c r="C122" s="55">
        <v>28</v>
      </c>
      <c r="D122" s="48">
        <f t="shared" si="45"/>
        <v>10</v>
      </c>
      <c r="E122" s="48" t="str">
        <f t="shared" si="46"/>
        <v>45_10</v>
      </c>
      <c r="F122" s="55">
        <v>3086</v>
      </c>
      <c r="G122" s="1"/>
      <c r="H122" s="48">
        <v>45</v>
      </c>
      <c r="I122" s="48">
        <f t="shared" si="65"/>
        <v>10</v>
      </c>
      <c r="J122" s="55">
        <v>28</v>
      </c>
      <c r="K122" s="48">
        <f t="shared" si="32"/>
        <v>10</v>
      </c>
      <c r="L122" s="48" t="str">
        <f t="shared" si="33"/>
        <v>45_10</v>
      </c>
      <c r="M122" s="55">
        <v>3178</v>
      </c>
      <c r="N122" s="80"/>
      <c r="O122" s="48">
        <v>45</v>
      </c>
      <c r="P122" s="48">
        <f t="shared" si="66"/>
        <v>10</v>
      </c>
      <c r="Q122" s="55">
        <v>28</v>
      </c>
      <c r="R122" s="48">
        <f t="shared" si="34"/>
        <v>10</v>
      </c>
      <c r="S122" s="48" t="str">
        <f t="shared" si="35"/>
        <v>45_10</v>
      </c>
      <c r="T122" s="55">
        <v>3245</v>
      </c>
      <c r="U122" s="5"/>
      <c r="V122" s="48">
        <v>45</v>
      </c>
      <c r="W122" s="48">
        <f t="shared" si="60"/>
        <v>11</v>
      </c>
      <c r="X122" s="55">
        <v>29</v>
      </c>
      <c r="Y122" s="48">
        <f t="shared" si="36"/>
        <v>11</v>
      </c>
      <c r="Z122" s="48" t="str">
        <f t="shared" si="37"/>
        <v>45_11</v>
      </c>
      <c r="AA122" s="55">
        <v>3321</v>
      </c>
      <c r="AB122" s="5"/>
      <c r="AC122" s="48">
        <v>45</v>
      </c>
      <c r="AD122" s="48">
        <f t="shared" si="61"/>
        <v>11</v>
      </c>
      <c r="AE122" s="55">
        <v>29</v>
      </c>
      <c r="AF122" s="48">
        <f t="shared" si="38"/>
        <v>11</v>
      </c>
      <c r="AG122" s="48" t="str">
        <f t="shared" si="39"/>
        <v>45_11</v>
      </c>
      <c r="AH122" s="55">
        <v>3388</v>
      </c>
      <c r="AI122" s="80"/>
      <c r="AJ122" s="48">
        <v>45</v>
      </c>
      <c r="AK122" s="48">
        <f t="shared" si="62"/>
        <v>11</v>
      </c>
      <c r="AL122" s="55">
        <v>29</v>
      </c>
      <c r="AM122" s="48">
        <f t="shared" si="40"/>
        <v>11</v>
      </c>
      <c r="AN122" s="48" t="str">
        <f t="shared" si="41"/>
        <v>45_11</v>
      </c>
      <c r="AO122" s="55">
        <v>3455</v>
      </c>
      <c r="AP122" s="494"/>
      <c r="AQ122" s="48">
        <v>45</v>
      </c>
      <c r="AR122" s="48">
        <f t="shared" si="63"/>
        <v>11</v>
      </c>
      <c r="AS122" s="55">
        <v>29</v>
      </c>
      <c r="AT122" s="48">
        <f t="shared" si="42"/>
        <v>11</v>
      </c>
      <c r="AU122" s="48" t="str">
        <f t="shared" si="43"/>
        <v>45_11</v>
      </c>
      <c r="AV122" s="136">
        <f t="shared" si="47"/>
        <v>3388</v>
      </c>
      <c r="AW122" s="136">
        <f t="shared" si="48"/>
        <v>3455</v>
      </c>
      <c r="AX122" s="136">
        <f t="shared" si="44"/>
        <v>3455</v>
      </c>
      <c r="AY122" s="43">
        <f t="shared" si="49"/>
        <v>22.147435897435898</v>
      </c>
      <c r="AZ122" s="5"/>
      <c r="BA122" s="5"/>
      <c r="BB122" s="5"/>
      <c r="BC122" s="5"/>
      <c r="BD122" s="5"/>
      <c r="BE122" s="6"/>
    </row>
    <row r="123" spans="1:57" x14ac:dyDescent="0.15">
      <c r="A123" s="48">
        <v>45</v>
      </c>
      <c r="B123" s="48">
        <f t="shared" si="64"/>
        <v>11</v>
      </c>
      <c r="C123" s="55">
        <v>29</v>
      </c>
      <c r="D123" s="48">
        <f t="shared" si="45"/>
        <v>11</v>
      </c>
      <c r="E123" s="48" t="str">
        <f t="shared" si="46"/>
        <v>45_11</v>
      </c>
      <c r="F123" s="55">
        <v>3158</v>
      </c>
      <c r="G123" s="1"/>
      <c r="H123" s="48">
        <v>45</v>
      </c>
      <c r="I123" s="48">
        <f t="shared" si="65"/>
        <v>11</v>
      </c>
      <c r="J123" s="55">
        <v>29</v>
      </c>
      <c r="K123" s="48">
        <f t="shared" si="32"/>
        <v>11</v>
      </c>
      <c r="L123" s="48" t="str">
        <f t="shared" si="33"/>
        <v>45_11</v>
      </c>
      <c r="M123" s="55">
        <v>3253</v>
      </c>
      <c r="N123" s="80"/>
      <c r="O123" s="48">
        <v>45</v>
      </c>
      <c r="P123" s="48">
        <f t="shared" si="66"/>
        <v>11</v>
      </c>
      <c r="Q123" s="55">
        <v>29</v>
      </c>
      <c r="R123" s="48">
        <f t="shared" si="34"/>
        <v>11</v>
      </c>
      <c r="S123" s="48" t="str">
        <f t="shared" si="35"/>
        <v>45_11</v>
      </c>
      <c r="T123" s="55">
        <v>3321</v>
      </c>
      <c r="U123" s="5"/>
      <c r="V123" s="48">
        <v>45</v>
      </c>
      <c r="W123" s="48">
        <f t="shared" si="60"/>
        <v>12</v>
      </c>
      <c r="X123" s="55">
        <v>30</v>
      </c>
      <c r="Y123" s="48">
        <f t="shared" si="36"/>
        <v>12</v>
      </c>
      <c r="Z123" s="48" t="str">
        <f t="shared" si="37"/>
        <v>45_12</v>
      </c>
      <c r="AA123" s="55">
        <v>3396</v>
      </c>
      <c r="AB123" s="5"/>
      <c r="AC123" s="48">
        <v>45</v>
      </c>
      <c r="AD123" s="48">
        <v>12</v>
      </c>
      <c r="AE123" s="55">
        <v>30</v>
      </c>
      <c r="AF123" s="48">
        <f t="shared" si="38"/>
        <v>12</v>
      </c>
      <c r="AG123" s="48" t="str">
        <f t="shared" si="39"/>
        <v>45_12</v>
      </c>
      <c r="AH123" s="55">
        <v>3464</v>
      </c>
      <c r="AI123" s="80"/>
      <c r="AJ123" s="48">
        <v>45</v>
      </c>
      <c r="AK123" s="48">
        <v>12</v>
      </c>
      <c r="AL123" s="55">
        <v>30</v>
      </c>
      <c r="AM123" s="48">
        <f t="shared" si="40"/>
        <v>12</v>
      </c>
      <c r="AN123" s="48" t="str">
        <f t="shared" si="41"/>
        <v>45_12</v>
      </c>
      <c r="AO123" s="55">
        <v>3533</v>
      </c>
      <c r="AP123" s="494"/>
      <c r="AQ123" s="48">
        <v>45</v>
      </c>
      <c r="AR123" s="48">
        <v>12</v>
      </c>
      <c r="AS123" s="55">
        <v>30</v>
      </c>
      <c r="AT123" s="48">
        <f t="shared" si="42"/>
        <v>12</v>
      </c>
      <c r="AU123" s="48" t="str">
        <f t="shared" si="43"/>
        <v>45_12</v>
      </c>
      <c r="AV123" s="136">
        <f t="shared" si="47"/>
        <v>3464</v>
      </c>
      <c r="AW123" s="136">
        <f t="shared" si="48"/>
        <v>3533</v>
      </c>
      <c r="AX123" s="136">
        <f t="shared" si="44"/>
        <v>3533</v>
      </c>
      <c r="AY123" s="43">
        <f t="shared" si="49"/>
        <v>22.647435897435898</v>
      </c>
      <c r="AZ123" s="5"/>
      <c r="BA123" s="5"/>
      <c r="BB123" s="5"/>
      <c r="BC123" s="5"/>
      <c r="BD123" s="5"/>
      <c r="BE123" s="6"/>
    </row>
    <row r="124" spans="1:57" x14ac:dyDescent="0.15">
      <c r="A124" s="48">
        <v>45</v>
      </c>
      <c r="B124" s="48">
        <f t="shared" si="64"/>
        <v>12</v>
      </c>
      <c r="C124" s="55">
        <v>30</v>
      </c>
      <c r="D124" s="48">
        <f t="shared" si="45"/>
        <v>12</v>
      </c>
      <c r="E124" s="48" t="str">
        <f t="shared" si="46"/>
        <v>45_12</v>
      </c>
      <c r="F124" s="55">
        <v>3229</v>
      </c>
      <c r="G124" s="1"/>
      <c r="H124" s="48">
        <v>45</v>
      </c>
      <c r="I124" s="48">
        <f t="shared" si="65"/>
        <v>12</v>
      </c>
      <c r="J124" s="55">
        <v>30</v>
      </c>
      <c r="K124" s="48">
        <f t="shared" si="32"/>
        <v>12</v>
      </c>
      <c r="L124" s="48" t="str">
        <f t="shared" si="33"/>
        <v>45_12</v>
      </c>
      <c r="M124" s="55">
        <v>3326</v>
      </c>
      <c r="N124" s="80"/>
      <c r="O124" s="48">
        <v>45</v>
      </c>
      <c r="P124" s="48">
        <f t="shared" si="66"/>
        <v>12</v>
      </c>
      <c r="Q124" s="55">
        <v>30</v>
      </c>
      <c r="R124" s="48">
        <f t="shared" si="34"/>
        <v>12</v>
      </c>
      <c r="S124" s="48" t="str">
        <f t="shared" si="35"/>
        <v>45_12</v>
      </c>
      <c r="T124" s="55">
        <v>3396</v>
      </c>
      <c r="U124" s="5"/>
      <c r="V124" s="48">
        <v>45</v>
      </c>
      <c r="W124" s="48">
        <f t="shared" si="60"/>
        <v>13</v>
      </c>
      <c r="X124" s="55">
        <v>31</v>
      </c>
      <c r="Y124" s="48">
        <f t="shared" si="36"/>
        <v>13</v>
      </c>
      <c r="Z124" s="48" t="str">
        <f t="shared" si="37"/>
        <v>45_13</v>
      </c>
      <c r="AA124" s="55">
        <v>3466</v>
      </c>
      <c r="AB124" s="5"/>
      <c r="AC124" s="48">
        <v>45</v>
      </c>
      <c r="AD124" s="48">
        <v>13</v>
      </c>
      <c r="AE124" s="55">
        <v>31</v>
      </c>
      <c r="AF124" s="48">
        <f t="shared" si="38"/>
        <v>13</v>
      </c>
      <c r="AG124" s="48" t="str">
        <f t="shared" si="39"/>
        <v>45_13</v>
      </c>
      <c r="AH124" s="55">
        <v>3536</v>
      </c>
      <c r="AI124" s="80"/>
      <c r="AJ124" s="48">
        <v>45</v>
      </c>
      <c r="AK124" s="48">
        <v>13</v>
      </c>
      <c r="AL124" s="55">
        <v>31</v>
      </c>
      <c r="AM124" s="48">
        <f t="shared" si="40"/>
        <v>13</v>
      </c>
      <c r="AN124" s="48" t="str">
        <f t="shared" si="41"/>
        <v>45_13</v>
      </c>
      <c r="AO124" s="55">
        <v>3606</v>
      </c>
      <c r="AP124" s="494"/>
      <c r="AQ124" s="48">
        <v>45</v>
      </c>
      <c r="AR124" s="48">
        <v>13</v>
      </c>
      <c r="AS124" s="55">
        <v>31</v>
      </c>
      <c r="AT124" s="48">
        <f t="shared" si="42"/>
        <v>13</v>
      </c>
      <c r="AU124" s="48" t="str">
        <f t="shared" si="43"/>
        <v>45_13</v>
      </c>
      <c r="AV124" s="136">
        <f t="shared" si="47"/>
        <v>3536</v>
      </c>
      <c r="AW124" s="136">
        <f t="shared" si="48"/>
        <v>3606</v>
      </c>
      <c r="AX124" s="136">
        <f t="shared" si="44"/>
        <v>3606</v>
      </c>
      <c r="AY124" s="43">
        <f t="shared" si="49"/>
        <v>23.115384615384617</v>
      </c>
      <c r="AZ124" s="5"/>
      <c r="BA124" s="5"/>
      <c r="BB124" s="5"/>
      <c r="BC124" s="5"/>
      <c r="BD124" s="5"/>
      <c r="BE124" s="6"/>
    </row>
    <row r="125" spans="1:57" x14ac:dyDescent="0.15">
      <c r="A125" s="48">
        <v>49</v>
      </c>
      <c r="B125" s="48">
        <v>0</v>
      </c>
      <c r="C125" s="55">
        <v>14</v>
      </c>
      <c r="D125" s="48">
        <f t="shared" si="45"/>
        <v>0</v>
      </c>
      <c r="E125" s="48" t="str">
        <f t="shared" si="46"/>
        <v>49_0</v>
      </c>
      <c r="F125" s="55">
        <v>2154</v>
      </c>
      <c r="G125" s="1"/>
      <c r="H125" s="48">
        <v>49</v>
      </c>
      <c r="I125" s="48">
        <v>0</v>
      </c>
      <c r="J125" s="55">
        <v>14</v>
      </c>
      <c r="K125" s="48">
        <f t="shared" si="32"/>
        <v>0</v>
      </c>
      <c r="L125" s="48" t="str">
        <f t="shared" si="33"/>
        <v>49_0</v>
      </c>
      <c r="M125" s="55">
        <v>2218</v>
      </c>
      <c r="N125" s="5"/>
      <c r="O125" s="48">
        <v>49</v>
      </c>
      <c r="P125" s="48">
        <v>0</v>
      </c>
      <c r="Q125" s="55">
        <v>14</v>
      </c>
      <c r="R125" s="48">
        <f t="shared" si="34"/>
        <v>0</v>
      </c>
      <c r="S125" s="48" t="str">
        <f t="shared" si="35"/>
        <v>49_0</v>
      </c>
      <c r="T125" s="55">
        <v>2265</v>
      </c>
      <c r="U125" s="5"/>
      <c r="V125" s="48">
        <v>49</v>
      </c>
      <c r="W125" s="48">
        <v>1</v>
      </c>
      <c r="X125" s="55">
        <v>16</v>
      </c>
      <c r="Y125" s="48">
        <f t="shared" si="36"/>
        <v>1</v>
      </c>
      <c r="Z125" s="48" t="str">
        <f t="shared" si="37"/>
        <v>49_1</v>
      </c>
      <c r="AA125" s="55">
        <v>2407</v>
      </c>
      <c r="AB125" s="5"/>
      <c r="AC125" s="48">
        <v>49</v>
      </c>
      <c r="AD125" s="48">
        <v>1</v>
      </c>
      <c r="AE125" s="55">
        <v>16</v>
      </c>
      <c r="AF125" s="48">
        <f t="shared" si="38"/>
        <v>1</v>
      </c>
      <c r="AG125" s="48" t="str">
        <f t="shared" si="39"/>
        <v>49_1</v>
      </c>
      <c r="AH125" s="55">
        <v>2467</v>
      </c>
      <c r="AI125" s="5"/>
      <c r="AJ125" s="48">
        <v>49</v>
      </c>
      <c r="AK125" s="48">
        <v>1</v>
      </c>
      <c r="AL125" s="55">
        <v>16</v>
      </c>
      <c r="AM125" s="48">
        <f t="shared" si="40"/>
        <v>1</v>
      </c>
      <c r="AN125" s="48" t="str">
        <f t="shared" si="41"/>
        <v>49_1</v>
      </c>
      <c r="AO125" s="55">
        <v>2527</v>
      </c>
      <c r="AP125" s="494"/>
      <c r="AQ125" s="48">
        <v>49</v>
      </c>
      <c r="AR125" s="48">
        <v>1</v>
      </c>
      <c r="AS125" s="55">
        <v>16</v>
      </c>
      <c r="AT125" s="48">
        <f t="shared" si="42"/>
        <v>1</v>
      </c>
      <c r="AU125" s="48" t="str">
        <f t="shared" si="43"/>
        <v>49_1</v>
      </c>
      <c r="AV125" s="136">
        <f t="shared" si="47"/>
        <v>2467</v>
      </c>
      <c r="AW125" s="136">
        <f t="shared" si="48"/>
        <v>2527</v>
      </c>
      <c r="AX125" s="136">
        <f t="shared" si="44"/>
        <v>2527</v>
      </c>
      <c r="AY125" s="43">
        <f t="shared" si="49"/>
        <v>16.198717948717949</v>
      </c>
      <c r="AZ125" s="5"/>
      <c r="BA125" s="5"/>
      <c r="BB125" s="5"/>
      <c r="BC125" s="5"/>
      <c r="BD125" s="5"/>
      <c r="BE125" s="6"/>
    </row>
    <row r="126" spans="1:57" x14ac:dyDescent="0.15">
      <c r="A126" s="48">
        <v>49</v>
      </c>
      <c r="B126" s="48">
        <v>1</v>
      </c>
      <c r="C126" s="55">
        <v>16</v>
      </c>
      <c r="D126" s="48">
        <f t="shared" si="45"/>
        <v>1</v>
      </c>
      <c r="E126" s="48" t="str">
        <f t="shared" si="46"/>
        <v>49_1</v>
      </c>
      <c r="F126" s="55">
        <v>2289</v>
      </c>
      <c r="G126" s="1"/>
      <c r="H126" s="48">
        <v>49</v>
      </c>
      <c r="I126" s="48">
        <v>1</v>
      </c>
      <c r="J126" s="55">
        <v>16</v>
      </c>
      <c r="K126" s="48">
        <f t="shared" si="32"/>
        <v>1</v>
      </c>
      <c r="L126" s="48" t="str">
        <f t="shared" si="33"/>
        <v>49_1</v>
      </c>
      <c r="M126" s="55">
        <v>2357</v>
      </c>
      <c r="N126" s="5"/>
      <c r="O126" s="48">
        <v>49</v>
      </c>
      <c r="P126" s="48">
        <v>1</v>
      </c>
      <c r="Q126" s="55">
        <v>16</v>
      </c>
      <c r="R126" s="48">
        <f t="shared" si="34"/>
        <v>1</v>
      </c>
      <c r="S126" s="48" t="str">
        <f t="shared" si="35"/>
        <v>49_1</v>
      </c>
      <c r="T126" s="55">
        <v>2407</v>
      </c>
      <c r="U126" s="5"/>
      <c r="V126" s="48">
        <v>49</v>
      </c>
      <c r="W126" s="48">
        <v>2</v>
      </c>
      <c r="X126" s="55">
        <v>18</v>
      </c>
      <c r="Y126" s="48">
        <f t="shared" si="36"/>
        <v>2</v>
      </c>
      <c r="Z126" s="48" t="str">
        <f t="shared" si="37"/>
        <v>49_2</v>
      </c>
      <c r="AA126" s="55">
        <v>2540</v>
      </c>
      <c r="AB126" s="5"/>
      <c r="AC126" s="48">
        <v>49</v>
      </c>
      <c r="AD126" s="48">
        <v>2</v>
      </c>
      <c r="AE126" s="55">
        <v>18</v>
      </c>
      <c r="AF126" s="48">
        <f t="shared" si="38"/>
        <v>2</v>
      </c>
      <c r="AG126" s="48" t="str">
        <f t="shared" si="39"/>
        <v>49_2</v>
      </c>
      <c r="AH126" s="55">
        <v>2600</v>
      </c>
      <c r="AI126" s="5"/>
      <c r="AJ126" s="48">
        <v>49</v>
      </c>
      <c r="AK126" s="48">
        <v>2</v>
      </c>
      <c r="AL126" s="55">
        <v>18</v>
      </c>
      <c r="AM126" s="48">
        <f t="shared" si="40"/>
        <v>2</v>
      </c>
      <c r="AN126" s="48" t="str">
        <f t="shared" si="41"/>
        <v>49_2</v>
      </c>
      <c r="AO126" s="55">
        <v>2660</v>
      </c>
      <c r="AP126" s="494"/>
      <c r="AQ126" s="48">
        <v>49</v>
      </c>
      <c r="AR126" s="48">
        <v>2</v>
      </c>
      <c r="AS126" s="55">
        <v>18</v>
      </c>
      <c r="AT126" s="48">
        <f t="shared" si="42"/>
        <v>2</v>
      </c>
      <c r="AU126" s="48" t="str">
        <f t="shared" si="43"/>
        <v>49_2</v>
      </c>
      <c r="AV126" s="136">
        <f t="shared" si="47"/>
        <v>2600</v>
      </c>
      <c r="AW126" s="136">
        <f t="shared" si="48"/>
        <v>2660</v>
      </c>
      <c r="AX126" s="136">
        <f t="shared" si="44"/>
        <v>2660</v>
      </c>
      <c r="AY126" s="43">
        <f t="shared" si="49"/>
        <v>17.051282051282051</v>
      </c>
      <c r="AZ126" s="5"/>
      <c r="BA126" s="5"/>
      <c r="BB126" s="5"/>
      <c r="BC126" s="5"/>
      <c r="BD126" s="5"/>
      <c r="BE126" s="6"/>
    </row>
    <row r="127" spans="1:57" x14ac:dyDescent="0.15">
      <c r="A127" s="48">
        <v>49</v>
      </c>
      <c r="B127" s="48">
        <v>2</v>
      </c>
      <c r="C127" s="55">
        <v>18</v>
      </c>
      <c r="D127" s="48">
        <f t="shared" si="45"/>
        <v>2</v>
      </c>
      <c r="E127" s="48" t="str">
        <f t="shared" si="46"/>
        <v>49_2</v>
      </c>
      <c r="F127" s="55">
        <v>2415</v>
      </c>
      <c r="G127" s="1"/>
      <c r="H127" s="48">
        <v>49</v>
      </c>
      <c r="I127" s="48">
        <v>2</v>
      </c>
      <c r="J127" s="55">
        <v>18</v>
      </c>
      <c r="K127" s="48">
        <f t="shared" si="32"/>
        <v>2</v>
      </c>
      <c r="L127" s="48" t="str">
        <f t="shared" si="33"/>
        <v>49_2</v>
      </c>
      <c r="M127" s="55">
        <v>2487</v>
      </c>
      <c r="N127" s="5"/>
      <c r="O127" s="48">
        <v>49</v>
      </c>
      <c r="P127" s="48">
        <v>2</v>
      </c>
      <c r="Q127" s="55">
        <v>18</v>
      </c>
      <c r="R127" s="48">
        <f t="shared" si="34"/>
        <v>2</v>
      </c>
      <c r="S127" s="48" t="str">
        <f t="shared" si="35"/>
        <v>49_2</v>
      </c>
      <c r="T127" s="55">
        <v>2540</v>
      </c>
      <c r="U127" s="5"/>
      <c r="V127" s="48">
        <v>49</v>
      </c>
      <c r="W127" s="48">
        <v>3</v>
      </c>
      <c r="X127" s="55">
        <v>20</v>
      </c>
      <c r="Y127" s="48">
        <f t="shared" si="36"/>
        <v>3</v>
      </c>
      <c r="Z127" s="48" t="str">
        <f t="shared" si="37"/>
        <v>49_3</v>
      </c>
      <c r="AA127" s="55">
        <v>2677</v>
      </c>
      <c r="AB127" s="5"/>
      <c r="AC127" s="48">
        <v>49</v>
      </c>
      <c r="AD127" s="48">
        <v>3</v>
      </c>
      <c r="AE127" s="55">
        <v>20</v>
      </c>
      <c r="AF127" s="48">
        <f t="shared" si="38"/>
        <v>3</v>
      </c>
      <c r="AG127" s="48" t="str">
        <f t="shared" si="39"/>
        <v>49_3</v>
      </c>
      <c r="AH127" s="55">
        <v>2737</v>
      </c>
      <c r="AI127" s="5"/>
      <c r="AJ127" s="48">
        <v>49</v>
      </c>
      <c r="AK127" s="48">
        <v>3</v>
      </c>
      <c r="AL127" s="55">
        <v>20</v>
      </c>
      <c r="AM127" s="48">
        <f t="shared" si="40"/>
        <v>3</v>
      </c>
      <c r="AN127" s="48" t="str">
        <f t="shared" si="41"/>
        <v>49_3</v>
      </c>
      <c r="AO127" s="55">
        <v>2797</v>
      </c>
      <c r="AP127" s="494"/>
      <c r="AQ127" s="48">
        <v>49</v>
      </c>
      <c r="AR127" s="48">
        <v>3</v>
      </c>
      <c r="AS127" s="55">
        <v>20</v>
      </c>
      <c r="AT127" s="48">
        <f t="shared" si="42"/>
        <v>3</v>
      </c>
      <c r="AU127" s="48" t="str">
        <f t="shared" si="43"/>
        <v>49_3</v>
      </c>
      <c r="AV127" s="136">
        <f t="shared" si="47"/>
        <v>2737</v>
      </c>
      <c r="AW127" s="136">
        <f t="shared" si="48"/>
        <v>2797</v>
      </c>
      <c r="AX127" s="136">
        <f t="shared" si="44"/>
        <v>2797</v>
      </c>
      <c r="AY127" s="43">
        <f t="shared" si="49"/>
        <v>17.929487179487179</v>
      </c>
      <c r="AZ127" s="5"/>
      <c r="BA127" s="5"/>
      <c r="BB127" s="5"/>
      <c r="BC127" s="5"/>
      <c r="BD127" s="5"/>
      <c r="BE127" s="6"/>
    </row>
    <row r="128" spans="1:57" ht="11.25" x14ac:dyDescent="0.15">
      <c r="A128" s="48">
        <v>49</v>
      </c>
      <c r="B128" s="48">
        <v>3</v>
      </c>
      <c r="C128" s="55">
        <v>20</v>
      </c>
      <c r="D128" s="48">
        <f t="shared" si="45"/>
        <v>3</v>
      </c>
      <c r="E128" s="48" t="str">
        <f t="shared" si="46"/>
        <v>49_3</v>
      </c>
      <c r="F128" s="55">
        <v>2545</v>
      </c>
      <c r="G128" s="1"/>
      <c r="H128" s="48">
        <v>49</v>
      </c>
      <c r="I128" s="48">
        <v>3</v>
      </c>
      <c r="J128" s="55">
        <v>20</v>
      </c>
      <c r="K128" s="48">
        <f t="shared" si="32"/>
        <v>3</v>
      </c>
      <c r="L128" s="48" t="str">
        <f t="shared" si="33"/>
        <v>49_3</v>
      </c>
      <c r="M128" s="55">
        <v>2622</v>
      </c>
      <c r="N128" s="75"/>
      <c r="O128" s="48">
        <v>49</v>
      </c>
      <c r="P128" s="48">
        <v>3</v>
      </c>
      <c r="Q128" s="55">
        <v>20</v>
      </c>
      <c r="R128" s="48">
        <f t="shared" si="34"/>
        <v>3</v>
      </c>
      <c r="S128" s="48" t="str">
        <f t="shared" si="35"/>
        <v>49_3</v>
      </c>
      <c r="T128" s="55">
        <v>2677</v>
      </c>
      <c r="U128" s="5"/>
      <c r="V128" s="48">
        <v>49</v>
      </c>
      <c r="W128" s="48">
        <v>4</v>
      </c>
      <c r="X128" s="55">
        <v>22</v>
      </c>
      <c r="Y128" s="48">
        <f t="shared" si="36"/>
        <v>4</v>
      </c>
      <c r="Z128" s="48" t="str">
        <f t="shared" si="37"/>
        <v>49_4</v>
      </c>
      <c r="AA128" s="55">
        <v>2815</v>
      </c>
      <c r="AB128" s="5"/>
      <c r="AC128" s="48">
        <v>49</v>
      </c>
      <c r="AD128" s="48">
        <v>4</v>
      </c>
      <c r="AE128" s="55">
        <v>22</v>
      </c>
      <c r="AF128" s="48">
        <f t="shared" si="38"/>
        <v>4</v>
      </c>
      <c r="AG128" s="48" t="str">
        <f t="shared" si="39"/>
        <v>49_4</v>
      </c>
      <c r="AH128" s="55">
        <v>2875</v>
      </c>
      <c r="AI128" s="75"/>
      <c r="AJ128" s="48">
        <v>49</v>
      </c>
      <c r="AK128" s="48">
        <v>4</v>
      </c>
      <c r="AL128" s="55">
        <v>22</v>
      </c>
      <c r="AM128" s="48">
        <f t="shared" si="40"/>
        <v>4</v>
      </c>
      <c r="AN128" s="48" t="str">
        <f t="shared" si="41"/>
        <v>49_4</v>
      </c>
      <c r="AO128" s="55">
        <v>2935</v>
      </c>
      <c r="AP128" s="494"/>
      <c r="AQ128" s="48">
        <v>49</v>
      </c>
      <c r="AR128" s="48">
        <v>4</v>
      </c>
      <c r="AS128" s="55">
        <v>22</v>
      </c>
      <c r="AT128" s="48">
        <f t="shared" si="42"/>
        <v>4</v>
      </c>
      <c r="AU128" s="48" t="str">
        <f t="shared" si="43"/>
        <v>49_4</v>
      </c>
      <c r="AV128" s="136">
        <f t="shared" si="47"/>
        <v>2875</v>
      </c>
      <c r="AW128" s="136">
        <f t="shared" si="48"/>
        <v>2935</v>
      </c>
      <c r="AX128" s="136">
        <f t="shared" si="44"/>
        <v>2935</v>
      </c>
      <c r="AY128" s="43">
        <f t="shared" si="49"/>
        <v>18.814102564102566</v>
      </c>
      <c r="AZ128" s="5"/>
      <c r="BA128" s="5"/>
      <c r="BB128" s="5"/>
      <c r="BC128" s="5"/>
      <c r="BD128" s="5"/>
      <c r="BE128" s="6"/>
    </row>
    <row r="129" spans="1:57" x14ac:dyDescent="0.15">
      <c r="A129" s="48">
        <v>50</v>
      </c>
      <c r="B129" s="48">
        <v>0</v>
      </c>
      <c r="C129" s="55">
        <v>21</v>
      </c>
      <c r="D129" s="48">
        <f t="shared" si="45"/>
        <v>0</v>
      </c>
      <c r="E129" s="48" t="str">
        <f t="shared" si="46"/>
        <v>50_0</v>
      </c>
      <c r="F129" s="55">
        <v>2611</v>
      </c>
      <c r="G129" s="1"/>
      <c r="H129" s="48">
        <v>50</v>
      </c>
      <c r="I129" s="48">
        <v>0</v>
      </c>
      <c r="J129" s="55">
        <v>21</v>
      </c>
      <c r="K129" s="48">
        <f t="shared" si="32"/>
        <v>0</v>
      </c>
      <c r="L129" s="48" t="str">
        <f t="shared" si="33"/>
        <v>50_0</v>
      </c>
      <c r="M129" s="55">
        <v>2689</v>
      </c>
      <c r="N129" s="80"/>
      <c r="O129" s="48">
        <v>50</v>
      </c>
      <c r="P129" s="48">
        <v>0</v>
      </c>
      <c r="Q129" s="55">
        <v>21</v>
      </c>
      <c r="R129" s="48">
        <f t="shared" si="34"/>
        <v>0</v>
      </c>
      <c r="S129" s="48" t="str">
        <f t="shared" si="35"/>
        <v>50_0</v>
      </c>
      <c r="T129" s="55">
        <v>2746</v>
      </c>
      <c r="U129" s="5"/>
      <c r="V129" s="48">
        <v>50</v>
      </c>
      <c r="W129" s="48">
        <v>1</v>
      </c>
      <c r="X129" s="55">
        <v>23</v>
      </c>
      <c r="Y129" s="48">
        <f t="shared" si="36"/>
        <v>1</v>
      </c>
      <c r="Z129" s="48" t="str">
        <f t="shared" si="37"/>
        <v>50_1</v>
      </c>
      <c r="AA129" s="55">
        <v>2884</v>
      </c>
      <c r="AB129" s="5"/>
      <c r="AC129" s="48">
        <v>50</v>
      </c>
      <c r="AD129" s="48">
        <v>1</v>
      </c>
      <c r="AE129" s="55">
        <v>23</v>
      </c>
      <c r="AF129" s="48">
        <f t="shared" si="38"/>
        <v>1</v>
      </c>
      <c r="AG129" s="48" t="str">
        <f t="shared" si="39"/>
        <v>50_1</v>
      </c>
      <c r="AH129" s="55">
        <v>2944</v>
      </c>
      <c r="AI129" s="80"/>
      <c r="AJ129" s="48">
        <v>50</v>
      </c>
      <c r="AK129" s="48">
        <v>1</v>
      </c>
      <c r="AL129" s="55">
        <v>23</v>
      </c>
      <c r="AM129" s="48">
        <f t="shared" si="40"/>
        <v>1</v>
      </c>
      <c r="AN129" s="48" t="str">
        <f t="shared" si="41"/>
        <v>50_1</v>
      </c>
      <c r="AO129" s="55">
        <v>3004</v>
      </c>
      <c r="AP129" s="494"/>
      <c r="AQ129" s="48">
        <v>50</v>
      </c>
      <c r="AR129" s="48">
        <v>1</v>
      </c>
      <c r="AS129" s="55">
        <v>23</v>
      </c>
      <c r="AT129" s="48">
        <f t="shared" si="42"/>
        <v>1</v>
      </c>
      <c r="AU129" s="48" t="str">
        <f t="shared" si="43"/>
        <v>50_1</v>
      </c>
      <c r="AV129" s="136">
        <f t="shared" si="47"/>
        <v>2944</v>
      </c>
      <c r="AW129" s="136">
        <f t="shared" si="48"/>
        <v>3004</v>
      </c>
      <c r="AX129" s="136">
        <f t="shared" si="44"/>
        <v>3004</v>
      </c>
      <c r="AY129" s="43">
        <f t="shared" si="49"/>
        <v>19.256410256410255</v>
      </c>
      <c r="AZ129" s="5"/>
      <c r="BA129" s="5"/>
      <c r="BB129" s="5"/>
      <c r="BC129" s="5"/>
      <c r="BD129" s="5"/>
      <c r="BE129" s="6"/>
    </row>
    <row r="130" spans="1:57" x14ac:dyDescent="0.15">
      <c r="A130" s="48">
        <v>50</v>
      </c>
      <c r="B130" s="48">
        <v>1</v>
      </c>
      <c r="C130" s="55">
        <v>23</v>
      </c>
      <c r="D130" s="48">
        <f t="shared" si="45"/>
        <v>1</v>
      </c>
      <c r="E130" s="48" t="str">
        <f t="shared" si="46"/>
        <v>50_1</v>
      </c>
      <c r="F130" s="55">
        <v>2743</v>
      </c>
      <c r="G130" s="1"/>
      <c r="H130" s="48">
        <v>50</v>
      </c>
      <c r="I130" s="48">
        <v>1</v>
      </c>
      <c r="J130" s="55">
        <v>23</v>
      </c>
      <c r="K130" s="48">
        <f t="shared" si="32"/>
        <v>1</v>
      </c>
      <c r="L130" s="48" t="str">
        <f t="shared" si="33"/>
        <v>50_1</v>
      </c>
      <c r="M130" s="55">
        <v>2825</v>
      </c>
      <c r="N130" s="80"/>
      <c r="O130" s="48">
        <v>50</v>
      </c>
      <c r="P130" s="48">
        <v>1</v>
      </c>
      <c r="Q130" s="55">
        <v>23</v>
      </c>
      <c r="R130" s="48">
        <f t="shared" si="34"/>
        <v>1</v>
      </c>
      <c r="S130" s="48" t="str">
        <f t="shared" si="35"/>
        <v>50_1</v>
      </c>
      <c r="T130" s="55">
        <v>2884</v>
      </c>
      <c r="U130" s="5"/>
      <c r="V130" s="48">
        <v>50</v>
      </c>
      <c r="W130" s="48">
        <f t="shared" ref="W130:W140" si="67">W129+1</f>
        <v>2</v>
      </c>
      <c r="X130" s="55">
        <v>25</v>
      </c>
      <c r="Y130" s="48">
        <f t="shared" si="36"/>
        <v>2</v>
      </c>
      <c r="Z130" s="48" t="str">
        <f t="shared" si="37"/>
        <v>50_2</v>
      </c>
      <c r="AA130" s="55">
        <v>3026</v>
      </c>
      <c r="AB130" s="5"/>
      <c r="AC130" s="48">
        <v>50</v>
      </c>
      <c r="AD130" s="48">
        <f t="shared" ref="AD130:AD140" si="68">AD129+1</f>
        <v>2</v>
      </c>
      <c r="AE130" s="55">
        <v>25</v>
      </c>
      <c r="AF130" s="48">
        <f t="shared" si="38"/>
        <v>2</v>
      </c>
      <c r="AG130" s="48" t="str">
        <f t="shared" si="39"/>
        <v>50_2</v>
      </c>
      <c r="AH130" s="55">
        <v>3086</v>
      </c>
      <c r="AI130" s="80"/>
      <c r="AJ130" s="48">
        <v>50</v>
      </c>
      <c r="AK130" s="48">
        <f t="shared" ref="AK130:AK140" si="69">AK129+1</f>
        <v>2</v>
      </c>
      <c r="AL130" s="55">
        <v>25</v>
      </c>
      <c r="AM130" s="48">
        <f t="shared" si="40"/>
        <v>2</v>
      </c>
      <c r="AN130" s="48" t="str">
        <f t="shared" si="41"/>
        <v>50_2</v>
      </c>
      <c r="AO130" s="55">
        <v>3148</v>
      </c>
      <c r="AP130" s="494"/>
      <c r="AQ130" s="48">
        <v>50</v>
      </c>
      <c r="AR130" s="48">
        <f t="shared" ref="AR130:AR140" si="70">AR129+1</f>
        <v>2</v>
      </c>
      <c r="AS130" s="55">
        <v>25</v>
      </c>
      <c r="AT130" s="48">
        <f t="shared" si="42"/>
        <v>2</v>
      </c>
      <c r="AU130" s="48" t="str">
        <f t="shared" si="43"/>
        <v>50_2</v>
      </c>
      <c r="AV130" s="136">
        <f t="shared" si="47"/>
        <v>3086</v>
      </c>
      <c r="AW130" s="136">
        <f t="shared" si="48"/>
        <v>3148</v>
      </c>
      <c r="AX130" s="136">
        <f t="shared" si="44"/>
        <v>3148</v>
      </c>
      <c r="AY130" s="43">
        <f t="shared" si="49"/>
        <v>20.179487179487179</v>
      </c>
      <c r="AZ130" s="5"/>
      <c r="BA130" s="5"/>
      <c r="BB130" s="5"/>
      <c r="BC130" s="5"/>
      <c r="BD130" s="5"/>
      <c r="BE130" s="6"/>
    </row>
    <row r="131" spans="1:57" x14ac:dyDescent="0.15">
      <c r="A131" s="48">
        <v>50</v>
      </c>
      <c r="B131" s="48">
        <v>2</v>
      </c>
      <c r="C131" s="55">
        <v>25</v>
      </c>
      <c r="D131" s="48">
        <f t="shared" si="45"/>
        <v>2</v>
      </c>
      <c r="E131" s="48" t="str">
        <f t="shared" si="46"/>
        <v>50_2</v>
      </c>
      <c r="F131" s="55">
        <v>2877</v>
      </c>
      <c r="G131" s="1"/>
      <c r="H131" s="48">
        <v>50</v>
      </c>
      <c r="I131" s="48">
        <v>2</v>
      </c>
      <c r="J131" s="55">
        <v>25</v>
      </c>
      <c r="K131" s="48">
        <f t="shared" si="32"/>
        <v>2</v>
      </c>
      <c r="L131" s="48" t="str">
        <f t="shared" si="33"/>
        <v>50_2</v>
      </c>
      <c r="M131" s="55">
        <v>2963</v>
      </c>
      <c r="N131" s="80"/>
      <c r="O131" s="48">
        <v>50</v>
      </c>
      <c r="P131" s="48">
        <v>2</v>
      </c>
      <c r="Q131" s="55">
        <v>25</v>
      </c>
      <c r="R131" s="48">
        <f t="shared" si="34"/>
        <v>2</v>
      </c>
      <c r="S131" s="48" t="str">
        <f t="shared" si="35"/>
        <v>50_2</v>
      </c>
      <c r="T131" s="55">
        <v>3026</v>
      </c>
      <c r="U131" s="5"/>
      <c r="V131" s="48">
        <v>50</v>
      </c>
      <c r="W131" s="48">
        <f t="shared" si="67"/>
        <v>3</v>
      </c>
      <c r="X131" s="55">
        <v>27</v>
      </c>
      <c r="Y131" s="48">
        <f t="shared" si="36"/>
        <v>3</v>
      </c>
      <c r="Z131" s="48" t="str">
        <f t="shared" si="37"/>
        <v>50_3</v>
      </c>
      <c r="AA131" s="55">
        <v>3178</v>
      </c>
      <c r="AB131" s="5"/>
      <c r="AC131" s="48">
        <v>50</v>
      </c>
      <c r="AD131" s="48">
        <f t="shared" si="68"/>
        <v>3</v>
      </c>
      <c r="AE131" s="55">
        <v>27</v>
      </c>
      <c r="AF131" s="48">
        <f t="shared" si="38"/>
        <v>3</v>
      </c>
      <c r="AG131" s="48" t="str">
        <f t="shared" si="39"/>
        <v>50_3</v>
      </c>
      <c r="AH131" s="55">
        <v>3241</v>
      </c>
      <c r="AI131" s="80"/>
      <c r="AJ131" s="48">
        <v>50</v>
      </c>
      <c r="AK131" s="48">
        <f t="shared" si="69"/>
        <v>3</v>
      </c>
      <c r="AL131" s="55">
        <v>27</v>
      </c>
      <c r="AM131" s="48">
        <f t="shared" si="40"/>
        <v>3</v>
      </c>
      <c r="AN131" s="48" t="str">
        <f t="shared" si="41"/>
        <v>50_3</v>
      </c>
      <c r="AO131" s="55">
        <v>3306</v>
      </c>
      <c r="AP131" s="494"/>
      <c r="AQ131" s="48">
        <v>50</v>
      </c>
      <c r="AR131" s="48">
        <f t="shared" si="70"/>
        <v>3</v>
      </c>
      <c r="AS131" s="55">
        <v>27</v>
      </c>
      <c r="AT131" s="48">
        <f t="shared" si="42"/>
        <v>3</v>
      </c>
      <c r="AU131" s="48" t="str">
        <f t="shared" si="43"/>
        <v>50_3</v>
      </c>
      <c r="AV131" s="136">
        <f t="shared" si="47"/>
        <v>3241</v>
      </c>
      <c r="AW131" s="136">
        <f t="shared" si="48"/>
        <v>3306</v>
      </c>
      <c r="AX131" s="136">
        <f t="shared" si="44"/>
        <v>3306</v>
      </c>
      <c r="AY131" s="43">
        <f t="shared" si="49"/>
        <v>21.192307692307693</v>
      </c>
      <c r="AZ131" s="5"/>
      <c r="BA131" s="5"/>
      <c r="BB131" s="5"/>
      <c r="BC131" s="5"/>
      <c r="BD131" s="5"/>
      <c r="BE131" s="6"/>
    </row>
    <row r="132" spans="1:57" x14ac:dyDescent="0.15">
      <c r="A132" s="48">
        <v>50</v>
      </c>
      <c r="B132" s="48">
        <v>3</v>
      </c>
      <c r="C132" s="55">
        <v>27</v>
      </c>
      <c r="D132" s="48">
        <f t="shared" si="45"/>
        <v>3</v>
      </c>
      <c r="E132" s="48" t="str">
        <f t="shared" si="46"/>
        <v>50_3</v>
      </c>
      <c r="F132" s="55">
        <v>3022</v>
      </c>
      <c r="G132" s="1"/>
      <c r="H132" s="48">
        <v>50</v>
      </c>
      <c r="I132" s="48">
        <v>3</v>
      </c>
      <c r="J132" s="55">
        <v>27</v>
      </c>
      <c r="K132" s="48">
        <f t="shared" si="32"/>
        <v>3</v>
      </c>
      <c r="L132" s="48" t="str">
        <f t="shared" si="33"/>
        <v>50_3</v>
      </c>
      <c r="M132" s="55">
        <v>3112</v>
      </c>
      <c r="N132" s="80"/>
      <c r="O132" s="48">
        <v>50</v>
      </c>
      <c r="P132" s="48">
        <v>3</v>
      </c>
      <c r="Q132" s="55">
        <v>27</v>
      </c>
      <c r="R132" s="48">
        <f t="shared" si="34"/>
        <v>3</v>
      </c>
      <c r="S132" s="48" t="str">
        <f t="shared" si="35"/>
        <v>50_3</v>
      </c>
      <c r="T132" s="55">
        <v>3178</v>
      </c>
      <c r="U132" s="5"/>
      <c r="V132" s="48">
        <v>50</v>
      </c>
      <c r="W132" s="48">
        <f t="shared" si="67"/>
        <v>4</v>
      </c>
      <c r="X132" s="55">
        <v>28</v>
      </c>
      <c r="Y132" s="48">
        <f t="shared" si="36"/>
        <v>4</v>
      </c>
      <c r="Z132" s="48" t="str">
        <f t="shared" si="37"/>
        <v>50_4</v>
      </c>
      <c r="AA132" s="55">
        <v>3245</v>
      </c>
      <c r="AB132" s="5"/>
      <c r="AC132" s="48">
        <v>50</v>
      </c>
      <c r="AD132" s="48">
        <f t="shared" si="68"/>
        <v>4</v>
      </c>
      <c r="AE132" s="55">
        <v>28</v>
      </c>
      <c r="AF132" s="48">
        <f t="shared" si="38"/>
        <v>4</v>
      </c>
      <c r="AG132" s="48" t="str">
        <f t="shared" si="39"/>
        <v>50_4</v>
      </c>
      <c r="AH132" s="55">
        <v>3310</v>
      </c>
      <c r="AI132" s="80"/>
      <c r="AJ132" s="48">
        <v>50</v>
      </c>
      <c r="AK132" s="48">
        <f t="shared" si="69"/>
        <v>4</v>
      </c>
      <c r="AL132" s="55">
        <v>28</v>
      </c>
      <c r="AM132" s="48">
        <f t="shared" si="40"/>
        <v>4</v>
      </c>
      <c r="AN132" s="48" t="str">
        <f t="shared" si="41"/>
        <v>50_4</v>
      </c>
      <c r="AO132" s="55">
        <v>3376</v>
      </c>
      <c r="AP132" s="494"/>
      <c r="AQ132" s="48">
        <v>50</v>
      </c>
      <c r="AR132" s="48">
        <f t="shared" si="70"/>
        <v>4</v>
      </c>
      <c r="AS132" s="55">
        <v>28</v>
      </c>
      <c r="AT132" s="48">
        <f t="shared" si="42"/>
        <v>4</v>
      </c>
      <c r="AU132" s="48" t="str">
        <f t="shared" si="43"/>
        <v>50_4</v>
      </c>
      <c r="AV132" s="136">
        <f t="shared" si="47"/>
        <v>3310</v>
      </c>
      <c r="AW132" s="136">
        <f t="shared" si="48"/>
        <v>3376</v>
      </c>
      <c r="AX132" s="136">
        <f t="shared" si="44"/>
        <v>3376</v>
      </c>
      <c r="AY132" s="43">
        <f t="shared" si="49"/>
        <v>21.641025641025642</v>
      </c>
      <c r="AZ132" s="5"/>
      <c r="BA132" s="5"/>
      <c r="BB132" s="5"/>
      <c r="BC132" s="5"/>
      <c r="BD132" s="5"/>
      <c r="BE132" s="6"/>
    </row>
    <row r="133" spans="1:57" x14ac:dyDescent="0.15">
      <c r="A133" s="48">
        <v>50</v>
      </c>
      <c r="B133" s="48">
        <v>4</v>
      </c>
      <c r="C133" s="55">
        <v>28</v>
      </c>
      <c r="D133" s="48">
        <f t="shared" si="45"/>
        <v>4</v>
      </c>
      <c r="E133" s="48" t="str">
        <f t="shared" si="46"/>
        <v>50_4</v>
      </c>
      <c r="F133" s="55">
        <v>3086</v>
      </c>
      <c r="G133" s="1"/>
      <c r="H133" s="48">
        <v>50</v>
      </c>
      <c r="I133" s="48">
        <v>4</v>
      </c>
      <c r="J133" s="55">
        <v>28</v>
      </c>
      <c r="K133" s="48">
        <f t="shared" si="32"/>
        <v>4</v>
      </c>
      <c r="L133" s="48" t="str">
        <f t="shared" si="33"/>
        <v>50_4</v>
      </c>
      <c r="M133" s="55">
        <v>3178</v>
      </c>
      <c r="N133" s="80"/>
      <c r="O133" s="48">
        <v>50</v>
      </c>
      <c r="P133" s="48">
        <v>4</v>
      </c>
      <c r="Q133" s="55">
        <v>28</v>
      </c>
      <c r="R133" s="48">
        <f t="shared" si="34"/>
        <v>4</v>
      </c>
      <c r="S133" s="48" t="str">
        <f t="shared" si="35"/>
        <v>50_4</v>
      </c>
      <c r="T133" s="55">
        <v>3245</v>
      </c>
      <c r="U133" s="5"/>
      <c r="V133" s="48">
        <v>50</v>
      </c>
      <c r="W133" s="48">
        <f t="shared" si="67"/>
        <v>5</v>
      </c>
      <c r="X133" s="55">
        <v>29</v>
      </c>
      <c r="Y133" s="48">
        <f t="shared" si="36"/>
        <v>5</v>
      </c>
      <c r="Z133" s="48" t="str">
        <f t="shared" si="37"/>
        <v>50_5</v>
      </c>
      <c r="AA133" s="55">
        <v>3321</v>
      </c>
      <c r="AB133" s="5"/>
      <c r="AC133" s="48">
        <v>50</v>
      </c>
      <c r="AD133" s="48">
        <f t="shared" si="68"/>
        <v>5</v>
      </c>
      <c r="AE133" s="55">
        <v>29</v>
      </c>
      <c r="AF133" s="48">
        <f t="shared" si="38"/>
        <v>5</v>
      </c>
      <c r="AG133" s="48" t="str">
        <f t="shared" si="39"/>
        <v>50_5</v>
      </c>
      <c r="AH133" s="55">
        <v>3388</v>
      </c>
      <c r="AI133" s="80"/>
      <c r="AJ133" s="48">
        <v>50</v>
      </c>
      <c r="AK133" s="48">
        <f t="shared" si="69"/>
        <v>5</v>
      </c>
      <c r="AL133" s="55">
        <v>29</v>
      </c>
      <c r="AM133" s="48">
        <f t="shared" si="40"/>
        <v>5</v>
      </c>
      <c r="AN133" s="48" t="str">
        <f t="shared" si="41"/>
        <v>50_5</v>
      </c>
      <c r="AO133" s="55">
        <v>3455</v>
      </c>
      <c r="AP133" s="494"/>
      <c r="AQ133" s="48">
        <v>50</v>
      </c>
      <c r="AR133" s="48">
        <f t="shared" si="70"/>
        <v>5</v>
      </c>
      <c r="AS133" s="55">
        <v>29</v>
      </c>
      <c r="AT133" s="48">
        <f t="shared" si="42"/>
        <v>5</v>
      </c>
      <c r="AU133" s="48" t="str">
        <f t="shared" si="43"/>
        <v>50_5</v>
      </c>
      <c r="AV133" s="136">
        <f t="shared" si="47"/>
        <v>3388</v>
      </c>
      <c r="AW133" s="136">
        <f t="shared" si="48"/>
        <v>3455</v>
      </c>
      <c r="AX133" s="136">
        <f t="shared" si="44"/>
        <v>3455</v>
      </c>
      <c r="AY133" s="43">
        <f t="shared" si="49"/>
        <v>22.147435897435898</v>
      </c>
      <c r="AZ133" s="5"/>
      <c r="BA133" s="5"/>
      <c r="BB133" s="5"/>
      <c r="BC133" s="5"/>
      <c r="BD133" s="5"/>
      <c r="BE133" s="6"/>
    </row>
    <row r="134" spans="1:57" x14ac:dyDescent="0.15">
      <c r="A134" s="48">
        <v>50</v>
      </c>
      <c r="B134" s="48">
        <v>5</v>
      </c>
      <c r="C134" s="55">
        <v>29</v>
      </c>
      <c r="D134" s="48">
        <f t="shared" si="45"/>
        <v>5</v>
      </c>
      <c r="E134" s="48" t="str">
        <f t="shared" si="46"/>
        <v>50_5</v>
      </c>
      <c r="F134" s="55">
        <v>3158</v>
      </c>
      <c r="G134" s="1"/>
      <c r="H134" s="48">
        <v>50</v>
      </c>
      <c r="I134" s="48">
        <v>5</v>
      </c>
      <c r="J134" s="55">
        <v>29</v>
      </c>
      <c r="K134" s="48">
        <f t="shared" si="32"/>
        <v>5</v>
      </c>
      <c r="L134" s="48" t="str">
        <f t="shared" si="33"/>
        <v>50_5</v>
      </c>
      <c r="M134" s="55">
        <v>3253</v>
      </c>
      <c r="N134" s="80"/>
      <c r="O134" s="48">
        <v>50</v>
      </c>
      <c r="P134" s="48">
        <v>5</v>
      </c>
      <c r="Q134" s="55">
        <v>29</v>
      </c>
      <c r="R134" s="48">
        <f t="shared" si="34"/>
        <v>5</v>
      </c>
      <c r="S134" s="48" t="str">
        <f t="shared" si="35"/>
        <v>50_5</v>
      </c>
      <c r="T134" s="55">
        <v>3321</v>
      </c>
      <c r="U134" s="5"/>
      <c r="V134" s="48">
        <v>50</v>
      </c>
      <c r="W134" s="48">
        <f t="shared" si="67"/>
        <v>6</v>
      </c>
      <c r="X134" s="55">
        <v>30</v>
      </c>
      <c r="Y134" s="48">
        <f t="shared" si="36"/>
        <v>6</v>
      </c>
      <c r="Z134" s="48" t="str">
        <f t="shared" si="37"/>
        <v>50_6</v>
      </c>
      <c r="AA134" s="55">
        <v>3396</v>
      </c>
      <c r="AB134" s="5"/>
      <c r="AC134" s="48">
        <v>50</v>
      </c>
      <c r="AD134" s="48">
        <f t="shared" si="68"/>
        <v>6</v>
      </c>
      <c r="AE134" s="55">
        <v>30</v>
      </c>
      <c r="AF134" s="48">
        <f t="shared" si="38"/>
        <v>6</v>
      </c>
      <c r="AG134" s="48" t="str">
        <f t="shared" si="39"/>
        <v>50_6</v>
      </c>
      <c r="AH134" s="55">
        <v>3464</v>
      </c>
      <c r="AI134" s="80"/>
      <c r="AJ134" s="48">
        <v>50</v>
      </c>
      <c r="AK134" s="48">
        <f t="shared" si="69"/>
        <v>6</v>
      </c>
      <c r="AL134" s="55">
        <v>30</v>
      </c>
      <c r="AM134" s="48">
        <f t="shared" si="40"/>
        <v>6</v>
      </c>
      <c r="AN134" s="48" t="str">
        <f t="shared" si="41"/>
        <v>50_6</v>
      </c>
      <c r="AO134" s="55">
        <v>3533</v>
      </c>
      <c r="AP134" s="494"/>
      <c r="AQ134" s="48">
        <v>50</v>
      </c>
      <c r="AR134" s="48">
        <f t="shared" si="70"/>
        <v>6</v>
      </c>
      <c r="AS134" s="55">
        <v>30</v>
      </c>
      <c r="AT134" s="48">
        <f t="shared" si="42"/>
        <v>6</v>
      </c>
      <c r="AU134" s="48" t="str">
        <f t="shared" si="43"/>
        <v>50_6</v>
      </c>
      <c r="AV134" s="136">
        <f t="shared" si="47"/>
        <v>3464</v>
      </c>
      <c r="AW134" s="136">
        <f t="shared" si="48"/>
        <v>3533</v>
      </c>
      <c r="AX134" s="136">
        <f t="shared" si="44"/>
        <v>3533</v>
      </c>
      <c r="AY134" s="43">
        <f t="shared" si="49"/>
        <v>22.647435897435898</v>
      </c>
      <c r="AZ134" s="5"/>
      <c r="BA134" s="5"/>
      <c r="BB134" s="5"/>
      <c r="BC134" s="5"/>
      <c r="BD134" s="5"/>
      <c r="BE134" s="6"/>
    </row>
    <row r="135" spans="1:57" x14ac:dyDescent="0.15">
      <c r="A135" s="48">
        <v>50</v>
      </c>
      <c r="B135" s="48">
        <v>6</v>
      </c>
      <c r="C135" s="55">
        <v>30</v>
      </c>
      <c r="D135" s="48">
        <f t="shared" si="45"/>
        <v>6</v>
      </c>
      <c r="E135" s="48" t="str">
        <f t="shared" si="46"/>
        <v>50_6</v>
      </c>
      <c r="F135" s="55">
        <v>3229</v>
      </c>
      <c r="G135" s="1"/>
      <c r="H135" s="48">
        <v>50</v>
      </c>
      <c r="I135" s="48">
        <v>6</v>
      </c>
      <c r="J135" s="55">
        <v>30</v>
      </c>
      <c r="K135" s="48">
        <f t="shared" si="32"/>
        <v>6</v>
      </c>
      <c r="L135" s="48" t="str">
        <f t="shared" si="33"/>
        <v>50_6</v>
      </c>
      <c r="M135" s="55">
        <v>3326</v>
      </c>
      <c r="N135" s="80"/>
      <c r="O135" s="48">
        <v>50</v>
      </c>
      <c r="P135" s="48">
        <v>6</v>
      </c>
      <c r="Q135" s="55">
        <v>30</v>
      </c>
      <c r="R135" s="48">
        <f t="shared" si="34"/>
        <v>6</v>
      </c>
      <c r="S135" s="48" t="str">
        <f t="shared" si="35"/>
        <v>50_6</v>
      </c>
      <c r="T135" s="55">
        <v>3396</v>
      </c>
      <c r="U135" s="5"/>
      <c r="V135" s="48">
        <v>50</v>
      </c>
      <c r="W135" s="48">
        <f t="shared" si="67"/>
        <v>7</v>
      </c>
      <c r="X135" s="55">
        <v>31</v>
      </c>
      <c r="Y135" s="48">
        <f t="shared" si="36"/>
        <v>7</v>
      </c>
      <c r="Z135" s="48" t="str">
        <f t="shared" si="37"/>
        <v>50_7</v>
      </c>
      <c r="AA135" s="55">
        <v>3466</v>
      </c>
      <c r="AB135" s="5"/>
      <c r="AC135" s="48">
        <v>50</v>
      </c>
      <c r="AD135" s="48">
        <f t="shared" si="68"/>
        <v>7</v>
      </c>
      <c r="AE135" s="55">
        <v>31</v>
      </c>
      <c r="AF135" s="48">
        <f t="shared" si="38"/>
        <v>7</v>
      </c>
      <c r="AG135" s="48" t="str">
        <f t="shared" si="39"/>
        <v>50_7</v>
      </c>
      <c r="AH135" s="55">
        <v>3536</v>
      </c>
      <c r="AI135" s="80"/>
      <c r="AJ135" s="48">
        <v>50</v>
      </c>
      <c r="AK135" s="48">
        <f t="shared" si="69"/>
        <v>7</v>
      </c>
      <c r="AL135" s="55">
        <v>31</v>
      </c>
      <c r="AM135" s="48">
        <f t="shared" si="40"/>
        <v>7</v>
      </c>
      <c r="AN135" s="48" t="str">
        <f t="shared" si="41"/>
        <v>50_7</v>
      </c>
      <c r="AO135" s="55">
        <v>3606</v>
      </c>
      <c r="AP135" s="494"/>
      <c r="AQ135" s="48">
        <v>50</v>
      </c>
      <c r="AR135" s="48">
        <f t="shared" si="70"/>
        <v>7</v>
      </c>
      <c r="AS135" s="55">
        <v>31</v>
      </c>
      <c r="AT135" s="48">
        <f t="shared" si="42"/>
        <v>7</v>
      </c>
      <c r="AU135" s="48" t="str">
        <f t="shared" si="43"/>
        <v>50_7</v>
      </c>
      <c r="AV135" s="136">
        <f t="shared" si="47"/>
        <v>3536</v>
      </c>
      <c r="AW135" s="136">
        <f t="shared" si="48"/>
        <v>3606</v>
      </c>
      <c r="AX135" s="136">
        <f t="shared" si="44"/>
        <v>3606</v>
      </c>
      <c r="AY135" s="43">
        <f t="shared" si="49"/>
        <v>23.115384615384617</v>
      </c>
      <c r="AZ135" s="5"/>
      <c r="BA135" s="5"/>
      <c r="BB135" s="5"/>
      <c r="BC135" s="5"/>
      <c r="BD135" s="5"/>
      <c r="BE135" s="6"/>
    </row>
    <row r="136" spans="1:57" x14ac:dyDescent="0.15">
      <c r="A136" s="48">
        <v>50</v>
      </c>
      <c r="B136" s="48">
        <v>7</v>
      </c>
      <c r="C136" s="55">
        <v>31</v>
      </c>
      <c r="D136" s="48">
        <f t="shared" si="45"/>
        <v>7</v>
      </c>
      <c r="E136" s="48" t="str">
        <f t="shared" si="46"/>
        <v>50_7</v>
      </c>
      <c r="F136" s="55">
        <v>3296</v>
      </c>
      <c r="G136" s="1"/>
      <c r="H136" s="48">
        <v>50</v>
      </c>
      <c r="I136" s="48">
        <v>7</v>
      </c>
      <c r="J136" s="55">
        <v>31</v>
      </c>
      <c r="K136" s="48">
        <f t="shared" si="32"/>
        <v>7</v>
      </c>
      <c r="L136" s="48" t="str">
        <f t="shared" si="33"/>
        <v>50_7</v>
      </c>
      <c r="M136" s="55">
        <v>3395</v>
      </c>
      <c r="N136" s="80"/>
      <c r="O136" s="48">
        <v>50</v>
      </c>
      <c r="P136" s="48">
        <v>7</v>
      </c>
      <c r="Q136" s="55">
        <v>31</v>
      </c>
      <c r="R136" s="48">
        <f t="shared" si="34"/>
        <v>7</v>
      </c>
      <c r="S136" s="48" t="str">
        <f t="shared" si="35"/>
        <v>50_7</v>
      </c>
      <c r="T136" s="55">
        <v>3466</v>
      </c>
      <c r="U136" s="5"/>
      <c r="V136" s="48">
        <v>50</v>
      </c>
      <c r="W136" s="48">
        <f t="shared" si="67"/>
        <v>8</v>
      </c>
      <c r="X136" s="55">
        <v>32</v>
      </c>
      <c r="Y136" s="48">
        <f t="shared" si="36"/>
        <v>8</v>
      </c>
      <c r="Z136" s="48" t="str">
        <f t="shared" si="37"/>
        <v>50_8</v>
      </c>
      <c r="AA136" s="55">
        <v>3538</v>
      </c>
      <c r="AB136" s="5"/>
      <c r="AC136" s="48">
        <v>50</v>
      </c>
      <c r="AD136" s="48">
        <f t="shared" si="68"/>
        <v>8</v>
      </c>
      <c r="AE136" s="55">
        <v>32</v>
      </c>
      <c r="AF136" s="48">
        <f t="shared" si="38"/>
        <v>8</v>
      </c>
      <c r="AG136" s="48" t="str">
        <f t="shared" si="39"/>
        <v>50_8</v>
      </c>
      <c r="AH136" s="55">
        <v>3609</v>
      </c>
      <c r="AI136" s="80"/>
      <c r="AJ136" s="48">
        <v>50</v>
      </c>
      <c r="AK136" s="48">
        <f t="shared" si="69"/>
        <v>8</v>
      </c>
      <c r="AL136" s="55">
        <v>32</v>
      </c>
      <c r="AM136" s="48">
        <f t="shared" si="40"/>
        <v>8</v>
      </c>
      <c r="AN136" s="48" t="str">
        <f t="shared" si="41"/>
        <v>50_8</v>
      </c>
      <c r="AO136" s="55">
        <v>3681</v>
      </c>
      <c r="AP136" s="494"/>
      <c r="AQ136" s="48">
        <v>50</v>
      </c>
      <c r="AR136" s="48">
        <f t="shared" si="70"/>
        <v>8</v>
      </c>
      <c r="AS136" s="55">
        <v>32</v>
      </c>
      <c r="AT136" s="48">
        <f t="shared" si="42"/>
        <v>8</v>
      </c>
      <c r="AU136" s="48" t="str">
        <f t="shared" si="43"/>
        <v>50_8</v>
      </c>
      <c r="AV136" s="136">
        <f t="shared" si="47"/>
        <v>3609</v>
      </c>
      <c r="AW136" s="136">
        <f t="shared" si="48"/>
        <v>3681</v>
      </c>
      <c r="AX136" s="136">
        <f t="shared" si="44"/>
        <v>3681</v>
      </c>
      <c r="AY136" s="43">
        <f t="shared" si="49"/>
        <v>23.596153846153847</v>
      </c>
      <c r="AZ136" s="5"/>
      <c r="BA136" s="5"/>
      <c r="BB136" s="5"/>
      <c r="BC136" s="5"/>
      <c r="BD136" s="5"/>
      <c r="BE136" s="6"/>
    </row>
    <row r="137" spans="1:57" x14ac:dyDescent="0.15">
      <c r="A137" s="48">
        <v>50</v>
      </c>
      <c r="B137" s="48">
        <v>8</v>
      </c>
      <c r="C137" s="55">
        <v>32</v>
      </c>
      <c r="D137" s="48">
        <f t="shared" si="45"/>
        <v>8</v>
      </c>
      <c r="E137" s="48" t="str">
        <f t="shared" si="46"/>
        <v>50_8</v>
      </c>
      <c r="F137" s="55">
        <v>3364</v>
      </c>
      <c r="G137" s="1"/>
      <c r="H137" s="48">
        <v>50</v>
      </c>
      <c r="I137" s="48">
        <v>8</v>
      </c>
      <c r="J137" s="55">
        <v>32</v>
      </c>
      <c r="K137" s="48">
        <f t="shared" si="32"/>
        <v>8</v>
      </c>
      <c r="L137" s="48" t="str">
        <f t="shared" si="33"/>
        <v>50_8</v>
      </c>
      <c r="M137" s="55">
        <v>3465</v>
      </c>
      <c r="N137" s="5"/>
      <c r="O137" s="48">
        <v>50</v>
      </c>
      <c r="P137" s="48">
        <v>8</v>
      </c>
      <c r="Q137" s="55">
        <v>32</v>
      </c>
      <c r="R137" s="48">
        <f t="shared" si="34"/>
        <v>8</v>
      </c>
      <c r="S137" s="48" t="str">
        <f t="shared" si="35"/>
        <v>50_8</v>
      </c>
      <c r="T137" s="55">
        <v>3538</v>
      </c>
      <c r="U137" s="5"/>
      <c r="V137" s="48">
        <v>50</v>
      </c>
      <c r="W137" s="48">
        <f t="shared" si="67"/>
        <v>9</v>
      </c>
      <c r="X137" s="55">
        <v>33</v>
      </c>
      <c r="Y137" s="48">
        <f t="shared" si="36"/>
        <v>9</v>
      </c>
      <c r="Z137" s="48" t="str">
        <f t="shared" si="37"/>
        <v>50_9</v>
      </c>
      <c r="AA137" s="55">
        <v>3612</v>
      </c>
      <c r="AB137" s="5"/>
      <c r="AC137" s="48">
        <v>50</v>
      </c>
      <c r="AD137" s="48">
        <f t="shared" si="68"/>
        <v>9</v>
      </c>
      <c r="AE137" s="55">
        <v>33</v>
      </c>
      <c r="AF137" s="48">
        <f t="shared" si="38"/>
        <v>9</v>
      </c>
      <c r="AG137" s="48" t="str">
        <f t="shared" si="39"/>
        <v>50_9</v>
      </c>
      <c r="AH137" s="55">
        <v>3684</v>
      </c>
      <c r="AI137" s="5"/>
      <c r="AJ137" s="48">
        <v>50</v>
      </c>
      <c r="AK137" s="48">
        <f t="shared" si="69"/>
        <v>9</v>
      </c>
      <c r="AL137" s="55">
        <v>33</v>
      </c>
      <c r="AM137" s="48">
        <f t="shared" si="40"/>
        <v>9</v>
      </c>
      <c r="AN137" s="48" t="str">
        <f t="shared" si="41"/>
        <v>50_9</v>
      </c>
      <c r="AO137" s="55">
        <v>3758</v>
      </c>
      <c r="AP137" s="494"/>
      <c r="AQ137" s="48">
        <v>50</v>
      </c>
      <c r="AR137" s="48">
        <f t="shared" si="70"/>
        <v>9</v>
      </c>
      <c r="AS137" s="55">
        <v>33</v>
      </c>
      <c r="AT137" s="48">
        <f t="shared" si="42"/>
        <v>9</v>
      </c>
      <c r="AU137" s="48" t="str">
        <f t="shared" si="43"/>
        <v>50_9</v>
      </c>
      <c r="AV137" s="136">
        <f t="shared" si="47"/>
        <v>3684</v>
      </c>
      <c r="AW137" s="136">
        <f t="shared" si="48"/>
        <v>3758</v>
      </c>
      <c r="AX137" s="136">
        <f t="shared" si="44"/>
        <v>3758</v>
      </c>
      <c r="AY137" s="43">
        <f t="shared" si="49"/>
        <v>24.089743589743591</v>
      </c>
      <c r="AZ137" s="5"/>
      <c r="BA137" s="5"/>
      <c r="BB137" s="5"/>
      <c r="BC137" s="5"/>
      <c r="BD137" s="5"/>
      <c r="BE137" s="6"/>
    </row>
    <row r="138" spans="1:57" x14ac:dyDescent="0.15">
      <c r="A138" s="48">
        <v>50</v>
      </c>
      <c r="B138" s="48">
        <v>9</v>
      </c>
      <c r="C138" s="55">
        <v>33</v>
      </c>
      <c r="D138" s="48">
        <f t="shared" si="45"/>
        <v>9</v>
      </c>
      <c r="E138" s="48" t="str">
        <f t="shared" si="46"/>
        <v>50_9</v>
      </c>
      <c r="F138" s="55">
        <v>3434</v>
      </c>
      <c r="G138" s="1"/>
      <c r="H138" s="48">
        <v>50</v>
      </c>
      <c r="I138" s="48">
        <v>9</v>
      </c>
      <c r="J138" s="55">
        <v>33</v>
      </c>
      <c r="K138" s="48">
        <f t="shared" si="32"/>
        <v>9</v>
      </c>
      <c r="L138" s="48" t="str">
        <f t="shared" si="33"/>
        <v>50_9</v>
      </c>
      <c r="M138" s="55">
        <v>3537</v>
      </c>
      <c r="N138" s="5"/>
      <c r="O138" s="48">
        <v>50</v>
      </c>
      <c r="P138" s="48">
        <v>9</v>
      </c>
      <c r="Q138" s="55">
        <v>33</v>
      </c>
      <c r="R138" s="48">
        <f t="shared" si="34"/>
        <v>9</v>
      </c>
      <c r="S138" s="48" t="str">
        <f t="shared" si="35"/>
        <v>50_9</v>
      </c>
      <c r="T138" s="55">
        <v>3612</v>
      </c>
      <c r="U138" s="5"/>
      <c r="V138" s="48">
        <v>50</v>
      </c>
      <c r="W138" s="48">
        <f t="shared" si="67"/>
        <v>10</v>
      </c>
      <c r="X138" s="55">
        <v>34</v>
      </c>
      <c r="Y138" s="48">
        <f t="shared" si="36"/>
        <v>10</v>
      </c>
      <c r="Z138" s="48" t="str">
        <f t="shared" si="37"/>
        <v>50_10</v>
      </c>
      <c r="AA138" s="55">
        <v>3686</v>
      </c>
      <c r="AB138" s="5"/>
      <c r="AC138" s="48">
        <v>50</v>
      </c>
      <c r="AD138" s="48">
        <f t="shared" si="68"/>
        <v>10</v>
      </c>
      <c r="AE138" s="55">
        <v>34</v>
      </c>
      <c r="AF138" s="48">
        <f t="shared" si="38"/>
        <v>10</v>
      </c>
      <c r="AG138" s="48" t="str">
        <f t="shared" si="39"/>
        <v>50_10</v>
      </c>
      <c r="AH138" s="55">
        <v>3760</v>
      </c>
      <c r="AI138" s="5"/>
      <c r="AJ138" s="48">
        <v>50</v>
      </c>
      <c r="AK138" s="48">
        <f t="shared" si="69"/>
        <v>10</v>
      </c>
      <c r="AL138" s="55">
        <v>34</v>
      </c>
      <c r="AM138" s="48">
        <f t="shared" si="40"/>
        <v>10</v>
      </c>
      <c r="AN138" s="48" t="str">
        <f t="shared" si="41"/>
        <v>50_10</v>
      </c>
      <c r="AO138" s="55">
        <v>3835</v>
      </c>
      <c r="AP138" s="494"/>
      <c r="AQ138" s="48">
        <v>50</v>
      </c>
      <c r="AR138" s="48">
        <f t="shared" si="70"/>
        <v>10</v>
      </c>
      <c r="AS138" s="55">
        <v>34</v>
      </c>
      <c r="AT138" s="48">
        <f t="shared" si="42"/>
        <v>10</v>
      </c>
      <c r="AU138" s="48" t="str">
        <f t="shared" si="43"/>
        <v>50_10</v>
      </c>
      <c r="AV138" s="136">
        <f t="shared" si="47"/>
        <v>3760</v>
      </c>
      <c r="AW138" s="136">
        <f t="shared" si="48"/>
        <v>3835</v>
      </c>
      <c r="AX138" s="136">
        <f t="shared" si="44"/>
        <v>3835</v>
      </c>
      <c r="AY138" s="43">
        <f t="shared" si="49"/>
        <v>24.583333333333332</v>
      </c>
      <c r="AZ138" s="5"/>
      <c r="BA138" s="5"/>
      <c r="BB138" s="5"/>
      <c r="BC138" s="5"/>
      <c r="BD138" s="5"/>
      <c r="BE138" s="6"/>
    </row>
    <row r="139" spans="1:57" x14ac:dyDescent="0.15">
      <c r="A139" s="48">
        <v>50</v>
      </c>
      <c r="B139" s="48">
        <v>10</v>
      </c>
      <c r="C139" s="55">
        <v>34</v>
      </c>
      <c r="D139" s="48">
        <f t="shared" si="45"/>
        <v>10</v>
      </c>
      <c r="E139" s="48" t="str">
        <f t="shared" si="46"/>
        <v>50_10</v>
      </c>
      <c r="F139" s="55">
        <v>3505</v>
      </c>
      <c r="G139" s="1"/>
      <c r="H139" s="48">
        <v>50</v>
      </c>
      <c r="I139" s="48">
        <v>10</v>
      </c>
      <c r="J139" s="55">
        <v>34</v>
      </c>
      <c r="K139" s="48">
        <f t="shared" si="32"/>
        <v>10</v>
      </c>
      <c r="L139" s="48" t="str">
        <f t="shared" si="33"/>
        <v>50_10</v>
      </c>
      <c r="M139" s="55">
        <v>3611</v>
      </c>
      <c r="N139" s="5"/>
      <c r="O139" s="48">
        <v>50</v>
      </c>
      <c r="P139" s="48">
        <v>10</v>
      </c>
      <c r="Q139" s="55">
        <v>34</v>
      </c>
      <c r="R139" s="48">
        <f t="shared" si="34"/>
        <v>10</v>
      </c>
      <c r="S139" s="48" t="str">
        <f t="shared" si="35"/>
        <v>50_10</v>
      </c>
      <c r="T139" s="55">
        <v>3686</v>
      </c>
      <c r="U139" s="5"/>
      <c r="V139" s="48">
        <v>50</v>
      </c>
      <c r="W139" s="48">
        <f t="shared" si="67"/>
        <v>11</v>
      </c>
      <c r="X139" s="55">
        <v>35</v>
      </c>
      <c r="Y139" s="48">
        <f t="shared" si="36"/>
        <v>11</v>
      </c>
      <c r="Z139" s="48" t="str">
        <f t="shared" si="37"/>
        <v>50_11</v>
      </c>
      <c r="AA139" s="55">
        <v>3755</v>
      </c>
      <c r="AB139" s="5"/>
      <c r="AC139" s="48">
        <v>50</v>
      </c>
      <c r="AD139" s="48">
        <f t="shared" si="68"/>
        <v>11</v>
      </c>
      <c r="AE139" s="55">
        <v>35</v>
      </c>
      <c r="AF139" s="48">
        <f t="shared" si="38"/>
        <v>11</v>
      </c>
      <c r="AG139" s="48" t="str">
        <f t="shared" si="39"/>
        <v>50_11</v>
      </c>
      <c r="AH139" s="55">
        <v>3830</v>
      </c>
      <c r="AI139" s="5"/>
      <c r="AJ139" s="48">
        <v>50</v>
      </c>
      <c r="AK139" s="48">
        <f t="shared" si="69"/>
        <v>11</v>
      </c>
      <c r="AL139" s="55">
        <v>35</v>
      </c>
      <c r="AM139" s="48">
        <f t="shared" si="40"/>
        <v>11</v>
      </c>
      <c r="AN139" s="48" t="str">
        <f t="shared" si="41"/>
        <v>50_11</v>
      </c>
      <c r="AO139" s="55">
        <v>3907</v>
      </c>
      <c r="AP139" s="494"/>
      <c r="AQ139" s="48">
        <v>50</v>
      </c>
      <c r="AR139" s="48">
        <f t="shared" si="70"/>
        <v>11</v>
      </c>
      <c r="AS139" s="55">
        <v>35</v>
      </c>
      <c r="AT139" s="48">
        <f t="shared" si="42"/>
        <v>11</v>
      </c>
      <c r="AU139" s="48" t="str">
        <f t="shared" si="43"/>
        <v>50_11</v>
      </c>
      <c r="AV139" s="136">
        <f t="shared" si="47"/>
        <v>3830</v>
      </c>
      <c r="AW139" s="136">
        <f t="shared" si="48"/>
        <v>3907</v>
      </c>
      <c r="AX139" s="136">
        <f t="shared" si="44"/>
        <v>3907</v>
      </c>
      <c r="AY139" s="43">
        <f t="shared" si="49"/>
        <v>25.044871794871796</v>
      </c>
      <c r="AZ139" s="5"/>
      <c r="BA139" s="5"/>
      <c r="BB139" s="5"/>
      <c r="BC139" s="5"/>
      <c r="BD139" s="5"/>
      <c r="BE139" s="6"/>
    </row>
    <row r="140" spans="1:57" x14ac:dyDescent="0.15">
      <c r="A140" s="48">
        <v>50</v>
      </c>
      <c r="B140" s="48">
        <v>11</v>
      </c>
      <c r="C140" s="55">
        <v>35</v>
      </c>
      <c r="D140" s="48">
        <f t="shared" si="45"/>
        <v>11</v>
      </c>
      <c r="E140" s="48" t="str">
        <f t="shared" si="46"/>
        <v>50_11</v>
      </c>
      <c r="F140" s="55">
        <v>3571</v>
      </c>
      <c r="G140" s="1"/>
      <c r="H140" s="48">
        <v>50</v>
      </c>
      <c r="I140" s="48">
        <v>11</v>
      </c>
      <c r="J140" s="55">
        <v>35</v>
      </c>
      <c r="K140" s="48">
        <f t="shared" si="32"/>
        <v>11</v>
      </c>
      <c r="L140" s="48" t="str">
        <f t="shared" si="33"/>
        <v>50_11</v>
      </c>
      <c r="M140" s="55">
        <v>3678</v>
      </c>
      <c r="N140" s="5"/>
      <c r="O140" s="48">
        <v>50</v>
      </c>
      <c r="P140" s="48">
        <v>11</v>
      </c>
      <c r="Q140" s="55">
        <v>35</v>
      </c>
      <c r="R140" s="48">
        <f t="shared" si="34"/>
        <v>11</v>
      </c>
      <c r="S140" s="48" t="str">
        <f t="shared" si="35"/>
        <v>50_11</v>
      </c>
      <c r="T140" s="55">
        <v>3755</v>
      </c>
      <c r="U140" s="5"/>
      <c r="V140" s="48">
        <v>50</v>
      </c>
      <c r="W140" s="48">
        <f t="shared" si="67"/>
        <v>12</v>
      </c>
      <c r="X140" s="55">
        <v>36</v>
      </c>
      <c r="Y140" s="48">
        <f t="shared" si="36"/>
        <v>12</v>
      </c>
      <c r="Z140" s="48" t="str">
        <f t="shared" si="37"/>
        <v>50_12</v>
      </c>
      <c r="AA140" s="55">
        <v>3826</v>
      </c>
      <c r="AB140" s="5"/>
      <c r="AC140" s="48">
        <v>50</v>
      </c>
      <c r="AD140" s="48">
        <f t="shared" si="68"/>
        <v>12</v>
      </c>
      <c r="AE140" s="55">
        <v>36</v>
      </c>
      <c r="AF140" s="48">
        <f t="shared" si="38"/>
        <v>12</v>
      </c>
      <c r="AG140" s="48" t="str">
        <f t="shared" si="39"/>
        <v>50_12</v>
      </c>
      <c r="AH140" s="55">
        <v>3902</v>
      </c>
      <c r="AI140" s="5"/>
      <c r="AJ140" s="48">
        <v>50</v>
      </c>
      <c r="AK140" s="48">
        <f t="shared" si="69"/>
        <v>12</v>
      </c>
      <c r="AL140" s="55">
        <v>36</v>
      </c>
      <c r="AM140" s="48">
        <f t="shared" si="40"/>
        <v>12</v>
      </c>
      <c r="AN140" s="48" t="str">
        <f t="shared" si="41"/>
        <v>50_12</v>
      </c>
      <c r="AO140" s="55">
        <v>3981</v>
      </c>
      <c r="AP140" s="494"/>
      <c r="AQ140" s="48">
        <v>50</v>
      </c>
      <c r="AR140" s="48">
        <f t="shared" si="70"/>
        <v>12</v>
      </c>
      <c r="AS140" s="55">
        <v>36</v>
      </c>
      <c r="AT140" s="48">
        <f t="shared" si="42"/>
        <v>12</v>
      </c>
      <c r="AU140" s="48" t="str">
        <f t="shared" si="43"/>
        <v>50_12</v>
      </c>
      <c r="AV140" s="136">
        <f t="shared" si="47"/>
        <v>3902</v>
      </c>
      <c r="AW140" s="136">
        <f t="shared" si="48"/>
        <v>3981</v>
      </c>
      <c r="AX140" s="136">
        <f t="shared" si="44"/>
        <v>3981</v>
      </c>
      <c r="AY140" s="43">
        <f t="shared" si="49"/>
        <v>25.51923076923077</v>
      </c>
      <c r="AZ140" s="5"/>
      <c r="BA140" s="5"/>
      <c r="BB140" s="5"/>
      <c r="BC140" s="5"/>
      <c r="BD140" s="5"/>
      <c r="BE140" s="6"/>
    </row>
    <row r="141" spans="1:57" x14ac:dyDescent="0.15">
      <c r="A141" s="48">
        <v>54</v>
      </c>
      <c r="B141" s="55">
        <v>0</v>
      </c>
      <c r="C141" s="55">
        <v>19</v>
      </c>
      <c r="D141" s="48">
        <f t="shared" si="45"/>
        <v>0</v>
      </c>
      <c r="E141" s="48" t="str">
        <f t="shared" si="46"/>
        <v>54_0</v>
      </c>
      <c r="F141" s="55">
        <v>2479</v>
      </c>
      <c r="G141" s="1"/>
      <c r="H141" s="48">
        <v>54</v>
      </c>
      <c r="I141" s="55">
        <v>0</v>
      </c>
      <c r="J141" s="55">
        <v>19</v>
      </c>
      <c r="K141" s="48">
        <f t="shared" si="32"/>
        <v>0</v>
      </c>
      <c r="L141" s="48" t="str">
        <f t="shared" si="33"/>
        <v>54_0</v>
      </c>
      <c r="M141" s="55">
        <v>2553</v>
      </c>
      <c r="N141" s="5"/>
      <c r="O141" s="48">
        <v>54</v>
      </c>
      <c r="P141" s="55">
        <v>0</v>
      </c>
      <c r="Q141" s="55">
        <v>19</v>
      </c>
      <c r="R141" s="48">
        <f t="shared" si="34"/>
        <v>0</v>
      </c>
      <c r="S141" s="48" t="str">
        <f t="shared" si="35"/>
        <v>54_0</v>
      </c>
      <c r="T141" s="55">
        <v>2607</v>
      </c>
      <c r="U141" s="5"/>
      <c r="V141" s="48">
        <v>54</v>
      </c>
      <c r="W141" s="55">
        <v>1</v>
      </c>
      <c r="X141" s="55">
        <v>21</v>
      </c>
      <c r="Y141" s="48">
        <f t="shared" si="36"/>
        <v>1</v>
      </c>
      <c r="Z141" s="48" t="str">
        <f t="shared" si="37"/>
        <v>54_1</v>
      </c>
      <c r="AA141" s="55">
        <v>2746</v>
      </c>
      <c r="AB141" s="5"/>
      <c r="AC141" s="48">
        <v>54</v>
      </c>
      <c r="AD141" s="55">
        <v>1</v>
      </c>
      <c r="AE141" s="55">
        <v>21</v>
      </c>
      <c r="AF141" s="48">
        <f t="shared" si="38"/>
        <v>1</v>
      </c>
      <c r="AG141" s="48" t="str">
        <f t="shared" si="39"/>
        <v>54_1</v>
      </c>
      <c r="AH141" s="55">
        <v>2806</v>
      </c>
      <c r="AI141" s="5"/>
      <c r="AJ141" s="48">
        <v>54</v>
      </c>
      <c r="AK141" s="55">
        <v>1</v>
      </c>
      <c r="AL141" s="55">
        <v>21</v>
      </c>
      <c r="AM141" s="48">
        <f t="shared" si="40"/>
        <v>1</v>
      </c>
      <c r="AN141" s="48" t="str">
        <f t="shared" si="41"/>
        <v>54_1</v>
      </c>
      <c r="AO141" s="55">
        <v>2866</v>
      </c>
      <c r="AP141" s="494"/>
      <c r="AQ141" s="48">
        <v>54</v>
      </c>
      <c r="AR141" s="55">
        <v>1</v>
      </c>
      <c r="AS141" s="55">
        <v>21</v>
      </c>
      <c r="AT141" s="48">
        <f t="shared" si="42"/>
        <v>1</v>
      </c>
      <c r="AU141" s="48" t="str">
        <f t="shared" si="43"/>
        <v>54_1</v>
      </c>
      <c r="AV141" s="136">
        <f t="shared" si="47"/>
        <v>2806</v>
      </c>
      <c r="AW141" s="136">
        <f t="shared" si="48"/>
        <v>2866</v>
      </c>
      <c r="AX141" s="136">
        <f t="shared" si="44"/>
        <v>2866</v>
      </c>
      <c r="AY141" s="43">
        <f t="shared" si="49"/>
        <v>18.371794871794872</v>
      </c>
      <c r="AZ141" s="5"/>
      <c r="BA141" s="5"/>
      <c r="BB141" s="5"/>
      <c r="BC141" s="5"/>
      <c r="BD141" s="5"/>
      <c r="BE141" s="6"/>
    </row>
    <row r="142" spans="1:57" ht="11.25" x14ac:dyDescent="0.15">
      <c r="A142" s="48">
        <v>54</v>
      </c>
      <c r="B142" s="55">
        <v>1</v>
      </c>
      <c r="C142" s="55">
        <v>21</v>
      </c>
      <c r="D142" s="48">
        <f t="shared" si="45"/>
        <v>1</v>
      </c>
      <c r="E142" s="48" t="str">
        <f t="shared" si="46"/>
        <v>54_1</v>
      </c>
      <c r="F142" s="55">
        <v>2611</v>
      </c>
      <c r="G142" s="1"/>
      <c r="H142" s="48">
        <v>54</v>
      </c>
      <c r="I142" s="55">
        <v>1</v>
      </c>
      <c r="J142" s="55">
        <v>21</v>
      </c>
      <c r="K142" s="48">
        <f t="shared" si="32"/>
        <v>1</v>
      </c>
      <c r="L142" s="48" t="str">
        <f t="shared" si="33"/>
        <v>54_1</v>
      </c>
      <c r="M142" s="55">
        <v>2689</v>
      </c>
      <c r="N142" s="75"/>
      <c r="O142" s="48">
        <v>54</v>
      </c>
      <c r="P142" s="55">
        <v>1</v>
      </c>
      <c r="Q142" s="55">
        <v>21</v>
      </c>
      <c r="R142" s="48">
        <f t="shared" si="34"/>
        <v>1</v>
      </c>
      <c r="S142" s="48" t="str">
        <f t="shared" si="35"/>
        <v>54_1</v>
      </c>
      <c r="T142" s="55">
        <v>2746</v>
      </c>
      <c r="U142" s="5"/>
      <c r="V142" s="48">
        <v>54</v>
      </c>
      <c r="W142" s="48">
        <f>W141+1</f>
        <v>2</v>
      </c>
      <c r="X142" s="55">
        <v>23</v>
      </c>
      <c r="Y142" s="48">
        <f t="shared" si="36"/>
        <v>2</v>
      </c>
      <c r="Z142" s="48" t="str">
        <f t="shared" si="37"/>
        <v>54_2</v>
      </c>
      <c r="AA142" s="55">
        <v>2884</v>
      </c>
      <c r="AB142" s="5"/>
      <c r="AC142" s="48">
        <v>54</v>
      </c>
      <c r="AD142" s="55">
        <v>2</v>
      </c>
      <c r="AE142" s="55">
        <v>23</v>
      </c>
      <c r="AF142" s="48">
        <f t="shared" si="38"/>
        <v>2</v>
      </c>
      <c r="AG142" s="48" t="str">
        <f t="shared" si="39"/>
        <v>54_2</v>
      </c>
      <c r="AH142" s="55">
        <v>2944</v>
      </c>
      <c r="AI142" s="75"/>
      <c r="AJ142" s="48">
        <v>54</v>
      </c>
      <c r="AK142" s="55">
        <v>2</v>
      </c>
      <c r="AL142" s="55">
        <v>23</v>
      </c>
      <c r="AM142" s="48">
        <f t="shared" si="40"/>
        <v>2</v>
      </c>
      <c r="AN142" s="48" t="str">
        <f t="shared" si="41"/>
        <v>54_2</v>
      </c>
      <c r="AO142" s="55">
        <v>3004</v>
      </c>
      <c r="AP142" s="494"/>
      <c r="AQ142" s="48">
        <v>54</v>
      </c>
      <c r="AR142" s="55">
        <v>2</v>
      </c>
      <c r="AS142" s="55">
        <v>23</v>
      </c>
      <c r="AT142" s="48">
        <f t="shared" si="42"/>
        <v>2</v>
      </c>
      <c r="AU142" s="48" t="str">
        <f t="shared" si="43"/>
        <v>54_2</v>
      </c>
      <c r="AV142" s="136">
        <f t="shared" si="47"/>
        <v>2944</v>
      </c>
      <c r="AW142" s="136">
        <f t="shared" si="48"/>
        <v>3004</v>
      </c>
      <c r="AX142" s="136">
        <f t="shared" si="44"/>
        <v>3004</v>
      </c>
      <c r="AY142" s="43">
        <f t="shared" si="49"/>
        <v>19.256410256410255</v>
      </c>
      <c r="AZ142" s="5"/>
      <c r="BA142" s="5"/>
      <c r="BB142" s="5"/>
      <c r="BC142" s="5"/>
      <c r="BD142" s="5"/>
      <c r="BE142" s="6"/>
    </row>
    <row r="143" spans="1:57" x14ac:dyDescent="0.15">
      <c r="A143" s="48">
        <v>54</v>
      </c>
      <c r="B143" s="55">
        <v>2</v>
      </c>
      <c r="C143" s="55">
        <v>23</v>
      </c>
      <c r="D143" s="48">
        <f t="shared" si="45"/>
        <v>2</v>
      </c>
      <c r="E143" s="48" t="str">
        <f t="shared" si="46"/>
        <v>54_2</v>
      </c>
      <c r="F143" s="55">
        <v>2743</v>
      </c>
      <c r="G143" s="1"/>
      <c r="H143" s="48">
        <v>54</v>
      </c>
      <c r="I143" s="55">
        <v>2</v>
      </c>
      <c r="J143" s="55">
        <v>23</v>
      </c>
      <c r="K143" s="48">
        <f t="shared" si="32"/>
        <v>2</v>
      </c>
      <c r="L143" s="48" t="str">
        <f t="shared" si="33"/>
        <v>54_2</v>
      </c>
      <c r="M143" s="55">
        <v>2825</v>
      </c>
      <c r="N143" s="80"/>
      <c r="O143" s="48">
        <v>54</v>
      </c>
      <c r="P143" s="55">
        <v>2</v>
      </c>
      <c r="Q143" s="55">
        <v>23</v>
      </c>
      <c r="R143" s="48">
        <f t="shared" si="34"/>
        <v>2</v>
      </c>
      <c r="S143" s="48" t="str">
        <f t="shared" si="35"/>
        <v>54_2</v>
      </c>
      <c r="T143" s="55">
        <v>2884</v>
      </c>
      <c r="U143" s="5"/>
      <c r="V143" s="48">
        <v>54</v>
      </c>
      <c r="W143" s="48">
        <f>W142+1</f>
        <v>3</v>
      </c>
      <c r="X143" s="55">
        <v>25</v>
      </c>
      <c r="Y143" s="48">
        <f t="shared" si="36"/>
        <v>3</v>
      </c>
      <c r="Z143" s="48" t="str">
        <f t="shared" si="37"/>
        <v>54_3</v>
      </c>
      <c r="AA143" s="55">
        <v>3026</v>
      </c>
      <c r="AB143" s="5"/>
      <c r="AC143" s="48">
        <v>54</v>
      </c>
      <c r="AD143" s="55">
        <v>3</v>
      </c>
      <c r="AE143" s="55">
        <v>25</v>
      </c>
      <c r="AF143" s="48">
        <f t="shared" si="38"/>
        <v>3</v>
      </c>
      <c r="AG143" s="48" t="str">
        <f t="shared" si="39"/>
        <v>54_3</v>
      </c>
      <c r="AH143" s="55">
        <v>3086</v>
      </c>
      <c r="AI143" s="80"/>
      <c r="AJ143" s="48">
        <v>54</v>
      </c>
      <c r="AK143" s="55">
        <v>3</v>
      </c>
      <c r="AL143" s="55">
        <v>25</v>
      </c>
      <c r="AM143" s="48">
        <f t="shared" si="40"/>
        <v>3</v>
      </c>
      <c r="AN143" s="48" t="str">
        <f t="shared" si="41"/>
        <v>54_3</v>
      </c>
      <c r="AO143" s="55">
        <v>3148</v>
      </c>
      <c r="AP143" s="494"/>
      <c r="AQ143" s="48">
        <v>54</v>
      </c>
      <c r="AR143" s="55">
        <v>3</v>
      </c>
      <c r="AS143" s="55">
        <v>25</v>
      </c>
      <c r="AT143" s="48">
        <f t="shared" si="42"/>
        <v>3</v>
      </c>
      <c r="AU143" s="48" t="str">
        <f t="shared" si="43"/>
        <v>54_3</v>
      </c>
      <c r="AV143" s="136">
        <f t="shared" si="47"/>
        <v>3086</v>
      </c>
      <c r="AW143" s="136">
        <f t="shared" si="48"/>
        <v>3148</v>
      </c>
      <c r="AX143" s="136">
        <f t="shared" si="44"/>
        <v>3148</v>
      </c>
      <c r="AY143" s="43">
        <f t="shared" si="49"/>
        <v>20.179487179487179</v>
      </c>
      <c r="AZ143" s="5"/>
      <c r="BA143" s="5"/>
      <c r="BB143" s="5"/>
      <c r="BC143" s="5"/>
      <c r="BD143" s="5"/>
      <c r="BE143" s="6"/>
    </row>
    <row r="144" spans="1:57" x14ac:dyDescent="0.15">
      <c r="A144" s="48">
        <v>54</v>
      </c>
      <c r="B144" s="55">
        <v>3</v>
      </c>
      <c r="C144" s="55">
        <v>25</v>
      </c>
      <c r="D144" s="48">
        <f t="shared" si="45"/>
        <v>3</v>
      </c>
      <c r="E144" s="48" t="str">
        <f t="shared" si="46"/>
        <v>54_3</v>
      </c>
      <c r="F144" s="55">
        <v>2877</v>
      </c>
      <c r="G144" s="1"/>
      <c r="H144" s="48">
        <v>54</v>
      </c>
      <c r="I144" s="55">
        <v>3</v>
      </c>
      <c r="J144" s="55">
        <v>25</v>
      </c>
      <c r="K144" s="48">
        <f t="shared" ref="K144:K207" si="71">I144</f>
        <v>3</v>
      </c>
      <c r="L144" s="48" t="str">
        <f t="shared" ref="L144:L207" si="72">H144&amp;"_"&amp;K144</f>
        <v>54_3</v>
      </c>
      <c r="M144" s="55">
        <v>2963</v>
      </c>
      <c r="N144" s="80"/>
      <c r="O144" s="48">
        <v>54</v>
      </c>
      <c r="P144" s="55">
        <v>3</v>
      </c>
      <c r="Q144" s="55">
        <v>25</v>
      </c>
      <c r="R144" s="48">
        <f t="shared" ref="R144:R207" si="73">P144</f>
        <v>3</v>
      </c>
      <c r="S144" s="48" t="str">
        <f t="shared" ref="S144:S207" si="74">O144&amp;"_"&amp;R144</f>
        <v>54_3</v>
      </c>
      <c r="T144" s="55">
        <v>3026</v>
      </c>
      <c r="U144" s="5"/>
      <c r="V144" s="48">
        <v>54</v>
      </c>
      <c r="W144" s="48">
        <f>W143+1</f>
        <v>4</v>
      </c>
      <c r="X144" s="55">
        <v>27</v>
      </c>
      <c r="Y144" s="48">
        <f t="shared" ref="Y144:Y207" si="75">W144</f>
        <v>4</v>
      </c>
      <c r="Z144" s="48" t="str">
        <f t="shared" ref="Z144:Z207" si="76">V144&amp;"_"&amp;Y144</f>
        <v>54_4</v>
      </c>
      <c r="AA144" s="55">
        <v>3178</v>
      </c>
      <c r="AB144" s="5"/>
      <c r="AC144" s="48">
        <v>54</v>
      </c>
      <c r="AD144" s="55">
        <v>4</v>
      </c>
      <c r="AE144" s="55">
        <v>27</v>
      </c>
      <c r="AF144" s="48">
        <f t="shared" ref="AF144:AF207" si="77">AD144</f>
        <v>4</v>
      </c>
      <c r="AG144" s="48" t="str">
        <f t="shared" ref="AG144:AG207" si="78">AC144&amp;"_"&amp;AF144</f>
        <v>54_4</v>
      </c>
      <c r="AH144" s="55">
        <v>3241</v>
      </c>
      <c r="AI144" s="80"/>
      <c r="AJ144" s="48">
        <v>54</v>
      </c>
      <c r="AK144" s="55">
        <v>4</v>
      </c>
      <c r="AL144" s="55">
        <v>27</v>
      </c>
      <c r="AM144" s="48">
        <f t="shared" ref="AM144:AM207" si="79">AK144</f>
        <v>4</v>
      </c>
      <c r="AN144" s="48" t="str">
        <f t="shared" ref="AN144:AN207" si="80">AJ144&amp;"_"&amp;AM144</f>
        <v>54_4</v>
      </c>
      <c r="AO144" s="55">
        <v>3306</v>
      </c>
      <c r="AP144" s="494"/>
      <c r="AQ144" s="48">
        <v>54</v>
      </c>
      <c r="AR144" s="55">
        <v>4</v>
      </c>
      <c r="AS144" s="55">
        <v>27</v>
      </c>
      <c r="AT144" s="48">
        <f t="shared" ref="AT144:AT207" si="81">AR144</f>
        <v>4</v>
      </c>
      <c r="AU144" s="48" t="str">
        <f t="shared" ref="AU144:AU207" si="82">AQ144&amp;"_"&amp;AT144</f>
        <v>54_4</v>
      </c>
      <c r="AV144" s="136">
        <f t="shared" si="47"/>
        <v>3241</v>
      </c>
      <c r="AW144" s="136">
        <f t="shared" si="48"/>
        <v>3306</v>
      </c>
      <c r="AX144" s="136">
        <f t="shared" ref="AX144:AX207" si="83">$D$6*AV144+$D$7*AW144</f>
        <v>3306</v>
      </c>
      <c r="AY144" s="43">
        <f t="shared" si="49"/>
        <v>21.192307692307693</v>
      </c>
      <c r="AZ144" s="5"/>
      <c r="BA144" s="5"/>
      <c r="BB144" s="5"/>
      <c r="BC144" s="5"/>
      <c r="BD144" s="5"/>
      <c r="BE144" s="6"/>
    </row>
    <row r="145" spans="1:57" x14ac:dyDescent="0.15">
      <c r="A145" s="48">
        <v>55</v>
      </c>
      <c r="B145" s="55">
        <v>0</v>
      </c>
      <c r="C145" s="55">
        <v>26</v>
      </c>
      <c r="D145" s="48">
        <f t="shared" ref="D145:D208" si="84">B145</f>
        <v>0</v>
      </c>
      <c r="E145" s="48" t="str">
        <f t="shared" ref="E145:E208" si="85">A145&amp;"_"&amp;D145</f>
        <v>55_0</v>
      </c>
      <c r="F145" s="55">
        <v>2949</v>
      </c>
      <c r="G145" s="1"/>
      <c r="H145" s="48">
        <v>55</v>
      </c>
      <c r="I145" s="55">
        <v>0</v>
      </c>
      <c r="J145" s="55">
        <v>26</v>
      </c>
      <c r="K145" s="48">
        <f t="shared" si="71"/>
        <v>0</v>
      </c>
      <c r="L145" s="48" t="str">
        <f t="shared" si="72"/>
        <v>55_0</v>
      </c>
      <c r="M145" s="55">
        <v>3037</v>
      </c>
      <c r="N145" s="80"/>
      <c r="O145" s="48">
        <v>55</v>
      </c>
      <c r="P145" s="55">
        <v>0</v>
      </c>
      <c r="Q145" s="55">
        <v>26</v>
      </c>
      <c r="R145" s="48">
        <f t="shared" si="73"/>
        <v>0</v>
      </c>
      <c r="S145" s="48" t="str">
        <f t="shared" si="74"/>
        <v>55_0</v>
      </c>
      <c r="T145" s="55">
        <v>3101</v>
      </c>
      <c r="U145" s="5"/>
      <c r="V145" s="48">
        <v>55</v>
      </c>
      <c r="W145" s="55">
        <v>1</v>
      </c>
      <c r="X145" s="55">
        <v>28</v>
      </c>
      <c r="Y145" s="48">
        <f t="shared" si="75"/>
        <v>1</v>
      </c>
      <c r="Z145" s="48" t="str">
        <f t="shared" si="76"/>
        <v>55_1</v>
      </c>
      <c r="AA145" s="55">
        <v>3245</v>
      </c>
      <c r="AB145" s="5"/>
      <c r="AC145" s="48">
        <v>55</v>
      </c>
      <c r="AD145" s="55">
        <v>1</v>
      </c>
      <c r="AE145" s="55">
        <v>28</v>
      </c>
      <c r="AF145" s="48">
        <f t="shared" si="77"/>
        <v>1</v>
      </c>
      <c r="AG145" s="48" t="str">
        <f t="shared" si="78"/>
        <v>55_1</v>
      </c>
      <c r="AH145" s="55">
        <v>3310</v>
      </c>
      <c r="AI145" s="80"/>
      <c r="AJ145" s="48">
        <v>55</v>
      </c>
      <c r="AK145" s="55">
        <v>1</v>
      </c>
      <c r="AL145" s="55">
        <v>28</v>
      </c>
      <c r="AM145" s="48">
        <f t="shared" si="79"/>
        <v>1</v>
      </c>
      <c r="AN145" s="48" t="str">
        <f t="shared" si="80"/>
        <v>55_1</v>
      </c>
      <c r="AO145" s="55">
        <v>3376</v>
      </c>
      <c r="AP145" s="494"/>
      <c r="AQ145" s="48">
        <v>55</v>
      </c>
      <c r="AR145" s="55">
        <v>1</v>
      </c>
      <c r="AS145" s="55">
        <v>28</v>
      </c>
      <c r="AT145" s="48">
        <f t="shared" si="81"/>
        <v>1</v>
      </c>
      <c r="AU145" s="48" t="str">
        <f t="shared" si="82"/>
        <v>55_1</v>
      </c>
      <c r="AV145" s="136">
        <f t="shared" ref="AV145:AV208" si="86">INDEX($AH$16:$AH$243,MATCH($AU145,$AG$16:$AG$243,0))</f>
        <v>3310</v>
      </c>
      <c r="AW145" s="136">
        <f t="shared" ref="AW145:AW208" si="87">INDEX($AO$16:$AO$243,MATCH($AU145,$AN$16:$AN$243,0))</f>
        <v>3376</v>
      </c>
      <c r="AX145" s="136">
        <f t="shared" si="83"/>
        <v>3376</v>
      </c>
      <c r="AY145" s="43">
        <f t="shared" ref="AY145:AY208" si="88">AX145/$D$10</f>
        <v>21.641025641025642</v>
      </c>
      <c r="AZ145" s="5"/>
      <c r="BA145" s="5"/>
      <c r="BB145" s="5"/>
      <c r="BC145" s="5"/>
      <c r="BD145" s="5"/>
      <c r="BE145" s="6"/>
    </row>
    <row r="146" spans="1:57" x14ac:dyDescent="0.15">
      <c r="A146" s="48">
        <v>55</v>
      </c>
      <c r="B146" s="55">
        <v>1</v>
      </c>
      <c r="C146" s="55">
        <v>28</v>
      </c>
      <c r="D146" s="48">
        <f t="shared" si="84"/>
        <v>1</v>
      </c>
      <c r="E146" s="48" t="str">
        <f t="shared" si="85"/>
        <v>55_1</v>
      </c>
      <c r="F146" s="55">
        <v>3086</v>
      </c>
      <c r="G146" s="1"/>
      <c r="H146" s="48">
        <v>55</v>
      </c>
      <c r="I146" s="55">
        <v>1</v>
      </c>
      <c r="J146" s="55">
        <v>28</v>
      </c>
      <c r="K146" s="48">
        <f t="shared" si="71"/>
        <v>1</v>
      </c>
      <c r="L146" s="48" t="str">
        <f t="shared" si="72"/>
        <v>55_1</v>
      </c>
      <c r="M146" s="55">
        <v>3178</v>
      </c>
      <c r="N146" s="80"/>
      <c r="O146" s="48">
        <v>55</v>
      </c>
      <c r="P146" s="55">
        <v>1</v>
      </c>
      <c r="Q146" s="55">
        <v>28</v>
      </c>
      <c r="R146" s="48">
        <f t="shared" si="73"/>
        <v>1</v>
      </c>
      <c r="S146" s="48" t="str">
        <f t="shared" si="74"/>
        <v>55_1</v>
      </c>
      <c r="T146" s="55">
        <v>3245</v>
      </c>
      <c r="U146" s="5"/>
      <c r="V146" s="48">
        <v>55</v>
      </c>
      <c r="W146" s="48">
        <f t="shared" ref="W146:W156" si="89">W145+1</f>
        <v>2</v>
      </c>
      <c r="X146" s="55">
        <v>30</v>
      </c>
      <c r="Y146" s="48">
        <f t="shared" si="75"/>
        <v>2</v>
      </c>
      <c r="Z146" s="48" t="str">
        <f t="shared" si="76"/>
        <v>55_2</v>
      </c>
      <c r="AA146" s="55">
        <v>3396</v>
      </c>
      <c r="AB146" s="5"/>
      <c r="AC146" s="48">
        <v>55</v>
      </c>
      <c r="AD146" s="48">
        <f t="shared" ref="AD146:AD156" si="90">AD145+1</f>
        <v>2</v>
      </c>
      <c r="AE146" s="55">
        <v>30</v>
      </c>
      <c r="AF146" s="48">
        <f t="shared" si="77"/>
        <v>2</v>
      </c>
      <c r="AG146" s="48" t="str">
        <f t="shared" si="78"/>
        <v>55_2</v>
      </c>
      <c r="AH146" s="55">
        <v>3464</v>
      </c>
      <c r="AI146" s="80"/>
      <c r="AJ146" s="48">
        <v>55</v>
      </c>
      <c r="AK146" s="48">
        <f t="shared" ref="AK146:AK156" si="91">AK145+1</f>
        <v>2</v>
      </c>
      <c r="AL146" s="55">
        <v>30</v>
      </c>
      <c r="AM146" s="48">
        <f t="shared" si="79"/>
        <v>2</v>
      </c>
      <c r="AN146" s="48" t="str">
        <f t="shared" si="80"/>
        <v>55_2</v>
      </c>
      <c r="AO146" s="55">
        <v>3533</v>
      </c>
      <c r="AP146" s="494"/>
      <c r="AQ146" s="48">
        <v>55</v>
      </c>
      <c r="AR146" s="48">
        <f t="shared" ref="AR146:AR156" si="92">AR145+1</f>
        <v>2</v>
      </c>
      <c r="AS146" s="55">
        <v>30</v>
      </c>
      <c r="AT146" s="48">
        <f t="shared" si="81"/>
        <v>2</v>
      </c>
      <c r="AU146" s="48" t="str">
        <f t="shared" si="82"/>
        <v>55_2</v>
      </c>
      <c r="AV146" s="136">
        <f t="shared" si="86"/>
        <v>3464</v>
      </c>
      <c r="AW146" s="136">
        <f t="shared" si="87"/>
        <v>3533</v>
      </c>
      <c r="AX146" s="136">
        <f t="shared" si="83"/>
        <v>3533</v>
      </c>
      <c r="AY146" s="43">
        <f t="shared" si="88"/>
        <v>22.647435897435898</v>
      </c>
      <c r="AZ146" s="5"/>
      <c r="BA146" s="5"/>
      <c r="BB146" s="5"/>
      <c r="BC146" s="5"/>
      <c r="BD146" s="5"/>
      <c r="BE146" s="6"/>
    </row>
    <row r="147" spans="1:57" x14ac:dyDescent="0.15">
      <c r="A147" s="48">
        <v>55</v>
      </c>
      <c r="B147" s="55">
        <v>2</v>
      </c>
      <c r="C147" s="55">
        <v>30</v>
      </c>
      <c r="D147" s="48">
        <f t="shared" si="84"/>
        <v>2</v>
      </c>
      <c r="E147" s="48" t="str">
        <f t="shared" si="85"/>
        <v>55_2</v>
      </c>
      <c r="F147" s="55">
        <v>3229</v>
      </c>
      <c r="G147" s="1"/>
      <c r="H147" s="48">
        <v>55</v>
      </c>
      <c r="I147" s="55">
        <v>2</v>
      </c>
      <c r="J147" s="55">
        <v>30</v>
      </c>
      <c r="K147" s="48">
        <f t="shared" si="71"/>
        <v>2</v>
      </c>
      <c r="L147" s="48" t="str">
        <f t="shared" si="72"/>
        <v>55_2</v>
      </c>
      <c r="M147" s="55">
        <v>3326</v>
      </c>
      <c r="N147" s="80"/>
      <c r="O147" s="48">
        <v>55</v>
      </c>
      <c r="P147" s="55">
        <v>2</v>
      </c>
      <c r="Q147" s="55">
        <v>30</v>
      </c>
      <c r="R147" s="48">
        <f t="shared" si="73"/>
        <v>2</v>
      </c>
      <c r="S147" s="48" t="str">
        <f t="shared" si="74"/>
        <v>55_2</v>
      </c>
      <c r="T147" s="55">
        <v>3396</v>
      </c>
      <c r="U147" s="5"/>
      <c r="V147" s="48">
        <v>55</v>
      </c>
      <c r="W147" s="48">
        <f t="shared" si="89"/>
        <v>3</v>
      </c>
      <c r="X147" s="55">
        <v>32</v>
      </c>
      <c r="Y147" s="48">
        <f t="shared" si="75"/>
        <v>3</v>
      </c>
      <c r="Z147" s="48" t="str">
        <f t="shared" si="76"/>
        <v>55_3</v>
      </c>
      <c r="AA147" s="55">
        <v>3538</v>
      </c>
      <c r="AB147" s="5"/>
      <c r="AC147" s="48">
        <v>55</v>
      </c>
      <c r="AD147" s="48">
        <f t="shared" si="90"/>
        <v>3</v>
      </c>
      <c r="AE147" s="55">
        <v>32</v>
      </c>
      <c r="AF147" s="48">
        <f t="shared" si="77"/>
        <v>3</v>
      </c>
      <c r="AG147" s="48" t="str">
        <f t="shared" si="78"/>
        <v>55_3</v>
      </c>
      <c r="AH147" s="55">
        <v>3609</v>
      </c>
      <c r="AI147" s="80"/>
      <c r="AJ147" s="48">
        <v>55</v>
      </c>
      <c r="AK147" s="48">
        <f t="shared" si="91"/>
        <v>3</v>
      </c>
      <c r="AL147" s="55">
        <v>32</v>
      </c>
      <c r="AM147" s="48">
        <f t="shared" si="79"/>
        <v>3</v>
      </c>
      <c r="AN147" s="48" t="str">
        <f t="shared" si="80"/>
        <v>55_3</v>
      </c>
      <c r="AO147" s="55">
        <v>3681</v>
      </c>
      <c r="AP147" s="494"/>
      <c r="AQ147" s="48">
        <v>55</v>
      </c>
      <c r="AR147" s="48">
        <f t="shared" si="92"/>
        <v>3</v>
      </c>
      <c r="AS147" s="55">
        <v>32</v>
      </c>
      <c r="AT147" s="48">
        <f t="shared" si="81"/>
        <v>3</v>
      </c>
      <c r="AU147" s="48" t="str">
        <f t="shared" si="82"/>
        <v>55_3</v>
      </c>
      <c r="AV147" s="136">
        <f t="shared" si="86"/>
        <v>3609</v>
      </c>
      <c r="AW147" s="136">
        <f t="shared" si="87"/>
        <v>3681</v>
      </c>
      <c r="AX147" s="136">
        <f t="shared" si="83"/>
        <v>3681</v>
      </c>
      <c r="AY147" s="43">
        <f t="shared" si="88"/>
        <v>23.596153846153847</v>
      </c>
      <c r="AZ147" s="5"/>
      <c r="BA147" s="5"/>
      <c r="BB147" s="5"/>
      <c r="BC147" s="5"/>
      <c r="BD147" s="5"/>
      <c r="BE147" s="6"/>
    </row>
    <row r="148" spans="1:57" x14ac:dyDescent="0.15">
      <c r="A148" s="48">
        <v>55</v>
      </c>
      <c r="B148" s="55">
        <v>3</v>
      </c>
      <c r="C148" s="55">
        <v>32</v>
      </c>
      <c r="D148" s="48">
        <f t="shared" si="84"/>
        <v>3</v>
      </c>
      <c r="E148" s="48" t="str">
        <f t="shared" si="85"/>
        <v>55_3</v>
      </c>
      <c r="F148" s="55">
        <v>3364</v>
      </c>
      <c r="G148" s="1"/>
      <c r="H148" s="48">
        <v>55</v>
      </c>
      <c r="I148" s="55">
        <v>3</v>
      </c>
      <c r="J148" s="55">
        <v>32</v>
      </c>
      <c r="K148" s="48">
        <f t="shared" si="71"/>
        <v>3</v>
      </c>
      <c r="L148" s="48" t="str">
        <f t="shared" si="72"/>
        <v>55_3</v>
      </c>
      <c r="M148" s="55">
        <v>3465</v>
      </c>
      <c r="N148" s="80"/>
      <c r="O148" s="48">
        <v>55</v>
      </c>
      <c r="P148" s="55">
        <v>3</v>
      </c>
      <c r="Q148" s="55">
        <v>32</v>
      </c>
      <c r="R148" s="48">
        <f t="shared" si="73"/>
        <v>3</v>
      </c>
      <c r="S148" s="48" t="str">
        <f t="shared" si="74"/>
        <v>55_3</v>
      </c>
      <c r="T148" s="55">
        <v>3538</v>
      </c>
      <c r="U148" s="5"/>
      <c r="V148" s="48">
        <v>55</v>
      </c>
      <c r="W148" s="48">
        <f t="shared" si="89"/>
        <v>4</v>
      </c>
      <c r="X148" s="55">
        <v>34</v>
      </c>
      <c r="Y148" s="48">
        <f t="shared" si="75"/>
        <v>4</v>
      </c>
      <c r="Z148" s="48" t="str">
        <f t="shared" si="76"/>
        <v>55_4</v>
      </c>
      <c r="AA148" s="55">
        <v>3686</v>
      </c>
      <c r="AB148" s="5"/>
      <c r="AC148" s="48">
        <v>55</v>
      </c>
      <c r="AD148" s="48">
        <f t="shared" si="90"/>
        <v>4</v>
      </c>
      <c r="AE148" s="55">
        <v>34</v>
      </c>
      <c r="AF148" s="48">
        <f t="shared" si="77"/>
        <v>4</v>
      </c>
      <c r="AG148" s="48" t="str">
        <f t="shared" si="78"/>
        <v>55_4</v>
      </c>
      <c r="AH148" s="55">
        <v>3760</v>
      </c>
      <c r="AI148" s="80"/>
      <c r="AJ148" s="48">
        <v>55</v>
      </c>
      <c r="AK148" s="48">
        <f t="shared" si="91"/>
        <v>4</v>
      </c>
      <c r="AL148" s="55">
        <v>34</v>
      </c>
      <c r="AM148" s="48">
        <f t="shared" si="79"/>
        <v>4</v>
      </c>
      <c r="AN148" s="48" t="str">
        <f t="shared" si="80"/>
        <v>55_4</v>
      </c>
      <c r="AO148" s="55">
        <v>3835</v>
      </c>
      <c r="AP148" s="494"/>
      <c r="AQ148" s="48">
        <v>55</v>
      </c>
      <c r="AR148" s="48">
        <f t="shared" si="92"/>
        <v>4</v>
      </c>
      <c r="AS148" s="55">
        <v>34</v>
      </c>
      <c r="AT148" s="48">
        <f t="shared" si="81"/>
        <v>4</v>
      </c>
      <c r="AU148" s="48" t="str">
        <f t="shared" si="82"/>
        <v>55_4</v>
      </c>
      <c r="AV148" s="136">
        <f t="shared" si="86"/>
        <v>3760</v>
      </c>
      <c r="AW148" s="136">
        <f t="shared" si="87"/>
        <v>3835</v>
      </c>
      <c r="AX148" s="136">
        <f t="shared" si="83"/>
        <v>3835</v>
      </c>
      <c r="AY148" s="43">
        <f t="shared" si="88"/>
        <v>24.583333333333332</v>
      </c>
      <c r="AZ148" s="5"/>
      <c r="BA148" s="5"/>
      <c r="BB148" s="5"/>
      <c r="BC148" s="5"/>
      <c r="BD148" s="5"/>
      <c r="BE148" s="6"/>
    </row>
    <row r="149" spans="1:57" x14ac:dyDescent="0.15">
      <c r="A149" s="48">
        <v>55</v>
      </c>
      <c r="B149" s="55">
        <v>4</v>
      </c>
      <c r="C149" s="55">
        <v>34</v>
      </c>
      <c r="D149" s="48">
        <f t="shared" si="84"/>
        <v>4</v>
      </c>
      <c r="E149" s="48" t="str">
        <f t="shared" si="85"/>
        <v>55_4</v>
      </c>
      <c r="F149" s="55">
        <v>3505</v>
      </c>
      <c r="G149" s="1"/>
      <c r="H149" s="48">
        <v>55</v>
      </c>
      <c r="I149" s="55">
        <v>4</v>
      </c>
      <c r="J149" s="55">
        <v>34</v>
      </c>
      <c r="K149" s="48">
        <f t="shared" si="71"/>
        <v>4</v>
      </c>
      <c r="L149" s="48" t="str">
        <f t="shared" si="72"/>
        <v>55_4</v>
      </c>
      <c r="M149" s="55">
        <v>3611</v>
      </c>
      <c r="N149" s="80"/>
      <c r="O149" s="48">
        <v>55</v>
      </c>
      <c r="P149" s="55">
        <v>4</v>
      </c>
      <c r="Q149" s="55">
        <v>34</v>
      </c>
      <c r="R149" s="48">
        <f t="shared" si="73"/>
        <v>4</v>
      </c>
      <c r="S149" s="48" t="str">
        <f t="shared" si="74"/>
        <v>55_4</v>
      </c>
      <c r="T149" s="55">
        <v>3686</v>
      </c>
      <c r="U149" s="5"/>
      <c r="V149" s="48">
        <v>55</v>
      </c>
      <c r="W149" s="48">
        <f t="shared" si="89"/>
        <v>5</v>
      </c>
      <c r="X149" s="55">
        <v>35</v>
      </c>
      <c r="Y149" s="48">
        <f t="shared" si="75"/>
        <v>5</v>
      </c>
      <c r="Z149" s="48" t="str">
        <f t="shared" si="76"/>
        <v>55_5</v>
      </c>
      <c r="AA149" s="55">
        <v>3755</v>
      </c>
      <c r="AB149" s="5"/>
      <c r="AC149" s="48">
        <v>55</v>
      </c>
      <c r="AD149" s="48">
        <f t="shared" si="90"/>
        <v>5</v>
      </c>
      <c r="AE149" s="55">
        <v>35</v>
      </c>
      <c r="AF149" s="48">
        <f t="shared" si="77"/>
        <v>5</v>
      </c>
      <c r="AG149" s="48" t="str">
        <f t="shared" si="78"/>
        <v>55_5</v>
      </c>
      <c r="AH149" s="55">
        <v>3830</v>
      </c>
      <c r="AI149" s="80"/>
      <c r="AJ149" s="48">
        <v>55</v>
      </c>
      <c r="AK149" s="48">
        <f t="shared" si="91"/>
        <v>5</v>
      </c>
      <c r="AL149" s="55">
        <v>35</v>
      </c>
      <c r="AM149" s="48">
        <f t="shared" si="79"/>
        <v>5</v>
      </c>
      <c r="AN149" s="48" t="str">
        <f t="shared" si="80"/>
        <v>55_5</v>
      </c>
      <c r="AO149" s="55">
        <v>3907</v>
      </c>
      <c r="AP149" s="494"/>
      <c r="AQ149" s="48">
        <v>55</v>
      </c>
      <c r="AR149" s="48">
        <f t="shared" si="92"/>
        <v>5</v>
      </c>
      <c r="AS149" s="55">
        <v>35</v>
      </c>
      <c r="AT149" s="48">
        <f t="shared" si="81"/>
        <v>5</v>
      </c>
      <c r="AU149" s="48" t="str">
        <f t="shared" si="82"/>
        <v>55_5</v>
      </c>
      <c r="AV149" s="136">
        <f t="shared" si="86"/>
        <v>3830</v>
      </c>
      <c r="AW149" s="136">
        <f t="shared" si="87"/>
        <v>3907</v>
      </c>
      <c r="AX149" s="136">
        <f t="shared" si="83"/>
        <v>3907</v>
      </c>
      <c r="AY149" s="43">
        <f t="shared" si="88"/>
        <v>25.044871794871796</v>
      </c>
      <c r="AZ149" s="5"/>
      <c r="BA149" s="5"/>
      <c r="BB149" s="5"/>
      <c r="BC149" s="5"/>
      <c r="BD149" s="5"/>
      <c r="BE149" s="6"/>
    </row>
    <row r="150" spans="1:57" x14ac:dyDescent="0.15">
      <c r="A150" s="48">
        <v>55</v>
      </c>
      <c r="B150" s="55">
        <v>5</v>
      </c>
      <c r="C150" s="55">
        <v>35</v>
      </c>
      <c r="D150" s="48">
        <f t="shared" si="84"/>
        <v>5</v>
      </c>
      <c r="E150" s="48" t="str">
        <f t="shared" si="85"/>
        <v>55_5</v>
      </c>
      <c r="F150" s="55">
        <v>3571</v>
      </c>
      <c r="G150" s="1"/>
      <c r="H150" s="48">
        <v>55</v>
      </c>
      <c r="I150" s="55">
        <v>5</v>
      </c>
      <c r="J150" s="55">
        <v>35</v>
      </c>
      <c r="K150" s="48">
        <f t="shared" si="71"/>
        <v>5</v>
      </c>
      <c r="L150" s="48" t="str">
        <f t="shared" si="72"/>
        <v>55_5</v>
      </c>
      <c r="M150" s="55">
        <v>3678</v>
      </c>
      <c r="N150" s="80"/>
      <c r="O150" s="48">
        <v>55</v>
      </c>
      <c r="P150" s="55">
        <v>5</v>
      </c>
      <c r="Q150" s="55">
        <v>35</v>
      </c>
      <c r="R150" s="48">
        <f t="shared" si="73"/>
        <v>5</v>
      </c>
      <c r="S150" s="48" t="str">
        <f t="shared" si="74"/>
        <v>55_5</v>
      </c>
      <c r="T150" s="55">
        <v>3755</v>
      </c>
      <c r="U150" s="5"/>
      <c r="V150" s="48">
        <v>55</v>
      </c>
      <c r="W150" s="48">
        <f t="shared" si="89"/>
        <v>6</v>
      </c>
      <c r="X150" s="55">
        <v>36</v>
      </c>
      <c r="Y150" s="48">
        <f t="shared" si="75"/>
        <v>6</v>
      </c>
      <c r="Z150" s="48" t="str">
        <f t="shared" si="76"/>
        <v>55_6</v>
      </c>
      <c r="AA150" s="55">
        <v>3826</v>
      </c>
      <c r="AB150" s="5"/>
      <c r="AC150" s="48">
        <v>55</v>
      </c>
      <c r="AD150" s="48">
        <f t="shared" si="90"/>
        <v>6</v>
      </c>
      <c r="AE150" s="55">
        <v>36</v>
      </c>
      <c r="AF150" s="48">
        <f t="shared" si="77"/>
        <v>6</v>
      </c>
      <c r="AG150" s="48" t="str">
        <f t="shared" si="78"/>
        <v>55_6</v>
      </c>
      <c r="AH150" s="55">
        <v>3902</v>
      </c>
      <c r="AI150" s="80"/>
      <c r="AJ150" s="48">
        <v>55</v>
      </c>
      <c r="AK150" s="48">
        <f t="shared" si="91"/>
        <v>6</v>
      </c>
      <c r="AL150" s="55">
        <v>36</v>
      </c>
      <c r="AM150" s="48">
        <f t="shared" si="79"/>
        <v>6</v>
      </c>
      <c r="AN150" s="48" t="str">
        <f t="shared" si="80"/>
        <v>55_6</v>
      </c>
      <c r="AO150" s="55">
        <v>3981</v>
      </c>
      <c r="AP150" s="494"/>
      <c r="AQ150" s="48">
        <v>55</v>
      </c>
      <c r="AR150" s="48">
        <f t="shared" si="92"/>
        <v>6</v>
      </c>
      <c r="AS150" s="55">
        <v>36</v>
      </c>
      <c r="AT150" s="48">
        <f t="shared" si="81"/>
        <v>6</v>
      </c>
      <c r="AU150" s="48" t="str">
        <f t="shared" si="82"/>
        <v>55_6</v>
      </c>
      <c r="AV150" s="136">
        <f t="shared" si="86"/>
        <v>3902</v>
      </c>
      <c r="AW150" s="136">
        <f t="shared" si="87"/>
        <v>3981</v>
      </c>
      <c r="AX150" s="136">
        <f t="shared" si="83"/>
        <v>3981</v>
      </c>
      <c r="AY150" s="43">
        <f t="shared" si="88"/>
        <v>25.51923076923077</v>
      </c>
      <c r="AZ150" s="5"/>
      <c r="BA150" s="5"/>
      <c r="BB150" s="5"/>
      <c r="BC150" s="5"/>
      <c r="BD150" s="5"/>
      <c r="BE150" s="6"/>
    </row>
    <row r="151" spans="1:57" x14ac:dyDescent="0.15">
      <c r="A151" s="48">
        <v>55</v>
      </c>
      <c r="B151" s="55">
        <v>6</v>
      </c>
      <c r="C151" s="55">
        <v>36</v>
      </c>
      <c r="D151" s="48">
        <f t="shared" si="84"/>
        <v>6</v>
      </c>
      <c r="E151" s="48" t="str">
        <f t="shared" si="85"/>
        <v>55_6</v>
      </c>
      <c r="F151" s="55">
        <v>3638</v>
      </c>
      <c r="G151" s="1"/>
      <c r="H151" s="48">
        <v>55</v>
      </c>
      <c r="I151" s="55">
        <v>6</v>
      </c>
      <c r="J151" s="55">
        <v>36</v>
      </c>
      <c r="K151" s="48">
        <f t="shared" si="71"/>
        <v>6</v>
      </c>
      <c r="L151" s="48" t="str">
        <f t="shared" si="72"/>
        <v>55_6</v>
      </c>
      <c r="M151" s="55">
        <v>3747</v>
      </c>
      <c r="N151" s="5"/>
      <c r="O151" s="48">
        <v>55</v>
      </c>
      <c r="P151" s="55">
        <v>6</v>
      </c>
      <c r="Q151" s="55">
        <v>36</v>
      </c>
      <c r="R151" s="48">
        <f t="shared" si="73"/>
        <v>6</v>
      </c>
      <c r="S151" s="48" t="str">
        <f t="shared" si="74"/>
        <v>55_6</v>
      </c>
      <c r="T151" s="55">
        <v>3826</v>
      </c>
      <c r="U151" s="5"/>
      <c r="V151" s="48">
        <v>55</v>
      </c>
      <c r="W151" s="48">
        <f t="shared" si="89"/>
        <v>7</v>
      </c>
      <c r="X151" s="55">
        <v>37</v>
      </c>
      <c r="Y151" s="48">
        <f t="shared" si="75"/>
        <v>7</v>
      </c>
      <c r="Z151" s="48" t="str">
        <f t="shared" si="76"/>
        <v>55_7</v>
      </c>
      <c r="AA151" s="55">
        <v>3905</v>
      </c>
      <c r="AB151" s="5"/>
      <c r="AC151" s="48">
        <v>55</v>
      </c>
      <c r="AD151" s="48">
        <f t="shared" si="90"/>
        <v>7</v>
      </c>
      <c r="AE151" s="55">
        <v>37</v>
      </c>
      <c r="AF151" s="48">
        <f t="shared" si="77"/>
        <v>7</v>
      </c>
      <c r="AG151" s="48" t="str">
        <f t="shared" si="78"/>
        <v>55_7</v>
      </c>
      <c r="AH151" s="55">
        <v>3983</v>
      </c>
      <c r="AI151" s="5"/>
      <c r="AJ151" s="48">
        <v>55</v>
      </c>
      <c r="AK151" s="48">
        <f t="shared" si="91"/>
        <v>7</v>
      </c>
      <c r="AL151" s="55">
        <v>37</v>
      </c>
      <c r="AM151" s="48">
        <f t="shared" si="79"/>
        <v>7</v>
      </c>
      <c r="AN151" s="48" t="str">
        <f t="shared" si="80"/>
        <v>55_7</v>
      </c>
      <c r="AO151" s="55">
        <v>4063</v>
      </c>
      <c r="AP151" s="494"/>
      <c r="AQ151" s="48">
        <v>55</v>
      </c>
      <c r="AR151" s="48">
        <f t="shared" si="92"/>
        <v>7</v>
      </c>
      <c r="AS151" s="55">
        <v>37</v>
      </c>
      <c r="AT151" s="48">
        <f t="shared" si="81"/>
        <v>7</v>
      </c>
      <c r="AU151" s="48" t="str">
        <f t="shared" si="82"/>
        <v>55_7</v>
      </c>
      <c r="AV151" s="136">
        <f t="shared" si="86"/>
        <v>3983</v>
      </c>
      <c r="AW151" s="136">
        <f t="shared" si="87"/>
        <v>4063</v>
      </c>
      <c r="AX151" s="136">
        <f t="shared" si="83"/>
        <v>4063</v>
      </c>
      <c r="AY151" s="43">
        <f t="shared" si="88"/>
        <v>26.044871794871796</v>
      </c>
      <c r="AZ151" s="5"/>
      <c r="BA151" s="5"/>
      <c r="BB151" s="5"/>
      <c r="BC151" s="5"/>
      <c r="BD151" s="5"/>
      <c r="BE151" s="6"/>
    </row>
    <row r="152" spans="1:57" ht="11.25" x14ac:dyDescent="0.15">
      <c r="A152" s="48">
        <v>55</v>
      </c>
      <c r="B152" s="55">
        <v>7</v>
      </c>
      <c r="C152" s="55">
        <v>37</v>
      </c>
      <c r="D152" s="48">
        <f t="shared" si="84"/>
        <v>7</v>
      </c>
      <c r="E152" s="48" t="str">
        <f t="shared" si="85"/>
        <v>55_7</v>
      </c>
      <c r="F152" s="55">
        <v>3713</v>
      </c>
      <c r="G152" s="1"/>
      <c r="H152" s="48">
        <v>55</v>
      </c>
      <c r="I152" s="55">
        <v>7</v>
      </c>
      <c r="J152" s="55">
        <v>37</v>
      </c>
      <c r="K152" s="48">
        <f t="shared" si="71"/>
        <v>7</v>
      </c>
      <c r="L152" s="48" t="str">
        <f t="shared" si="72"/>
        <v>55_7</v>
      </c>
      <c r="M152" s="55">
        <v>3824</v>
      </c>
      <c r="N152" s="75"/>
      <c r="O152" s="48">
        <v>55</v>
      </c>
      <c r="P152" s="55">
        <v>7</v>
      </c>
      <c r="Q152" s="55">
        <v>37</v>
      </c>
      <c r="R152" s="48">
        <f t="shared" si="73"/>
        <v>7</v>
      </c>
      <c r="S152" s="48" t="str">
        <f t="shared" si="74"/>
        <v>55_7</v>
      </c>
      <c r="T152" s="55">
        <v>3905</v>
      </c>
      <c r="U152" s="5"/>
      <c r="V152" s="48">
        <v>55</v>
      </c>
      <c r="W152" s="48">
        <f t="shared" si="89"/>
        <v>8</v>
      </c>
      <c r="X152" s="55">
        <v>38</v>
      </c>
      <c r="Y152" s="48">
        <f t="shared" si="75"/>
        <v>8</v>
      </c>
      <c r="Z152" s="48" t="str">
        <f t="shared" si="76"/>
        <v>55_8</v>
      </c>
      <c r="AA152" s="55">
        <v>3986</v>
      </c>
      <c r="AB152" s="5"/>
      <c r="AC152" s="48">
        <v>55</v>
      </c>
      <c r="AD152" s="48">
        <f t="shared" si="90"/>
        <v>8</v>
      </c>
      <c r="AE152" s="55">
        <v>38</v>
      </c>
      <c r="AF152" s="48">
        <f t="shared" si="77"/>
        <v>8</v>
      </c>
      <c r="AG152" s="48" t="str">
        <f t="shared" si="78"/>
        <v>55_8</v>
      </c>
      <c r="AH152" s="55">
        <v>4066</v>
      </c>
      <c r="AI152" s="75"/>
      <c r="AJ152" s="48">
        <v>55</v>
      </c>
      <c r="AK152" s="48">
        <f t="shared" si="91"/>
        <v>8</v>
      </c>
      <c r="AL152" s="55">
        <v>38</v>
      </c>
      <c r="AM152" s="48">
        <f t="shared" si="79"/>
        <v>8</v>
      </c>
      <c r="AN152" s="48" t="str">
        <f t="shared" si="80"/>
        <v>55_8</v>
      </c>
      <c r="AO152" s="55">
        <v>4147</v>
      </c>
      <c r="AP152" s="494"/>
      <c r="AQ152" s="48">
        <v>55</v>
      </c>
      <c r="AR152" s="48">
        <f t="shared" si="92"/>
        <v>8</v>
      </c>
      <c r="AS152" s="55">
        <v>38</v>
      </c>
      <c r="AT152" s="48">
        <f t="shared" si="81"/>
        <v>8</v>
      </c>
      <c r="AU152" s="48" t="str">
        <f t="shared" si="82"/>
        <v>55_8</v>
      </c>
      <c r="AV152" s="136">
        <f t="shared" si="86"/>
        <v>4066</v>
      </c>
      <c r="AW152" s="136">
        <f t="shared" si="87"/>
        <v>4147</v>
      </c>
      <c r="AX152" s="136">
        <f t="shared" si="83"/>
        <v>4147</v>
      </c>
      <c r="AY152" s="43">
        <f t="shared" si="88"/>
        <v>26.583333333333332</v>
      </c>
      <c r="AZ152" s="5"/>
      <c r="BA152" s="5"/>
      <c r="BB152" s="5"/>
      <c r="BC152" s="5"/>
      <c r="BD152" s="5"/>
      <c r="BE152" s="6"/>
    </row>
    <row r="153" spans="1:57" x14ac:dyDescent="0.15">
      <c r="A153" s="48">
        <v>55</v>
      </c>
      <c r="B153" s="55">
        <v>8</v>
      </c>
      <c r="C153" s="55">
        <v>38</v>
      </c>
      <c r="D153" s="48">
        <f t="shared" si="84"/>
        <v>8</v>
      </c>
      <c r="E153" s="48" t="str">
        <f t="shared" si="85"/>
        <v>55_8</v>
      </c>
      <c r="F153" s="55">
        <v>3790</v>
      </c>
      <c r="G153" s="1"/>
      <c r="H153" s="48">
        <v>55</v>
      </c>
      <c r="I153" s="55">
        <v>8</v>
      </c>
      <c r="J153" s="55">
        <v>38</v>
      </c>
      <c r="K153" s="48">
        <f t="shared" si="71"/>
        <v>8</v>
      </c>
      <c r="L153" s="48" t="str">
        <f t="shared" si="72"/>
        <v>55_8</v>
      </c>
      <c r="M153" s="55">
        <v>3904</v>
      </c>
      <c r="N153" s="80"/>
      <c r="O153" s="48">
        <v>55</v>
      </c>
      <c r="P153" s="55">
        <v>8</v>
      </c>
      <c r="Q153" s="55">
        <v>38</v>
      </c>
      <c r="R153" s="48">
        <f t="shared" si="73"/>
        <v>8</v>
      </c>
      <c r="S153" s="48" t="str">
        <f t="shared" si="74"/>
        <v>55_8</v>
      </c>
      <c r="T153" s="55">
        <v>3986</v>
      </c>
      <c r="U153" s="5"/>
      <c r="V153" s="48">
        <v>55</v>
      </c>
      <c r="W153" s="48">
        <f t="shared" si="89"/>
        <v>9</v>
      </c>
      <c r="X153" s="55">
        <v>39</v>
      </c>
      <c r="Y153" s="48">
        <f t="shared" si="75"/>
        <v>9</v>
      </c>
      <c r="Z153" s="48" t="str">
        <f t="shared" si="76"/>
        <v>55_9</v>
      </c>
      <c r="AA153" s="55">
        <v>4066</v>
      </c>
      <c r="AB153" s="5"/>
      <c r="AC153" s="48">
        <v>55</v>
      </c>
      <c r="AD153" s="48">
        <f t="shared" si="90"/>
        <v>9</v>
      </c>
      <c r="AE153" s="55">
        <v>39</v>
      </c>
      <c r="AF153" s="48">
        <f t="shared" si="77"/>
        <v>9</v>
      </c>
      <c r="AG153" s="48" t="str">
        <f t="shared" si="78"/>
        <v>55_9</v>
      </c>
      <c r="AH153" s="55">
        <v>4148</v>
      </c>
      <c r="AI153" s="80"/>
      <c r="AJ153" s="48">
        <v>55</v>
      </c>
      <c r="AK153" s="48">
        <f t="shared" si="91"/>
        <v>9</v>
      </c>
      <c r="AL153" s="55">
        <v>39</v>
      </c>
      <c r="AM153" s="48">
        <f t="shared" si="79"/>
        <v>9</v>
      </c>
      <c r="AN153" s="48" t="str">
        <f t="shared" si="80"/>
        <v>55_9</v>
      </c>
      <c r="AO153" s="55">
        <v>4231</v>
      </c>
      <c r="AP153" s="494"/>
      <c r="AQ153" s="48">
        <v>55</v>
      </c>
      <c r="AR153" s="48">
        <f t="shared" si="92"/>
        <v>9</v>
      </c>
      <c r="AS153" s="55">
        <v>39</v>
      </c>
      <c r="AT153" s="48">
        <f t="shared" si="81"/>
        <v>9</v>
      </c>
      <c r="AU153" s="48" t="str">
        <f t="shared" si="82"/>
        <v>55_9</v>
      </c>
      <c r="AV153" s="136">
        <f t="shared" si="86"/>
        <v>4148</v>
      </c>
      <c r="AW153" s="136">
        <f t="shared" si="87"/>
        <v>4231</v>
      </c>
      <c r="AX153" s="136">
        <f t="shared" si="83"/>
        <v>4231</v>
      </c>
      <c r="AY153" s="43">
        <f t="shared" si="88"/>
        <v>27.121794871794872</v>
      </c>
      <c r="AZ153" s="5"/>
      <c r="BA153" s="5"/>
      <c r="BB153" s="5"/>
      <c r="BC153" s="5"/>
      <c r="BD153" s="5"/>
      <c r="BE153" s="6"/>
    </row>
    <row r="154" spans="1:57" x14ac:dyDescent="0.15">
      <c r="A154" s="48">
        <v>55</v>
      </c>
      <c r="B154" s="55">
        <v>9</v>
      </c>
      <c r="C154" s="55">
        <v>39</v>
      </c>
      <c r="D154" s="48">
        <f t="shared" si="84"/>
        <v>9</v>
      </c>
      <c r="E154" s="48" t="str">
        <f t="shared" si="85"/>
        <v>55_9</v>
      </c>
      <c r="F154" s="55">
        <v>3867</v>
      </c>
      <c r="G154" s="1"/>
      <c r="H154" s="48">
        <v>55</v>
      </c>
      <c r="I154" s="55">
        <v>9</v>
      </c>
      <c r="J154" s="55">
        <v>39</v>
      </c>
      <c r="K154" s="48">
        <f t="shared" si="71"/>
        <v>9</v>
      </c>
      <c r="L154" s="48" t="str">
        <f t="shared" si="72"/>
        <v>55_9</v>
      </c>
      <c r="M154" s="55">
        <v>3983</v>
      </c>
      <c r="N154" s="80"/>
      <c r="O154" s="48">
        <v>55</v>
      </c>
      <c r="P154" s="55">
        <v>9</v>
      </c>
      <c r="Q154" s="55">
        <v>39</v>
      </c>
      <c r="R154" s="48">
        <f t="shared" si="73"/>
        <v>9</v>
      </c>
      <c r="S154" s="48" t="str">
        <f t="shared" si="74"/>
        <v>55_9</v>
      </c>
      <c r="T154" s="55">
        <v>4066</v>
      </c>
      <c r="U154" s="5"/>
      <c r="V154" s="48">
        <v>55</v>
      </c>
      <c r="W154" s="48">
        <f t="shared" si="89"/>
        <v>10</v>
      </c>
      <c r="X154" s="55">
        <v>40</v>
      </c>
      <c r="Y154" s="48">
        <f t="shared" si="75"/>
        <v>10</v>
      </c>
      <c r="Z154" s="48" t="str">
        <f t="shared" si="76"/>
        <v>55_10</v>
      </c>
      <c r="AA154" s="55">
        <v>4138</v>
      </c>
      <c r="AB154" s="5"/>
      <c r="AC154" s="48">
        <v>55</v>
      </c>
      <c r="AD154" s="48">
        <f t="shared" si="90"/>
        <v>10</v>
      </c>
      <c r="AE154" s="55">
        <v>40</v>
      </c>
      <c r="AF154" s="48">
        <f t="shared" si="77"/>
        <v>10</v>
      </c>
      <c r="AG154" s="48" t="str">
        <f t="shared" si="78"/>
        <v>55_10</v>
      </c>
      <c r="AH154" s="55">
        <v>4221</v>
      </c>
      <c r="AI154" s="80"/>
      <c r="AJ154" s="48">
        <v>55</v>
      </c>
      <c r="AK154" s="48">
        <f t="shared" si="91"/>
        <v>10</v>
      </c>
      <c r="AL154" s="55">
        <v>40</v>
      </c>
      <c r="AM154" s="48">
        <f t="shared" si="79"/>
        <v>10</v>
      </c>
      <c r="AN154" s="48" t="str">
        <f t="shared" si="80"/>
        <v>55_10</v>
      </c>
      <c r="AO154" s="55">
        <v>4305</v>
      </c>
      <c r="AP154" s="494"/>
      <c r="AQ154" s="48">
        <v>55</v>
      </c>
      <c r="AR154" s="48">
        <f t="shared" si="92"/>
        <v>10</v>
      </c>
      <c r="AS154" s="55">
        <v>40</v>
      </c>
      <c r="AT154" s="48">
        <f t="shared" si="81"/>
        <v>10</v>
      </c>
      <c r="AU154" s="48" t="str">
        <f t="shared" si="82"/>
        <v>55_10</v>
      </c>
      <c r="AV154" s="136">
        <f t="shared" si="86"/>
        <v>4221</v>
      </c>
      <c r="AW154" s="136">
        <f t="shared" si="87"/>
        <v>4305</v>
      </c>
      <c r="AX154" s="136">
        <f t="shared" si="83"/>
        <v>4305</v>
      </c>
      <c r="AY154" s="43">
        <f t="shared" si="88"/>
        <v>27.596153846153847</v>
      </c>
      <c r="AZ154" s="5"/>
      <c r="BA154" s="5"/>
      <c r="BB154" s="5"/>
      <c r="BC154" s="5"/>
      <c r="BD154" s="5"/>
      <c r="BE154" s="6"/>
    </row>
    <row r="155" spans="1:57" x14ac:dyDescent="0.15">
      <c r="A155" s="48">
        <v>55</v>
      </c>
      <c r="B155" s="55">
        <v>10</v>
      </c>
      <c r="C155" s="55">
        <v>40</v>
      </c>
      <c r="D155" s="48">
        <f t="shared" si="84"/>
        <v>10</v>
      </c>
      <c r="E155" s="48" t="str">
        <f t="shared" si="85"/>
        <v>55_10</v>
      </c>
      <c r="F155" s="55">
        <v>3935</v>
      </c>
      <c r="G155" s="1"/>
      <c r="H155" s="48">
        <v>55</v>
      </c>
      <c r="I155" s="55">
        <v>10</v>
      </c>
      <c r="J155" s="55">
        <v>40</v>
      </c>
      <c r="K155" s="48">
        <f t="shared" si="71"/>
        <v>10</v>
      </c>
      <c r="L155" s="48" t="str">
        <f t="shared" si="72"/>
        <v>55_10</v>
      </c>
      <c r="M155" s="55">
        <v>4053</v>
      </c>
      <c r="N155" s="80"/>
      <c r="O155" s="48">
        <v>55</v>
      </c>
      <c r="P155" s="55">
        <v>10</v>
      </c>
      <c r="Q155" s="55">
        <v>40</v>
      </c>
      <c r="R155" s="48">
        <f t="shared" si="73"/>
        <v>10</v>
      </c>
      <c r="S155" s="48" t="str">
        <f t="shared" si="74"/>
        <v>55_10</v>
      </c>
      <c r="T155" s="55">
        <v>4138</v>
      </c>
      <c r="U155" s="5"/>
      <c r="V155" s="48">
        <v>55</v>
      </c>
      <c r="W155" s="48">
        <f t="shared" si="89"/>
        <v>11</v>
      </c>
      <c r="X155" s="55">
        <v>41</v>
      </c>
      <c r="Y155" s="48">
        <f t="shared" si="75"/>
        <v>11</v>
      </c>
      <c r="Z155" s="48" t="str">
        <f t="shared" si="76"/>
        <v>55_11</v>
      </c>
      <c r="AA155" s="55">
        <v>4218</v>
      </c>
      <c r="AB155" s="5"/>
      <c r="AC155" s="48">
        <v>55</v>
      </c>
      <c r="AD155" s="48">
        <f t="shared" si="90"/>
        <v>11</v>
      </c>
      <c r="AE155" s="55">
        <v>41</v>
      </c>
      <c r="AF155" s="48">
        <f t="shared" si="77"/>
        <v>11</v>
      </c>
      <c r="AG155" s="48" t="str">
        <f t="shared" si="78"/>
        <v>55_11</v>
      </c>
      <c r="AH155" s="55">
        <v>4302</v>
      </c>
      <c r="AI155" s="80"/>
      <c r="AJ155" s="48">
        <v>55</v>
      </c>
      <c r="AK155" s="48">
        <f t="shared" si="91"/>
        <v>11</v>
      </c>
      <c r="AL155" s="55">
        <v>41</v>
      </c>
      <c r="AM155" s="48">
        <f t="shared" si="79"/>
        <v>11</v>
      </c>
      <c r="AN155" s="48" t="str">
        <f t="shared" si="80"/>
        <v>55_11</v>
      </c>
      <c r="AO155" s="55">
        <v>4388</v>
      </c>
      <c r="AP155" s="494"/>
      <c r="AQ155" s="48">
        <v>55</v>
      </c>
      <c r="AR155" s="48">
        <f t="shared" si="92"/>
        <v>11</v>
      </c>
      <c r="AS155" s="55">
        <v>41</v>
      </c>
      <c r="AT155" s="48">
        <f t="shared" si="81"/>
        <v>11</v>
      </c>
      <c r="AU155" s="48" t="str">
        <f t="shared" si="82"/>
        <v>55_11</v>
      </c>
      <c r="AV155" s="136">
        <f t="shared" si="86"/>
        <v>4302</v>
      </c>
      <c r="AW155" s="136">
        <f t="shared" si="87"/>
        <v>4388</v>
      </c>
      <c r="AX155" s="136">
        <f t="shared" si="83"/>
        <v>4388</v>
      </c>
      <c r="AY155" s="43">
        <f t="shared" si="88"/>
        <v>28.128205128205128</v>
      </c>
      <c r="AZ155" s="5"/>
      <c r="BA155" s="5"/>
      <c r="BB155" s="5"/>
      <c r="BC155" s="5"/>
      <c r="BD155" s="5"/>
      <c r="BE155" s="6"/>
    </row>
    <row r="156" spans="1:57" x14ac:dyDescent="0.15">
      <c r="A156" s="48">
        <v>55</v>
      </c>
      <c r="B156" s="55">
        <v>11</v>
      </c>
      <c r="C156" s="55">
        <v>41</v>
      </c>
      <c r="D156" s="48">
        <f t="shared" si="84"/>
        <v>11</v>
      </c>
      <c r="E156" s="48" t="str">
        <f t="shared" si="85"/>
        <v>55_11</v>
      </c>
      <c r="F156" s="55">
        <v>4010</v>
      </c>
      <c r="G156" s="1"/>
      <c r="H156" s="48">
        <v>55</v>
      </c>
      <c r="I156" s="55">
        <v>11</v>
      </c>
      <c r="J156" s="55">
        <v>41</v>
      </c>
      <c r="K156" s="48">
        <f t="shared" si="71"/>
        <v>11</v>
      </c>
      <c r="L156" s="48" t="str">
        <f t="shared" si="72"/>
        <v>55_11</v>
      </c>
      <c r="M156" s="55">
        <v>4131</v>
      </c>
      <c r="N156" s="80"/>
      <c r="O156" s="48">
        <v>55</v>
      </c>
      <c r="P156" s="55">
        <v>11</v>
      </c>
      <c r="Q156" s="55">
        <v>41</v>
      </c>
      <c r="R156" s="48">
        <f t="shared" si="73"/>
        <v>11</v>
      </c>
      <c r="S156" s="48" t="str">
        <f t="shared" si="74"/>
        <v>55_11</v>
      </c>
      <c r="T156" s="55">
        <v>4218</v>
      </c>
      <c r="U156" s="5"/>
      <c r="V156" s="48">
        <v>55</v>
      </c>
      <c r="W156" s="48">
        <f t="shared" si="89"/>
        <v>12</v>
      </c>
      <c r="X156" s="55">
        <v>42</v>
      </c>
      <c r="Y156" s="48">
        <f t="shared" si="75"/>
        <v>12</v>
      </c>
      <c r="Z156" s="48" t="str">
        <f t="shared" si="76"/>
        <v>55_12</v>
      </c>
      <c r="AA156" s="55">
        <v>4295</v>
      </c>
      <c r="AB156" s="5"/>
      <c r="AC156" s="48">
        <v>55</v>
      </c>
      <c r="AD156" s="48">
        <f t="shared" si="90"/>
        <v>12</v>
      </c>
      <c r="AE156" s="55">
        <v>42</v>
      </c>
      <c r="AF156" s="48">
        <f t="shared" si="77"/>
        <v>12</v>
      </c>
      <c r="AG156" s="48" t="str">
        <f t="shared" si="78"/>
        <v>55_12</v>
      </c>
      <c r="AH156" s="55">
        <v>4381</v>
      </c>
      <c r="AI156" s="80"/>
      <c r="AJ156" s="48">
        <v>55</v>
      </c>
      <c r="AK156" s="48">
        <f t="shared" si="91"/>
        <v>12</v>
      </c>
      <c r="AL156" s="55">
        <v>42</v>
      </c>
      <c r="AM156" s="48">
        <f t="shared" si="79"/>
        <v>12</v>
      </c>
      <c r="AN156" s="48" t="str">
        <f t="shared" si="80"/>
        <v>55_12</v>
      </c>
      <c r="AO156" s="55">
        <v>4468</v>
      </c>
      <c r="AP156" s="494"/>
      <c r="AQ156" s="48">
        <v>55</v>
      </c>
      <c r="AR156" s="48">
        <f t="shared" si="92"/>
        <v>12</v>
      </c>
      <c r="AS156" s="55">
        <v>42</v>
      </c>
      <c r="AT156" s="48">
        <f t="shared" si="81"/>
        <v>12</v>
      </c>
      <c r="AU156" s="48" t="str">
        <f t="shared" si="82"/>
        <v>55_12</v>
      </c>
      <c r="AV156" s="136">
        <f t="shared" si="86"/>
        <v>4381</v>
      </c>
      <c r="AW156" s="136">
        <f t="shared" si="87"/>
        <v>4468</v>
      </c>
      <c r="AX156" s="136">
        <f t="shared" si="83"/>
        <v>4468</v>
      </c>
      <c r="AY156" s="43">
        <f t="shared" si="88"/>
        <v>28.641025641025642</v>
      </c>
      <c r="AZ156" s="5"/>
      <c r="BA156" s="5"/>
      <c r="BB156" s="5"/>
      <c r="BC156" s="5"/>
      <c r="BD156" s="5"/>
      <c r="BE156" s="6"/>
    </row>
    <row r="157" spans="1:57" x14ac:dyDescent="0.15">
      <c r="A157" s="55">
        <v>59</v>
      </c>
      <c r="B157" s="55">
        <v>0</v>
      </c>
      <c r="C157" s="55">
        <v>25</v>
      </c>
      <c r="D157" s="48">
        <f t="shared" si="84"/>
        <v>0</v>
      </c>
      <c r="E157" s="48" t="str">
        <f t="shared" si="85"/>
        <v>59_0</v>
      </c>
      <c r="F157" s="55">
        <v>2877</v>
      </c>
      <c r="G157" s="1"/>
      <c r="H157" s="55">
        <v>59</v>
      </c>
      <c r="I157" s="55">
        <v>0</v>
      </c>
      <c r="J157" s="55">
        <v>25</v>
      </c>
      <c r="K157" s="48">
        <f t="shared" si="71"/>
        <v>0</v>
      </c>
      <c r="L157" s="48" t="str">
        <f t="shared" si="72"/>
        <v>59_0</v>
      </c>
      <c r="M157" s="55">
        <v>2963</v>
      </c>
      <c r="N157" s="80"/>
      <c r="O157" s="55">
        <v>59</v>
      </c>
      <c r="P157" s="55">
        <v>0</v>
      </c>
      <c r="Q157" s="55">
        <v>25</v>
      </c>
      <c r="R157" s="48">
        <f t="shared" si="73"/>
        <v>0</v>
      </c>
      <c r="S157" s="48" t="str">
        <f t="shared" si="74"/>
        <v>59_0</v>
      </c>
      <c r="T157" s="55">
        <v>3026</v>
      </c>
      <c r="U157" s="5"/>
      <c r="V157" s="55">
        <v>59</v>
      </c>
      <c r="W157" s="55">
        <v>1</v>
      </c>
      <c r="X157" s="55">
        <v>27</v>
      </c>
      <c r="Y157" s="48">
        <f t="shared" si="75"/>
        <v>1</v>
      </c>
      <c r="Z157" s="48" t="str">
        <f t="shared" si="76"/>
        <v>59_1</v>
      </c>
      <c r="AA157" s="55">
        <v>3178</v>
      </c>
      <c r="AB157" s="5"/>
      <c r="AC157" s="55">
        <v>59</v>
      </c>
      <c r="AD157" s="55">
        <v>1</v>
      </c>
      <c r="AE157" s="55">
        <v>27</v>
      </c>
      <c r="AF157" s="48">
        <f t="shared" si="77"/>
        <v>1</v>
      </c>
      <c r="AG157" s="48" t="str">
        <f t="shared" si="78"/>
        <v>59_1</v>
      </c>
      <c r="AH157" s="55">
        <v>3241</v>
      </c>
      <c r="AI157" s="80"/>
      <c r="AJ157" s="55">
        <v>59</v>
      </c>
      <c r="AK157" s="55">
        <v>1</v>
      </c>
      <c r="AL157" s="55">
        <v>27</v>
      </c>
      <c r="AM157" s="48">
        <f t="shared" si="79"/>
        <v>1</v>
      </c>
      <c r="AN157" s="48" t="str">
        <f t="shared" si="80"/>
        <v>59_1</v>
      </c>
      <c r="AO157" s="55">
        <v>3306</v>
      </c>
      <c r="AP157" s="494"/>
      <c r="AQ157" s="55">
        <v>59</v>
      </c>
      <c r="AR157" s="55">
        <v>1</v>
      </c>
      <c r="AS157" s="55">
        <v>27</v>
      </c>
      <c r="AT157" s="48">
        <f t="shared" si="81"/>
        <v>1</v>
      </c>
      <c r="AU157" s="48" t="str">
        <f t="shared" si="82"/>
        <v>59_1</v>
      </c>
      <c r="AV157" s="136">
        <f t="shared" si="86"/>
        <v>3241</v>
      </c>
      <c r="AW157" s="136">
        <f t="shared" si="87"/>
        <v>3306</v>
      </c>
      <c r="AX157" s="136">
        <f t="shared" si="83"/>
        <v>3306</v>
      </c>
      <c r="AY157" s="43">
        <f t="shared" si="88"/>
        <v>21.192307692307693</v>
      </c>
      <c r="AZ157" s="5"/>
      <c r="BA157" s="5"/>
      <c r="BB157" s="5"/>
      <c r="BC157" s="5"/>
      <c r="BD157" s="5"/>
      <c r="BE157" s="6"/>
    </row>
    <row r="158" spans="1:57" x14ac:dyDescent="0.15">
      <c r="A158" s="55">
        <v>59</v>
      </c>
      <c r="B158" s="55">
        <v>1</v>
      </c>
      <c r="C158" s="55">
        <v>27</v>
      </c>
      <c r="D158" s="48">
        <f t="shared" si="84"/>
        <v>1</v>
      </c>
      <c r="E158" s="48" t="str">
        <f t="shared" si="85"/>
        <v>59_1</v>
      </c>
      <c r="F158" s="55">
        <v>3022</v>
      </c>
      <c r="G158" s="1"/>
      <c r="H158" s="55">
        <v>59</v>
      </c>
      <c r="I158" s="55">
        <v>1</v>
      </c>
      <c r="J158" s="55">
        <v>27</v>
      </c>
      <c r="K158" s="48">
        <f t="shared" si="71"/>
        <v>1</v>
      </c>
      <c r="L158" s="48" t="str">
        <f t="shared" si="72"/>
        <v>59_1</v>
      </c>
      <c r="M158" s="55">
        <v>3112</v>
      </c>
      <c r="N158" s="80"/>
      <c r="O158" s="55">
        <v>59</v>
      </c>
      <c r="P158" s="55">
        <v>1</v>
      </c>
      <c r="Q158" s="55">
        <v>27</v>
      </c>
      <c r="R158" s="48">
        <f t="shared" si="73"/>
        <v>1</v>
      </c>
      <c r="S158" s="48" t="str">
        <f t="shared" si="74"/>
        <v>59_1</v>
      </c>
      <c r="T158" s="55">
        <v>3178</v>
      </c>
      <c r="U158" s="5"/>
      <c r="V158" s="55">
        <v>59</v>
      </c>
      <c r="W158" s="55">
        <v>2</v>
      </c>
      <c r="X158" s="55">
        <v>29</v>
      </c>
      <c r="Y158" s="48">
        <f t="shared" si="75"/>
        <v>2</v>
      </c>
      <c r="Z158" s="48" t="str">
        <f t="shared" si="76"/>
        <v>59_2</v>
      </c>
      <c r="AA158" s="55">
        <v>3321</v>
      </c>
      <c r="AB158" s="5"/>
      <c r="AC158" s="55">
        <v>59</v>
      </c>
      <c r="AD158" s="55">
        <v>2</v>
      </c>
      <c r="AE158" s="55">
        <v>29</v>
      </c>
      <c r="AF158" s="48">
        <f t="shared" si="77"/>
        <v>2</v>
      </c>
      <c r="AG158" s="48" t="str">
        <f t="shared" si="78"/>
        <v>59_2</v>
      </c>
      <c r="AH158" s="55">
        <v>3388</v>
      </c>
      <c r="AI158" s="80"/>
      <c r="AJ158" s="55">
        <v>59</v>
      </c>
      <c r="AK158" s="55">
        <v>2</v>
      </c>
      <c r="AL158" s="55">
        <v>29</v>
      </c>
      <c r="AM158" s="48">
        <f t="shared" si="79"/>
        <v>2</v>
      </c>
      <c r="AN158" s="48" t="str">
        <f t="shared" si="80"/>
        <v>59_2</v>
      </c>
      <c r="AO158" s="55">
        <v>3455</v>
      </c>
      <c r="AP158" s="494"/>
      <c r="AQ158" s="55">
        <v>59</v>
      </c>
      <c r="AR158" s="55">
        <v>2</v>
      </c>
      <c r="AS158" s="55">
        <v>29</v>
      </c>
      <c r="AT158" s="48">
        <f t="shared" si="81"/>
        <v>2</v>
      </c>
      <c r="AU158" s="48" t="str">
        <f t="shared" si="82"/>
        <v>59_2</v>
      </c>
      <c r="AV158" s="136">
        <f t="shared" si="86"/>
        <v>3388</v>
      </c>
      <c r="AW158" s="136">
        <f t="shared" si="87"/>
        <v>3455</v>
      </c>
      <c r="AX158" s="136">
        <f t="shared" si="83"/>
        <v>3455</v>
      </c>
      <c r="AY158" s="43">
        <f t="shared" si="88"/>
        <v>22.147435897435898</v>
      </c>
      <c r="AZ158" s="5"/>
      <c r="BA158" s="5"/>
      <c r="BB158" s="5"/>
      <c r="BC158" s="5"/>
      <c r="BD158" s="5"/>
      <c r="BE158" s="6"/>
    </row>
    <row r="159" spans="1:57" x14ac:dyDescent="0.15">
      <c r="A159" s="55">
        <v>59</v>
      </c>
      <c r="B159" s="55">
        <v>2</v>
      </c>
      <c r="C159" s="55">
        <v>29</v>
      </c>
      <c r="D159" s="48">
        <f t="shared" si="84"/>
        <v>2</v>
      </c>
      <c r="E159" s="48" t="str">
        <f t="shared" si="85"/>
        <v>59_2</v>
      </c>
      <c r="F159" s="55">
        <v>3158</v>
      </c>
      <c r="G159" s="1"/>
      <c r="H159" s="55">
        <v>59</v>
      </c>
      <c r="I159" s="55">
        <v>2</v>
      </c>
      <c r="J159" s="55">
        <v>29</v>
      </c>
      <c r="K159" s="48">
        <f t="shared" si="71"/>
        <v>2</v>
      </c>
      <c r="L159" s="48" t="str">
        <f t="shared" si="72"/>
        <v>59_2</v>
      </c>
      <c r="M159" s="55">
        <v>3253</v>
      </c>
      <c r="N159" s="80"/>
      <c r="O159" s="55">
        <v>59</v>
      </c>
      <c r="P159" s="55">
        <v>2</v>
      </c>
      <c r="Q159" s="55">
        <v>29</v>
      </c>
      <c r="R159" s="48">
        <f t="shared" si="73"/>
        <v>2</v>
      </c>
      <c r="S159" s="48" t="str">
        <f t="shared" si="74"/>
        <v>59_2</v>
      </c>
      <c r="T159" s="55">
        <v>3321</v>
      </c>
      <c r="U159" s="5"/>
      <c r="V159" s="55">
        <v>59</v>
      </c>
      <c r="W159" s="55">
        <v>3</v>
      </c>
      <c r="X159" s="55">
        <v>31</v>
      </c>
      <c r="Y159" s="48">
        <f t="shared" si="75"/>
        <v>3</v>
      </c>
      <c r="Z159" s="48" t="str">
        <f t="shared" si="76"/>
        <v>59_3</v>
      </c>
      <c r="AA159" s="55">
        <v>3466</v>
      </c>
      <c r="AB159" s="5"/>
      <c r="AC159" s="55">
        <v>59</v>
      </c>
      <c r="AD159" s="55">
        <v>3</v>
      </c>
      <c r="AE159" s="55">
        <v>31</v>
      </c>
      <c r="AF159" s="48">
        <f t="shared" si="77"/>
        <v>3</v>
      </c>
      <c r="AG159" s="48" t="str">
        <f t="shared" si="78"/>
        <v>59_3</v>
      </c>
      <c r="AH159" s="55">
        <v>3536</v>
      </c>
      <c r="AI159" s="80"/>
      <c r="AJ159" s="55">
        <v>59</v>
      </c>
      <c r="AK159" s="55">
        <v>3</v>
      </c>
      <c r="AL159" s="55">
        <v>31</v>
      </c>
      <c r="AM159" s="48">
        <f t="shared" si="79"/>
        <v>3</v>
      </c>
      <c r="AN159" s="48" t="str">
        <f t="shared" si="80"/>
        <v>59_3</v>
      </c>
      <c r="AO159" s="55">
        <v>3606</v>
      </c>
      <c r="AP159" s="494"/>
      <c r="AQ159" s="55">
        <v>59</v>
      </c>
      <c r="AR159" s="55">
        <v>3</v>
      </c>
      <c r="AS159" s="55">
        <v>31</v>
      </c>
      <c r="AT159" s="48">
        <f t="shared" si="81"/>
        <v>3</v>
      </c>
      <c r="AU159" s="48" t="str">
        <f t="shared" si="82"/>
        <v>59_3</v>
      </c>
      <c r="AV159" s="136">
        <f t="shared" si="86"/>
        <v>3536</v>
      </c>
      <c r="AW159" s="136">
        <f t="shared" si="87"/>
        <v>3606</v>
      </c>
      <c r="AX159" s="136">
        <f t="shared" si="83"/>
        <v>3606</v>
      </c>
      <c r="AY159" s="43">
        <f t="shared" si="88"/>
        <v>23.115384615384617</v>
      </c>
      <c r="AZ159" s="5"/>
      <c r="BA159" s="5"/>
      <c r="BB159" s="5"/>
      <c r="BC159" s="5"/>
      <c r="BD159" s="5"/>
      <c r="BE159" s="6"/>
    </row>
    <row r="160" spans="1:57" x14ac:dyDescent="0.15">
      <c r="A160" s="55">
        <v>59</v>
      </c>
      <c r="B160" s="55">
        <v>3</v>
      </c>
      <c r="C160" s="55">
        <v>31</v>
      </c>
      <c r="D160" s="48">
        <f t="shared" si="84"/>
        <v>3</v>
      </c>
      <c r="E160" s="48" t="str">
        <f t="shared" si="85"/>
        <v>59_3</v>
      </c>
      <c r="F160" s="55">
        <v>3296</v>
      </c>
      <c r="G160" s="1"/>
      <c r="H160" s="55">
        <v>59</v>
      </c>
      <c r="I160" s="55">
        <v>3</v>
      </c>
      <c r="J160" s="55">
        <v>31</v>
      </c>
      <c r="K160" s="48">
        <f t="shared" si="71"/>
        <v>3</v>
      </c>
      <c r="L160" s="48" t="str">
        <f t="shared" si="72"/>
        <v>59_3</v>
      </c>
      <c r="M160" s="55">
        <v>3395</v>
      </c>
      <c r="N160" s="80"/>
      <c r="O160" s="55">
        <v>59</v>
      </c>
      <c r="P160" s="55">
        <v>3</v>
      </c>
      <c r="Q160" s="55">
        <v>31</v>
      </c>
      <c r="R160" s="48">
        <f t="shared" si="73"/>
        <v>3</v>
      </c>
      <c r="S160" s="48" t="str">
        <f t="shared" si="74"/>
        <v>59_3</v>
      </c>
      <c r="T160" s="55">
        <v>3466</v>
      </c>
      <c r="U160" s="5"/>
      <c r="V160" s="55">
        <v>59</v>
      </c>
      <c r="W160" s="55">
        <v>4</v>
      </c>
      <c r="X160" s="55">
        <v>33</v>
      </c>
      <c r="Y160" s="48">
        <f t="shared" si="75"/>
        <v>4</v>
      </c>
      <c r="Z160" s="48" t="str">
        <f t="shared" si="76"/>
        <v>59_4</v>
      </c>
      <c r="AA160" s="55">
        <v>3612</v>
      </c>
      <c r="AB160" s="5"/>
      <c r="AC160" s="55">
        <v>59</v>
      </c>
      <c r="AD160" s="55">
        <v>4</v>
      </c>
      <c r="AE160" s="55">
        <v>33</v>
      </c>
      <c r="AF160" s="48">
        <f t="shared" si="77"/>
        <v>4</v>
      </c>
      <c r="AG160" s="48" t="str">
        <f t="shared" si="78"/>
        <v>59_4</v>
      </c>
      <c r="AH160" s="55">
        <v>3684</v>
      </c>
      <c r="AI160" s="80"/>
      <c r="AJ160" s="55">
        <v>59</v>
      </c>
      <c r="AK160" s="55">
        <v>4</v>
      </c>
      <c r="AL160" s="55">
        <v>33</v>
      </c>
      <c r="AM160" s="48">
        <f t="shared" si="79"/>
        <v>4</v>
      </c>
      <c r="AN160" s="48" t="str">
        <f t="shared" si="80"/>
        <v>59_4</v>
      </c>
      <c r="AO160" s="55">
        <v>3758</v>
      </c>
      <c r="AP160" s="494"/>
      <c r="AQ160" s="55">
        <v>59</v>
      </c>
      <c r="AR160" s="55">
        <v>4</v>
      </c>
      <c r="AS160" s="55">
        <v>33</v>
      </c>
      <c r="AT160" s="48">
        <f t="shared" si="81"/>
        <v>4</v>
      </c>
      <c r="AU160" s="48" t="str">
        <f t="shared" si="82"/>
        <v>59_4</v>
      </c>
      <c r="AV160" s="136">
        <f t="shared" si="86"/>
        <v>3684</v>
      </c>
      <c r="AW160" s="136">
        <f t="shared" si="87"/>
        <v>3758</v>
      </c>
      <c r="AX160" s="136">
        <f t="shared" si="83"/>
        <v>3758</v>
      </c>
      <c r="AY160" s="43">
        <f t="shared" si="88"/>
        <v>24.089743589743591</v>
      </c>
      <c r="AZ160" s="5"/>
      <c r="BA160" s="5"/>
      <c r="BB160" s="5"/>
      <c r="BC160" s="5"/>
      <c r="BD160" s="5"/>
      <c r="BE160" s="6"/>
    </row>
    <row r="161" spans="1:57" x14ac:dyDescent="0.15">
      <c r="A161" s="48">
        <v>60</v>
      </c>
      <c r="B161" s="55">
        <v>0</v>
      </c>
      <c r="C161" s="55">
        <v>32</v>
      </c>
      <c r="D161" s="48">
        <f t="shared" si="84"/>
        <v>0</v>
      </c>
      <c r="E161" s="48" t="str">
        <f t="shared" si="85"/>
        <v>60_0</v>
      </c>
      <c r="F161" s="55">
        <v>3364</v>
      </c>
      <c r="G161" s="1"/>
      <c r="H161" s="48">
        <v>60</v>
      </c>
      <c r="I161" s="55">
        <v>0</v>
      </c>
      <c r="J161" s="55">
        <v>32</v>
      </c>
      <c r="K161" s="48">
        <f t="shared" si="71"/>
        <v>0</v>
      </c>
      <c r="L161" s="48" t="str">
        <f t="shared" si="72"/>
        <v>60_0</v>
      </c>
      <c r="M161" s="55">
        <v>3465</v>
      </c>
      <c r="N161" s="80"/>
      <c r="O161" s="48">
        <v>60</v>
      </c>
      <c r="P161" s="55">
        <v>0</v>
      </c>
      <c r="Q161" s="55">
        <v>32</v>
      </c>
      <c r="R161" s="48">
        <f t="shared" si="73"/>
        <v>0</v>
      </c>
      <c r="S161" s="48" t="str">
        <f t="shared" si="74"/>
        <v>60_0</v>
      </c>
      <c r="T161" s="55">
        <v>3538</v>
      </c>
      <c r="U161" s="5"/>
      <c r="V161" s="48">
        <v>60</v>
      </c>
      <c r="W161" s="55">
        <v>1</v>
      </c>
      <c r="X161" s="55">
        <v>34</v>
      </c>
      <c r="Y161" s="48">
        <f t="shared" si="75"/>
        <v>1</v>
      </c>
      <c r="Z161" s="48" t="str">
        <f t="shared" si="76"/>
        <v>60_1</v>
      </c>
      <c r="AA161" s="55">
        <v>3686</v>
      </c>
      <c r="AB161" s="5"/>
      <c r="AC161" s="48">
        <v>60</v>
      </c>
      <c r="AD161" s="55">
        <v>1</v>
      </c>
      <c r="AE161" s="55">
        <v>34</v>
      </c>
      <c r="AF161" s="48">
        <f t="shared" si="77"/>
        <v>1</v>
      </c>
      <c r="AG161" s="48" t="str">
        <f t="shared" si="78"/>
        <v>60_1</v>
      </c>
      <c r="AH161" s="55">
        <v>3760</v>
      </c>
      <c r="AI161" s="80"/>
      <c r="AJ161" s="48">
        <v>60</v>
      </c>
      <c r="AK161" s="55">
        <v>1</v>
      </c>
      <c r="AL161" s="55">
        <v>34</v>
      </c>
      <c r="AM161" s="48">
        <f t="shared" si="79"/>
        <v>1</v>
      </c>
      <c r="AN161" s="48" t="str">
        <f t="shared" si="80"/>
        <v>60_1</v>
      </c>
      <c r="AO161" s="55">
        <v>3835</v>
      </c>
      <c r="AP161" s="494"/>
      <c r="AQ161" s="48">
        <v>60</v>
      </c>
      <c r="AR161" s="55">
        <v>1</v>
      </c>
      <c r="AS161" s="55">
        <v>34</v>
      </c>
      <c r="AT161" s="48">
        <f t="shared" si="81"/>
        <v>1</v>
      </c>
      <c r="AU161" s="48" t="str">
        <f t="shared" si="82"/>
        <v>60_1</v>
      </c>
      <c r="AV161" s="136">
        <f t="shared" si="86"/>
        <v>3760</v>
      </c>
      <c r="AW161" s="136">
        <f t="shared" si="87"/>
        <v>3835</v>
      </c>
      <c r="AX161" s="136">
        <f t="shared" si="83"/>
        <v>3835</v>
      </c>
      <c r="AY161" s="43">
        <f t="shared" si="88"/>
        <v>24.583333333333332</v>
      </c>
      <c r="AZ161" s="5"/>
      <c r="BA161" s="5"/>
      <c r="BB161" s="5"/>
      <c r="BC161" s="5"/>
      <c r="BD161" s="5"/>
      <c r="BE161" s="6"/>
    </row>
    <row r="162" spans="1:57" x14ac:dyDescent="0.15">
      <c r="A162" s="48">
        <v>60</v>
      </c>
      <c r="B162" s="55">
        <v>1</v>
      </c>
      <c r="C162" s="55">
        <v>34</v>
      </c>
      <c r="D162" s="48">
        <f t="shared" si="84"/>
        <v>1</v>
      </c>
      <c r="E162" s="48" t="str">
        <f t="shared" si="85"/>
        <v>60_1</v>
      </c>
      <c r="F162" s="55">
        <v>3505</v>
      </c>
      <c r="G162" s="1"/>
      <c r="H162" s="48">
        <v>60</v>
      </c>
      <c r="I162" s="55">
        <v>1</v>
      </c>
      <c r="J162" s="55">
        <v>34</v>
      </c>
      <c r="K162" s="48">
        <f t="shared" si="71"/>
        <v>1</v>
      </c>
      <c r="L162" s="48" t="str">
        <f t="shared" si="72"/>
        <v>60_1</v>
      </c>
      <c r="M162" s="55">
        <v>3611</v>
      </c>
      <c r="N162" s="5"/>
      <c r="O162" s="48">
        <v>60</v>
      </c>
      <c r="P162" s="55">
        <v>1</v>
      </c>
      <c r="Q162" s="55">
        <v>34</v>
      </c>
      <c r="R162" s="48">
        <f t="shared" si="73"/>
        <v>1</v>
      </c>
      <c r="S162" s="48" t="str">
        <f t="shared" si="74"/>
        <v>60_1</v>
      </c>
      <c r="T162" s="55">
        <v>3686</v>
      </c>
      <c r="U162" s="5"/>
      <c r="V162" s="48">
        <v>60</v>
      </c>
      <c r="W162" s="48">
        <f t="shared" ref="W162:W171" si="93">W161+1</f>
        <v>2</v>
      </c>
      <c r="X162" s="55">
        <v>36</v>
      </c>
      <c r="Y162" s="48">
        <f t="shared" si="75"/>
        <v>2</v>
      </c>
      <c r="Z162" s="48" t="str">
        <f t="shared" si="76"/>
        <v>60_2</v>
      </c>
      <c r="AA162" s="55">
        <v>3826</v>
      </c>
      <c r="AB162" s="5"/>
      <c r="AC162" s="48">
        <v>60</v>
      </c>
      <c r="AD162" s="48">
        <f t="shared" ref="AD162:AD171" si="94">AD161+1</f>
        <v>2</v>
      </c>
      <c r="AE162" s="55">
        <v>36</v>
      </c>
      <c r="AF162" s="48">
        <f t="shared" si="77"/>
        <v>2</v>
      </c>
      <c r="AG162" s="48" t="str">
        <f t="shared" si="78"/>
        <v>60_2</v>
      </c>
      <c r="AH162" s="55">
        <v>3902</v>
      </c>
      <c r="AI162" s="5"/>
      <c r="AJ162" s="48">
        <v>60</v>
      </c>
      <c r="AK162" s="48">
        <f t="shared" ref="AK162:AK171" si="95">AK161+1</f>
        <v>2</v>
      </c>
      <c r="AL162" s="55">
        <v>36</v>
      </c>
      <c r="AM162" s="48">
        <f t="shared" si="79"/>
        <v>2</v>
      </c>
      <c r="AN162" s="48" t="str">
        <f t="shared" si="80"/>
        <v>60_2</v>
      </c>
      <c r="AO162" s="55">
        <v>3981</v>
      </c>
      <c r="AP162" s="494"/>
      <c r="AQ162" s="48">
        <v>60</v>
      </c>
      <c r="AR162" s="48">
        <f t="shared" ref="AR162:AR171" si="96">AR161+1</f>
        <v>2</v>
      </c>
      <c r="AS162" s="55">
        <v>36</v>
      </c>
      <c r="AT162" s="48">
        <f t="shared" si="81"/>
        <v>2</v>
      </c>
      <c r="AU162" s="48" t="str">
        <f t="shared" si="82"/>
        <v>60_2</v>
      </c>
      <c r="AV162" s="136">
        <f t="shared" si="86"/>
        <v>3902</v>
      </c>
      <c r="AW162" s="136">
        <f t="shared" si="87"/>
        <v>3981</v>
      </c>
      <c r="AX162" s="136">
        <f t="shared" si="83"/>
        <v>3981</v>
      </c>
      <c r="AY162" s="43">
        <f t="shared" si="88"/>
        <v>25.51923076923077</v>
      </c>
      <c r="AZ162" s="5"/>
      <c r="BA162" s="5"/>
      <c r="BB162" s="5"/>
      <c r="BC162" s="5"/>
      <c r="BD162" s="5"/>
      <c r="BE162" s="6"/>
    </row>
    <row r="163" spans="1:57" ht="11.25" x14ac:dyDescent="0.15">
      <c r="A163" s="48">
        <v>60</v>
      </c>
      <c r="B163" s="55">
        <v>2</v>
      </c>
      <c r="C163" s="55">
        <v>36</v>
      </c>
      <c r="D163" s="48">
        <f t="shared" si="84"/>
        <v>2</v>
      </c>
      <c r="E163" s="48" t="str">
        <f t="shared" si="85"/>
        <v>60_2</v>
      </c>
      <c r="F163" s="55">
        <v>3638</v>
      </c>
      <c r="G163" s="1"/>
      <c r="H163" s="48">
        <v>60</v>
      </c>
      <c r="I163" s="55">
        <v>2</v>
      </c>
      <c r="J163" s="55">
        <v>36</v>
      </c>
      <c r="K163" s="48">
        <f t="shared" si="71"/>
        <v>2</v>
      </c>
      <c r="L163" s="48" t="str">
        <f t="shared" si="72"/>
        <v>60_2</v>
      </c>
      <c r="M163" s="55">
        <v>3747</v>
      </c>
      <c r="N163" s="75"/>
      <c r="O163" s="48">
        <v>60</v>
      </c>
      <c r="P163" s="55">
        <v>2</v>
      </c>
      <c r="Q163" s="55">
        <v>36</v>
      </c>
      <c r="R163" s="48">
        <f t="shared" si="73"/>
        <v>2</v>
      </c>
      <c r="S163" s="48" t="str">
        <f t="shared" si="74"/>
        <v>60_2</v>
      </c>
      <c r="T163" s="55">
        <v>3826</v>
      </c>
      <c r="U163" s="5"/>
      <c r="V163" s="48">
        <v>60</v>
      </c>
      <c r="W163" s="48">
        <f t="shared" si="93"/>
        <v>3</v>
      </c>
      <c r="X163" s="55">
        <v>38</v>
      </c>
      <c r="Y163" s="48">
        <f t="shared" si="75"/>
        <v>3</v>
      </c>
      <c r="Z163" s="48" t="str">
        <f t="shared" si="76"/>
        <v>60_3</v>
      </c>
      <c r="AA163" s="55">
        <v>3986</v>
      </c>
      <c r="AB163" s="5"/>
      <c r="AC163" s="48">
        <v>60</v>
      </c>
      <c r="AD163" s="48">
        <f t="shared" si="94"/>
        <v>3</v>
      </c>
      <c r="AE163" s="55">
        <v>38</v>
      </c>
      <c r="AF163" s="48">
        <f t="shared" si="77"/>
        <v>3</v>
      </c>
      <c r="AG163" s="48" t="str">
        <f t="shared" si="78"/>
        <v>60_3</v>
      </c>
      <c r="AH163" s="55">
        <v>4066</v>
      </c>
      <c r="AI163" s="75"/>
      <c r="AJ163" s="48">
        <v>60</v>
      </c>
      <c r="AK163" s="48">
        <f t="shared" si="95"/>
        <v>3</v>
      </c>
      <c r="AL163" s="55">
        <v>38</v>
      </c>
      <c r="AM163" s="48">
        <f t="shared" si="79"/>
        <v>3</v>
      </c>
      <c r="AN163" s="48" t="str">
        <f t="shared" si="80"/>
        <v>60_3</v>
      </c>
      <c r="AO163" s="55">
        <v>4147</v>
      </c>
      <c r="AP163" s="494"/>
      <c r="AQ163" s="48">
        <v>60</v>
      </c>
      <c r="AR163" s="48">
        <f t="shared" si="96"/>
        <v>3</v>
      </c>
      <c r="AS163" s="55">
        <v>38</v>
      </c>
      <c r="AT163" s="48">
        <f t="shared" si="81"/>
        <v>3</v>
      </c>
      <c r="AU163" s="48" t="str">
        <f t="shared" si="82"/>
        <v>60_3</v>
      </c>
      <c r="AV163" s="136">
        <f t="shared" si="86"/>
        <v>4066</v>
      </c>
      <c r="AW163" s="136">
        <f t="shared" si="87"/>
        <v>4147</v>
      </c>
      <c r="AX163" s="136">
        <f t="shared" si="83"/>
        <v>4147</v>
      </c>
      <c r="AY163" s="43">
        <f t="shared" si="88"/>
        <v>26.583333333333332</v>
      </c>
      <c r="AZ163" s="5"/>
      <c r="BA163" s="5"/>
      <c r="BB163" s="5"/>
      <c r="BC163" s="5"/>
      <c r="BD163" s="5"/>
      <c r="BE163" s="6"/>
    </row>
    <row r="164" spans="1:57" x14ac:dyDescent="0.15">
      <c r="A164" s="48">
        <v>60</v>
      </c>
      <c r="B164" s="55">
        <v>3</v>
      </c>
      <c r="C164" s="55">
        <v>38</v>
      </c>
      <c r="D164" s="48">
        <f t="shared" si="84"/>
        <v>3</v>
      </c>
      <c r="E164" s="48" t="str">
        <f t="shared" si="85"/>
        <v>60_3</v>
      </c>
      <c r="F164" s="55">
        <v>3790</v>
      </c>
      <c r="G164" s="1"/>
      <c r="H164" s="48">
        <v>60</v>
      </c>
      <c r="I164" s="55">
        <v>3</v>
      </c>
      <c r="J164" s="55">
        <v>38</v>
      </c>
      <c r="K164" s="48">
        <f t="shared" si="71"/>
        <v>3</v>
      </c>
      <c r="L164" s="48" t="str">
        <f t="shared" si="72"/>
        <v>60_3</v>
      </c>
      <c r="M164" s="55">
        <v>3904</v>
      </c>
      <c r="N164" s="80"/>
      <c r="O164" s="48">
        <v>60</v>
      </c>
      <c r="P164" s="55">
        <v>3</v>
      </c>
      <c r="Q164" s="55">
        <v>38</v>
      </c>
      <c r="R164" s="48">
        <f t="shared" si="73"/>
        <v>3</v>
      </c>
      <c r="S164" s="48" t="str">
        <f t="shared" si="74"/>
        <v>60_3</v>
      </c>
      <c r="T164" s="55">
        <v>3986</v>
      </c>
      <c r="U164" s="5"/>
      <c r="V164" s="48">
        <v>60</v>
      </c>
      <c r="W164" s="48">
        <f t="shared" si="93"/>
        <v>4</v>
      </c>
      <c r="X164" s="55">
        <v>40</v>
      </c>
      <c r="Y164" s="48">
        <f t="shared" si="75"/>
        <v>4</v>
      </c>
      <c r="Z164" s="48" t="str">
        <f t="shared" si="76"/>
        <v>60_4</v>
      </c>
      <c r="AA164" s="55">
        <v>4138</v>
      </c>
      <c r="AB164" s="5"/>
      <c r="AC164" s="48">
        <v>60</v>
      </c>
      <c r="AD164" s="48">
        <f t="shared" si="94"/>
        <v>4</v>
      </c>
      <c r="AE164" s="55">
        <v>40</v>
      </c>
      <c r="AF164" s="48">
        <f t="shared" si="77"/>
        <v>4</v>
      </c>
      <c r="AG164" s="48" t="str">
        <f t="shared" si="78"/>
        <v>60_4</v>
      </c>
      <c r="AH164" s="55">
        <v>4221</v>
      </c>
      <c r="AI164" s="80"/>
      <c r="AJ164" s="48">
        <v>60</v>
      </c>
      <c r="AK164" s="48">
        <f t="shared" si="95"/>
        <v>4</v>
      </c>
      <c r="AL164" s="55">
        <v>40</v>
      </c>
      <c r="AM164" s="48">
        <f t="shared" si="79"/>
        <v>4</v>
      </c>
      <c r="AN164" s="48" t="str">
        <f t="shared" si="80"/>
        <v>60_4</v>
      </c>
      <c r="AO164" s="55">
        <v>4305</v>
      </c>
      <c r="AP164" s="494"/>
      <c r="AQ164" s="48">
        <v>60</v>
      </c>
      <c r="AR164" s="48">
        <f t="shared" si="96"/>
        <v>4</v>
      </c>
      <c r="AS164" s="55">
        <v>40</v>
      </c>
      <c r="AT164" s="48">
        <f t="shared" si="81"/>
        <v>4</v>
      </c>
      <c r="AU164" s="48" t="str">
        <f t="shared" si="82"/>
        <v>60_4</v>
      </c>
      <c r="AV164" s="136">
        <f t="shared" si="86"/>
        <v>4221</v>
      </c>
      <c r="AW164" s="136">
        <f t="shared" si="87"/>
        <v>4305</v>
      </c>
      <c r="AX164" s="136">
        <f t="shared" si="83"/>
        <v>4305</v>
      </c>
      <c r="AY164" s="43">
        <f t="shared" si="88"/>
        <v>27.596153846153847</v>
      </c>
      <c r="AZ164" s="5"/>
      <c r="BA164" s="5"/>
      <c r="BB164" s="5"/>
      <c r="BC164" s="5"/>
      <c r="BD164" s="5"/>
      <c r="BE164" s="6"/>
    </row>
    <row r="165" spans="1:57" x14ac:dyDescent="0.15">
      <c r="A165" s="48">
        <v>60</v>
      </c>
      <c r="B165" s="55">
        <v>4</v>
      </c>
      <c r="C165" s="55">
        <v>40</v>
      </c>
      <c r="D165" s="48">
        <f t="shared" si="84"/>
        <v>4</v>
      </c>
      <c r="E165" s="48" t="str">
        <f t="shared" si="85"/>
        <v>60_4</v>
      </c>
      <c r="F165" s="55">
        <v>3935</v>
      </c>
      <c r="G165" s="1"/>
      <c r="H165" s="48">
        <v>60</v>
      </c>
      <c r="I165" s="55">
        <v>4</v>
      </c>
      <c r="J165" s="55">
        <v>40</v>
      </c>
      <c r="K165" s="48">
        <f t="shared" si="71"/>
        <v>4</v>
      </c>
      <c r="L165" s="48" t="str">
        <f t="shared" si="72"/>
        <v>60_4</v>
      </c>
      <c r="M165" s="55">
        <v>4053</v>
      </c>
      <c r="N165" s="80"/>
      <c r="O165" s="48">
        <v>60</v>
      </c>
      <c r="P165" s="55">
        <v>4</v>
      </c>
      <c r="Q165" s="55">
        <v>40</v>
      </c>
      <c r="R165" s="48">
        <f t="shared" si="73"/>
        <v>4</v>
      </c>
      <c r="S165" s="48" t="str">
        <f t="shared" si="74"/>
        <v>60_4</v>
      </c>
      <c r="T165" s="55">
        <v>4138</v>
      </c>
      <c r="U165" s="5"/>
      <c r="V165" s="48">
        <v>60</v>
      </c>
      <c r="W165" s="48">
        <f t="shared" si="93"/>
        <v>5</v>
      </c>
      <c r="X165" s="55">
        <v>42</v>
      </c>
      <c r="Y165" s="48">
        <f t="shared" si="75"/>
        <v>5</v>
      </c>
      <c r="Z165" s="48" t="str">
        <f t="shared" si="76"/>
        <v>60_5</v>
      </c>
      <c r="AA165" s="55">
        <v>4295</v>
      </c>
      <c r="AB165" s="5"/>
      <c r="AC165" s="48">
        <v>60</v>
      </c>
      <c r="AD165" s="48">
        <f t="shared" si="94"/>
        <v>5</v>
      </c>
      <c r="AE165" s="55">
        <v>42</v>
      </c>
      <c r="AF165" s="48">
        <f t="shared" si="77"/>
        <v>5</v>
      </c>
      <c r="AG165" s="48" t="str">
        <f t="shared" si="78"/>
        <v>60_5</v>
      </c>
      <c r="AH165" s="55">
        <v>4381</v>
      </c>
      <c r="AI165" s="80"/>
      <c r="AJ165" s="48">
        <v>60</v>
      </c>
      <c r="AK165" s="48">
        <f t="shared" si="95"/>
        <v>5</v>
      </c>
      <c r="AL165" s="55">
        <v>42</v>
      </c>
      <c r="AM165" s="48">
        <f t="shared" si="79"/>
        <v>5</v>
      </c>
      <c r="AN165" s="48" t="str">
        <f t="shared" si="80"/>
        <v>60_5</v>
      </c>
      <c r="AO165" s="55">
        <v>4468</v>
      </c>
      <c r="AP165" s="494"/>
      <c r="AQ165" s="48">
        <v>60</v>
      </c>
      <c r="AR165" s="48">
        <f t="shared" si="96"/>
        <v>5</v>
      </c>
      <c r="AS165" s="55">
        <v>42</v>
      </c>
      <c r="AT165" s="48">
        <f t="shared" si="81"/>
        <v>5</v>
      </c>
      <c r="AU165" s="48" t="str">
        <f t="shared" si="82"/>
        <v>60_5</v>
      </c>
      <c r="AV165" s="136">
        <f t="shared" si="86"/>
        <v>4381</v>
      </c>
      <c r="AW165" s="136">
        <f t="shared" si="87"/>
        <v>4468</v>
      </c>
      <c r="AX165" s="136">
        <f t="shared" si="83"/>
        <v>4468</v>
      </c>
      <c r="AY165" s="43">
        <f t="shared" si="88"/>
        <v>28.641025641025642</v>
      </c>
      <c r="AZ165" s="5"/>
      <c r="BA165" s="5"/>
      <c r="BB165" s="5"/>
      <c r="BC165" s="5"/>
      <c r="BD165" s="5"/>
      <c r="BE165" s="6"/>
    </row>
    <row r="166" spans="1:57" x14ac:dyDescent="0.15">
      <c r="A166" s="48">
        <v>60</v>
      </c>
      <c r="B166" s="55">
        <v>5</v>
      </c>
      <c r="C166" s="55">
        <v>42</v>
      </c>
      <c r="D166" s="48">
        <f t="shared" si="84"/>
        <v>5</v>
      </c>
      <c r="E166" s="48" t="str">
        <f t="shared" si="85"/>
        <v>60_5</v>
      </c>
      <c r="F166" s="55">
        <v>4084</v>
      </c>
      <c r="G166" s="1"/>
      <c r="H166" s="48">
        <v>60</v>
      </c>
      <c r="I166" s="55">
        <v>5</v>
      </c>
      <c r="J166" s="55">
        <v>42</v>
      </c>
      <c r="K166" s="48">
        <f t="shared" si="71"/>
        <v>5</v>
      </c>
      <c r="L166" s="48" t="str">
        <f t="shared" si="72"/>
        <v>60_5</v>
      </c>
      <c r="M166" s="55">
        <v>4206</v>
      </c>
      <c r="N166" s="80"/>
      <c r="O166" s="48">
        <v>60</v>
      </c>
      <c r="P166" s="55">
        <v>5</v>
      </c>
      <c r="Q166" s="55">
        <v>42</v>
      </c>
      <c r="R166" s="48">
        <f t="shared" si="73"/>
        <v>5</v>
      </c>
      <c r="S166" s="48" t="str">
        <f t="shared" si="74"/>
        <v>60_5</v>
      </c>
      <c r="T166" s="55">
        <v>4295</v>
      </c>
      <c r="U166" s="5"/>
      <c r="V166" s="48">
        <v>60</v>
      </c>
      <c r="W166" s="48">
        <f t="shared" si="93"/>
        <v>6</v>
      </c>
      <c r="X166" s="55">
        <v>44</v>
      </c>
      <c r="Y166" s="48">
        <f t="shared" si="75"/>
        <v>6</v>
      </c>
      <c r="Z166" s="48" t="str">
        <f t="shared" si="76"/>
        <v>60_6</v>
      </c>
      <c r="AA166" s="55">
        <v>4445</v>
      </c>
      <c r="AB166" s="5"/>
      <c r="AC166" s="48">
        <v>60</v>
      </c>
      <c r="AD166" s="48">
        <f t="shared" si="94"/>
        <v>6</v>
      </c>
      <c r="AE166" s="55">
        <v>44</v>
      </c>
      <c r="AF166" s="48">
        <f t="shared" si="77"/>
        <v>6</v>
      </c>
      <c r="AG166" s="48" t="str">
        <f t="shared" si="78"/>
        <v>60_6</v>
      </c>
      <c r="AH166" s="55">
        <v>4534</v>
      </c>
      <c r="AI166" s="80"/>
      <c r="AJ166" s="48">
        <v>60</v>
      </c>
      <c r="AK166" s="48">
        <f t="shared" si="95"/>
        <v>6</v>
      </c>
      <c r="AL166" s="55">
        <v>44</v>
      </c>
      <c r="AM166" s="48">
        <f t="shared" si="79"/>
        <v>6</v>
      </c>
      <c r="AN166" s="48" t="str">
        <f t="shared" si="80"/>
        <v>60_6</v>
      </c>
      <c r="AO166" s="55">
        <v>4624</v>
      </c>
      <c r="AP166" s="494"/>
      <c r="AQ166" s="48">
        <v>60</v>
      </c>
      <c r="AR166" s="48">
        <f t="shared" si="96"/>
        <v>6</v>
      </c>
      <c r="AS166" s="55">
        <v>44</v>
      </c>
      <c r="AT166" s="48">
        <f t="shared" si="81"/>
        <v>6</v>
      </c>
      <c r="AU166" s="48" t="str">
        <f t="shared" si="82"/>
        <v>60_6</v>
      </c>
      <c r="AV166" s="136">
        <f t="shared" si="86"/>
        <v>4534</v>
      </c>
      <c r="AW166" s="136">
        <f t="shared" si="87"/>
        <v>4624</v>
      </c>
      <c r="AX166" s="136">
        <f t="shared" si="83"/>
        <v>4624</v>
      </c>
      <c r="AY166" s="43">
        <f t="shared" si="88"/>
        <v>29.641025641025642</v>
      </c>
      <c r="AZ166" s="5"/>
      <c r="BA166" s="5"/>
      <c r="BB166" s="5"/>
      <c r="BC166" s="5"/>
      <c r="BD166" s="5"/>
      <c r="BE166" s="6"/>
    </row>
    <row r="167" spans="1:57" x14ac:dyDescent="0.15">
      <c r="A167" s="48">
        <v>60</v>
      </c>
      <c r="B167" s="55">
        <v>6</v>
      </c>
      <c r="C167" s="55">
        <v>44</v>
      </c>
      <c r="D167" s="48">
        <f t="shared" si="84"/>
        <v>6</v>
      </c>
      <c r="E167" s="48" t="str">
        <f t="shared" si="85"/>
        <v>60_6</v>
      </c>
      <c r="F167" s="55">
        <v>4227</v>
      </c>
      <c r="G167" s="1"/>
      <c r="H167" s="48">
        <v>60</v>
      </c>
      <c r="I167" s="55">
        <v>6</v>
      </c>
      <c r="J167" s="55">
        <v>44</v>
      </c>
      <c r="K167" s="48">
        <f t="shared" si="71"/>
        <v>6</v>
      </c>
      <c r="L167" s="48" t="str">
        <f t="shared" si="72"/>
        <v>60_6</v>
      </c>
      <c r="M167" s="55">
        <v>4353</v>
      </c>
      <c r="N167" s="80"/>
      <c r="O167" s="48">
        <v>60</v>
      </c>
      <c r="P167" s="55">
        <v>6</v>
      </c>
      <c r="Q167" s="55">
        <v>44</v>
      </c>
      <c r="R167" s="48">
        <f t="shared" si="73"/>
        <v>6</v>
      </c>
      <c r="S167" s="48" t="str">
        <f t="shared" si="74"/>
        <v>60_6</v>
      </c>
      <c r="T167" s="55">
        <v>4445</v>
      </c>
      <c r="U167" s="5"/>
      <c r="V167" s="48">
        <v>60</v>
      </c>
      <c r="W167" s="48">
        <f t="shared" si="93"/>
        <v>7</v>
      </c>
      <c r="X167" s="55">
        <v>45</v>
      </c>
      <c r="Y167" s="48">
        <f t="shared" si="75"/>
        <v>7</v>
      </c>
      <c r="Z167" s="48" t="str">
        <f t="shared" si="76"/>
        <v>60_7</v>
      </c>
      <c r="AA167" s="55">
        <v>4511</v>
      </c>
      <c r="AB167" s="5"/>
      <c r="AC167" s="48">
        <v>60</v>
      </c>
      <c r="AD167" s="48">
        <f t="shared" si="94"/>
        <v>7</v>
      </c>
      <c r="AE167" s="55">
        <v>45</v>
      </c>
      <c r="AF167" s="48">
        <f t="shared" si="77"/>
        <v>7</v>
      </c>
      <c r="AG167" s="48" t="str">
        <f t="shared" si="78"/>
        <v>60_7</v>
      </c>
      <c r="AH167" s="55">
        <v>4602</v>
      </c>
      <c r="AI167" s="80"/>
      <c r="AJ167" s="48">
        <v>60</v>
      </c>
      <c r="AK167" s="48">
        <f t="shared" si="95"/>
        <v>7</v>
      </c>
      <c r="AL167" s="55">
        <v>45</v>
      </c>
      <c r="AM167" s="48">
        <f t="shared" si="79"/>
        <v>7</v>
      </c>
      <c r="AN167" s="48" t="str">
        <f t="shared" si="80"/>
        <v>60_7</v>
      </c>
      <c r="AO167" s="55">
        <v>4694</v>
      </c>
      <c r="AP167" s="494"/>
      <c r="AQ167" s="48">
        <v>60</v>
      </c>
      <c r="AR167" s="48">
        <f t="shared" si="96"/>
        <v>7</v>
      </c>
      <c r="AS167" s="55">
        <v>45</v>
      </c>
      <c r="AT167" s="48">
        <f t="shared" si="81"/>
        <v>7</v>
      </c>
      <c r="AU167" s="48" t="str">
        <f t="shared" si="82"/>
        <v>60_7</v>
      </c>
      <c r="AV167" s="136">
        <f t="shared" si="86"/>
        <v>4602</v>
      </c>
      <c r="AW167" s="136">
        <f t="shared" si="87"/>
        <v>4694</v>
      </c>
      <c r="AX167" s="136">
        <f t="shared" si="83"/>
        <v>4694</v>
      </c>
      <c r="AY167" s="43">
        <f t="shared" si="88"/>
        <v>30.089743589743591</v>
      </c>
      <c r="AZ167" s="5"/>
      <c r="BA167" s="5"/>
      <c r="BB167" s="5"/>
      <c r="BC167" s="5"/>
      <c r="BD167" s="5"/>
      <c r="BE167" s="6"/>
    </row>
    <row r="168" spans="1:57" x14ac:dyDescent="0.15">
      <c r="A168" s="48">
        <v>60</v>
      </c>
      <c r="B168" s="55">
        <v>7</v>
      </c>
      <c r="C168" s="55">
        <v>45</v>
      </c>
      <c r="D168" s="48">
        <f t="shared" si="84"/>
        <v>7</v>
      </c>
      <c r="E168" s="48" t="str">
        <f t="shared" si="85"/>
        <v>60_7</v>
      </c>
      <c r="F168" s="55">
        <v>4290</v>
      </c>
      <c r="G168" s="1"/>
      <c r="H168" s="48">
        <v>60</v>
      </c>
      <c r="I168" s="55">
        <v>7</v>
      </c>
      <c r="J168" s="55">
        <v>45</v>
      </c>
      <c r="K168" s="48">
        <f t="shared" si="71"/>
        <v>7</v>
      </c>
      <c r="L168" s="48" t="str">
        <f t="shared" si="72"/>
        <v>60_7</v>
      </c>
      <c r="M168" s="55">
        <v>4419</v>
      </c>
      <c r="N168" s="80"/>
      <c r="O168" s="48">
        <v>60</v>
      </c>
      <c r="P168" s="55">
        <v>7</v>
      </c>
      <c r="Q168" s="55">
        <v>45</v>
      </c>
      <c r="R168" s="48">
        <f t="shared" si="73"/>
        <v>7</v>
      </c>
      <c r="S168" s="48" t="str">
        <f t="shared" si="74"/>
        <v>60_7</v>
      </c>
      <c r="T168" s="55">
        <v>4511</v>
      </c>
      <c r="U168" s="5"/>
      <c r="V168" s="48">
        <v>60</v>
      </c>
      <c r="W168" s="48">
        <f t="shared" si="93"/>
        <v>8</v>
      </c>
      <c r="X168" s="55">
        <v>46</v>
      </c>
      <c r="Y168" s="48">
        <f t="shared" si="75"/>
        <v>8</v>
      </c>
      <c r="Z168" s="48" t="str">
        <f t="shared" si="76"/>
        <v>60_8</v>
      </c>
      <c r="AA168" s="55">
        <v>4580</v>
      </c>
      <c r="AB168" s="5"/>
      <c r="AC168" s="48">
        <v>60</v>
      </c>
      <c r="AD168" s="48">
        <f t="shared" si="94"/>
        <v>8</v>
      </c>
      <c r="AE168" s="55">
        <v>46</v>
      </c>
      <c r="AF168" s="48">
        <f t="shared" si="77"/>
        <v>8</v>
      </c>
      <c r="AG168" s="48" t="str">
        <f t="shared" si="78"/>
        <v>60_8</v>
      </c>
      <c r="AH168" s="55">
        <v>4671</v>
      </c>
      <c r="AI168" s="80"/>
      <c r="AJ168" s="48">
        <v>60</v>
      </c>
      <c r="AK168" s="48">
        <f t="shared" si="95"/>
        <v>8</v>
      </c>
      <c r="AL168" s="55">
        <v>46</v>
      </c>
      <c r="AM168" s="48">
        <f t="shared" si="79"/>
        <v>8</v>
      </c>
      <c r="AN168" s="48" t="str">
        <f t="shared" si="80"/>
        <v>60_8</v>
      </c>
      <c r="AO168" s="55">
        <v>4765</v>
      </c>
      <c r="AP168" s="494"/>
      <c r="AQ168" s="48">
        <v>60</v>
      </c>
      <c r="AR168" s="48">
        <f t="shared" si="96"/>
        <v>8</v>
      </c>
      <c r="AS168" s="55">
        <v>46</v>
      </c>
      <c r="AT168" s="48">
        <f t="shared" si="81"/>
        <v>8</v>
      </c>
      <c r="AU168" s="48" t="str">
        <f t="shared" si="82"/>
        <v>60_8</v>
      </c>
      <c r="AV168" s="136">
        <f t="shared" si="86"/>
        <v>4671</v>
      </c>
      <c r="AW168" s="136">
        <f t="shared" si="87"/>
        <v>4765</v>
      </c>
      <c r="AX168" s="136">
        <f t="shared" si="83"/>
        <v>4765</v>
      </c>
      <c r="AY168" s="43">
        <f t="shared" si="88"/>
        <v>30.544871794871796</v>
      </c>
      <c r="AZ168" s="5"/>
      <c r="BA168" s="5"/>
      <c r="BB168" s="5"/>
      <c r="BC168" s="5"/>
      <c r="BD168" s="5"/>
      <c r="BE168" s="6"/>
    </row>
    <row r="169" spans="1:57" x14ac:dyDescent="0.15">
      <c r="A169" s="48">
        <v>60</v>
      </c>
      <c r="B169" s="55">
        <v>8</v>
      </c>
      <c r="C169" s="55">
        <v>46</v>
      </c>
      <c r="D169" s="48">
        <f t="shared" si="84"/>
        <v>8</v>
      </c>
      <c r="E169" s="48" t="str">
        <f t="shared" si="85"/>
        <v>60_8</v>
      </c>
      <c r="F169" s="55">
        <v>4355</v>
      </c>
      <c r="G169" s="1"/>
      <c r="H169" s="48">
        <v>60</v>
      </c>
      <c r="I169" s="55">
        <v>8</v>
      </c>
      <c r="J169" s="55">
        <v>46</v>
      </c>
      <c r="K169" s="48">
        <f t="shared" si="71"/>
        <v>8</v>
      </c>
      <c r="L169" s="48" t="str">
        <f t="shared" si="72"/>
        <v>60_8</v>
      </c>
      <c r="M169" s="55">
        <v>4485</v>
      </c>
      <c r="N169" s="80"/>
      <c r="O169" s="48">
        <v>60</v>
      </c>
      <c r="P169" s="55">
        <v>8</v>
      </c>
      <c r="Q169" s="55">
        <v>46</v>
      </c>
      <c r="R169" s="48">
        <f t="shared" si="73"/>
        <v>8</v>
      </c>
      <c r="S169" s="48" t="str">
        <f t="shared" si="74"/>
        <v>60_8</v>
      </c>
      <c r="T169" s="55">
        <v>4580</v>
      </c>
      <c r="U169" s="5"/>
      <c r="V169" s="48">
        <v>60</v>
      </c>
      <c r="W169" s="48">
        <f t="shared" si="93"/>
        <v>9</v>
      </c>
      <c r="X169" s="55">
        <v>47</v>
      </c>
      <c r="Y169" s="48">
        <f t="shared" si="75"/>
        <v>9</v>
      </c>
      <c r="Z169" s="48" t="str">
        <f t="shared" si="76"/>
        <v>60_9</v>
      </c>
      <c r="AA169" s="55">
        <v>4650</v>
      </c>
      <c r="AB169" s="5"/>
      <c r="AC169" s="48">
        <v>60</v>
      </c>
      <c r="AD169" s="48">
        <f t="shared" si="94"/>
        <v>9</v>
      </c>
      <c r="AE169" s="55">
        <v>47</v>
      </c>
      <c r="AF169" s="48">
        <f t="shared" si="77"/>
        <v>9</v>
      </c>
      <c r="AG169" s="48" t="str">
        <f t="shared" si="78"/>
        <v>60_9</v>
      </c>
      <c r="AH169" s="55">
        <v>4743</v>
      </c>
      <c r="AI169" s="80"/>
      <c r="AJ169" s="48">
        <v>60</v>
      </c>
      <c r="AK169" s="48">
        <f t="shared" si="95"/>
        <v>9</v>
      </c>
      <c r="AL169" s="55">
        <v>47</v>
      </c>
      <c r="AM169" s="48">
        <f t="shared" si="79"/>
        <v>9</v>
      </c>
      <c r="AN169" s="48" t="str">
        <f t="shared" si="80"/>
        <v>60_9</v>
      </c>
      <c r="AO169" s="55">
        <v>4838</v>
      </c>
      <c r="AP169" s="494"/>
      <c r="AQ169" s="48">
        <v>60</v>
      </c>
      <c r="AR169" s="48">
        <f t="shared" si="96"/>
        <v>9</v>
      </c>
      <c r="AS169" s="55">
        <v>47</v>
      </c>
      <c r="AT169" s="48">
        <f t="shared" si="81"/>
        <v>9</v>
      </c>
      <c r="AU169" s="48" t="str">
        <f t="shared" si="82"/>
        <v>60_9</v>
      </c>
      <c r="AV169" s="136">
        <f t="shared" si="86"/>
        <v>4743</v>
      </c>
      <c r="AW169" s="136">
        <f t="shared" si="87"/>
        <v>4838</v>
      </c>
      <c r="AX169" s="136">
        <f t="shared" si="83"/>
        <v>4838</v>
      </c>
      <c r="AY169" s="43">
        <f t="shared" si="88"/>
        <v>31.012820512820515</v>
      </c>
      <c r="AZ169" s="5"/>
      <c r="BA169" s="5"/>
      <c r="BB169" s="5"/>
      <c r="BC169" s="5"/>
      <c r="BD169" s="5"/>
      <c r="BE169" s="6"/>
    </row>
    <row r="170" spans="1:57" x14ac:dyDescent="0.15">
      <c r="A170" s="48">
        <v>60</v>
      </c>
      <c r="B170" s="55">
        <v>9</v>
      </c>
      <c r="C170" s="55">
        <v>47</v>
      </c>
      <c r="D170" s="48">
        <f t="shared" si="84"/>
        <v>9</v>
      </c>
      <c r="E170" s="48" t="str">
        <f t="shared" si="85"/>
        <v>60_9</v>
      </c>
      <c r="F170" s="55">
        <v>4422</v>
      </c>
      <c r="G170" s="1"/>
      <c r="H170" s="48">
        <v>60</v>
      </c>
      <c r="I170" s="55">
        <v>9</v>
      </c>
      <c r="J170" s="55">
        <v>47</v>
      </c>
      <c r="K170" s="48">
        <f t="shared" si="71"/>
        <v>9</v>
      </c>
      <c r="L170" s="48" t="str">
        <f t="shared" si="72"/>
        <v>60_9</v>
      </c>
      <c r="M170" s="55">
        <v>4554</v>
      </c>
      <c r="N170" s="80"/>
      <c r="O170" s="48">
        <v>60</v>
      </c>
      <c r="P170" s="55">
        <v>9</v>
      </c>
      <c r="Q170" s="55">
        <v>47</v>
      </c>
      <c r="R170" s="48">
        <f t="shared" si="73"/>
        <v>9</v>
      </c>
      <c r="S170" s="48" t="str">
        <f t="shared" si="74"/>
        <v>60_9</v>
      </c>
      <c r="T170" s="55">
        <v>4650</v>
      </c>
      <c r="U170" s="5"/>
      <c r="V170" s="48">
        <v>60</v>
      </c>
      <c r="W170" s="48">
        <f t="shared" si="93"/>
        <v>10</v>
      </c>
      <c r="X170" s="55">
        <v>48</v>
      </c>
      <c r="Y170" s="48">
        <f t="shared" si="75"/>
        <v>10</v>
      </c>
      <c r="Z170" s="48" t="str">
        <f t="shared" si="76"/>
        <v>60_10</v>
      </c>
      <c r="AA170" s="55">
        <v>4717</v>
      </c>
      <c r="AB170" s="5"/>
      <c r="AC170" s="48">
        <v>60</v>
      </c>
      <c r="AD170" s="48">
        <f t="shared" si="94"/>
        <v>10</v>
      </c>
      <c r="AE170" s="55">
        <v>48</v>
      </c>
      <c r="AF170" s="48">
        <f t="shared" si="77"/>
        <v>10</v>
      </c>
      <c r="AG170" s="48" t="str">
        <f t="shared" si="78"/>
        <v>60_10</v>
      </c>
      <c r="AH170" s="55">
        <v>4812</v>
      </c>
      <c r="AI170" s="80"/>
      <c r="AJ170" s="48">
        <v>60</v>
      </c>
      <c r="AK170" s="48">
        <f t="shared" si="95"/>
        <v>10</v>
      </c>
      <c r="AL170" s="55">
        <v>48</v>
      </c>
      <c r="AM170" s="48">
        <f t="shared" si="79"/>
        <v>10</v>
      </c>
      <c r="AN170" s="48" t="str">
        <f t="shared" si="80"/>
        <v>60_10</v>
      </c>
      <c r="AO170" s="55">
        <v>4908</v>
      </c>
      <c r="AP170" s="494"/>
      <c r="AQ170" s="48">
        <v>60</v>
      </c>
      <c r="AR170" s="48">
        <f t="shared" si="96"/>
        <v>10</v>
      </c>
      <c r="AS170" s="55">
        <v>48</v>
      </c>
      <c r="AT170" s="48">
        <f t="shared" si="81"/>
        <v>10</v>
      </c>
      <c r="AU170" s="48" t="str">
        <f t="shared" si="82"/>
        <v>60_10</v>
      </c>
      <c r="AV170" s="136">
        <f t="shared" si="86"/>
        <v>4812</v>
      </c>
      <c r="AW170" s="136">
        <f t="shared" si="87"/>
        <v>4908</v>
      </c>
      <c r="AX170" s="136">
        <f t="shared" si="83"/>
        <v>4908</v>
      </c>
      <c r="AY170" s="43">
        <f t="shared" si="88"/>
        <v>31.46153846153846</v>
      </c>
      <c r="AZ170" s="5"/>
      <c r="BA170" s="5"/>
      <c r="BB170" s="5"/>
      <c r="BC170" s="5"/>
      <c r="BD170" s="5"/>
      <c r="BE170" s="6"/>
    </row>
    <row r="171" spans="1:57" x14ac:dyDescent="0.15">
      <c r="A171" s="48">
        <v>60</v>
      </c>
      <c r="B171" s="55">
        <v>10</v>
      </c>
      <c r="C171" s="55">
        <v>48</v>
      </c>
      <c r="D171" s="48">
        <f t="shared" si="84"/>
        <v>10</v>
      </c>
      <c r="E171" s="48" t="str">
        <f t="shared" si="85"/>
        <v>60_10</v>
      </c>
      <c r="F171" s="55">
        <v>4486</v>
      </c>
      <c r="G171" s="1"/>
      <c r="H171" s="48">
        <v>60</v>
      </c>
      <c r="I171" s="55">
        <v>10</v>
      </c>
      <c r="J171" s="55">
        <v>48</v>
      </c>
      <c r="K171" s="48">
        <f t="shared" si="71"/>
        <v>10</v>
      </c>
      <c r="L171" s="48" t="str">
        <f t="shared" si="72"/>
        <v>60_10</v>
      </c>
      <c r="M171" s="55">
        <v>4620</v>
      </c>
      <c r="N171" s="80"/>
      <c r="O171" s="48">
        <v>60</v>
      </c>
      <c r="P171" s="55">
        <v>10</v>
      </c>
      <c r="Q171" s="55">
        <v>48</v>
      </c>
      <c r="R171" s="48">
        <f t="shared" si="73"/>
        <v>10</v>
      </c>
      <c r="S171" s="48" t="str">
        <f t="shared" si="74"/>
        <v>60_10</v>
      </c>
      <c r="T171" s="55">
        <v>4717</v>
      </c>
      <c r="U171" s="5"/>
      <c r="V171" s="48">
        <v>60</v>
      </c>
      <c r="W171" s="48">
        <f t="shared" si="93"/>
        <v>11</v>
      </c>
      <c r="X171" s="55">
        <v>49</v>
      </c>
      <c r="Y171" s="48">
        <f t="shared" si="75"/>
        <v>11</v>
      </c>
      <c r="Z171" s="48" t="str">
        <f t="shared" si="76"/>
        <v>60_11</v>
      </c>
      <c r="AA171" s="55">
        <v>4788</v>
      </c>
      <c r="AB171" s="5"/>
      <c r="AC171" s="48">
        <v>60</v>
      </c>
      <c r="AD171" s="48">
        <f t="shared" si="94"/>
        <v>11</v>
      </c>
      <c r="AE171" s="55">
        <v>49</v>
      </c>
      <c r="AF171" s="48">
        <f t="shared" si="77"/>
        <v>11</v>
      </c>
      <c r="AG171" s="48" t="str">
        <f t="shared" si="78"/>
        <v>60_11</v>
      </c>
      <c r="AH171" s="55">
        <v>4883</v>
      </c>
      <c r="AI171" s="80"/>
      <c r="AJ171" s="48">
        <v>60</v>
      </c>
      <c r="AK171" s="48">
        <f t="shared" si="95"/>
        <v>11</v>
      </c>
      <c r="AL171" s="55">
        <v>49</v>
      </c>
      <c r="AM171" s="48">
        <f t="shared" si="79"/>
        <v>11</v>
      </c>
      <c r="AN171" s="48" t="str">
        <f t="shared" si="80"/>
        <v>60_11</v>
      </c>
      <c r="AO171" s="55">
        <v>4981</v>
      </c>
      <c r="AP171" s="494"/>
      <c r="AQ171" s="48">
        <v>60</v>
      </c>
      <c r="AR171" s="48">
        <f t="shared" si="96"/>
        <v>11</v>
      </c>
      <c r="AS171" s="55">
        <v>49</v>
      </c>
      <c r="AT171" s="48">
        <f t="shared" si="81"/>
        <v>11</v>
      </c>
      <c r="AU171" s="48" t="str">
        <f t="shared" si="82"/>
        <v>60_11</v>
      </c>
      <c r="AV171" s="136">
        <f t="shared" si="86"/>
        <v>4883</v>
      </c>
      <c r="AW171" s="136">
        <f t="shared" si="87"/>
        <v>4981</v>
      </c>
      <c r="AX171" s="136">
        <f t="shared" si="83"/>
        <v>4981</v>
      </c>
      <c r="AY171" s="43">
        <f t="shared" si="88"/>
        <v>31.929487179487179</v>
      </c>
      <c r="AZ171" s="5"/>
      <c r="BA171" s="5"/>
      <c r="BB171" s="5"/>
      <c r="BC171" s="5"/>
      <c r="BD171" s="5"/>
      <c r="BE171" s="6"/>
    </row>
    <row r="172" spans="1:57" x14ac:dyDescent="0.15">
      <c r="A172" s="48">
        <v>64</v>
      </c>
      <c r="B172" s="55">
        <v>0</v>
      </c>
      <c r="C172" s="55">
        <v>32</v>
      </c>
      <c r="D172" s="48">
        <f t="shared" si="84"/>
        <v>0</v>
      </c>
      <c r="E172" s="48" t="str">
        <f t="shared" si="85"/>
        <v>64_0</v>
      </c>
      <c r="F172" s="55">
        <v>3364</v>
      </c>
      <c r="G172" s="1"/>
      <c r="H172" s="48">
        <v>64</v>
      </c>
      <c r="I172" s="55">
        <v>0</v>
      </c>
      <c r="J172" s="55">
        <v>32</v>
      </c>
      <c r="K172" s="48">
        <f t="shared" si="71"/>
        <v>0</v>
      </c>
      <c r="L172" s="48" t="str">
        <f t="shared" si="72"/>
        <v>64_0</v>
      </c>
      <c r="M172" s="55">
        <v>3465</v>
      </c>
      <c r="N172" s="80"/>
      <c r="O172" s="48">
        <v>64</v>
      </c>
      <c r="P172" s="55">
        <v>0</v>
      </c>
      <c r="Q172" s="55">
        <v>32</v>
      </c>
      <c r="R172" s="48">
        <f t="shared" si="73"/>
        <v>0</v>
      </c>
      <c r="S172" s="48" t="str">
        <f t="shared" si="74"/>
        <v>64_0</v>
      </c>
      <c r="T172" s="55">
        <v>3538</v>
      </c>
      <c r="U172" s="5"/>
      <c r="V172" s="48">
        <v>64</v>
      </c>
      <c r="W172" s="55">
        <v>1</v>
      </c>
      <c r="X172" s="55">
        <v>34</v>
      </c>
      <c r="Y172" s="48">
        <f t="shared" si="75"/>
        <v>1</v>
      </c>
      <c r="Z172" s="48" t="str">
        <f t="shared" si="76"/>
        <v>64_1</v>
      </c>
      <c r="AA172" s="55">
        <v>3686</v>
      </c>
      <c r="AB172" s="5"/>
      <c r="AC172" s="48">
        <v>64</v>
      </c>
      <c r="AD172" s="55">
        <v>1</v>
      </c>
      <c r="AE172" s="55">
        <v>34</v>
      </c>
      <c r="AF172" s="48">
        <f t="shared" si="77"/>
        <v>1</v>
      </c>
      <c r="AG172" s="48" t="str">
        <f t="shared" si="78"/>
        <v>64_1</v>
      </c>
      <c r="AH172" s="55">
        <v>3760</v>
      </c>
      <c r="AI172" s="80"/>
      <c r="AJ172" s="48">
        <v>64</v>
      </c>
      <c r="AK172" s="55">
        <v>1</v>
      </c>
      <c r="AL172" s="55">
        <v>34</v>
      </c>
      <c r="AM172" s="48">
        <f t="shared" si="79"/>
        <v>1</v>
      </c>
      <c r="AN172" s="48" t="str">
        <f t="shared" si="80"/>
        <v>64_1</v>
      </c>
      <c r="AO172" s="55">
        <v>3835</v>
      </c>
      <c r="AP172" s="494"/>
      <c r="AQ172" s="48">
        <v>64</v>
      </c>
      <c r="AR172" s="55">
        <v>1</v>
      </c>
      <c r="AS172" s="55">
        <v>34</v>
      </c>
      <c r="AT172" s="48">
        <f t="shared" si="81"/>
        <v>1</v>
      </c>
      <c r="AU172" s="48" t="str">
        <f t="shared" si="82"/>
        <v>64_1</v>
      </c>
      <c r="AV172" s="136">
        <f t="shared" si="86"/>
        <v>3760</v>
      </c>
      <c r="AW172" s="136">
        <f t="shared" si="87"/>
        <v>3835</v>
      </c>
      <c r="AX172" s="136">
        <f t="shared" si="83"/>
        <v>3835</v>
      </c>
      <c r="AY172" s="43">
        <f t="shared" si="88"/>
        <v>24.583333333333332</v>
      </c>
      <c r="AZ172" s="5"/>
      <c r="BA172" s="5"/>
      <c r="BB172" s="5"/>
      <c r="BC172" s="5"/>
      <c r="BD172" s="5"/>
      <c r="BE172" s="6"/>
    </row>
    <row r="173" spans="1:57" x14ac:dyDescent="0.15">
      <c r="A173" s="48">
        <v>64</v>
      </c>
      <c r="B173" s="55">
        <v>1</v>
      </c>
      <c r="C173" s="55">
        <v>34</v>
      </c>
      <c r="D173" s="48">
        <f t="shared" si="84"/>
        <v>1</v>
      </c>
      <c r="E173" s="48" t="str">
        <f t="shared" si="85"/>
        <v>64_1</v>
      </c>
      <c r="F173" s="55">
        <v>3505</v>
      </c>
      <c r="G173" s="1"/>
      <c r="H173" s="48">
        <v>64</v>
      </c>
      <c r="I173" s="55">
        <v>1</v>
      </c>
      <c r="J173" s="55">
        <v>34</v>
      </c>
      <c r="K173" s="48">
        <f t="shared" si="71"/>
        <v>1</v>
      </c>
      <c r="L173" s="48" t="str">
        <f t="shared" si="72"/>
        <v>64_1</v>
      </c>
      <c r="M173" s="55">
        <v>3611</v>
      </c>
      <c r="N173" s="5"/>
      <c r="O173" s="48">
        <v>64</v>
      </c>
      <c r="P173" s="55">
        <v>1</v>
      </c>
      <c r="Q173" s="55">
        <v>34</v>
      </c>
      <c r="R173" s="48">
        <f t="shared" si="73"/>
        <v>1</v>
      </c>
      <c r="S173" s="48" t="str">
        <f t="shared" si="74"/>
        <v>64_1</v>
      </c>
      <c r="T173" s="55">
        <v>3686</v>
      </c>
      <c r="U173" s="5"/>
      <c r="V173" s="48">
        <v>64</v>
      </c>
      <c r="W173" s="55">
        <v>2</v>
      </c>
      <c r="X173" s="55">
        <v>36</v>
      </c>
      <c r="Y173" s="48">
        <f t="shared" si="75"/>
        <v>2</v>
      </c>
      <c r="Z173" s="48" t="str">
        <f t="shared" si="76"/>
        <v>64_2</v>
      </c>
      <c r="AA173" s="55">
        <v>3826</v>
      </c>
      <c r="AB173" s="5"/>
      <c r="AC173" s="48">
        <v>64</v>
      </c>
      <c r="AD173" s="55">
        <v>2</v>
      </c>
      <c r="AE173" s="55">
        <v>36</v>
      </c>
      <c r="AF173" s="48">
        <f t="shared" si="77"/>
        <v>2</v>
      </c>
      <c r="AG173" s="48" t="str">
        <f t="shared" si="78"/>
        <v>64_2</v>
      </c>
      <c r="AH173" s="55">
        <v>3902</v>
      </c>
      <c r="AI173" s="5"/>
      <c r="AJ173" s="48">
        <v>64</v>
      </c>
      <c r="AK173" s="55">
        <v>2</v>
      </c>
      <c r="AL173" s="55">
        <v>36</v>
      </c>
      <c r="AM173" s="48">
        <f t="shared" si="79"/>
        <v>2</v>
      </c>
      <c r="AN173" s="48" t="str">
        <f t="shared" si="80"/>
        <v>64_2</v>
      </c>
      <c r="AO173" s="55">
        <v>3981</v>
      </c>
      <c r="AP173" s="494"/>
      <c r="AQ173" s="48">
        <v>64</v>
      </c>
      <c r="AR173" s="55">
        <v>2</v>
      </c>
      <c r="AS173" s="55">
        <v>36</v>
      </c>
      <c r="AT173" s="48">
        <f t="shared" si="81"/>
        <v>2</v>
      </c>
      <c r="AU173" s="48" t="str">
        <f t="shared" si="82"/>
        <v>64_2</v>
      </c>
      <c r="AV173" s="136">
        <f t="shared" si="86"/>
        <v>3902</v>
      </c>
      <c r="AW173" s="136">
        <f t="shared" si="87"/>
        <v>3981</v>
      </c>
      <c r="AX173" s="136">
        <f t="shared" si="83"/>
        <v>3981</v>
      </c>
      <c r="AY173" s="43">
        <f t="shared" si="88"/>
        <v>25.51923076923077</v>
      </c>
      <c r="AZ173" s="5"/>
      <c r="BA173" s="5"/>
      <c r="BB173" s="5"/>
      <c r="BC173" s="5"/>
      <c r="BD173" s="5"/>
      <c r="BE173" s="6"/>
    </row>
    <row r="174" spans="1:57" x14ac:dyDescent="0.15">
      <c r="A174" s="48">
        <v>64</v>
      </c>
      <c r="B174" s="55">
        <v>2</v>
      </c>
      <c r="C174" s="55">
        <v>36</v>
      </c>
      <c r="D174" s="48">
        <f t="shared" si="84"/>
        <v>2</v>
      </c>
      <c r="E174" s="48" t="str">
        <f t="shared" si="85"/>
        <v>64_2</v>
      </c>
      <c r="F174" s="55">
        <v>3638</v>
      </c>
      <c r="G174" s="1"/>
      <c r="H174" s="48">
        <v>64</v>
      </c>
      <c r="I174" s="55">
        <v>2</v>
      </c>
      <c r="J174" s="55">
        <v>36</v>
      </c>
      <c r="K174" s="48">
        <f t="shared" si="71"/>
        <v>2</v>
      </c>
      <c r="L174" s="48" t="str">
        <f t="shared" si="72"/>
        <v>64_2</v>
      </c>
      <c r="M174" s="55">
        <v>3747</v>
      </c>
      <c r="N174" s="5"/>
      <c r="O174" s="48">
        <v>64</v>
      </c>
      <c r="P174" s="55">
        <v>2</v>
      </c>
      <c r="Q174" s="55">
        <v>36</v>
      </c>
      <c r="R174" s="48">
        <f t="shared" si="73"/>
        <v>2</v>
      </c>
      <c r="S174" s="48" t="str">
        <f t="shared" si="74"/>
        <v>64_2</v>
      </c>
      <c r="T174" s="55">
        <v>3826</v>
      </c>
      <c r="U174" s="5"/>
      <c r="V174" s="48">
        <v>64</v>
      </c>
      <c r="W174" s="55">
        <v>3</v>
      </c>
      <c r="X174" s="55">
        <v>38</v>
      </c>
      <c r="Y174" s="48">
        <f t="shared" si="75"/>
        <v>3</v>
      </c>
      <c r="Z174" s="48" t="str">
        <f t="shared" si="76"/>
        <v>64_3</v>
      </c>
      <c r="AA174" s="55">
        <v>3986</v>
      </c>
      <c r="AB174" s="5"/>
      <c r="AC174" s="48">
        <v>64</v>
      </c>
      <c r="AD174" s="55">
        <v>3</v>
      </c>
      <c r="AE174" s="55">
        <v>38</v>
      </c>
      <c r="AF174" s="48">
        <f t="shared" si="77"/>
        <v>3</v>
      </c>
      <c r="AG174" s="48" t="str">
        <f t="shared" si="78"/>
        <v>64_3</v>
      </c>
      <c r="AH174" s="55">
        <v>4066</v>
      </c>
      <c r="AI174" s="5"/>
      <c r="AJ174" s="48">
        <v>64</v>
      </c>
      <c r="AK174" s="55">
        <v>3</v>
      </c>
      <c r="AL174" s="55">
        <v>38</v>
      </c>
      <c r="AM174" s="48">
        <f t="shared" si="79"/>
        <v>3</v>
      </c>
      <c r="AN174" s="48" t="str">
        <f t="shared" si="80"/>
        <v>64_3</v>
      </c>
      <c r="AO174" s="55">
        <v>4147</v>
      </c>
      <c r="AP174" s="494"/>
      <c r="AQ174" s="48">
        <v>64</v>
      </c>
      <c r="AR174" s="55">
        <v>3</v>
      </c>
      <c r="AS174" s="55">
        <v>38</v>
      </c>
      <c r="AT174" s="48">
        <f t="shared" si="81"/>
        <v>3</v>
      </c>
      <c r="AU174" s="48" t="str">
        <f t="shared" si="82"/>
        <v>64_3</v>
      </c>
      <c r="AV174" s="136">
        <f t="shared" si="86"/>
        <v>4066</v>
      </c>
      <c r="AW174" s="136">
        <f t="shared" si="87"/>
        <v>4147</v>
      </c>
      <c r="AX174" s="136">
        <f t="shared" si="83"/>
        <v>4147</v>
      </c>
      <c r="AY174" s="43">
        <f t="shared" si="88"/>
        <v>26.583333333333332</v>
      </c>
      <c r="AZ174" s="5"/>
      <c r="BA174" s="5"/>
      <c r="BB174" s="5"/>
      <c r="BC174" s="5"/>
      <c r="BD174" s="5"/>
      <c r="BE174" s="6"/>
    </row>
    <row r="175" spans="1:57" x14ac:dyDescent="0.15">
      <c r="A175" s="48">
        <v>64</v>
      </c>
      <c r="B175" s="55">
        <v>3</v>
      </c>
      <c r="C175" s="55">
        <v>38</v>
      </c>
      <c r="D175" s="48">
        <f t="shared" si="84"/>
        <v>3</v>
      </c>
      <c r="E175" s="48" t="str">
        <f t="shared" si="85"/>
        <v>64_3</v>
      </c>
      <c r="F175" s="55">
        <v>3790</v>
      </c>
      <c r="G175" s="1"/>
      <c r="H175" s="48">
        <v>64</v>
      </c>
      <c r="I175" s="55">
        <v>3</v>
      </c>
      <c r="J175" s="55">
        <v>38</v>
      </c>
      <c r="K175" s="48">
        <f t="shared" si="71"/>
        <v>3</v>
      </c>
      <c r="L175" s="48" t="str">
        <f t="shared" si="72"/>
        <v>64_3</v>
      </c>
      <c r="M175" s="55">
        <v>3904</v>
      </c>
      <c r="N175" s="5"/>
      <c r="O175" s="48">
        <v>64</v>
      </c>
      <c r="P175" s="55">
        <v>3</v>
      </c>
      <c r="Q175" s="55">
        <v>38</v>
      </c>
      <c r="R175" s="48">
        <f t="shared" si="73"/>
        <v>3</v>
      </c>
      <c r="S175" s="48" t="str">
        <f t="shared" si="74"/>
        <v>64_3</v>
      </c>
      <c r="T175" s="55">
        <v>3986</v>
      </c>
      <c r="U175" s="5"/>
      <c r="V175" s="48">
        <v>64</v>
      </c>
      <c r="W175" s="55">
        <v>4</v>
      </c>
      <c r="X175" s="55">
        <v>40</v>
      </c>
      <c r="Y175" s="48">
        <f t="shared" si="75"/>
        <v>4</v>
      </c>
      <c r="Z175" s="48" t="str">
        <f t="shared" si="76"/>
        <v>64_4</v>
      </c>
      <c r="AA175" s="55">
        <v>4138</v>
      </c>
      <c r="AB175" s="5"/>
      <c r="AC175" s="48">
        <v>64</v>
      </c>
      <c r="AD175" s="55">
        <v>4</v>
      </c>
      <c r="AE175" s="55">
        <v>40</v>
      </c>
      <c r="AF175" s="48">
        <f t="shared" si="77"/>
        <v>4</v>
      </c>
      <c r="AG175" s="48" t="str">
        <f t="shared" si="78"/>
        <v>64_4</v>
      </c>
      <c r="AH175" s="55">
        <v>4221</v>
      </c>
      <c r="AI175" s="5"/>
      <c r="AJ175" s="48">
        <v>64</v>
      </c>
      <c r="AK175" s="55">
        <v>4</v>
      </c>
      <c r="AL175" s="55">
        <v>40</v>
      </c>
      <c r="AM175" s="48">
        <f t="shared" si="79"/>
        <v>4</v>
      </c>
      <c r="AN175" s="48" t="str">
        <f t="shared" si="80"/>
        <v>64_4</v>
      </c>
      <c r="AO175" s="55">
        <v>4305</v>
      </c>
      <c r="AP175" s="494"/>
      <c r="AQ175" s="48">
        <v>64</v>
      </c>
      <c r="AR175" s="55">
        <v>4</v>
      </c>
      <c r="AS175" s="55">
        <v>40</v>
      </c>
      <c r="AT175" s="48">
        <f t="shared" si="81"/>
        <v>4</v>
      </c>
      <c r="AU175" s="48" t="str">
        <f t="shared" si="82"/>
        <v>64_4</v>
      </c>
      <c r="AV175" s="136">
        <f t="shared" si="86"/>
        <v>4221</v>
      </c>
      <c r="AW175" s="136">
        <f t="shared" si="87"/>
        <v>4305</v>
      </c>
      <c r="AX175" s="136">
        <f t="shared" si="83"/>
        <v>4305</v>
      </c>
      <c r="AY175" s="43">
        <f t="shared" si="88"/>
        <v>27.596153846153847</v>
      </c>
      <c r="AZ175" s="5"/>
      <c r="BA175" s="5"/>
      <c r="BB175" s="5"/>
      <c r="BC175" s="5"/>
      <c r="BD175" s="5"/>
      <c r="BE175" s="6"/>
    </row>
    <row r="176" spans="1:57" x14ac:dyDescent="0.15">
      <c r="A176" s="48">
        <v>65</v>
      </c>
      <c r="B176" s="55">
        <v>0</v>
      </c>
      <c r="C176" s="55">
        <v>40</v>
      </c>
      <c r="D176" s="48">
        <f t="shared" si="84"/>
        <v>0</v>
      </c>
      <c r="E176" s="48" t="str">
        <f t="shared" si="85"/>
        <v>65_0</v>
      </c>
      <c r="F176" s="55">
        <v>3935</v>
      </c>
      <c r="G176" s="1"/>
      <c r="H176" s="48">
        <v>65</v>
      </c>
      <c r="I176" s="55">
        <v>0</v>
      </c>
      <c r="J176" s="55">
        <v>40</v>
      </c>
      <c r="K176" s="48">
        <f t="shared" si="71"/>
        <v>0</v>
      </c>
      <c r="L176" s="48" t="str">
        <f t="shared" si="72"/>
        <v>65_0</v>
      </c>
      <c r="M176" s="55">
        <v>4053</v>
      </c>
      <c r="N176" s="5"/>
      <c r="O176" s="48">
        <v>65</v>
      </c>
      <c r="P176" s="55">
        <v>0</v>
      </c>
      <c r="Q176" s="55">
        <v>40</v>
      </c>
      <c r="R176" s="48">
        <f t="shared" si="73"/>
        <v>0</v>
      </c>
      <c r="S176" s="48" t="str">
        <f t="shared" si="74"/>
        <v>65_0</v>
      </c>
      <c r="T176" s="55">
        <v>4138</v>
      </c>
      <c r="U176" s="5"/>
      <c r="V176" s="48">
        <v>65</v>
      </c>
      <c r="W176" s="55">
        <v>1</v>
      </c>
      <c r="X176" s="55">
        <v>42</v>
      </c>
      <c r="Y176" s="48">
        <f t="shared" si="75"/>
        <v>1</v>
      </c>
      <c r="Z176" s="48" t="str">
        <f t="shared" si="76"/>
        <v>65_1</v>
      </c>
      <c r="AA176" s="55">
        <v>4295</v>
      </c>
      <c r="AB176" s="5"/>
      <c r="AC176" s="48">
        <v>65</v>
      </c>
      <c r="AD176" s="55">
        <v>1</v>
      </c>
      <c r="AE176" s="55">
        <v>42</v>
      </c>
      <c r="AF176" s="48">
        <f t="shared" si="77"/>
        <v>1</v>
      </c>
      <c r="AG176" s="48" t="str">
        <f t="shared" si="78"/>
        <v>65_1</v>
      </c>
      <c r="AH176" s="55">
        <v>4381</v>
      </c>
      <c r="AI176" s="5"/>
      <c r="AJ176" s="48">
        <v>65</v>
      </c>
      <c r="AK176" s="55">
        <v>1</v>
      </c>
      <c r="AL176" s="55">
        <v>42</v>
      </c>
      <c r="AM176" s="48">
        <f t="shared" si="79"/>
        <v>1</v>
      </c>
      <c r="AN176" s="48" t="str">
        <f t="shared" si="80"/>
        <v>65_1</v>
      </c>
      <c r="AO176" s="55">
        <v>4468</v>
      </c>
      <c r="AP176" s="494"/>
      <c r="AQ176" s="48">
        <v>65</v>
      </c>
      <c r="AR176" s="55">
        <v>1</v>
      </c>
      <c r="AS176" s="55">
        <v>42</v>
      </c>
      <c r="AT176" s="48">
        <f t="shared" si="81"/>
        <v>1</v>
      </c>
      <c r="AU176" s="48" t="str">
        <f t="shared" si="82"/>
        <v>65_1</v>
      </c>
      <c r="AV176" s="136">
        <f t="shared" si="86"/>
        <v>4381</v>
      </c>
      <c r="AW176" s="136">
        <f t="shared" si="87"/>
        <v>4468</v>
      </c>
      <c r="AX176" s="136">
        <f t="shared" si="83"/>
        <v>4468</v>
      </c>
      <c r="AY176" s="43">
        <f t="shared" si="88"/>
        <v>28.641025641025642</v>
      </c>
      <c r="AZ176" s="5"/>
      <c r="BA176" s="5"/>
      <c r="BB176" s="5"/>
      <c r="BC176" s="5"/>
      <c r="BD176" s="5"/>
      <c r="BE176" s="6"/>
    </row>
    <row r="177" spans="1:57" x14ac:dyDescent="0.15">
      <c r="A177" s="48">
        <v>65</v>
      </c>
      <c r="B177" s="55">
        <v>1</v>
      </c>
      <c r="C177" s="55">
        <v>42</v>
      </c>
      <c r="D177" s="48">
        <f t="shared" si="84"/>
        <v>1</v>
      </c>
      <c r="E177" s="48" t="str">
        <f t="shared" si="85"/>
        <v>65_1</v>
      </c>
      <c r="F177" s="55">
        <v>4084</v>
      </c>
      <c r="G177" s="1"/>
      <c r="H177" s="48">
        <v>65</v>
      </c>
      <c r="I177" s="55">
        <v>1</v>
      </c>
      <c r="J177" s="55">
        <v>42</v>
      </c>
      <c r="K177" s="48">
        <f t="shared" si="71"/>
        <v>1</v>
      </c>
      <c r="L177" s="48" t="str">
        <f t="shared" si="72"/>
        <v>65_1</v>
      </c>
      <c r="M177" s="55">
        <v>4206</v>
      </c>
      <c r="N177" s="5"/>
      <c r="O177" s="48">
        <v>65</v>
      </c>
      <c r="P177" s="55">
        <v>1</v>
      </c>
      <c r="Q177" s="55">
        <v>42</v>
      </c>
      <c r="R177" s="48">
        <f t="shared" si="73"/>
        <v>1</v>
      </c>
      <c r="S177" s="48" t="str">
        <f t="shared" si="74"/>
        <v>65_1</v>
      </c>
      <c r="T177" s="55">
        <v>4295</v>
      </c>
      <c r="U177" s="5"/>
      <c r="V177" s="48">
        <v>65</v>
      </c>
      <c r="W177" s="48">
        <f t="shared" ref="W177:W188" si="97">W176+1</f>
        <v>2</v>
      </c>
      <c r="X177" s="55">
        <v>44</v>
      </c>
      <c r="Y177" s="48">
        <f t="shared" si="75"/>
        <v>2</v>
      </c>
      <c r="Z177" s="48" t="str">
        <f t="shared" si="76"/>
        <v>65_2</v>
      </c>
      <c r="AA177" s="55">
        <v>4445</v>
      </c>
      <c r="AB177" s="5"/>
      <c r="AC177" s="48">
        <v>65</v>
      </c>
      <c r="AD177" s="48">
        <f t="shared" ref="AD177:AD188" si="98">AD176+1</f>
        <v>2</v>
      </c>
      <c r="AE177" s="55">
        <v>44</v>
      </c>
      <c r="AF177" s="48">
        <f t="shared" si="77"/>
        <v>2</v>
      </c>
      <c r="AG177" s="48" t="str">
        <f t="shared" si="78"/>
        <v>65_2</v>
      </c>
      <c r="AH177" s="55">
        <v>4534</v>
      </c>
      <c r="AI177" s="5"/>
      <c r="AJ177" s="48">
        <v>65</v>
      </c>
      <c r="AK177" s="48">
        <f t="shared" ref="AK177:AK188" si="99">AK176+1</f>
        <v>2</v>
      </c>
      <c r="AL177" s="55">
        <v>44</v>
      </c>
      <c r="AM177" s="48">
        <f t="shared" si="79"/>
        <v>2</v>
      </c>
      <c r="AN177" s="48" t="str">
        <f t="shared" si="80"/>
        <v>65_2</v>
      </c>
      <c r="AO177" s="55">
        <v>4624</v>
      </c>
      <c r="AP177" s="494"/>
      <c r="AQ177" s="48">
        <v>65</v>
      </c>
      <c r="AR177" s="48">
        <f t="shared" ref="AR177:AR188" si="100">AR176+1</f>
        <v>2</v>
      </c>
      <c r="AS177" s="55">
        <v>44</v>
      </c>
      <c r="AT177" s="48">
        <f t="shared" si="81"/>
        <v>2</v>
      </c>
      <c r="AU177" s="48" t="str">
        <f t="shared" si="82"/>
        <v>65_2</v>
      </c>
      <c r="AV177" s="136">
        <f t="shared" si="86"/>
        <v>4534</v>
      </c>
      <c r="AW177" s="136">
        <f t="shared" si="87"/>
        <v>4624</v>
      </c>
      <c r="AX177" s="136">
        <f t="shared" si="83"/>
        <v>4624</v>
      </c>
      <c r="AY177" s="43">
        <f t="shared" si="88"/>
        <v>29.641025641025642</v>
      </c>
      <c r="AZ177" s="5"/>
      <c r="BA177" s="5"/>
      <c r="BB177" s="5"/>
      <c r="BC177" s="5"/>
      <c r="BD177" s="5"/>
      <c r="BE177" s="6"/>
    </row>
    <row r="178" spans="1:57" x14ac:dyDescent="0.15">
      <c r="A178" s="48">
        <v>65</v>
      </c>
      <c r="B178" s="55">
        <v>2</v>
      </c>
      <c r="C178" s="55">
        <v>44</v>
      </c>
      <c r="D178" s="48">
        <f t="shared" si="84"/>
        <v>2</v>
      </c>
      <c r="E178" s="48" t="str">
        <f t="shared" si="85"/>
        <v>65_2</v>
      </c>
      <c r="F178" s="55">
        <v>4227</v>
      </c>
      <c r="G178" s="1"/>
      <c r="H178" s="48">
        <v>65</v>
      </c>
      <c r="I178" s="55">
        <v>2</v>
      </c>
      <c r="J178" s="55">
        <v>44</v>
      </c>
      <c r="K178" s="48">
        <f t="shared" si="71"/>
        <v>2</v>
      </c>
      <c r="L178" s="48" t="str">
        <f t="shared" si="72"/>
        <v>65_2</v>
      </c>
      <c r="M178" s="55">
        <v>4353</v>
      </c>
      <c r="N178" s="5"/>
      <c r="O178" s="48">
        <v>65</v>
      </c>
      <c r="P178" s="55">
        <v>2</v>
      </c>
      <c r="Q178" s="55">
        <v>44</v>
      </c>
      <c r="R178" s="48">
        <f t="shared" si="73"/>
        <v>2</v>
      </c>
      <c r="S178" s="48" t="str">
        <f t="shared" si="74"/>
        <v>65_2</v>
      </c>
      <c r="T178" s="55">
        <v>4445</v>
      </c>
      <c r="U178" s="5"/>
      <c r="V178" s="48">
        <v>65</v>
      </c>
      <c r="W178" s="48">
        <f t="shared" si="97"/>
        <v>3</v>
      </c>
      <c r="X178" s="55">
        <v>46</v>
      </c>
      <c r="Y178" s="48">
        <f t="shared" si="75"/>
        <v>3</v>
      </c>
      <c r="Z178" s="48" t="str">
        <f t="shared" si="76"/>
        <v>65_3</v>
      </c>
      <c r="AA178" s="55">
        <v>4580</v>
      </c>
      <c r="AB178" s="5"/>
      <c r="AC178" s="48">
        <v>65</v>
      </c>
      <c r="AD178" s="48">
        <f t="shared" si="98"/>
        <v>3</v>
      </c>
      <c r="AE178" s="55">
        <v>46</v>
      </c>
      <c r="AF178" s="48">
        <f t="shared" si="77"/>
        <v>3</v>
      </c>
      <c r="AG178" s="48" t="str">
        <f t="shared" si="78"/>
        <v>65_3</v>
      </c>
      <c r="AH178" s="55">
        <v>4671</v>
      </c>
      <c r="AI178" s="5"/>
      <c r="AJ178" s="48">
        <v>65</v>
      </c>
      <c r="AK178" s="48">
        <f t="shared" si="99"/>
        <v>3</v>
      </c>
      <c r="AL178" s="55">
        <v>46</v>
      </c>
      <c r="AM178" s="48">
        <f t="shared" si="79"/>
        <v>3</v>
      </c>
      <c r="AN178" s="48" t="str">
        <f t="shared" si="80"/>
        <v>65_3</v>
      </c>
      <c r="AO178" s="55">
        <v>4765</v>
      </c>
      <c r="AP178" s="494"/>
      <c r="AQ178" s="48">
        <v>65</v>
      </c>
      <c r="AR178" s="48">
        <f t="shared" si="100"/>
        <v>3</v>
      </c>
      <c r="AS178" s="55">
        <v>46</v>
      </c>
      <c r="AT178" s="48">
        <f t="shared" si="81"/>
        <v>3</v>
      </c>
      <c r="AU178" s="48" t="str">
        <f t="shared" si="82"/>
        <v>65_3</v>
      </c>
      <c r="AV178" s="136">
        <f t="shared" si="86"/>
        <v>4671</v>
      </c>
      <c r="AW178" s="136">
        <f t="shared" si="87"/>
        <v>4765</v>
      </c>
      <c r="AX178" s="136">
        <f t="shared" si="83"/>
        <v>4765</v>
      </c>
      <c r="AY178" s="43">
        <f t="shared" si="88"/>
        <v>30.544871794871796</v>
      </c>
      <c r="AZ178" s="5"/>
      <c r="BA178" s="5"/>
      <c r="BB178" s="5"/>
      <c r="BC178" s="5"/>
      <c r="BD178" s="5"/>
      <c r="BE178" s="6"/>
    </row>
    <row r="179" spans="1:57" x14ac:dyDescent="0.15">
      <c r="A179" s="48">
        <v>65</v>
      </c>
      <c r="B179" s="55">
        <v>3</v>
      </c>
      <c r="C179" s="55">
        <v>46</v>
      </c>
      <c r="D179" s="48">
        <f t="shared" si="84"/>
        <v>3</v>
      </c>
      <c r="E179" s="48" t="str">
        <f t="shared" si="85"/>
        <v>65_3</v>
      </c>
      <c r="F179" s="55">
        <v>4355</v>
      </c>
      <c r="G179" s="1"/>
      <c r="H179" s="48">
        <v>65</v>
      </c>
      <c r="I179" s="55">
        <v>3</v>
      </c>
      <c r="J179" s="55">
        <v>46</v>
      </c>
      <c r="K179" s="48">
        <f t="shared" si="71"/>
        <v>3</v>
      </c>
      <c r="L179" s="48" t="str">
        <f t="shared" si="72"/>
        <v>65_3</v>
      </c>
      <c r="M179" s="55">
        <v>4485</v>
      </c>
      <c r="N179" s="5"/>
      <c r="O179" s="48">
        <v>65</v>
      </c>
      <c r="P179" s="55">
        <v>3</v>
      </c>
      <c r="Q179" s="55">
        <v>46</v>
      </c>
      <c r="R179" s="48">
        <f t="shared" si="73"/>
        <v>3</v>
      </c>
      <c r="S179" s="48" t="str">
        <f t="shared" si="74"/>
        <v>65_3</v>
      </c>
      <c r="T179" s="55">
        <v>4580</v>
      </c>
      <c r="U179" s="5"/>
      <c r="V179" s="48">
        <v>65</v>
      </c>
      <c r="W179" s="48">
        <f t="shared" si="97"/>
        <v>4</v>
      </c>
      <c r="X179" s="55">
        <v>48</v>
      </c>
      <c r="Y179" s="48">
        <f t="shared" si="75"/>
        <v>4</v>
      </c>
      <c r="Z179" s="48" t="str">
        <f t="shared" si="76"/>
        <v>65_4</v>
      </c>
      <c r="AA179" s="55">
        <v>4717</v>
      </c>
      <c r="AB179" s="5"/>
      <c r="AC179" s="48">
        <v>65</v>
      </c>
      <c r="AD179" s="48">
        <f t="shared" si="98"/>
        <v>4</v>
      </c>
      <c r="AE179" s="55">
        <v>48</v>
      </c>
      <c r="AF179" s="48">
        <f t="shared" si="77"/>
        <v>4</v>
      </c>
      <c r="AG179" s="48" t="str">
        <f t="shared" si="78"/>
        <v>65_4</v>
      </c>
      <c r="AH179" s="55">
        <v>4812</v>
      </c>
      <c r="AI179" s="5"/>
      <c r="AJ179" s="48">
        <v>65</v>
      </c>
      <c r="AK179" s="48">
        <f t="shared" si="99"/>
        <v>4</v>
      </c>
      <c r="AL179" s="55">
        <v>48</v>
      </c>
      <c r="AM179" s="48">
        <f t="shared" si="79"/>
        <v>4</v>
      </c>
      <c r="AN179" s="48" t="str">
        <f t="shared" si="80"/>
        <v>65_4</v>
      </c>
      <c r="AO179" s="55">
        <v>4908</v>
      </c>
      <c r="AP179" s="494"/>
      <c r="AQ179" s="48">
        <v>65</v>
      </c>
      <c r="AR179" s="48">
        <f t="shared" si="100"/>
        <v>4</v>
      </c>
      <c r="AS179" s="55">
        <v>48</v>
      </c>
      <c r="AT179" s="48">
        <f t="shared" si="81"/>
        <v>4</v>
      </c>
      <c r="AU179" s="48" t="str">
        <f t="shared" si="82"/>
        <v>65_4</v>
      </c>
      <c r="AV179" s="136">
        <f t="shared" si="86"/>
        <v>4812</v>
      </c>
      <c r="AW179" s="136">
        <f t="shared" si="87"/>
        <v>4908</v>
      </c>
      <c r="AX179" s="136">
        <f t="shared" si="83"/>
        <v>4908</v>
      </c>
      <c r="AY179" s="43">
        <f t="shared" si="88"/>
        <v>31.46153846153846</v>
      </c>
      <c r="AZ179" s="5"/>
      <c r="BA179" s="5"/>
      <c r="BB179" s="5"/>
      <c r="BC179" s="5"/>
      <c r="BD179" s="5"/>
      <c r="BE179" s="6"/>
    </row>
    <row r="180" spans="1:57" x14ac:dyDescent="0.15">
      <c r="A180" s="48">
        <v>65</v>
      </c>
      <c r="B180" s="55">
        <v>4</v>
      </c>
      <c r="C180" s="55">
        <v>48</v>
      </c>
      <c r="D180" s="48">
        <f t="shared" si="84"/>
        <v>4</v>
      </c>
      <c r="E180" s="48" t="str">
        <f t="shared" si="85"/>
        <v>65_4</v>
      </c>
      <c r="F180" s="55">
        <v>4486</v>
      </c>
      <c r="G180" s="1"/>
      <c r="H180" s="48">
        <v>65</v>
      </c>
      <c r="I180" s="55">
        <v>4</v>
      </c>
      <c r="J180" s="55">
        <v>48</v>
      </c>
      <c r="K180" s="48">
        <f t="shared" si="71"/>
        <v>4</v>
      </c>
      <c r="L180" s="48" t="str">
        <f t="shared" si="72"/>
        <v>65_4</v>
      </c>
      <c r="M180" s="55">
        <v>4620</v>
      </c>
      <c r="N180" s="5"/>
      <c r="O180" s="48">
        <v>65</v>
      </c>
      <c r="P180" s="55">
        <v>4</v>
      </c>
      <c r="Q180" s="55">
        <v>48</v>
      </c>
      <c r="R180" s="48">
        <f t="shared" si="73"/>
        <v>4</v>
      </c>
      <c r="S180" s="48" t="str">
        <f t="shared" si="74"/>
        <v>65_4</v>
      </c>
      <c r="T180" s="55">
        <v>4717</v>
      </c>
      <c r="U180" s="5"/>
      <c r="V180" s="48">
        <v>65</v>
      </c>
      <c r="W180" s="48">
        <f t="shared" si="97"/>
        <v>5</v>
      </c>
      <c r="X180" s="55">
        <v>50</v>
      </c>
      <c r="Y180" s="48">
        <f t="shared" si="75"/>
        <v>5</v>
      </c>
      <c r="Z180" s="48" t="str">
        <f t="shared" si="76"/>
        <v>65_5</v>
      </c>
      <c r="AA180" s="55">
        <v>4858</v>
      </c>
      <c r="AB180" s="5"/>
      <c r="AC180" s="48">
        <v>65</v>
      </c>
      <c r="AD180" s="48">
        <f t="shared" si="98"/>
        <v>5</v>
      </c>
      <c r="AE180" s="55">
        <v>50</v>
      </c>
      <c r="AF180" s="48">
        <f t="shared" si="77"/>
        <v>5</v>
      </c>
      <c r="AG180" s="48" t="str">
        <f t="shared" si="78"/>
        <v>65_5</v>
      </c>
      <c r="AH180" s="55">
        <v>4955</v>
      </c>
      <c r="AI180" s="5"/>
      <c r="AJ180" s="48">
        <v>65</v>
      </c>
      <c r="AK180" s="48">
        <f t="shared" si="99"/>
        <v>5</v>
      </c>
      <c r="AL180" s="55">
        <v>50</v>
      </c>
      <c r="AM180" s="48">
        <f t="shared" si="79"/>
        <v>5</v>
      </c>
      <c r="AN180" s="48" t="str">
        <f t="shared" si="80"/>
        <v>65_5</v>
      </c>
      <c r="AO180" s="55">
        <v>5054</v>
      </c>
      <c r="AP180" s="494"/>
      <c r="AQ180" s="48">
        <v>65</v>
      </c>
      <c r="AR180" s="48">
        <f t="shared" si="100"/>
        <v>5</v>
      </c>
      <c r="AS180" s="55">
        <v>50</v>
      </c>
      <c r="AT180" s="48">
        <f t="shared" si="81"/>
        <v>5</v>
      </c>
      <c r="AU180" s="48" t="str">
        <f t="shared" si="82"/>
        <v>65_5</v>
      </c>
      <c r="AV180" s="136">
        <f t="shared" si="86"/>
        <v>4955</v>
      </c>
      <c r="AW180" s="136">
        <f t="shared" si="87"/>
        <v>5054</v>
      </c>
      <c r="AX180" s="136">
        <f t="shared" si="83"/>
        <v>5054</v>
      </c>
      <c r="AY180" s="43">
        <f t="shared" si="88"/>
        <v>32.397435897435898</v>
      </c>
      <c r="AZ180" s="5"/>
      <c r="BA180" s="5"/>
      <c r="BB180" s="5"/>
      <c r="BC180" s="5"/>
      <c r="BD180" s="5"/>
      <c r="BE180" s="6"/>
    </row>
    <row r="181" spans="1:57" x14ac:dyDescent="0.15">
      <c r="A181" s="48">
        <v>65</v>
      </c>
      <c r="B181" s="55">
        <v>5</v>
      </c>
      <c r="C181" s="55">
        <v>50</v>
      </c>
      <c r="D181" s="48">
        <f t="shared" si="84"/>
        <v>5</v>
      </c>
      <c r="E181" s="48" t="str">
        <f t="shared" si="85"/>
        <v>65_5</v>
      </c>
      <c r="F181" s="55">
        <v>4619</v>
      </c>
      <c r="G181" s="1"/>
      <c r="H181" s="48">
        <v>65</v>
      </c>
      <c r="I181" s="55">
        <v>5</v>
      </c>
      <c r="J181" s="55">
        <v>50</v>
      </c>
      <c r="K181" s="48">
        <f t="shared" si="71"/>
        <v>5</v>
      </c>
      <c r="L181" s="48" t="str">
        <f t="shared" si="72"/>
        <v>65_5</v>
      </c>
      <c r="M181" s="55">
        <v>4758</v>
      </c>
      <c r="N181" s="5"/>
      <c r="O181" s="48">
        <v>65</v>
      </c>
      <c r="P181" s="55">
        <v>5</v>
      </c>
      <c r="Q181" s="55">
        <v>50</v>
      </c>
      <c r="R181" s="48">
        <f t="shared" si="73"/>
        <v>5</v>
      </c>
      <c r="S181" s="48" t="str">
        <f t="shared" si="74"/>
        <v>65_5</v>
      </c>
      <c r="T181" s="55">
        <v>4858</v>
      </c>
      <c r="U181" s="5"/>
      <c r="V181" s="48">
        <v>65</v>
      </c>
      <c r="W181" s="48">
        <f t="shared" si="97"/>
        <v>6</v>
      </c>
      <c r="X181" s="55">
        <v>52</v>
      </c>
      <c r="Y181" s="48">
        <f t="shared" si="75"/>
        <v>6</v>
      </c>
      <c r="Z181" s="48" t="str">
        <f t="shared" si="76"/>
        <v>65_6</v>
      </c>
      <c r="AA181" s="55">
        <v>4996</v>
      </c>
      <c r="AB181" s="5"/>
      <c r="AC181" s="48">
        <v>65</v>
      </c>
      <c r="AD181" s="48">
        <f t="shared" si="98"/>
        <v>6</v>
      </c>
      <c r="AE181" s="55">
        <v>52</v>
      </c>
      <c r="AF181" s="48">
        <f t="shared" si="77"/>
        <v>6</v>
      </c>
      <c r="AG181" s="48" t="str">
        <f t="shared" si="78"/>
        <v>65_6</v>
      </c>
      <c r="AH181" s="55">
        <v>5096</v>
      </c>
      <c r="AI181" s="5"/>
      <c r="AJ181" s="48">
        <v>65</v>
      </c>
      <c r="AK181" s="48">
        <f t="shared" si="99"/>
        <v>6</v>
      </c>
      <c r="AL181" s="55">
        <v>52</v>
      </c>
      <c r="AM181" s="48">
        <f t="shared" si="79"/>
        <v>6</v>
      </c>
      <c r="AN181" s="48" t="str">
        <f t="shared" si="80"/>
        <v>65_6</v>
      </c>
      <c r="AO181" s="55">
        <v>5198</v>
      </c>
      <c r="AP181" s="494"/>
      <c r="AQ181" s="48">
        <v>65</v>
      </c>
      <c r="AR181" s="48">
        <f t="shared" si="100"/>
        <v>6</v>
      </c>
      <c r="AS181" s="55">
        <v>52</v>
      </c>
      <c r="AT181" s="48">
        <f t="shared" si="81"/>
        <v>6</v>
      </c>
      <c r="AU181" s="48" t="str">
        <f t="shared" si="82"/>
        <v>65_6</v>
      </c>
      <c r="AV181" s="136">
        <f t="shared" si="86"/>
        <v>5096</v>
      </c>
      <c r="AW181" s="136">
        <f t="shared" si="87"/>
        <v>5198</v>
      </c>
      <c r="AX181" s="136">
        <f t="shared" si="83"/>
        <v>5198</v>
      </c>
      <c r="AY181" s="43">
        <f t="shared" si="88"/>
        <v>33.320512820512818</v>
      </c>
      <c r="AZ181" s="5"/>
      <c r="BA181" s="5"/>
      <c r="BB181" s="5"/>
      <c r="BC181" s="5"/>
      <c r="BD181" s="5"/>
      <c r="BE181" s="6"/>
    </row>
    <row r="182" spans="1:57" x14ac:dyDescent="0.15">
      <c r="A182" s="48">
        <v>65</v>
      </c>
      <c r="B182" s="55">
        <v>6</v>
      </c>
      <c r="C182" s="55">
        <v>52</v>
      </c>
      <c r="D182" s="48">
        <f t="shared" si="84"/>
        <v>6</v>
      </c>
      <c r="E182" s="48" t="str">
        <f t="shared" si="85"/>
        <v>65_6</v>
      </c>
      <c r="F182" s="55">
        <v>4751</v>
      </c>
      <c r="G182" s="1"/>
      <c r="H182" s="48">
        <v>65</v>
      </c>
      <c r="I182" s="55">
        <v>6</v>
      </c>
      <c r="J182" s="55">
        <v>52</v>
      </c>
      <c r="K182" s="48">
        <f t="shared" si="71"/>
        <v>6</v>
      </c>
      <c r="L182" s="48" t="str">
        <f t="shared" si="72"/>
        <v>65_6</v>
      </c>
      <c r="M182" s="55">
        <v>4893</v>
      </c>
      <c r="N182" s="5"/>
      <c r="O182" s="48">
        <v>65</v>
      </c>
      <c r="P182" s="55">
        <v>6</v>
      </c>
      <c r="Q182" s="55">
        <v>52</v>
      </c>
      <c r="R182" s="48">
        <f t="shared" si="73"/>
        <v>6</v>
      </c>
      <c r="S182" s="48" t="str">
        <f t="shared" si="74"/>
        <v>65_6</v>
      </c>
      <c r="T182" s="55">
        <v>4996</v>
      </c>
      <c r="U182" s="5"/>
      <c r="V182" s="48">
        <v>65</v>
      </c>
      <c r="W182" s="48">
        <f t="shared" si="97"/>
        <v>7</v>
      </c>
      <c r="X182" s="55">
        <v>54</v>
      </c>
      <c r="Y182" s="48">
        <f t="shared" si="75"/>
        <v>7</v>
      </c>
      <c r="Z182" s="48" t="str">
        <f t="shared" si="76"/>
        <v>65_7</v>
      </c>
      <c r="AA182" s="55">
        <v>5136</v>
      </c>
      <c r="AB182" s="5"/>
      <c r="AC182" s="48">
        <v>65</v>
      </c>
      <c r="AD182" s="48">
        <f t="shared" si="98"/>
        <v>7</v>
      </c>
      <c r="AE182" s="55">
        <v>54</v>
      </c>
      <c r="AF182" s="48">
        <f t="shared" si="77"/>
        <v>7</v>
      </c>
      <c r="AG182" s="48" t="str">
        <f t="shared" si="78"/>
        <v>65_7</v>
      </c>
      <c r="AH182" s="55">
        <v>5238</v>
      </c>
      <c r="AI182" s="5"/>
      <c r="AJ182" s="48">
        <v>65</v>
      </c>
      <c r="AK182" s="48">
        <f t="shared" si="99"/>
        <v>7</v>
      </c>
      <c r="AL182" s="55">
        <v>54</v>
      </c>
      <c r="AM182" s="48">
        <f t="shared" si="79"/>
        <v>7</v>
      </c>
      <c r="AN182" s="48" t="str">
        <f t="shared" si="80"/>
        <v>65_7</v>
      </c>
      <c r="AO182" s="55">
        <v>5343</v>
      </c>
      <c r="AP182" s="494"/>
      <c r="AQ182" s="48">
        <v>65</v>
      </c>
      <c r="AR182" s="48">
        <f t="shared" si="100"/>
        <v>7</v>
      </c>
      <c r="AS182" s="55">
        <v>54</v>
      </c>
      <c r="AT182" s="48">
        <f t="shared" si="81"/>
        <v>7</v>
      </c>
      <c r="AU182" s="48" t="str">
        <f t="shared" si="82"/>
        <v>65_7</v>
      </c>
      <c r="AV182" s="136">
        <f t="shared" si="86"/>
        <v>5238</v>
      </c>
      <c r="AW182" s="136">
        <f t="shared" si="87"/>
        <v>5343</v>
      </c>
      <c r="AX182" s="136">
        <f t="shared" si="83"/>
        <v>5343</v>
      </c>
      <c r="AY182" s="43">
        <f t="shared" si="88"/>
        <v>34.25</v>
      </c>
      <c r="AZ182" s="5"/>
      <c r="BA182" s="5"/>
      <c r="BB182" s="5"/>
      <c r="BC182" s="5"/>
      <c r="BD182" s="5"/>
      <c r="BE182" s="6"/>
    </row>
    <row r="183" spans="1:57" x14ac:dyDescent="0.15">
      <c r="A183" s="48">
        <v>65</v>
      </c>
      <c r="B183" s="55">
        <v>7</v>
      </c>
      <c r="C183" s="55">
        <v>54</v>
      </c>
      <c r="D183" s="48">
        <f t="shared" si="84"/>
        <v>7</v>
      </c>
      <c r="E183" s="48" t="str">
        <f t="shared" si="85"/>
        <v>65_7</v>
      </c>
      <c r="F183" s="55">
        <v>4883</v>
      </c>
      <c r="G183" s="1"/>
      <c r="H183" s="48">
        <v>65</v>
      </c>
      <c r="I183" s="55">
        <v>7</v>
      </c>
      <c r="J183" s="55">
        <v>54</v>
      </c>
      <c r="K183" s="48">
        <f t="shared" si="71"/>
        <v>7</v>
      </c>
      <c r="L183" s="48" t="str">
        <f t="shared" si="72"/>
        <v>65_7</v>
      </c>
      <c r="M183" s="55">
        <v>5030</v>
      </c>
      <c r="N183" s="5"/>
      <c r="O183" s="48">
        <v>65</v>
      </c>
      <c r="P183" s="55">
        <v>7</v>
      </c>
      <c r="Q183" s="55">
        <v>54</v>
      </c>
      <c r="R183" s="48">
        <f t="shared" si="73"/>
        <v>7</v>
      </c>
      <c r="S183" s="48" t="str">
        <f t="shared" si="74"/>
        <v>65_7</v>
      </c>
      <c r="T183" s="55">
        <v>5136</v>
      </c>
      <c r="U183" s="5"/>
      <c r="V183" s="48">
        <v>65</v>
      </c>
      <c r="W183" s="48">
        <f t="shared" si="97"/>
        <v>8</v>
      </c>
      <c r="X183" s="55">
        <v>56</v>
      </c>
      <c r="Y183" s="48">
        <f t="shared" si="75"/>
        <v>8</v>
      </c>
      <c r="Z183" s="48" t="str">
        <f t="shared" si="76"/>
        <v>65_8</v>
      </c>
      <c r="AA183" s="55">
        <v>5276</v>
      </c>
      <c r="AB183" s="5"/>
      <c r="AC183" s="48">
        <v>65</v>
      </c>
      <c r="AD183" s="48">
        <f t="shared" si="98"/>
        <v>8</v>
      </c>
      <c r="AE183" s="55">
        <v>56</v>
      </c>
      <c r="AF183" s="48">
        <f t="shared" si="77"/>
        <v>8</v>
      </c>
      <c r="AG183" s="48" t="str">
        <f t="shared" si="78"/>
        <v>65_8</v>
      </c>
      <c r="AH183" s="55">
        <v>5381</v>
      </c>
      <c r="AI183" s="5"/>
      <c r="AJ183" s="48">
        <v>65</v>
      </c>
      <c r="AK183" s="48">
        <f t="shared" si="99"/>
        <v>8</v>
      </c>
      <c r="AL183" s="55">
        <v>56</v>
      </c>
      <c r="AM183" s="48">
        <f t="shared" si="79"/>
        <v>8</v>
      </c>
      <c r="AN183" s="48" t="str">
        <f t="shared" si="80"/>
        <v>65_8</v>
      </c>
      <c r="AO183" s="55">
        <v>5489</v>
      </c>
      <c r="AP183" s="494"/>
      <c r="AQ183" s="48">
        <v>65</v>
      </c>
      <c r="AR183" s="48">
        <f t="shared" si="100"/>
        <v>8</v>
      </c>
      <c r="AS183" s="55">
        <v>56</v>
      </c>
      <c r="AT183" s="48">
        <f t="shared" si="81"/>
        <v>8</v>
      </c>
      <c r="AU183" s="48" t="str">
        <f t="shared" si="82"/>
        <v>65_8</v>
      </c>
      <c r="AV183" s="136">
        <f t="shared" si="86"/>
        <v>5381</v>
      </c>
      <c r="AW183" s="136">
        <f t="shared" si="87"/>
        <v>5489</v>
      </c>
      <c r="AX183" s="136">
        <f t="shared" si="83"/>
        <v>5489</v>
      </c>
      <c r="AY183" s="43">
        <f t="shared" si="88"/>
        <v>35.185897435897438</v>
      </c>
      <c r="AZ183" s="5"/>
      <c r="BA183" s="5"/>
      <c r="BB183" s="5"/>
      <c r="BC183" s="5"/>
      <c r="BD183" s="5"/>
      <c r="BE183" s="6"/>
    </row>
    <row r="184" spans="1:57" x14ac:dyDescent="0.15">
      <c r="A184" s="48">
        <v>65</v>
      </c>
      <c r="B184" s="55">
        <v>8</v>
      </c>
      <c r="C184" s="55">
        <v>56</v>
      </c>
      <c r="D184" s="48">
        <f t="shared" si="84"/>
        <v>8</v>
      </c>
      <c r="E184" s="48" t="str">
        <f t="shared" si="85"/>
        <v>65_8</v>
      </c>
      <c r="F184" s="55">
        <v>5017</v>
      </c>
      <c r="G184" s="1"/>
      <c r="H184" s="48">
        <v>65</v>
      </c>
      <c r="I184" s="55">
        <v>8</v>
      </c>
      <c r="J184" s="55">
        <v>56</v>
      </c>
      <c r="K184" s="48">
        <f t="shared" si="71"/>
        <v>8</v>
      </c>
      <c r="L184" s="48" t="str">
        <f t="shared" si="72"/>
        <v>65_8</v>
      </c>
      <c r="M184" s="55">
        <v>5167</v>
      </c>
      <c r="N184" s="5"/>
      <c r="O184" s="48">
        <v>65</v>
      </c>
      <c r="P184" s="55">
        <v>8</v>
      </c>
      <c r="Q184" s="55">
        <v>56</v>
      </c>
      <c r="R184" s="48">
        <f t="shared" si="73"/>
        <v>8</v>
      </c>
      <c r="S184" s="48" t="str">
        <f t="shared" si="74"/>
        <v>65_8</v>
      </c>
      <c r="T184" s="55">
        <v>5276</v>
      </c>
      <c r="U184" s="5"/>
      <c r="V184" s="48">
        <v>65</v>
      </c>
      <c r="W184" s="48">
        <f t="shared" si="97"/>
        <v>9</v>
      </c>
      <c r="X184" s="55">
        <v>57</v>
      </c>
      <c r="Y184" s="48">
        <f t="shared" si="75"/>
        <v>9</v>
      </c>
      <c r="Z184" s="48" t="str">
        <f t="shared" si="76"/>
        <v>65_9</v>
      </c>
      <c r="AA184" s="55">
        <v>5343</v>
      </c>
      <c r="AB184" s="5"/>
      <c r="AC184" s="48">
        <v>65</v>
      </c>
      <c r="AD184" s="48">
        <f t="shared" si="98"/>
        <v>9</v>
      </c>
      <c r="AE184" s="55">
        <v>57</v>
      </c>
      <c r="AF184" s="48">
        <f t="shared" si="77"/>
        <v>9</v>
      </c>
      <c r="AG184" s="48" t="str">
        <f t="shared" si="78"/>
        <v>65_9</v>
      </c>
      <c r="AH184" s="55">
        <v>5450</v>
      </c>
      <c r="AI184" s="5"/>
      <c r="AJ184" s="48">
        <v>65</v>
      </c>
      <c r="AK184" s="48">
        <f t="shared" si="99"/>
        <v>9</v>
      </c>
      <c r="AL184" s="55">
        <v>57</v>
      </c>
      <c r="AM184" s="48">
        <f t="shared" si="79"/>
        <v>9</v>
      </c>
      <c r="AN184" s="48" t="str">
        <f t="shared" si="80"/>
        <v>65_9</v>
      </c>
      <c r="AO184" s="55">
        <v>5559</v>
      </c>
      <c r="AP184" s="494"/>
      <c r="AQ184" s="48">
        <v>65</v>
      </c>
      <c r="AR184" s="48">
        <f t="shared" si="100"/>
        <v>9</v>
      </c>
      <c r="AS184" s="55">
        <v>57</v>
      </c>
      <c r="AT184" s="48">
        <f t="shared" si="81"/>
        <v>9</v>
      </c>
      <c r="AU184" s="48" t="str">
        <f t="shared" si="82"/>
        <v>65_9</v>
      </c>
      <c r="AV184" s="136">
        <f t="shared" si="86"/>
        <v>5450</v>
      </c>
      <c r="AW184" s="136">
        <f t="shared" si="87"/>
        <v>5559</v>
      </c>
      <c r="AX184" s="136">
        <f t="shared" si="83"/>
        <v>5559</v>
      </c>
      <c r="AY184" s="43">
        <f t="shared" si="88"/>
        <v>35.634615384615387</v>
      </c>
      <c r="AZ184" s="5"/>
      <c r="BA184" s="5"/>
      <c r="BB184" s="5"/>
      <c r="BC184" s="5"/>
      <c r="BD184" s="5"/>
      <c r="BE184" s="6"/>
    </row>
    <row r="185" spans="1:57" x14ac:dyDescent="0.15">
      <c r="A185" s="48">
        <v>65</v>
      </c>
      <c r="B185" s="55">
        <v>9</v>
      </c>
      <c r="C185" s="55">
        <v>57</v>
      </c>
      <c r="D185" s="48">
        <f t="shared" si="84"/>
        <v>9</v>
      </c>
      <c r="E185" s="48" t="str">
        <f t="shared" si="85"/>
        <v>65_9</v>
      </c>
      <c r="F185" s="55">
        <v>5081</v>
      </c>
      <c r="G185" s="1"/>
      <c r="H185" s="48">
        <v>65</v>
      </c>
      <c r="I185" s="55">
        <v>9</v>
      </c>
      <c r="J185" s="55">
        <v>57</v>
      </c>
      <c r="K185" s="48">
        <f t="shared" si="71"/>
        <v>9</v>
      </c>
      <c r="L185" s="48" t="str">
        <f t="shared" si="72"/>
        <v>65_9</v>
      </c>
      <c r="M185" s="55">
        <v>5233</v>
      </c>
      <c r="N185" s="5"/>
      <c r="O185" s="48">
        <v>65</v>
      </c>
      <c r="P185" s="55">
        <v>9</v>
      </c>
      <c r="Q185" s="55">
        <v>57</v>
      </c>
      <c r="R185" s="48">
        <f t="shared" si="73"/>
        <v>9</v>
      </c>
      <c r="S185" s="48" t="str">
        <f t="shared" si="74"/>
        <v>65_9</v>
      </c>
      <c r="T185" s="55">
        <v>5343</v>
      </c>
      <c r="U185" s="5"/>
      <c r="V185" s="48">
        <v>65</v>
      </c>
      <c r="W185" s="48">
        <f t="shared" si="97"/>
        <v>10</v>
      </c>
      <c r="X185" s="55">
        <v>58</v>
      </c>
      <c r="Y185" s="48">
        <f t="shared" si="75"/>
        <v>10</v>
      </c>
      <c r="Z185" s="48" t="str">
        <f t="shared" si="76"/>
        <v>65_10</v>
      </c>
      <c r="AA185" s="55">
        <v>5413</v>
      </c>
      <c r="AB185" s="5"/>
      <c r="AC185" s="48">
        <v>65</v>
      </c>
      <c r="AD185" s="48">
        <f t="shared" si="98"/>
        <v>10</v>
      </c>
      <c r="AE185" s="55">
        <v>58</v>
      </c>
      <c r="AF185" s="48">
        <f t="shared" si="77"/>
        <v>10</v>
      </c>
      <c r="AG185" s="48" t="str">
        <f t="shared" si="78"/>
        <v>65_10</v>
      </c>
      <c r="AH185" s="55">
        <v>5521</v>
      </c>
      <c r="AI185" s="5"/>
      <c r="AJ185" s="48">
        <v>65</v>
      </c>
      <c r="AK185" s="48">
        <f t="shared" si="99"/>
        <v>10</v>
      </c>
      <c r="AL185" s="55">
        <v>58</v>
      </c>
      <c r="AM185" s="48">
        <f t="shared" si="79"/>
        <v>10</v>
      </c>
      <c r="AN185" s="48" t="str">
        <f t="shared" si="80"/>
        <v>65_10</v>
      </c>
      <c r="AO185" s="55">
        <v>5631</v>
      </c>
      <c r="AP185" s="494"/>
      <c r="AQ185" s="48">
        <v>65</v>
      </c>
      <c r="AR185" s="48">
        <f t="shared" si="100"/>
        <v>10</v>
      </c>
      <c r="AS185" s="55">
        <v>58</v>
      </c>
      <c r="AT185" s="48">
        <f t="shared" si="81"/>
        <v>10</v>
      </c>
      <c r="AU185" s="48" t="str">
        <f t="shared" si="82"/>
        <v>65_10</v>
      </c>
      <c r="AV185" s="136">
        <f t="shared" si="86"/>
        <v>5521</v>
      </c>
      <c r="AW185" s="136">
        <f t="shared" si="87"/>
        <v>5631</v>
      </c>
      <c r="AX185" s="136">
        <f t="shared" si="83"/>
        <v>5631</v>
      </c>
      <c r="AY185" s="43">
        <f t="shared" si="88"/>
        <v>36.096153846153847</v>
      </c>
      <c r="AZ185" s="5"/>
      <c r="BA185" s="5"/>
      <c r="BB185" s="5"/>
      <c r="BC185" s="5"/>
      <c r="BD185" s="5"/>
      <c r="BE185" s="6"/>
    </row>
    <row r="186" spans="1:57" x14ac:dyDescent="0.15">
      <c r="A186" s="48">
        <v>65</v>
      </c>
      <c r="B186" s="55">
        <v>10</v>
      </c>
      <c r="C186" s="55">
        <v>58</v>
      </c>
      <c r="D186" s="48">
        <f t="shared" si="84"/>
        <v>10</v>
      </c>
      <c r="E186" s="48" t="str">
        <f t="shared" si="85"/>
        <v>65_10</v>
      </c>
      <c r="F186" s="55">
        <v>5147</v>
      </c>
      <c r="G186" s="1"/>
      <c r="H186" s="48">
        <v>65</v>
      </c>
      <c r="I186" s="55">
        <v>10</v>
      </c>
      <c r="J186" s="55">
        <v>58</v>
      </c>
      <c r="K186" s="48">
        <f t="shared" si="71"/>
        <v>10</v>
      </c>
      <c r="L186" s="48" t="str">
        <f t="shared" si="72"/>
        <v>65_10</v>
      </c>
      <c r="M186" s="55">
        <v>5301</v>
      </c>
      <c r="N186" s="5"/>
      <c r="O186" s="48">
        <v>65</v>
      </c>
      <c r="P186" s="55">
        <v>10</v>
      </c>
      <c r="Q186" s="55">
        <v>58</v>
      </c>
      <c r="R186" s="48">
        <f t="shared" si="73"/>
        <v>10</v>
      </c>
      <c r="S186" s="48" t="str">
        <f t="shared" si="74"/>
        <v>65_10</v>
      </c>
      <c r="T186" s="55">
        <v>5413</v>
      </c>
      <c r="U186" s="5"/>
      <c r="V186" s="48">
        <v>65</v>
      </c>
      <c r="W186" s="48">
        <f t="shared" si="97"/>
        <v>11</v>
      </c>
      <c r="X186" s="55">
        <v>59</v>
      </c>
      <c r="Y186" s="48">
        <f t="shared" si="75"/>
        <v>11</v>
      </c>
      <c r="Z186" s="48" t="str">
        <f t="shared" si="76"/>
        <v>65_11</v>
      </c>
      <c r="AA186" s="55">
        <v>5484</v>
      </c>
      <c r="AB186" s="5"/>
      <c r="AC186" s="48">
        <v>65</v>
      </c>
      <c r="AD186" s="48">
        <f t="shared" si="98"/>
        <v>11</v>
      </c>
      <c r="AE186" s="55">
        <v>59</v>
      </c>
      <c r="AF186" s="48">
        <f t="shared" si="77"/>
        <v>11</v>
      </c>
      <c r="AG186" s="48" t="str">
        <f t="shared" si="78"/>
        <v>65_11</v>
      </c>
      <c r="AH186" s="55">
        <v>5594</v>
      </c>
      <c r="AI186" s="5"/>
      <c r="AJ186" s="48">
        <v>65</v>
      </c>
      <c r="AK186" s="48">
        <f t="shared" si="99"/>
        <v>11</v>
      </c>
      <c r="AL186" s="55">
        <v>59</v>
      </c>
      <c r="AM186" s="48">
        <f t="shared" si="79"/>
        <v>11</v>
      </c>
      <c r="AN186" s="48" t="str">
        <f t="shared" si="80"/>
        <v>65_11</v>
      </c>
      <c r="AO186" s="55">
        <v>5706</v>
      </c>
      <c r="AP186" s="494"/>
      <c r="AQ186" s="48">
        <v>65</v>
      </c>
      <c r="AR186" s="48">
        <f t="shared" si="100"/>
        <v>11</v>
      </c>
      <c r="AS186" s="55">
        <v>59</v>
      </c>
      <c r="AT186" s="48">
        <f t="shared" si="81"/>
        <v>11</v>
      </c>
      <c r="AU186" s="48" t="str">
        <f t="shared" si="82"/>
        <v>65_11</v>
      </c>
      <c r="AV186" s="136">
        <f t="shared" si="86"/>
        <v>5594</v>
      </c>
      <c r="AW186" s="136">
        <f t="shared" si="87"/>
        <v>5706</v>
      </c>
      <c r="AX186" s="136">
        <f t="shared" si="83"/>
        <v>5706</v>
      </c>
      <c r="AY186" s="43">
        <f t="shared" si="88"/>
        <v>36.57692307692308</v>
      </c>
      <c r="AZ186" s="5"/>
      <c r="BA186" s="5"/>
      <c r="BB186" s="5"/>
      <c r="BC186" s="5"/>
      <c r="BD186" s="5"/>
      <c r="BE186" s="6"/>
    </row>
    <row r="187" spans="1:57" x14ac:dyDescent="0.15">
      <c r="A187" s="48">
        <v>65</v>
      </c>
      <c r="B187" s="55">
        <v>11</v>
      </c>
      <c r="C187" s="55">
        <v>59</v>
      </c>
      <c r="D187" s="48">
        <f t="shared" si="84"/>
        <v>11</v>
      </c>
      <c r="E187" s="48" t="str">
        <f t="shared" si="85"/>
        <v>65_11</v>
      </c>
      <c r="F187" s="55">
        <v>5215</v>
      </c>
      <c r="G187" s="1"/>
      <c r="H187" s="48">
        <v>65</v>
      </c>
      <c r="I187" s="55">
        <v>11</v>
      </c>
      <c r="J187" s="55">
        <v>59</v>
      </c>
      <c r="K187" s="48">
        <f t="shared" si="71"/>
        <v>11</v>
      </c>
      <c r="L187" s="48" t="str">
        <f t="shared" si="72"/>
        <v>65_11</v>
      </c>
      <c r="M187" s="55">
        <v>5372</v>
      </c>
      <c r="N187" s="5"/>
      <c r="O187" s="48">
        <v>65</v>
      </c>
      <c r="P187" s="55">
        <v>11</v>
      </c>
      <c r="Q187" s="55">
        <v>59</v>
      </c>
      <c r="R187" s="48">
        <f t="shared" si="73"/>
        <v>11</v>
      </c>
      <c r="S187" s="48" t="str">
        <f t="shared" si="74"/>
        <v>65_11</v>
      </c>
      <c r="T187" s="55">
        <v>5484</v>
      </c>
      <c r="U187" s="5"/>
      <c r="V187" s="48">
        <v>65</v>
      </c>
      <c r="W187" s="48">
        <f t="shared" si="97"/>
        <v>12</v>
      </c>
      <c r="X187" s="55">
        <v>60</v>
      </c>
      <c r="Y187" s="48">
        <f t="shared" si="75"/>
        <v>12</v>
      </c>
      <c r="Z187" s="48" t="str">
        <f t="shared" si="76"/>
        <v>65_12</v>
      </c>
      <c r="AA187" s="55">
        <v>5553</v>
      </c>
      <c r="AB187" s="5"/>
      <c r="AC187" s="48">
        <v>65</v>
      </c>
      <c r="AD187" s="48">
        <f t="shared" si="98"/>
        <v>12</v>
      </c>
      <c r="AE187" s="55">
        <v>60</v>
      </c>
      <c r="AF187" s="48">
        <f t="shared" si="77"/>
        <v>12</v>
      </c>
      <c r="AG187" s="48" t="str">
        <f t="shared" si="78"/>
        <v>65_12</v>
      </c>
      <c r="AH187" s="55">
        <v>5664</v>
      </c>
      <c r="AI187" s="5"/>
      <c r="AJ187" s="48">
        <v>65</v>
      </c>
      <c r="AK187" s="48">
        <f t="shared" si="99"/>
        <v>12</v>
      </c>
      <c r="AL187" s="55">
        <v>60</v>
      </c>
      <c r="AM187" s="48">
        <f t="shared" si="79"/>
        <v>12</v>
      </c>
      <c r="AN187" s="48" t="str">
        <f t="shared" si="80"/>
        <v>65_12</v>
      </c>
      <c r="AO187" s="55">
        <v>5777</v>
      </c>
      <c r="AP187" s="494"/>
      <c r="AQ187" s="48">
        <v>65</v>
      </c>
      <c r="AR187" s="48">
        <f t="shared" si="100"/>
        <v>12</v>
      </c>
      <c r="AS187" s="55">
        <v>60</v>
      </c>
      <c r="AT187" s="48">
        <f t="shared" si="81"/>
        <v>12</v>
      </c>
      <c r="AU187" s="48" t="str">
        <f t="shared" si="82"/>
        <v>65_12</v>
      </c>
      <c r="AV187" s="136">
        <f t="shared" si="86"/>
        <v>5664</v>
      </c>
      <c r="AW187" s="136">
        <f t="shared" si="87"/>
        <v>5777</v>
      </c>
      <c r="AX187" s="136">
        <f t="shared" si="83"/>
        <v>5777</v>
      </c>
      <c r="AY187" s="43">
        <f t="shared" si="88"/>
        <v>37.032051282051285</v>
      </c>
      <c r="AZ187" s="5"/>
      <c r="BA187" s="5"/>
      <c r="BB187" s="5"/>
      <c r="BC187" s="5"/>
      <c r="BD187" s="5"/>
      <c r="BE187" s="6"/>
    </row>
    <row r="188" spans="1:57" x14ac:dyDescent="0.15">
      <c r="A188" s="48">
        <v>65</v>
      </c>
      <c r="B188" s="55">
        <v>12</v>
      </c>
      <c r="C188" s="55">
        <v>60</v>
      </c>
      <c r="D188" s="48">
        <f t="shared" si="84"/>
        <v>12</v>
      </c>
      <c r="E188" s="48" t="str">
        <f t="shared" si="85"/>
        <v>65_12</v>
      </c>
      <c r="F188" s="55">
        <v>5280</v>
      </c>
      <c r="G188" s="1"/>
      <c r="H188" s="48">
        <v>65</v>
      </c>
      <c r="I188" s="55">
        <v>12</v>
      </c>
      <c r="J188" s="55">
        <v>60</v>
      </c>
      <c r="K188" s="48">
        <f t="shared" si="71"/>
        <v>12</v>
      </c>
      <c r="L188" s="48" t="str">
        <f t="shared" si="72"/>
        <v>65_12</v>
      </c>
      <c r="M188" s="55">
        <v>5439</v>
      </c>
      <c r="N188" s="5"/>
      <c r="O188" s="48">
        <v>65</v>
      </c>
      <c r="P188" s="55">
        <v>12</v>
      </c>
      <c r="Q188" s="55">
        <v>60</v>
      </c>
      <c r="R188" s="48">
        <f t="shared" si="73"/>
        <v>12</v>
      </c>
      <c r="S188" s="48" t="str">
        <f t="shared" si="74"/>
        <v>65_12</v>
      </c>
      <c r="T188" s="55">
        <v>5553</v>
      </c>
      <c r="U188" s="5"/>
      <c r="V188" s="48">
        <v>65</v>
      </c>
      <c r="W188" s="48">
        <f t="shared" si="97"/>
        <v>13</v>
      </c>
      <c r="X188" s="55">
        <v>61</v>
      </c>
      <c r="Y188" s="48">
        <f t="shared" si="75"/>
        <v>13</v>
      </c>
      <c r="Z188" s="48" t="str">
        <f t="shared" si="76"/>
        <v>65_13</v>
      </c>
      <c r="AA188" s="55">
        <v>5621</v>
      </c>
      <c r="AB188" s="5"/>
      <c r="AC188" s="48">
        <v>65</v>
      </c>
      <c r="AD188" s="48">
        <f t="shared" si="98"/>
        <v>13</v>
      </c>
      <c r="AE188" s="55">
        <v>61</v>
      </c>
      <c r="AF188" s="48">
        <f t="shared" si="77"/>
        <v>13</v>
      </c>
      <c r="AG188" s="48" t="str">
        <f t="shared" si="78"/>
        <v>65_13</v>
      </c>
      <c r="AH188" s="55">
        <v>5734</v>
      </c>
      <c r="AI188" s="5"/>
      <c r="AJ188" s="48">
        <v>65</v>
      </c>
      <c r="AK188" s="48">
        <f t="shared" si="99"/>
        <v>13</v>
      </c>
      <c r="AL188" s="55">
        <v>61</v>
      </c>
      <c r="AM188" s="48">
        <f t="shared" si="79"/>
        <v>13</v>
      </c>
      <c r="AN188" s="48" t="str">
        <f t="shared" si="80"/>
        <v>65_13</v>
      </c>
      <c r="AO188" s="55">
        <v>5848</v>
      </c>
      <c r="AP188" s="494"/>
      <c r="AQ188" s="48">
        <v>65</v>
      </c>
      <c r="AR188" s="48">
        <f t="shared" si="100"/>
        <v>13</v>
      </c>
      <c r="AS188" s="55">
        <v>61</v>
      </c>
      <c r="AT188" s="48">
        <f t="shared" si="81"/>
        <v>13</v>
      </c>
      <c r="AU188" s="48" t="str">
        <f t="shared" si="82"/>
        <v>65_13</v>
      </c>
      <c r="AV188" s="136">
        <f t="shared" si="86"/>
        <v>5734</v>
      </c>
      <c r="AW188" s="136">
        <f t="shared" si="87"/>
        <v>5848</v>
      </c>
      <c r="AX188" s="136">
        <f t="shared" si="83"/>
        <v>5848</v>
      </c>
      <c r="AY188" s="43">
        <f t="shared" si="88"/>
        <v>37.487179487179489</v>
      </c>
      <c r="AZ188" s="5"/>
      <c r="BA188" s="5"/>
      <c r="BB188" s="5"/>
      <c r="BC188" s="5"/>
      <c r="BD188" s="5"/>
      <c r="BE188" s="6"/>
    </row>
    <row r="189" spans="1:57" x14ac:dyDescent="0.15">
      <c r="A189" s="48">
        <v>69</v>
      </c>
      <c r="B189" s="55">
        <v>0</v>
      </c>
      <c r="C189" s="55">
        <v>42</v>
      </c>
      <c r="D189" s="48">
        <f t="shared" si="84"/>
        <v>0</v>
      </c>
      <c r="E189" s="48" t="str">
        <f t="shared" si="85"/>
        <v>69_0</v>
      </c>
      <c r="F189" s="55">
        <v>4084</v>
      </c>
      <c r="G189" s="1"/>
      <c r="H189" s="48">
        <v>69</v>
      </c>
      <c r="I189" s="55">
        <v>0</v>
      </c>
      <c r="J189" s="55">
        <v>42</v>
      </c>
      <c r="K189" s="48">
        <f t="shared" si="71"/>
        <v>0</v>
      </c>
      <c r="L189" s="48" t="str">
        <f t="shared" si="72"/>
        <v>69_0</v>
      </c>
      <c r="M189" s="55">
        <v>4206</v>
      </c>
      <c r="N189" s="5"/>
      <c r="O189" s="48">
        <v>69</v>
      </c>
      <c r="P189" s="55">
        <v>0</v>
      </c>
      <c r="Q189" s="55">
        <v>42</v>
      </c>
      <c r="R189" s="48">
        <f t="shared" si="73"/>
        <v>0</v>
      </c>
      <c r="S189" s="48" t="str">
        <f t="shared" si="74"/>
        <v>69_0</v>
      </c>
      <c r="T189" s="55">
        <v>4295</v>
      </c>
      <c r="U189" s="5"/>
      <c r="V189" s="48">
        <v>69</v>
      </c>
      <c r="W189" s="55">
        <v>0</v>
      </c>
      <c r="X189" s="55">
        <v>42</v>
      </c>
      <c r="Y189" s="48">
        <f t="shared" si="75"/>
        <v>0</v>
      </c>
      <c r="Z189" s="48" t="str">
        <f t="shared" si="76"/>
        <v>69_0</v>
      </c>
      <c r="AA189" s="55">
        <v>4295</v>
      </c>
      <c r="AB189" s="5"/>
      <c r="AC189" s="48">
        <v>69</v>
      </c>
      <c r="AD189" s="55">
        <v>0</v>
      </c>
      <c r="AE189" s="55">
        <v>42</v>
      </c>
      <c r="AF189" s="48">
        <f t="shared" si="77"/>
        <v>0</v>
      </c>
      <c r="AG189" s="48" t="str">
        <f t="shared" si="78"/>
        <v>69_0</v>
      </c>
      <c r="AH189" s="55">
        <v>4381</v>
      </c>
      <c r="AI189" s="5"/>
      <c r="AJ189" s="48">
        <v>69</v>
      </c>
      <c r="AK189" s="55">
        <v>0</v>
      </c>
      <c r="AL189" s="55">
        <v>42</v>
      </c>
      <c r="AM189" s="48">
        <f t="shared" si="79"/>
        <v>0</v>
      </c>
      <c r="AN189" s="48" t="str">
        <f t="shared" si="80"/>
        <v>69_0</v>
      </c>
      <c r="AO189" s="55">
        <v>4468</v>
      </c>
      <c r="AP189" s="494"/>
      <c r="AQ189" s="48">
        <v>69</v>
      </c>
      <c r="AR189" s="55">
        <v>0</v>
      </c>
      <c r="AS189" s="55">
        <v>42</v>
      </c>
      <c r="AT189" s="48">
        <f t="shared" si="81"/>
        <v>0</v>
      </c>
      <c r="AU189" s="48" t="str">
        <f t="shared" si="82"/>
        <v>69_0</v>
      </c>
      <c r="AV189" s="136">
        <f t="shared" si="86"/>
        <v>4381</v>
      </c>
      <c r="AW189" s="136">
        <f t="shared" si="87"/>
        <v>4468</v>
      </c>
      <c r="AX189" s="136">
        <f t="shared" si="83"/>
        <v>4468</v>
      </c>
      <c r="AY189" s="43">
        <f t="shared" si="88"/>
        <v>28.641025641025642</v>
      </c>
      <c r="AZ189" s="5"/>
      <c r="BA189" s="5"/>
      <c r="BB189" s="5"/>
      <c r="BC189" s="5"/>
      <c r="BD189" s="5"/>
      <c r="BE189" s="6"/>
    </row>
    <row r="190" spans="1:57" ht="11.25" x14ac:dyDescent="0.15">
      <c r="A190" s="48">
        <v>69</v>
      </c>
      <c r="B190" s="55">
        <v>1</v>
      </c>
      <c r="C190" s="55">
        <v>44</v>
      </c>
      <c r="D190" s="48">
        <f t="shared" si="84"/>
        <v>1</v>
      </c>
      <c r="E190" s="48" t="str">
        <f t="shared" si="85"/>
        <v>69_1</v>
      </c>
      <c r="F190" s="55">
        <v>4227</v>
      </c>
      <c r="G190" s="1"/>
      <c r="H190" s="48">
        <v>69</v>
      </c>
      <c r="I190" s="55">
        <v>1</v>
      </c>
      <c r="J190" s="55">
        <v>44</v>
      </c>
      <c r="K190" s="48">
        <f t="shared" si="71"/>
        <v>1</v>
      </c>
      <c r="L190" s="48" t="str">
        <f t="shared" si="72"/>
        <v>69_1</v>
      </c>
      <c r="M190" s="55">
        <v>4353</v>
      </c>
      <c r="N190" s="75"/>
      <c r="O190" s="48">
        <v>69</v>
      </c>
      <c r="P190" s="55">
        <v>1</v>
      </c>
      <c r="Q190" s="55">
        <v>44</v>
      </c>
      <c r="R190" s="48">
        <f t="shared" si="73"/>
        <v>1</v>
      </c>
      <c r="S190" s="48" t="str">
        <f t="shared" si="74"/>
        <v>69_1</v>
      </c>
      <c r="T190" s="55">
        <v>4445</v>
      </c>
      <c r="U190" s="5"/>
      <c r="V190" s="48">
        <v>69</v>
      </c>
      <c r="W190" s="55">
        <v>1</v>
      </c>
      <c r="X190" s="55">
        <v>44</v>
      </c>
      <c r="Y190" s="48">
        <f t="shared" si="75"/>
        <v>1</v>
      </c>
      <c r="Z190" s="48" t="str">
        <f t="shared" si="76"/>
        <v>69_1</v>
      </c>
      <c r="AA190" s="55">
        <v>4445</v>
      </c>
      <c r="AB190" s="5"/>
      <c r="AC190" s="48">
        <v>69</v>
      </c>
      <c r="AD190" s="55">
        <v>1</v>
      </c>
      <c r="AE190" s="55">
        <v>44</v>
      </c>
      <c r="AF190" s="48">
        <f t="shared" si="77"/>
        <v>1</v>
      </c>
      <c r="AG190" s="48" t="str">
        <f t="shared" si="78"/>
        <v>69_1</v>
      </c>
      <c r="AH190" s="55">
        <v>4534</v>
      </c>
      <c r="AI190" s="75"/>
      <c r="AJ190" s="48">
        <v>69</v>
      </c>
      <c r="AK190" s="55">
        <v>1</v>
      </c>
      <c r="AL190" s="55">
        <v>44</v>
      </c>
      <c r="AM190" s="48">
        <f t="shared" si="79"/>
        <v>1</v>
      </c>
      <c r="AN190" s="48" t="str">
        <f t="shared" si="80"/>
        <v>69_1</v>
      </c>
      <c r="AO190" s="55">
        <v>4624</v>
      </c>
      <c r="AP190" s="494"/>
      <c r="AQ190" s="48">
        <v>69</v>
      </c>
      <c r="AR190" s="55">
        <v>1</v>
      </c>
      <c r="AS190" s="55">
        <v>44</v>
      </c>
      <c r="AT190" s="48">
        <f t="shared" si="81"/>
        <v>1</v>
      </c>
      <c r="AU190" s="48" t="str">
        <f t="shared" si="82"/>
        <v>69_1</v>
      </c>
      <c r="AV190" s="136">
        <f t="shared" si="86"/>
        <v>4534</v>
      </c>
      <c r="AW190" s="136">
        <f t="shared" si="87"/>
        <v>4624</v>
      </c>
      <c r="AX190" s="136">
        <f t="shared" si="83"/>
        <v>4624</v>
      </c>
      <c r="AY190" s="43">
        <f t="shared" si="88"/>
        <v>29.641025641025642</v>
      </c>
      <c r="AZ190" s="5"/>
      <c r="BA190" s="5"/>
      <c r="BB190" s="5"/>
      <c r="BC190" s="5"/>
      <c r="BD190" s="5"/>
      <c r="BE190" s="6"/>
    </row>
    <row r="191" spans="1:57" x14ac:dyDescent="0.15">
      <c r="A191" s="48">
        <v>69</v>
      </c>
      <c r="B191" s="55">
        <v>2</v>
      </c>
      <c r="C191" s="55">
        <v>46</v>
      </c>
      <c r="D191" s="48">
        <f t="shared" si="84"/>
        <v>2</v>
      </c>
      <c r="E191" s="48" t="str">
        <f t="shared" si="85"/>
        <v>69_2</v>
      </c>
      <c r="F191" s="55">
        <v>4355</v>
      </c>
      <c r="G191" s="1"/>
      <c r="H191" s="48">
        <v>69</v>
      </c>
      <c r="I191" s="55">
        <v>2</v>
      </c>
      <c r="J191" s="55">
        <v>46</v>
      </c>
      <c r="K191" s="48">
        <f t="shared" si="71"/>
        <v>2</v>
      </c>
      <c r="L191" s="48" t="str">
        <f t="shared" si="72"/>
        <v>69_2</v>
      </c>
      <c r="M191" s="55">
        <v>4485</v>
      </c>
      <c r="N191" s="76"/>
      <c r="O191" s="48">
        <v>69</v>
      </c>
      <c r="P191" s="55">
        <v>2</v>
      </c>
      <c r="Q191" s="55">
        <v>46</v>
      </c>
      <c r="R191" s="48">
        <f t="shared" si="73"/>
        <v>2</v>
      </c>
      <c r="S191" s="48" t="str">
        <f t="shared" si="74"/>
        <v>69_2</v>
      </c>
      <c r="T191" s="55">
        <v>4580</v>
      </c>
      <c r="U191" s="5"/>
      <c r="V191" s="48">
        <v>69</v>
      </c>
      <c r="W191" s="55">
        <v>2</v>
      </c>
      <c r="X191" s="55">
        <v>46</v>
      </c>
      <c r="Y191" s="48">
        <f t="shared" si="75"/>
        <v>2</v>
      </c>
      <c r="Z191" s="48" t="str">
        <f t="shared" si="76"/>
        <v>69_2</v>
      </c>
      <c r="AA191" s="55">
        <v>4580</v>
      </c>
      <c r="AB191" s="5"/>
      <c r="AC191" s="48">
        <v>69</v>
      </c>
      <c r="AD191" s="55">
        <v>2</v>
      </c>
      <c r="AE191" s="55">
        <v>46</v>
      </c>
      <c r="AF191" s="48">
        <f t="shared" si="77"/>
        <v>2</v>
      </c>
      <c r="AG191" s="48" t="str">
        <f t="shared" si="78"/>
        <v>69_2</v>
      </c>
      <c r="AH191" s="55">
        <v>4671</v>
      </c>
      <c r="AI191" s="76"/>
      <c r="AJ191" s="48">
        <v>69</v>
      </c>
      <c r="AK191" s="55">
        <v>2</v>
      </c>
      <c r="AL191" s="55">
        <v>46</v>
      </c>
      <c r="AM191" s="48">
        <f t="shared" si="79"/>
        <v>2</v>
      </c>
      <c r="AN191" s="48" t="str">
        <f t="shared" si="80"/>
        <v>69_2</v>
      </c>
      <c r="AO191" s="55">
        <v>4765</v>
      </c>
      <c r="AP191" s="494"/>
      <c r="AQ191" s="48">
        <v>69</v>
      </c>
      <c r="AR191" s="55">
        <v>2</v>
      </c>
      <c r="AS191" s="55">
        <v>46</v>
      </c>
      <c r="AT191" s="48">
        <f t="shared" si="81"/>
        <v>2</v>
      </c>
      <c r="AU191" s="48" t="str">
        <f t="shared" si="82"/>
        <v>69_2</v>
      </c>
      <c r="AV191" s="136">
        <f t="shared" si="86"/>
        <v>4671</v>
      </c>
      <c r="AW191" s="136">
        <f t="shared" si="87"/>
        <v>4765</v>
      </c>
      <c r="AX191" s="136">
        <f t="shared" si="83"/>
        <v>4765</v>
      </c>
      <c r="AY191" s="43">
        <f t="shared" si="88"/>
        <v>30.544871794871796</v>
      </c>
      <c r="AZ191" s="5"/>
      <c r="BA191" s="5"/>
      <c r="BB191" s="5"/>
      <c r="BC191" s="5"/>
      <c r="BD191" s="5"/>
      <c r="BE191" s="6"/>
    </row>
    <row r="192" spans="1:57" x14ac:dyDescent="0.15">
      <c r="A192" s="48">
        <v>69</v>
      </c>
      <c r="B192" s="55">
        <v>3</v>
      </c>
      <c r="C192" s="55">
        <v>48</v>
      </c>
      <c r="D192" s="48">
        <f t="shared" si="84"/>
        <v>3</v>
      </c>
      <c r="E192" s="48" t="str">
        <f t="shared" si="85"/>
        <v>69_3</v>
      </c>
      <c r="F192" s="55">
        <v>4486</v>
      </c>
      <c r="G192" s="1"/>
      <c r="H192" s="48">
        <v>69</v>
      </c>
      <c r="I192" s="55">
        <v>3</v>
      </c>
      <c r="J192" s="55">
        <v>48</v>
      </c>
      <c r="K192" s="48">
        <f t="shared" si="71"/>
        <v>3</v>
      </c>
      <c r="L192" s="48" t="str">
        <f t="shared" si="72"/>
        <v>69_3</v>
      </c>
      <c r="M192" s="55">
        <v>4620</v>
      </c>
      <c r="N192" s="76"/>
      <c r="O192" s="48">
        <v>69</v>
      </c>
      <c r="P192" s="55">
        <v>3</v>
      </c>
      <c r="Q192" s="55">
        <v>48</v>
      </c>
      <c r="R192" s="48">
        <f t="shared" si="73"/>
        <v>3</v>
      </c>
      <c r="S192" s="48" t="str">
        <f t="shared" si="74"/>
        <v>69_3</v>
      </c>
      <c r="T192" s="55">
        <v>4717</v>
      </c>
      <c r="U192" s="5"/>
      <c r="V192" s="48">
        <v>69</v>
      </c>
      <c r="W192" s="55">
        <v>3</v>
      </c>
      <c r="X192" s="55">
        <v>48</v>
      </c>
      <c r="Y192" s="48">
        <f t="shared" si="75"/>
        <v>3</v>
      </c>
      <c r="Z192" s="48" t="str">
        <f t="shared" si="76"/>
        <v>69_3</v>
      </c>
      <c r="AA192" s="55">
        <v>4717</v>
      </c>
      <c r="AB192" s="5"/>
      <c r="AC192" s="48">
        <v>69</v>
      </c>
      <c r="AD192" s="55">
        <v>3</v>
      </c>
      <c r="AE192" s="55">
        <v>48</v>
      </c>
      <c r="AF192" s="48">
        <f t="shared" si="77"/>
        <v>3</v>
      </c>
      <c r="AG192" s="48" t="str">
        <f t="shared" si="78"/>
        <v>69_3</v>
      </c>
      <c r="AH192" s="55">
        <v>4812</v>
      </c>
      <c r="AI192" s="76"/>
      <c r="AJ192" s="48">
        <v>69</v>
      </c>
      <c r="AK192" s="55">
        <v>3</v>
      </c>
      <c r="AL192" s="55">
        <v>48</v>
      </c>
      <c r="AM192" s="48">
        <f t="shared" si="79"/>
        <v>3</v>
      </c>
      <c r="AN192" s="48" t="str">
        <f t="shared" si="80"/>
        <v>69_3</v>
      </c>
      <c r="AO192" s="55">
        <v>4908</v>
      </c>
      <c r="AP192" s="494"/>
      <c r="AQ192" s="48">
        <v>69</v>
      </c>
      <c r="AR192" s="55">
        <v>3</v>
      </c>
      <c r="AS192" s="55">
        <v>48</v>
      </c>
      <c r="AT192" s="48">
        <f t="shared" si="81"/>
        <v>3</v>
      </c>
      <c r="AU192" s="48" t="str">
        <f t="shared" si="82"/>
        <v>69_3</v>
      </c>
      <c r="AV192" s="136">
        <f t="shared" si="86"/>
        <v>4812</v>
      </c>
      <c r="AW192" s="136">
        <f t="shared" si="87"/>
        <v>4908</v>
      </c>
      <c r="AX192" s="136">
        <f t="shared" si="83"/>
        <v>4908</v>
      </c>
      <c r="AY192" s="43">
        <f t="shared" si="88"/>
        <v>31.46153846153846</v>
      </c>
      <c r="AZ192" s="5"/>
      <c r="BA192" s="5"/>
      <c r="BB192" s="5"/>
      <c r="BC192" s="5"/>
      <c r="BD192" s="5"/>
      <c r="BE192" s="6"/>
    </row>
    <row r="193" spans="1:57" x14ac:dyDescent="0.15">
      <c r="A193" s="48">
        <v>70</v>
      </c>
      <c r="B193" s="55">
        <v>0</v>
      </c>
      <c r="C193" s="55">
        <v>50</v>
      </c>
      <c r="D193" s="48">
        <f t="shared" si="84"/>
        <v>0</v>
      </c>
      <c r="E193" s="48" t="str">
        <f t="shared" si="85"/>
        <v>70_0</v>
      </c>
      <c r="F193" s="55">
        <v>4619</v>
      </c>
      <c r="G193" s="1"/>
      <c r="H193" s="48">
        <v>70</v>
      </c>
      <c r="I193" s="55">
        <v>0</v>
      </c>
      <c r="J193" s="55">
        <v>50</v>
      </c>
      <c r="K193" s="48">
        <f t="shared" si="71"/>
        <v>0</v>
      </c>
      <c r="L193" s="48" t="str">
        <f t="shared" si="72"/>
        <v>70_0</v>
      </c>
      <c r="M193" s="55">
        <v>4758</v>
      </c>
      <c r="N193" s="76"/>
      <c r="O193" s="48">
        <v>70</v>
      </c>
      <c r="P193" s="55">
        <v>0</v>
      </c>
      <c r="Q193" s="55">
        <v>50</v>
      </c>
      <c r="R193" s="48">
        <f t="shared" si="73"/>
        <v>0</v>
      </c>
      <c r="S193" s="48" t="str">
        <f t="shared" si="74"/>
        <v>70_0</v>
      </c>
      <c r="T193" s="55">
        <v>4858</v>
      </c>
      <c r="U193" s="5"/>
      <c r="V193" s="48">
        <v>70</v>
      </c>
      <c r="W193" s="55">
        <v>0</v>
      </c>
      <c r="X193" s="55">
        <v>50</v>
      </c>
      <c r="Y193" s="48">
        <f t="shared" si="75"/>
        <v>0</v>
      </c>
      <c r="Z193" s="48" t="str">
        <f t="shared" si="76"/>
        <v>70_0</v>
      </c>
      <c r="AA193" s="55">
        <v>4858</v>
      </c>
      <c r="AB193" s="5"/>
      <c r="AC193" s="48">
        <v>70</v>
      </c>
      <c r="AD193" s="55">
        <v>0</v>
      </c>
      <c r="AE193" s="55">
        <v>50</v>
      </c>
      <c r="AF193" s="48">
        <f t="shared" si="77"/>
        <v>0</v>
      </c>
      <c r="AG193" s="48" t="str">
        <f t="shared" si="78"/>
        <v>70_0</v>
      </c>
      <c r="AH193" s="55">
        <v>4955</v>
      </c>
      <c r="AI193" s="76"/>
      <c r="AJ193" s="48">
        <v>70</v>
      </c>
      <c r="AK193" s="55">
        <v>0</v>
      </c>
      <c r="AL193" s="55">
        <v>50</v>
      </c>
      <c r="AM193" s="48">
        <f t="shared" si="79"/>
        <v>0</v>
      </c>
      <c r="AN193" s="48" t="str">
        <f t="shared" si="80"/>
        <v>70_0</v>
      </c>
      <c r="AO193" s="55">
        <v>5054</v>
      </c>
      <c r="AP193" s="494"/>
      <c r="AQ193" s="48">
        <v>70</v>
      </c>
      <c r="AR193" s="55">
        <v>0</v>
      </c>
      <c r="AS193" s="55">
        <v>50</v>
      </c>
      <c r="AT193" s="48">
        <f t="shared" si="81"/>
        <v>0</v>
      </c>
      <c r="AU193" s="48" t="str">
        <f t="shared" si="82"/>
        <v>70_0</v>
      </c>
      <c r="AV193" s="136">
        <f t="shared" si="86"/>
        <v>4955</v>
      </c>
      <c r="AW193" s="136">
        <f t="shared" si="87"/>
        <v>5054</v>
      </c>
      <c r="AX193" s="136">
        <f t="shared" si="83"/>
        <v>5054</v>
      </c>
      <c r="AY193" s="43">
        <f t="shared" si="88"/>
        <v>32.397435897435898</v>
      </c>
      <c r="AZ193" s="5"/>
      <c r="BA193" s="5"/>
      <c r="BB193" s="5"/>
      <c r="BC193" s="5"/>
      <c r="BD193" s="5"/>
      <c r="BE193" s="6"/>
    </row>
    <row r="194" spans="1:57" x14ac:dyDescent="0.15">
      <c r="A194" s="48">
        <v>70</v>
      </c>
      <c r="B194" s="55">
        <v>1</v>
      </c>
      <c r="C194" s="55">
        <v>53</v>
      </c>
      <c r="D194" s="48">
        <f t="shared" si="84"/>
        <v>1</v>
      </c>
      <c r="E194" s="48" t="str">
        <f t="shared" si="85"/>
        <v>70_1</v>
      </c>
      <c r="F194" s="55">
        <v>4819</v>
      </c>
      <c r="G194" s="1"/>
      <c r="H194" s="48">
        <v>70</v>
      </c>
      <c r="I194" s="55">
        <v>1</v>
      </c>
      <c r="J194" s="55">
        <v>53</v>
      </c>
      <c r="K194" s="48">
        <f t="shared" si="71"/>
        <v>1</v>
      </c>
      <c r="L194" s="48" t="str">
        <f t="shared" si="72"/>
        <v>70_1</v>
      </c>
      <c r="M194" s="55">
        <v>4964</v>
      </c>
      <c r="N194" s="76"/>
      <c r="O194" s="48">
        <v>70</v>
      </c>
      <c r="P194" s="55">
        <v>1</v>
      </c>
      <c r="Q194" s="55">
        <v>53</v>
      </c>
      <c r="R194" s="48">
        <f t="shared" si="73"/>
        <v>1</v>
      </c>
      <c r="S194" s="48" t="str">
        <f t="shared" si="74"/>
        <v>70_1</v>
      </c>
      <c r="T194" s="55">
        <v>5068</v>
      </c>
      <c r="U194" s="5"/>
      <c r="V194" s="48">
        <v>70</v>
      </c>
      <c r="W194" s="55">
        <v>1</v>
      </c>
      <c r="X194" s="55">
        <v>53</v>
      </c>
      <c r="Y194" s="48">
        <f t="shared" si="75"/>
        <v>1</v>
      </c>
      <c r="Z194" s="48" t="str">
        <f t="shared" si="76"/>
        <v>70_1</v>
      </c>
      <c r="AA194" s="55">
        <v>5068</v>
      </c>
      <c r="AB194" s="5"/>
      <c r="AC194" s="48">
        <v>70</v>
      </c>
      <c r="AD194" s="55">
        <v>1</v>
      </c>
      <c r="AE194" s="55">
        <v>53</v>
      </c>
      <c r="AF194" s="48">
        <f t="shared" si="77"/>
        <v>1</v>
      </c>
      <c r="AG194" s="48" t="str">
        <f t="shared" si="78"/>
        <v>70_1</v>
      </c>
      <c r="AH194" s="55">
        <v>5169</v>
      </c>
      <c r="AI194" s="76"/>
      <c r="AJ194" s="48">
        <v>70</v>
      </c>
      <c r="AK194" s="55">
        <v>1</v>
      </c>
      <c r="AL194" s="55">
        <v>53</v>
      </c>
      <c r="AM194" s="48">
        <f t="shared" si="79"/>
        <v>1</v>
      </c>
      <c r="AN194" s="48" t="str">
        <f t="shared" si="80"/>
        <v>70_1</v>
      </c>
      <c r="AO194" s="55">
        <v>5273</v>
      </c>
      <c r="AP194" s="494"/>
      <c r="AQ194" s="48">
        <v>70</v>
      </c>
      <c r="AR194" s="55">
        <v>1</v>
      </c>
      <c r="AS194" s="55">
        <v>53</v>
      </c>
      <c r="AT194" s="48">
        <f t="shared" si="81"/>
        <v>1</v>
      </c>
      <c r="AU194" s="48" t="str">
        <f t="shared" si="82"/>
        <v>70_1</v>
      </c>
      <c r="AV194" s="136">
        <f t="shared" si="86"/>
        <v>5169</v>
      </c>
      <c r="AW194" s="136">
        <f t="shared" si="87"/>
        <v>5273</v>
      </c>
      <c r="AX194" s="136">
        <f t="shared" si="83"/>
        <v>5273</v>
      </c>
      <c r="AY194" s="43">
        <f t="shared" si="88"/>
        <v>33.801282051282051</v>
      </c>
      <c r="AZ194" s="5"/>
      <c r="BA194" s="5"/>
      <c r="BB194" s="5"/>
      <c r="BC194" s="5"/>
      <c r="BD194" s="5"/>
      <c r="BE194" s="6"/>
    </row>
    <row r="195" spans="1:57" x14ac:dyDescent="0.15">
      <c r="A195" s="48">
        <v>70</v>
      </c>
      <c r="B195" s="55">
        <v>2</v>
      </c>
      <c r="C195" s="55">
        <v>56</v>
      </c>
      <c r="D195" s="48">
        <f t="shared" si="84"/>
        <v>2</v>
      </c>
      <c r="E195" s="48" t="str">
        <f t="shared" si="85"/>
        <v>70_2</v>
      </c>
      <c r="F195" s="55">
        <v>5017</v>
      </c>
      <c r="G195" s="1"/>
      <c r="H195" s="48">
        <v>70</v>
      </c>
      <c r="I195" s="55">
        <v>2</v>
      </c>
      <c r="J195" s="55">
        <v>56</v>
      </c>
      <c r="K195" s="48">
        <f t="shared" si="71"/>
        <v>2</v>
      </c>
      <c r="L195" s="48" t="str">
        <f t="shared" si="72"/>
        <v>70_2</v>
      </c>
      <c r="M195" s="55">
        <v>5167</v>
      </c>
      <c r="N195" s="76"/>
      <c r="O195" s="48">
        <v>70</v>
      </c>
      <c r="P195" s="55">
        <v>2</v>
      </c>
      <c r="Q195" s="55">
        <v>56</v>
      </c>
      <c r="R195" s="48">
        <f t="shared" si="73"/>
        <v>2</v>
      </c>
      <c r="S195" s="48" t="str">
        <f t="shared" si="74"/>
        <v>70_2</v>
      </c>
      <c r="T195" s="55">
        <v>5276</v>
      </c>
      <c r="U195" s="5"/>
      <c r="V195" s="48">
        <v>70</v>
      </c>
      <c r="W195" s="55">
        <v>2</v>
      </c>
      <c r="X195" s="55">
        <v>56</v>
      </c>
      <c r="Y195" s="48">
        <f t="shared" si="75"/>
        <v>2</v>
      </c>
      <c r="Z195" s="48" t="str">
        <f t="shared" si="76"/>
        <v>70_2</v>
      </c>
      <c r="AA195" s="55">
        <v>5276</v>
      </c>
      <c r="AB195" s="5"/>
      <c r="AC195" s="48">
        <v>70</v>
      </c>
      <c r="AD195" s="55">
        <v>2</v>
      </c>
      <c r="AE195" s="55">
        <v>56</v>
      </c>
      <c r="AF195" s="48">
        <f t="shared" si="77"/>
        <v>2</v>
      </c>
      <c r="AG195" s="48" t="str">
        <f t="shared" si="78"/>
        <v>70_2</v>
      </c>
      <c r="AH195" s="55">
        <v>5381</v>
      </c>
      <c r="AI195" s="76"/>
      <c r="AJ195" s="48">
        <v>70</v>
      </c>
      <c r="AK195" s="55">
        <v>2</v>
      </c>
      <c r="AL195" s="55">
        <v>56</v>
      </c>
      <c r="AM195" s="48">
        <f t="shared" si="79"/>
        <v>2</v>
      </c>
      <c r="AN195" s="48" t="str">
        <f t="shared" si="80"/>
        <v>70_2</v>
      </c>
      <c r="AO195" s="55">
        <v>5489</v>
      </c>
      <c r="AP195" s="494"/>
      <c r="AQ195" s="48">
        <v>70</v>
      </c>
      <c r="AR195" s="55">
        <v>2</v>
      </c>
      <c r="AS195" s="55">
        <v>56</v>
      </c>
      <c r="AT195" s="48">
        <f t="shared" si="81"/>
        <v>2</v>
      </c>
      <c r="AU195" s="48" t="str">
        <f t="shared" si="82"/>
        <v>70_2</v>
      </c>
      <c r="AV195" s="136">
        <f t="shared" si="86"/>
        <v>5381</v>
      </c>
      <c r="AW195" s="136">
        <f t="shared" si="87"/>
        <v>5489</v>
      </c>
      <c r="AX195" s="136">
        <f t="shared" si="83"/>
        <v>5489</v>
      </c>
      <c r="AY195" s="43">
        <f t="shared" si="88"/>
        <v>35.185897435897438</v>
      </c>
      <c r="AZ195" s="5"/>
      <c r="BA195" s="5"/>
      <c r="BB195" s="5"/>
      <c r="BC195" s="5"/>
      <c r="BD195" s="5"/>
      <c r="BE195" s="6"/>
    </row>
    <row r="196" spans="1:57" ht="11.25" x14ac:dyDescent="0.15">
      <c r="A196" s="48">
        <v>70</v>
      </c>
      <c r="B196" s="55">
        <v>3</v>
      </c>
      <c r="C196" s="55">
        <v>59</v>
      </c>
      <c r="D196" s="48">
        <f t="shared" si="84"/>
        <v>3</v>
      </c>
      <c r="E196" s="48" t="str">
        <f t="shared" si="85"/>
        <v>70_3</v>
      </c>
      <c r="F196" s="55">
        <v>5215</v>
      </c>
      <c r="G196" s="1"/>
      <c r="H196" s="48">
        <v>70</v>
      </c>
      <c r="I196" s="55">
        <v>3</v>
      </c>
      <c r="J196" s="55">
        <v>59</v>
      </c>
      <c r="K196" s="48">
        <f t="shared" si="71"/>
        <v>3</v>
      </c>
      <c r="L196" s="48" t="str">
        <f t="shared" si="72"/>
        <v>70_3</v>
      </c>
      <c r="M196" s="55">
        <v>5372</v>
      </c>
      <c r="N196" s="75"/>
      <c r="O196" s="48">
        <v>70</v>
      </c>
      <c r="P196" s="55">
        <v>3</v>
      </c>
      <c r="Q196" s="55">
        <v>59</v>
      </c>
      <c r="R196" s="48">
        <f t="shared" si="73"/>
        <v>3</v>
      </c>
      <c r="S196" s="48" t="str">
        <f t="shared" si="74"/>
        <v>70_3</v>
      </c>
      <c r="T196" s="55">
        <v>5484</v>
      </c>
      <c r="U196" s="5"/>
      <c r="V196" s="48">
        <v>70</v>
      </c>
      <c r="W196" s="55">
        <v>3</v>
      </c>
      <c r="X196" s="55">
        <v>59</v>
      </c>
      <c r="Y196" s="48">
        <f t="shared" si="75"/>
        <v>3</v>
      </c>
      <c r="Z196" s="48" t="str">
        <f t="shared" si="76"/>
        <v>70_3</v>
      </c>
      <c r="AA196" s="55">
        <v>5484</v>
      </c>
      <c r="AB196" s="5"/>
      <c r="AC196" s="48">
        <v>70</v>
      </c>
      <c r="AD196" s="55">
        <v>3</v>
      </c>
      <c r="AE196" s="55">
        <v>59</v>
      </c>
      <c r="AF196" s="48">
        <f t="shared" si="77"/>
        <v>3</v>
      </c>
      <c r="AG196" s="48" t="str">
        <f t="shared" si="78"/>
        <v>70_3</v>
      </c>
      <c r="AH196" s="55">
        <v>5594</v>
      </c>
      <c r="AI196" s="75"/>
      <c r="AJ196" s="48">
        <v>70</v>
      </c>
      <c r="AK196" s="55">
        <v>3</v>
      </c>
      <c r="AL196" s="55">
        <v>59</v>
      </c>
      <c r="AM196" s="48">
        <f t="shared" si="79"/>
        <v>3</v>
      </c>
      <c r="AN196" s="48" t="str">
        <f t="shared" si="80"/>
        <v>70_3</v>
      </c>
      <c r="AO196" s="55">
        <v>5706</v>
      </c>
      <c r="AP196" s="494"/>
      <c r="AQ196" s="48">
        <v>70</v>
      </c>
      <c r="AR196" s="55">
        <v>3</v>
      </c>
      <c r="AS196" s="55">
        <v>59</v>
      </c>
      <c r="AT196" s="48">
        <f t="shared" si="81"/>
        <v>3</v>
      </c>
      <c r="AU196" s="48" t="str">
        <f t="shared" si="82"/>
        <v>70_3</v>
      </c>
      <c r="AV196" s="136">
        <f t="shared" si="86"/>
        <v>5594</v>
      </c>
      <c r="AW196" s="136">
        <f t="shared" si="87"/>
        <v>5706</v>
      </c>
      <c r="AX196" s="136">
        <f t="shared" si="83"/>
        <v>5706</v>
      </c>
      <c r="AY196" s="43">
        <f t="shared" si="88"/>
        <v>36.57692307692308</v>
      </c>
      <c r="AZ196" s="5"/>
      <c r="BA196" s="5"/>
      <c r="BB196" s="5"/>
      <c r="BC196" s="5"/>
      <c r="BD196" s="5"/>
      <c r="BE196" s="6"/>
    </row>
    <row r="197" spans="1:57" ht="11.25" x14ac:dyDescent="0.15">
      <c r="A197" s="48">
        <v>70</v>
      </c>
      <c r="B197" s="55">
        <v>4</v>
      </c>
      <c r="C197" s="55">
        <v>62</v>
      </c>
      <c r="D197" s="48">
        <f t="shared" si="84"/>
        <v>4</v>
      </c>
      <c r="E197" s="48" t="str">
        <f t="shared" si="85"/>
        <v>70_4</v>
      </c>
      <c r="F197" s="55">
        <v>5413</v>
      </c>
      <c r="G197" s="1"/>
      <c r="H197" s="48">
        <v>70</v>
      </c>
      <c r="I197" s="55">
        <v>4</v>
      </c>
      <c r="J197" s="55">
        <v>62</v>
      </c>
      <c r="K197" s="48">
        <f t="shared" si="71"/>
        <v>4</v>
      </c>
      <c r="L197" s="48" t="str">
        <f t="shared" si="72"/>
        <v>70_4</v>
      </c>
      <c r="M197" s="55">
        <v>5575</v>
      </c>
      <c r="N197" s="75"/>
      <c r="O197" s="48">
        <v>70</v>
      </c>
      <c r="P197" s="55">
        <v>4</v>
      </c>
      <c r="Q197" s="55">
        <v>62</v>
      </c>
      <c r="R197" s="48">
        <f t="shared" si="73"/>
        <v>4</v>
      </c>
      <c r="S197" s="48" t="str">
        <f t="shared" si="74"/>
        <v>70_4</v>
      </c>
      <c r="T197" s="55">
        <v>5692</v>
      </c>
      <c r="U197" s="5"/>
      <c r="V197" s="48">
        <v>70</v>
      </c>
      <c r="W197" s="55">
        <v>4</v>
      </c>
      <c r="X197" s="55">
        <v>62</v>
      </c>
      <c r="Y197" s="48">
        <f t="shared" si="75"/>
        <v>4</v>
      </c>
      <c r="Z197" s="48" t="str">
        <f t="shared" si="76"/>
        <v>70_4</v>
      </c>
      <c r="AA197" s="55">
        <v>5692</v>
      </c>
      <c r="AB197" s="5"/>
      <c r="AC197" s="48">
        <v>70</v>
      </c>
      <c r="AD197" s="55">
        <v>4</v>
      </c>
      <c r="AE197" s="55">
        <v>62</v>
      </c>
      <c r="AF197" s="48">
        <f t="shared" si="77"/>
        <v>4</v>
      </c>
      <c r="AG197" s="48" t="str">
        <f t="shared" si="78"/>
        <v>70_4</v>
      </c>
      <c r="AH197" s="55">
        <v>5806</v>
      </c>
      <c r="AI197" s="75"/>
      <c r="AJ197" s="48">
        <v>70</v>
      </c>
      <c r="AK197" s="55">
        <v>4</v>
      </c>
      <c r="AL197" s="55">
        <v>62</v>
      </c>
      <c r="AM197" s="48">
        <f t="shared" si="79"/>
        <v>4</v>
      </c>
      <c r="AN197" s="48" t="str">
        <f t="shared" si="80"/>
        <v>70_4</v>
      </c>
      <c r="AO197" s="55">
        <v>5922</v>
      </c>
      <c r="AP197" s="494"/>
      <c r="AQ197" s="48">
        <v>70</v>
      </c>
      <c r="AR197" s="55">
        <v>4</v>
      </c>
      <c r="AS197" s="55">
        <v>62</v>
      </c>
      <c r="AT197" s="48">
        <f t="shared" si="81"/>
        <v>4</v>
      </c>
      <c r="AU197" s="48" t="str">
        <f t="shared" si="82"/>
        <v>70_4</v>
      </c>
      <c r="AV197" s="136">
        <f t="shared" si="86"/>
        <v>5806</v>
      </c>
      <c r="AW197" s="136">
        <f t="shared" si="87"/>
        <v>5922</v>
      </c>
      <c r="AX197" s="136">
        <f t="shared" si="83"/>
        <v>5922</v>
      </c>
      <c r="AY197" s="43">
        <f t="shared" si="88"/>
        <v>37.96153846153846</v>
      </c>
      <c r="AZ197" s="5"/>
      <c r="BA197" s="5"/>
      <c r="BB197" s="5"/>
      <c r="BC197" s="5"/>
      <c r="BD197" s="5"/>
      <c r="BE197" s="6"/>
    </row>
    <row r="198" spans="1:57" ht="11.25" x14ac:dyDescent="0.15">
      <c r="A198" s="48">
        <v>70</v>
      </c>
      <c r="B198" s="55">
        <v>5</v>
      </c>
      <c r="C198" s="55">
        <v>64</v>
      </c>
      <c r="D198" s="48">
        <f t="shared" si="84"/>
        <v>5</v>
      </c>
      <c r="E198" s="48" t="str">
        <f t="shared" si="85"/>
        <v>70_5</v>
      </c>
      <c r="F198" s="55">
        <v>5546</v>
      </c>
      <c r="G198" s="1"/>
      <c r="H198" s="48">
        <v>70</v>
      </c>
      <c r="I198" s="55">
        <v>5</v>
      </c>
      <c r="J198" s="55">
        <v>64</v>
      </c>
      <c r="K198" s="48">
        <f t="shared" si="71"/>
        <v>5</v>
      </c>
      <c r="L198" s="48" t="str">
        <f t="shared" si="72"/>
        <v>70_5</v>
      </c>
      <c r="M198" s="55">
        <v>5712</v>
      </c>
      <c r="N198" s="75"/>
      <c r="O198" s="48">
        <v>70</v>
      </c>
      <c r="P198" s="55">
        <v>5</v>
      </c>
      <c r="Q198" s="55">
        <v>64</v>
      </c>
      <c r="R198" s="48">
        <f t="shared" si="73"/>
        <v>5</v>
      </c>
      <c r="S198" s="48" t="str">
        <f t="shared" si="74"/>
        <v>70_5</v>
      </c>
      <c r="T198" s="55">
        <v>5832</v>
      </c>
      <c r="U198" s="5"/>
      <c r="V198" s="48">
        <v>70</v>
      </c>
      <c r="W198" s="55">
        <v>5</v>
      </c>
      <c r="X198" s="55">
        <v>64</v>
      </c>
      <c r="Y198" s="48">
        <f t="shared" si="75"/>
        <v>5</v>
      </c>
      <c r="Z198" s="48" t="str">
        <f t="shared" si="76"/>
        <v>70_5</v>
      </c>
      <c r="AA198" s="55">
        <v>5832</v>
      </c>
      <c r="AB198" s="5"/>
      <c r="AC198" s="48">
        <v>70</v>
      </c>
      <c r="AD198" s="55">
        <v>5</v>
      </c>
      <c r="AE198" s="55">
        <v>64</v>
      </c>
      <c r="AF198" s="48">
        <f t="shared" si="77"/>
        <v>5</v>
      </c>
      <c r="AG198" s="48" t="str">
        <f t="shared" si="78"/>
        <v>70_5</v>
      </c>
      <c r="AH198" s="55">
        <v>5949</v>
      </c>
      <c r="AI198" s="75"/>
      <c r="AJ198" s="48">
        <v>70</v>
      </c>
      <c r="AK198" s="55">
        <v>5</v>
      </c>
      <c r="AL198" s="55">
        <v>64</v>
      </c>
      <c r="AM198" s="48">
        <f t="shared" si="79"/>
        <v>5</v>
      </c>
      <c r="AN198" s="48" t="str">
        <f t="shared" si="80"/>
        <v>70_5</v>
      </c>
      <c r="AO198" s="55">
        <v>6068</v>
      </c>
      <c r="AP198" s="494"/>
      <c r="AQ198" s="48">
        <v>70</v>
      </c>
      <c r="AR198" s="55">
        <v>5</v>
      </c>
      <c r="AS198" s="55">
        <v>64</v>
      </c>
      <c r="AT198" s="48">
        <f t="shared" si="81"/>
        <v>5</v>
      </c>
      <c r="AU198" s="48" t="str">
        <f t="shared" si="82"/>
        <v>70_5</v>
      </c>
      <c r="AV198" s="136">
        <f t="shared" si="86"/>
        <v>5949</v>
      </c>
      <c r="AW198" s="136">
        <f t="shared" si="87"/>
        <v>6068</v>
      </c>
      <c r="AX198" s="136">
        <f t="shared" si="83"/>
        <v>6068</v>
      </c>
      <c r="AY198" s="43">
        <f t="shared" si="88"/>
        <v>38.897435897435898</v>
      </c>
      <c r="AZ198" s="5"/>
      <c r="BA198" s="5"/>
      <c r="BB198" s="5"/>
      <c r="BC198" s="5"/>
      <c r="BD198" s="5"/>
      <c r="BE198" s="6"/>
    </row>
    <row r="199" spans="1:57" x14ac:dyDescent="0.15">
      <c r="A199" s="48">
        <v>70</v>
      </c>
      <c r="B199" s="55">
        <v>6</v>
      </c>
      <c r="C199" s="55">
        <v>66</v>
      </c>
      <c r="D199" s="48">
        <f t="shared" si="84"/>
        <v>6</v>
      </c>
      <c r="E199" s="48" t="str">
        <f t="shared" si="85"/>
        <v>70_6</v>
      </c>
      <c r="F199" s="55">
        <v>5711</v>
      </c>
      <c r="G199" s="1"/>
      <c r="H199" s="48">
        <v>70</v>
      </c>
      <c r="I199" s="55">
        <v>6</v>
      </c>
      <c r="J199" s="55">
        <v>66</v>
      </c>
      <c r="K199" s="48">
        <f t="shared" si="71"/>
        <v>6</v>
      </c>
      <c r="L199" s="48" t="str">
        <f t="shared" si="72"/>
        <v>70_6</v>
      </c>
      <c r="M199" s="55">
        <v>5882</v>
      </c>
      <c r="N199" s="76"/>
      <c r="O199" s="48">
        <v>70</v>
      </c>
      <c r="P199" s="55">
        <v>6</v>
      </c>
      <c r="Q199" s="55">
        <v>66</v>
      </c>
      <c r="R199" s="48">
        <f t="shared" si="73"/>
        <v>6</v>
      </c>
      <c r="S199" s="48" t="str">
        <f t="shared" si="74"/>
        <v>70_6</v>
      </c>
      <c r="T199" s="55">
        <v>6006</v>
      </c>
      <c r="U199" s="5"/>
      <c r="V199" s="48">
        <v>70</v>
      </c>
      <c r="W199" s="55">
        <v>6</v>
      </c>
      <c r="X199" s="55">
        <v>66</v>
      </c>
      <c r="Y199" s="48">
        <f t="shared" si="75"/>
        <v>6</v>
      </c>
      <c r="Z199" s="48" t="str">
        <f t="shared" si="76"/>
        <v>70_6</v>
      </c>
      <c r="AA199" s="55">
        <v>6006</v>
      </c>
      <c r="AB199" s="5"/>
      <c r="AC199" s="48">
        <v>70</v>
      </c>
      <c r="AD199" s="55">
        <v>6</v>
      </c>
      <c r="AE199" s="55">
        <v>66</v>
      </c>
      <c r="AF199" s="48">
        <f t="shared" si="77"/>
        <v>6</v>
      </c>
      <c r="AG199" s="48" t="str">
        <f t="shared" si="78"/>
        <v>70_6</v>
      </c>
      <c r="AH199" s="55">
        <v>6126</v>
      </c>
      <c r="AI199" s="76"/>
      <c r="AJ199" s="48">
        <v>70</v>
      </c>
      <c r="AK199" s="55">
        <v>6</v>
      </c>
      <c r="AL199" s="55">
        <v>66</v>
      </c>
      <c r="AM199" s="48">
        <f t="shared" si="79"/>
        <v>6</v>
      </c>
      <c r="AN199" s="48" t="str">
        <f t="shared" si="80"/>
        <v>70_6</v>
      </c>
      <c r="AO199" s="55">
        <v>6248</v>
      </c>
      <c r="AP199" s="494"/>
      <c r="AQ199" s="48">
        <v>70</v>
      </c>
      <c r="AR199" s="55">
        <v>6</v>
      </c>
      <c r="AS199" s="55">
        <v>66</v>
      </c>
      <c r="AT199" s="48">
        <f t="shared" si="81"/>
        <v>6</v>
      </c>
      <c r="AU199" s="48" t="str">
        <f t="shared" si="82"/>
        <v>70_6</v>
      </c>
      <c r="AV199" s="136">
        <f t="shared" si="86"/>
        <v>6126</v>
      </c>
      <c r="AW199" s="136">
        <f t="shared" si="87"/>
        <v>6248</v>
      </c>
      <c r="AX199" s="136">
        <f t="shared" si="83"/>
        <v>6248</v>
      </c>
      <c r="AY199" s="43">
        <f t="shared" si="88"/>
        <v>40.051282051282051</v>
      </c>
      <c r="AZ199" s="5"/>
      <c r="BA199" s="5"/>
      <c r="BB199" s="5"/>
      <c r="BC199" s="5"/>
      <c r="BD199" s="5"/>
      <c r="BE199" s="6"/>
    </row>
    <row r="200" spans="1:57" x14ac:dyDescent="0.15">
      <c r="A200" s="48">
        <v>70</v>
      </c>
      <c r="B200" s="55">
        <v>7</v>
      </c>
      <c r="C200" s="55">
        <v>68</v>
      </c>
      <c r="D200" s="48">
        <f t="shared" si="84"/>
        <v>7</v>
      </c>
      <c r="E200" s="48" t="str">
        <f t="shared" si="85"/>
        <v>70_7</v>
      </c>
      <c r="F200" s="55">
        <v>5876</v>
      </c>
      <c r="G200" s="1"/>
      <c r="H200" s="48">
        <v>70</v>
      </c>
      <c r="I200" s="55">
        <v>7</v>
      </c>
      <c r="J200" s="55">
        <v>68</v>
      </c>
      <c r="K200" s="48">
        <f t="shared" si="71"/>
        <v>7</v>
      </c>
      <c r="L200" s="48" t="str">
        <f t="shared" si="72"/>
        <v>70_7</v>
      </c>
      <c r="M200" s="55">
        <v>6052</v>
      </c>
      <c r="N200" s="77"/>
      <c r="O200" s="48">
        <v>70</v>
      </c>
      <c r="P200" s="55">
        <v>7</v>
      </c>
      <c r="Q200" s="55">
        <v>68</v>
      </c>
      <c r="R200" s="48">
        <f t="shared" si="73"/>
        <v>7</v>
      </c>
      <c r="S200" s="48" t="str">
        <f t="shared" si="74"/>
        <v>70_7</v>
      </c>
      <c r="T200" s="55">
        <v>6180</v>
      </c>
      <c r="U200" s="5"/>
      <c r="V200" s="48">
        <v>70</v>
      </c>
      <c r="W200" s="55">
        <v>7</v>
      </c>
      <c r="X200" s="55">
        <v>68</v>
      </c>
      <c r="Y200" s="48">
        <f t="shared" si="75"/>
        <v>7</v>
      </c>
      <c r="Z200" s="48" t="str">
        <f t="shared" si="76"/>
        <v>70_7</v>
      </c>
      <c r="AA200" s="55">
        <v>6180</v>
      </c>
      <c r="AB200" s="5"/>
      <c r="AC200" s="48">
        <v>70</v>
      </c>
      <c r="AD200" s="55">
        <v>7</v>
      </c>
      <c r="AE200" s="55">
        <v>68</v>
      </c>
      <c r="AF200" s="48">
        <f t="shared" si="77"/>
        <v>7</v>
      </c>
      <c r="AG200" s="48" t="str">
        <f t="shared" si="78"/>
        <v>70_7</v>
      </c>
      <c r="AH200" s="55">
        <v>6303</v>
      </c>
      <c r="AI200" s="77"/>
      <c r="AJ200" s="48">
        <v>70</v>
      </c>
      <c r="AK200" s="55">
        <v>7</v>
      </c>
      <c r="AL200" s="55">
        <v>68</v>
      </c>
      <c r="AM200" s="48">
        <f t="shared" si="79"/>
        <v>7</v>
      </c>
      <c r="AN200" s="48" t="str">
        <f t="shared" si="80"/>
        <v>70_7</v>
      </c>
      <c r="AO200" s="55">
        <v>6429</v>
      </c>
      <c r="AP200" s="494"/>
      <c r="AQ200" s="48">
        <v>70</v>
      </c>
      <c r="AR200" s="55">
        <v>7</v>
      </c>
      <c r="AS200" s="55">
        <v>68</v>
      </c>
      <c r="AT200" s="48">
        <f t="shared" si="81"/>
        <v>7</v>
      </c>
      <c r="AU200" s="48" t="str">
        <f t="shared" si="82"/>
        <v>70_7</v>
      </c>
      <c r="AV200" s="136">
        <f t="shared" si="86"/>
        <v>6303</v>
      </c>
      <c r="AW200" s="136">
        <f t="shared" si="87"/>
        <v>6429</v>
      </c>
      <c r="AX200" s="136">
        <f t="shared" si="83"/>
        <v>6429</v>
      </c>
      <c r="AY200" s="43">
        <f t="shared" si="88"/>
        <v>41.21153846153846</v>
      </c>
      <c r="AZ200" s="5"/>
      <c r="BA200" s="5"/>
      <c r="BB200" s="5"/>
      <c r="BC200" s="5"/>
      <c r="BD200" s="5"/>
      <c r="BE200" s="6"/>
    </row>
    <row r="201" spans="1:57" x14ac:dyDescent="0.15">
      <c r="A201" s="48">
        <v>70</v>
      </c>
      <c r="B201" s="55">
        <v>8</v>
      </c>
      <c r="C201" s="55">
        <v>70</v>
      </c>
      <c r="D201" s="48">
        <f t="shared" si="84"/>
        <v>8</v>
      </c>
      <c r="E201" s="48" t="str">
        <f t="shared" si="85"/>
        <v>70_8</v>
      </c>
      <c r="F201" s="55">
        <v>6041</v>
      </c>
      <c r="G201" s="1"/>
      <c r="H201" s="48">
        <v>70</v>
      </c>
      <c r="I201" s="55">
        <v>8</v>
      </c>
      <c r="J201" s="55">
        <v>70</v>
      </c>
      <c r="K201" s="48">
        <f t="shared" si="71"/>
        <v>8</v>
      </c>
      <c r="L201" s="48" t="str">
        <f t="shared" si="72"/>
        <v>70_8</v>
      </c>
      <c r="M201" s="55">
        <v>6222</v>
      </c>
      <c r="N201" s="77"/>
      <c r="O201" s="48">
        <v>70</v>
      </c>
      <c r="P201" s="55">
        <v>8</v>
      </c>
      <c r="Q201" s="55">
        <v>70</v>
      </c>
      <c r="R201" s="48">
        <f t="shared" si="73"/>
        <v>8</v>
      </c>
      <c r="S201" s="48" t="str">
        <f t="shared" si="74"/>
        <v>70_8</v>
      </c>
      <c r="T201" s="55">
        <v>6353</v>
      </c>
      <c r="U201" s="5"/>
      <c r="V201" s="48">
        <v>70</v>
      </c>
      <c r="W201" s="55">
        <v>8</v>
      </c>
      <c r="X201" s="55">
        <v>70</v>
      </c>
      <c r="Y201" s="48">
        <f t="shared" si="75"/>
        <v>8</v>
      </c>
      <c r="Z201" s="48" t="str">
        <f t="shared" si="76"/>
        <v>70_8</v>
      </c>
      <c r="AA201" s="55">
        <v>6353</v>
      </c>
      <c r="AB201" s="5"/>
      <c r="AC201" s="48">
        <v>70</v>
      </c>
      <c r="AD201" s="55">
        <v>8</v>
      </c>
      <c r="AE201" s="55">
        <v>70</v>
      </c>
      <c r="AF201" s="48">
        <f t="shared" si="77"/>
        <v>8</v>
      </c>
      <c r="AG201" s="48" t="str">
        <f t="shared" si="78"/>
        <v>70_8</v>
      </c>
      <c r="AH201" s="55">
        <v>6480</v>
      </c>
      <c r="AI201" s="77"/>
      <c r="AJ201" s="48">
        <v>70</v>
      </c>
      <c r="AK201" s="55">
        <v>8</v>
      </c>
      <c r="AL201" s="55">
        <v>70</v>
      </c>
      <c r="AM201" s="48">
        <f t="shared" si="79"/>
        <v>8</v>
      </c>
      <c r="AN201" s="48" t="str">
        <f t="shared" si="80"/>
        <v>70_8</v>
      </c>
      <c r="AO201" s="55">
        <v>6609</v>
      </c>
      <c r="AP201" s="494"/>
      <c r="AQ201" s="48">
        <v>70</v>
      </c>
      <c r="AR201" s="55">
        <v>8</v>
      </c>
      <c r="AS201" s="55">
        <v>70</v>
      </c>
      <c r="AT201" s="48">
        <f t="shared" si="81"/>
        <v>8</v>
      </c>
      <c r="AU201" s="48" t="str">
        <f t="shared" si="82"/>
        <v>70_8</v>
      </c>
      <c r="AV201" s="136">
        <f t="shared" si="86"/>
        <v>6480</v>
      </c>
      <c r="AW201" s="136">
        <f t="shared" si="87"/>
        <v>6609</v>
      </c>
      <c r="AX201" s="136">
        <f t="shared" si="83"/>
        <v>6609</v>
      </c>
      <c r="AY201" s="43">
        <f t="shared" si="88"/>
        <v>42.365384615384613</v>
      </c>
      <c r="AZ201" s="5"/>
      <c r="BA201" s="5"/>
      <c r="BB201" s="5"/>
      <c r="BC201" s="5"/>
      <c r="BD201" s="5"/>
      <c r="BE201" s="6"/>
    </row>
    <row r="202" spans="1:57" x14ac:dyDescent="0.15">
      <c r="A202" s="48">
        <v>70</v>
      </c>
      <c r="B202" s="55">
        <v>9</v>
      </c>
      <c r="C202" s="55">
        <v>71</v>
      </c>
      <c r="D202" s="48">
        <f t="shared" si="84"/>
        <v>9</v>
      </c>
      <c r="E202" s="48" t="str">
        <f t="shared" si="85"/>
        <v>70_9</v>
      </c>
      <c r="F202" s="55">
        <v>6124</v>
      </c>
      <c r="G202" s="1"/>
      <c r="H202" s="48">
        <v>70</v>
      </c>
      <c r="I202" s="55">
        <v>9</v>
      </c>
      <c r="J202" s="55">
        <v>71</v>
      </c>
      <c r="K202" s="48">
        <f t="shared" si="71"/>
        <v>9</v>
      </c>
      <c r="L202" s="48" t="str">
        <f t="shared" si="72"/>
        <v>70_9</v>
      </c>
      <c r="M202" s="55">
        <v>6307</v>
      </c>
      <c r="N202" s="77"/>
      <c r="O202" s="48">
        <v>70</v>
      </c>
      <c r="P202" s="55">
        <v>9</v>
      </c>
      <c r="Q202" s="55">
        <v>71</v>
      </c>
      <c r="R202" s="48">
        <f t="shared" si="73"/>
        <v>9</v>
      </c>
      <c r="S202" s="48" t="str">
        <f t="shared" si="74"/>
        <v>70_9</v>
      </c>
      <c r="T202" s="55">
        <v>6440</v>
      </c>
      <c r="U202" s="5"/>
      <c r="V202" s="48">
        <v>70</v>
      </c>
      <c r="W202" s="55">
        <v>9</v>
      </c>
      <c r="X202" s="55">
        <v>71</v>
      </c>
      <c r="Y202" s="48">
        <f t="shared" si="75"/>
        <v>9</v>
      </c>
      <c r="Z202" s="48" t="str">
        <f t="shared" si="76"/>
        <v>70_9</v>
      </c>
      <c r="AA202" s="55">
        <v>6440</v>
      </c>
      <c r="AB202" s="5"/>
      <c r="AC202" s="48">
        <v>70</v>
      </c>
      <c r="AD202" s="55">
        <v>9</v>
      </c>
      <c r="AE202" s="55">
        <v>71</v>
      </c>
      <c r="AF202" s="48">
        <f t="shared" si="77"/>
        <v>9</v>
      </c>
      <c r="AG202" s="48" t="str">
        <f t="shared" si="78"/>
        <v>70_9</v>
      </c>
      <c r="AH202" s="55">
        <v>6569</v>
      </c>
      <c r="AI202" s="77"/>
      <c r="AJ202" s="48">
        <v>70</v>
      </c>
      <c r="AK202" s="55">
        <v>9</v>
      </c>
      <c r="AL202" s="55">
        <v>71</v>
      </c>
      <c r="AM202" s="48">
        <f t="shared" si="79"/>
        <v>9</v>
      </c>
      <c r="AN202" s="48" t="str">
        <f t="shared" si="80"/>
        <v>70_9</v>
      </c>
      <c r="AO202" s="55">
        <v>6700</v>
      </c>
      <c r="AP202" s="494"/>
      <c r="AQ202" s="48">
        <v>70</v>
      </c>
      <c r="AR202" s="55">
        <v>9</v>
      </c>
      <c r="AS202" s="55">
        <v>71</v>
      </c>
      <c r="AT202" s="48">
        <f t="shared" si="81"/>
        <v>9</v>
      </c>
      <c r="AU202" s="48" t="str">
        <f t="shared" si="82"/>
        <v>70_9</v>
      </c>
      <c r="AV202" s="136">
        <f t="shared" si="86"/>
        <v>6569</v>
      </c>
      <c r="AW202" s="136">
        <f t="shared" si="87"/>
        <v>6700</v>
      </c>
      <c r="AX202" s="136">
        <f t="shared" si="83"/>
        <v>6700</v>
      </c>
      <c r="AY202" s="43">
        <f t="shared" si="88"/>
        <v>42.948717948717949</v>
      </c>
      <c r="AZ202" s="5"/>
      <c r="BA202" s="5"/>
      <c r="BB202" s="5"/>
      <c r="BC202" s="5"/>
      <c r="BD202" s="5"/>
      <c r="BE202" s="6"/>
    </row>
    <row r="203" spans="1:57" x14ac:dyDescent="0.15">
      <c r="A203" s="48">
        <v>70</v>
      </c>
      <c r="B203" s="55">
        <v>10</v>
      </c>
      <c r="C203" s="55">
        <v>72</v>
      </c>
      <c r="D203" s="48">
        <f t="shared" si="84"/>
        <v>10</v>
      </c>
      <c r="E203" s="48" t="str">
        <f t="shared" si="85"/>
        <v>70_10</v>
      </c>
      <c r="F203" s="55">
        <v>6208</v>
      </c>
      <c r="G203" s="1"/>
      <c r="H203" s="48">
        <v>70</v>
      </c>
      <c r="I203" s="55">
        <v>10</v>
      </c>
      <c r="J203" s="55">
        <v>72</v>
      </c>
      <c r="K203" s="48">
        <f t="shared" si="71"/>
        <v>10</v>
      </c>
      <c r="L203" s="48" t="str">
        <f t="shared" si="72"/>
        <v>70_10</v>
      </c>
      <c r="M203" s="55">
        <v>6394</v>
      </c>
      <c r="N203" s="77"/>
      <c r="O203" s="48">
        <v>70</v>
      </c>
      <c r="P203" s="55">
        <v>10</v>
      </c>
      <c r="Q203" s="55">
        <v>72</v>
      </c>
      <c r="R203" s="48">
        <f t="shared" si="73"/>
        <v>10</v>
      </c>
      <c r="S203" s="48" t="str">
        <f t="shared" si="74"/>
        <v>70_10</v>
      </c>
      <c r="T203" s="55">
        <v>6528</v>
      </c>
      <c r="U203" s="5"/>
      <c r="V203" s="48">
        <v>70</v>
      </c>
      <c r="W203" s="55">
        <v>10</v>
      </c>
      <c r="X203" s="55">
        <v>72</v>
      </c>
      <c r="Y203" s="48">
        <f t="shared" si="75"/>
        <v>10</v>
      </c>
      <c r="Z203" s="48" t="str">
        <f t="shared" si="76"/>
        <v>70_10</v>
      </c>
      <c r="AA203" s="55">
        <v>6528</v>
      </c>
      <c r="AB203" s="5"/>
      <c r="AC203" s="48">
        <v>70</v>
      </c>
      <c r="AD203" s="55">
        <v>10</v>
      </c>
      <c r="AE203" s="55">
        <v>72</v>
      </c>
      <c r="AF203" s="48">
        <f t="shared" si="77"/>
        <v>10</v>
      </c>
      <c r="AG203" s="48" t="str">
        <f t="shared" si="78"/>
        <v>70_10</v>
      </c>
      <c r="AH203" s="55">
        <v>6659</v>
      </c>
      <c r="AI203" s="77"/>
      <c r="AJ203" s="48">
        <v>70</v>
      </c>
      <c r="AK203" s="55">
        <v>10</v>
      </c>
      <c r="AL203" s="55">
        <v>72</v>
      </c>
      <c r="AM203" s="48">
        <f t="shared" si="79"/>
        <v>10</v>
      </c>
      <c r="AN203" s="48" t="str">
        <f t="shared" si="80"/>
        <v>70_10</v>
      </c>
      <c r="AO203" s="55">
        <v>6792</v>
      </c>
      <c r="AP203" s="494"/>
      <c r="AQ203" s="48">
        <v>70</v>
      </c>
      <c r="AR203" s="55">
        <v>10</v>
      </c>
      <c r="AS203" s="55">
        <v>72</v>
      </c>
      <c r="AT203" s="48">
        <f t="shared" si="81"/>
        <v>10</v>
      </c>
      <c r="AU203" s="48" t="str">
        <f t="shared" si="82"/>
        <v>70_10</v>
      </c>
      <c r="AV203" s="136">
        <f t="shared" si="86"/>
        <v>6659</v>
      </c>
      <c r="AW203" s="136">
        <f t="shared" si="87"/>
        <v>6792</v>
      </c>
      <c r="AX203" s="136">
        <f t="shared" si="83"/>
        <v>6792</v>
      </c>
      <c r="AY203" s="43">
        <f t="shared" si="88"/>
        <v>43.53846153846154</v>
      </c>
      <c r="AZ203" s="5"/>
      <c r="BA203" s="5"/>
      <c r="BB203" s="5"/>
      <c r="BC203" s="5"/>
      <c r="BD203" s="5"/>
      <c r="BE203" s="6"/>
    </row>
    <row r="204" spans="1:57" x14ac:dyDescent="0.15">
      <c r="A204" s="48">
        <v>70</v>
      </c>
      <c r="B204" s="55">
        <v>11</v>
      </c>
      <c r="C204" s="55">
        <v>73</v>
      </c>
      <c r="D204" s="48">
        <f t="shared" si="84"/>
        <v>11</v>
      </c>
      <c r="E204" s="48" t="str">
        <f t="shared" si="85"/>
        <v>70_11</v>
      </c>
      <c r="F204" s="55">
        <v>6291</v>
      </c>
      <c r="G204" s="1"/>
      <c r="H204" s="48">
        <v>70</v>
      </c>
      <c r="I204" s="55">
        <v>11</v>
      </c>
      <c r="J204" s="55">
        <v>73</v>
      </c>
      <c r="K204" s="48">
        <f t="shared" si="71"/>
        <v>11</v>
      </c>
      <c r="L204" s="48" t="str">
        <f t="shared" si="72"/>
        <v>70_11</v>
      </c>
      <c r="M204" s="55">
        <v>6479</v>
      </c>
      <c r="N204" s="77"/>
      <c r="O204" s="48">
        <v>70</v>
      </c>
      <c r="P204" s="55">
        <v>11</v>
      </c>
      <c r="Q204" s="55">
        <v>73</v>
      </c>
      <c r="R204" s="48">
        <f t="shared" si="73"/>
        <v>11</v>
      </c>
      <c r="S204" s="48" t="str">
        <f t="shared" si="74"/>
        <v>70_11</v>
      </c>
      <c r="T204" s="55">
        <v>6615</v>
      </c>
      <c r="U204" s="5"/>
      <c r="V204" s="48">
        <v>70</v>
      </c>
      <c r="W204" s="55">
        <v>11</v>
      </c>
      <c r="X204" s="55">
        <v>73</v>
      </c>
      <c r="Y204" s="48">
        <f t="shared" si="75"/>
        <v>11</v>
      </c>
      <c r="Z204" s="48" t="str">
        <f t="shared" si="76"/>
        <v>70_11</v>
      </c>
      <c r="AA204" s="55">
        <v>6615</v>
      </c>
      <c r="AB204" s="5"/>
      <c r="AC204" s="48">
        <v>70</v>
      </c>
      <c r="AD204" s="55">
        <v>11</v>
      </c>
      <c r="AE204" s="55">
        <v>73</v>
      </c>
      <c r="AF204" s="48">
        <f t="shared" si="77"/>
        <v>11</v>
      </c>
      <c r="AG204" s="48" t="str">
        <f t="shared" si="78"/>
        <v>70_11</v>
      </c>
      <c r="AH204" s="55">
        <v>6748</v>
      </c>
      <c r="AI204" s="77"/>
      <c r="AJ204" s="48">
        <v>70</v>
      </c>
      <c r="AK204" s="55">
        <v>11</v>
      </c>
      <c r="AL204" s="55">
        <v>73</v>
      </c>
      <c r="AM204" s="48">
        <f t="shared" si="79"/>
        <v>11</v>
      </c>
      <c r="AN204" s="48" t="str">
        <f t="shared" si="80"/>
        <v>70_11</v>
      </c>
      <c r="AO204" s="55">
        <v>6883</v>
      </c>
      <c r="AP204" s="494"/>
      <c r="AQ204" s="48">
        <v>70</v>
      </c>
      <c r="AR204" s="55">
        <v>11</v>
      </c>
      <c r="AS204" s="55">
        <v>73</v>
      </c>
      <c r="AT204" s="48">
        <f t="shared" si="81"/>
        <v>11</v>
      </c>
      <c r="AU204" s="48" t="str">
        <f t="shared" si="82"/>
        <v>70_11</v>
      </c>
      <c r="AV204" s="136">
        <f t="shared" si="86"/>
        <v>6748</v>
      </c>
      <c r="AW204" s="136">
        <f t="shared" si="87"/>
        <v>6883</v>
      </c>
      <c r="AX204" s="136">
        <f t="shared" si="83"/>
        <v>6883</v>
      </c>
      <c r="AY204" s="43">
        <f t="shared" si="88"/>
        <v>44.121794871794869</v>
      </c>
      <c r="AZ204" s="5"/>
      <c r="BA204" s="5"/>
      <c r="BB204" s="5"/>
      <c r="BC204" s="5"/>
      <c r="BD204" s="5"/>
      <c r="BE204" s="6"/>
    </row>
    <row r="205" spans="1:57" ht="11.25" x14ac:dyDescent="0.15">
      <c r="A205" s="48">
        <v>70</v>
      </c>
      <c r="B205" s="55">
        <v>12</v>
      </c>
      <c r="C205" s="55">
        <v>74</v>
      </c>
      <c r="D205" s="48">
        <f t="shared" si="84"/>
        <v>12</v>
      </c>
      <c r="E205" s="48" t="str">
        <f t="shared" si="85"/>
        <v>70_12</v>
      </c>
      <c r="F205" s="55">
        <v>6373</v>
      </c>
      <c r="G205" s="1"/>
      <c r="H205" s="48">
        <v>70</v>
      </c>
      <c r="I205" s="55">
        <v>12</v>
      </c>
      <c r="J205" s="55">
        <v>74</v>
      </c>
      <c r="K205" s="48">
        <f t="shared" si="71"/>
        <v>12</v>
      </c>
      <c r="L205" s="48" t="str">
        <f t="shared" si="72"/>
        <v>70_12</v>
      </c>
      <c r="M205" s="55">
        <v>6564</v>
      </c>
      <c r="N205" s="79"/>
      <c r="O205" s="48">
        <v>70</v>
      </c>
      <c r="P205" s="55">
        <v>12</v>
      </c>
      <c r="Q205" s="55">
        <v>74</v>
      </c>
      <c r="R205" s="48">
        <f t="shared" si="73"/>
        <v>12</v>
      </c>
      <c r="S205" s="48" t="str">
        <f t="shared" si="74"/>
        <v>70_12</v>
      </c>
      <c r="T205" s="55">
        <v>6702</v>
      </c>
      <c r="U205" s="5"/>
      <c r="V205" s="48">
        <v>70</v>
      </c>
      <c r="W205" s="55">
        <v>12</v>
      </c>
      <c r="X205" s="55">
        <v>74</v>
      </c>
      <c r="Y205" s="48">
        <f t="shared" si="75"/>
        <v>12</v>
      </c>
      <c r="Z205" s="48" t="str">
        <f t="shared" si="76"/>
        <v>70_12</v>
      </c>
      <c r="AA205" s="55">
        <v>6702</v>
      </c>
      <c r="AB205" s="5"/>
      <c r="AC205" s="48">
        <v>70</v>
      </c>
      <c r="AD205" s="55">
        <v>12</v>
      </c>
      <c r="AE205" s="55">
        <v>74</v>
      </c>
      <c r="AF205" s="48">
        <f t="shared" si="77"/>
        <v>12</v>
      </c>
      <c r="AG205" s="48" t="str">
        <f t="shared" si="78"/>
        <v>70_12</v>
      </c>
      <c r="AH205" s="55">
        <v>6836</v>
      </c>
      <c r="AI205" s="79"/>
      <c r="AJ205" s="48">
        <v>70</v>
      </c>
      <c r="AK205" s="55">
        <v>12</v>
      </c>
      <c r="AL205" s="55">
        <v>74</v>
      </c>
      <c r="AM205" s="48">
        <f t="shared" si="79"/>
        <v>12</v>
      </c>
      <c r="AN205" s="48" t="str">
        <f t="shared" si="80"/>
        <v>70_12</v>
      </c>
      <c r="AO205" s="55">
        <v>6973</v>
      </c>
      <c r="AP205" s="494"/>
      <c r="AQ205" s="48">
        <v>70</v>
      </c>
      <c r="AR205" s="55">
        <v>12</v>
      </c>
      <c r="AS205" s="55">
        <v>74</v>
      </c>
      <c r="AT205" s="48">
        <f t="shared" si="81"/>
        <v>12</v>
      </c>
      <c r="AU205" s="48" t="str">
        <f t="shared" si="82"/>
        <v>70_12</v>
      </c>
      <c r="AV205" s="136">
        <f t="shared" si="86"/>
        <v>6836</v>
      </c>
      <c r="AW205" s="136">
        <f t="shared" si="87"/>
        <v>6973</v>
      </c>
      <c r="AX205" s="136">
        <f t="shared" si="83"/>
        <v>6973</v>
      </c>
      <c r="AY205" s="43">
        <f t="shared" si="88"/>
        <v>44.698717948717949</v>
      </c>
      <c r="AZ205" s="5"/>
      <c r="BA205" s="5"/>
      <c r="BB205" s="5"/>
      <c r="BC205" s="5"/>
      <c r="BD205" s="5"/>
      <c r="BE205" s="6"/>
    </row>
    <row r="206" spans="1:57" x14ac:dyDescent="0.15">
      <c r="A206" s="48">
        <v>74</v>
      </c>
      <c r="B206" s="55">
        <v>0</v>
      </c>
      <c r="C206" s="55">
        <v>54</v>
      </c>
      <c r="D206" s="48">
        <f t="shared" si="84"/>
        <v>0</v>
      </c>
      <c r="E206" s="48" t="str">
        <f t="shared" si="85"/>
        <v>74_0</v>
      </c>
      <c r="F206" s="55">
        <v>4883</v>
      </c>
      <c r="G206" s="1"/>
      <c r="H206" s="48">
        <v>74</v>
      </c>
      <c r="I206" s="55">
        <v>0</v>
      </c>
      <c r="J206" s="55">
        <v>54</v>
      </c>
      <c r="K206" s="48">
        <f t="shared" si="71"/>
        <v>0</v>
      </c>
      <c r="L206" s="48" t="str">
        <f t="shared" si="72"/>
        <v>74_0</v>
      </c>
      <c r="M206" s="55">
        <v>5030</v>
      </c>
      <c r="N206" s="5"/>
      <c r="O206" s="48">
        <v>74</v>
      </c>
      <c r="P206" s="55">
        <v>0</v>
      </c>
      <c r="Q206" s="55">
        <v>54</v>
      </c>
      <c r="R206" s="48">
        <f t="shared" si="73"/>
        <v>0</v>
      </c>
      <c r="S206" s="48" t="str">
        <f t="shared" si="74"/>
        <v>74_0</v>
      </c>
      <c r="T206" s="55">
        <v>5136</v>
      </c>
      <c r="U206" s="5"/>
      <c r="V206" s="48">
        <v>74</v>
      </c>
      <c r="W206" s="55">
        <v>0</v>
      </c>
      <c r="X206" s="55">
        <v>54</v>
      </c>
      <c r="Y206" s="48">
        <f t="shared" si="75"/>
        <v>0</v>
      </c>
      <c r="Z206" s="48" t="str">
        <f t="shared" si="76"/>
        <v>74_0</v>
      </c>
      <c r="AA206" s="55">
        <v>5136</v>
      </c>
      <c r="AB206" s="5"/>
      <c r="AC206" s="48">
        <v>74</v>
      </c>
      <c r="AD206" s="55">
        <v>0</v>
      </c>
      <c r="AE206" s="55">
        <v>54</v>
      </c>
      <c r="AF206" s="48">
        <f t="shared" si="77"/>
        <v>0</v>
      </c>
      <c r="AG206" s="48" t="str">
        <f t="shared" si="78"/>
        <v>74_0</v>
      </c>
      <c r="AH206" s="55">
        <v>5238</v>
      </c>
      <c r="AI206" s="5"/>
      <c r="AJ206" s="48">
        <v>74</v>
      </c>
      <c r="AK206" s="55">
        <v>0</v>
      </c>
      <c r="AL206" s="55">
        <v>54</v>
      </c>
      <c r="AM206" s="48">
        <f t="shared" si="79"/>
        <v>0</v>
      </c>
      <c r="AN206" s="48" t="str">
        <f t="shared" si="80"/>
        <v>74_0</v>
      </c>
      <c r="AO206" s="55">
        <v>5343</v>
      </c>
      <c r="AP206" s="494"/>
      <c r="AQ206" s="48">
        <v>74</v>
      </c>
      <c r="AR206" s="55">
        <v>0</v>
      </c>
      <c r="AS206" s="55">
        <v>54</v>
      </c>
      <c r="AT206" s="48">
        <f t="shared" si="81"/>
        <v>0</v>
      </c>
      <c r="AU206" s="48" t="str">
        <f t="shared" si="82"/>
        <v>74_0</v>
      </c>
      <c r="AV206" s="136">
        <f t="shared" si="86"/>
        <v>5238</v>
      </c>
      <c r="AW206" s="136">
        <f t="shared" si="87"/>
        <v>5343</v>
      </c>
      <c r="AX206" s="136">
        <f t="shared" si="83"/>
        <v>5343</v>
      </c>
      <c r="AY206" s="43">
        <f t="shared" si="88"/>
        <v>34.25</v>
      </c>
      <c r="AZ206" s="5"/>
      <c r="BA206" s="5"/>
      <c r="BB206" s="5"/>
      <c r="BC206" s="5"/>
      <c r="BD206" s="5"/>
      <c r="BE206" s="6"/>
    </row>
    <row r="207" spans="1:57" x14ac:dyDescent="0.15">
      <c r="A207" s="48">
        <v>74</v>
      </c>
      <c r="B207" s="55">
        <v>1</v>
      </c>
      <c r="C207" s="55">
        <v>56</v>
      </c>
      <c r="D207" s="48">
        <f t="shared" si="84"/>
        <v>1</v>
      </c>
      <c r="E207" s="48" t="str">
        <f t="shared" si="85"/>
        <v>74_1</v>
      </c>
      <c r="F207" s="55">
        <v>5017</v>
      </c>
      <c r="G207" s="1"/>
      <c r="H207" s="48">
        <v>74</v>
      </c>
      <c r="I207" s="55">
        <v>1</v>
      </c>
      <c r="J207" s="55">
        <v>56</v>
      </c>
      <c r="K207" s="48">
        <f t="shared" si="71"/>
        <v>1</v>
      </c>
      <c r="L207" s="48" t="str">
        <f t="shared" si="72"/>
        <v>74_1</v>
      </c>
      <c r="M207" s="55">
        <v>5167</v>
      </c>
      <c r="N207" s="5"/>
      <c r="O207" s="48">
        <v>74</v>
      </c>
      <c r="P207" s="55">
        <v>1</v>
      </c>
      <c r="Q207" s="55">
        <v>56</v>
      </c>
      <c r="R207" s="48">
        <f t="shared" si="73"/>
        <v>1</v>
      </c>
      <c r="S207" s="48" t="str">
        <f t="shared" si="74"/>
        <v>74_1</v>
      </c>
      <c r="T207" s="55">
        <v>5276</v>
      </c>
      <c r="U207" s="5"/>
      <c r="V207" s="48">
        <v>74</v>
      </c>
      <c r="W207" s="55">
        <v>1</v>
      </c>
      <c r="X207" s="55">
        <v>56</v>
      </c>
      <c r="Y207" s="48">
        <f t="shared" si="75"/>
        <v>1</v>
      </c>
      <c r="Z207" s="48" t="str">
        <f t="shared" si="76"/>
        <v>74_1</v>
      </c>
      <c r="AA207" s="55">
        <v>5276</v>
      </c>
      <c r="AB207" s="5"/>
      <c r="AC207" s="48">
        <v>74</v>
      </c>
      <c r="AD207" s="55">
        <v>1</v>
      </c>
      <c r="AE207" s="55">
        <v>56</v>
      </c>
      <c r="AF207" s="48">
        <f t="shared" si="77"/>
        <v>1</v>
      </c>
      <c r="AG207" s="48" t="str">
        <f t="shared" si="78"/>
        <v>74_1</v>
      </c>
      <c r="AH207" s="55">
        <v>5381</v>
      </c>
      <c r="AI207" s="5"/>
      <c r="AJ207" s="48">
        <v>74</v>
      </c>
      <c r="AK207" s="55">
        <v>1</v>
      </c>
      <c r="AL207" s="55">
        <v>56</v>
      </c>
      <c r="AM207" s="48">
        <f t="shared" si="79"/>
        <v>1</v>
      </c>
      <c r="AN207" s="48" t="str">
        <f t="shared" si="80"/>
        <v>74_1</v>
      </c>
      <c r="AO207" s="55">
        <v>5489</v>
      </c>
      <c r="AP207" s="494"/>
      <c r="AQ207" s="48">
        <v>74</v>
      </c>
      <c r="AR207" s="55">
        <v>1</v>
      </c>
      <c r="AS207" s="55">
        <v>56</v>
      </c>
      <c r="AT207" s="48">
        <f t="shared" si="81"/>
        <v>1</v>
      </c>
      <c r="AU207" s="48" t="str">
        <f t="shared" si="82"/>
        <v>74_1</v>
      </c>
      <c r="AV207" s="136">
        <f t="shared" si="86"/>
        <v>5381</v>
      </c>
      <c r="AW207" s="136">
        <f t="shared" si="87"/>
        <v>5489</v>
      </c>
      <c r="AX207" s="136">
        <f t="shared" si="83"/>
        <v>5489</v>
      </c>
      <c r="AY207" s="43">
        <f t="shared" si="88"/>
        <v>35.185897435897438</v>
      </c>
      <c r="AZ207" s="5"/>
      <c r="BA207" s="5"/>
      <c r="BB207" s="5"/>
      <c r="BC207" s="5"/>
      <c r="BD207" s="5"/>
      <c r="BE207" s="6"/>
    </row>
    <row r="208" spans="1:57" x14ac:dyDescent="0.15">
      <c r="A208" s="48">
        <v>74</v>
      </c>
      <c r="B208" s="55">
        <v>2</v>
      </c>
      <c r="C208" s="55">
        <v>58</v>
      </c>
      <c r="D208" s="48">
        <f t="shared" si="84"/>
        <v>2</v>
      </c>
      <c r="E208" s="48" t="str">
        <f t="shared" si="85"/>
        <v>74_2</v>
      </c>
      <c r="F208" s="55">
        <v>5147</v>
      </c>
      <c r="G208" s="1"/>
      <c r="H208" s="48">
        <v>74</v>
      </c>
      <c r="I208" s="55">
        <v>2</v>
      </c>
      <c r="J208" s="55">
        <v>58</v>
      </c>
      <c r="K208" s="48">
        <f t="shared" ref="K208:K243" si="101">I208</f>
        <v>2</v>
      </c>
      <c r="L208" s="48" t="str">
        <f t="shared" ref="L208:L243" si="102">H208&amp;"_"&amp;K208</f>
        <v>74_2</v>
      </c>
      <c r="M208" s="55">
        <v>5301</v>
      </c>
      <c r="N208" s="5"/>
      <c r="O208" s="48">
        <v>74</v>
      </c>
      <c r="P208" s="55">
        <v>2</v>
      </c>
      <c r="Q208" s="55">
        <v>58</v>
      </c>
      <c r="R208" s="48">
        <f t="shared" ref="R208:R243" si="103">P208</f>
        <v>2</v>
      </c>
      <c r="S208" s="48" t="str">
        <f t="shared" ref="S208:S243" si="104">O208&amp;"_"&amp;R208</f>
        <v>74_2</v>
      </c>
      <c r="T208" s="55">
        <v>5413</v>
      </c>
      <c r="U208" s="5"/>
      <c r="V208" s="48">
        <v>74</v>
      </c>
      <c r="W208" s="55">
        <v>2</v>
      </c>
      <c r="X208" s="55">
        <v>58</v>
      </c>
      <c r="Y208" s="48">
        <f t="shared" ref="Y208:Y243" si="105">W208</f>
        <v>2</v>
      </c>
      <c r="Z208" s="48" t="str">
        <f t="shared" ref="Z208:Z243" si="106">V208&amp;"_"&amp;Y208</f>
        <v>74_2</v>
      </c>
      <c r="AA208" s="55">
        <v>5413</v>
      </c>
      <c r="AB208" s="5"/>
      <c r="AC208" s="48">
        <v>74</v>
      </c>
      <c r="AD208" s="55">
        <v>2</v>
      </c>
      <c r="AE208" s="55">
        <v>58</v>
      </c>
      <c r="AF208" s="48">
        <f t="shared" ref="AF208:AF243" si="107">AD208</f>
        <v>2</v>
      </c>
      <c r="AG208" s="48" t="str">
        <f t="shared" ref="AG208:AG243" si="108">AC208&amp;"_"&amp;AF208</f>
        <v>74_2</v>
      </c>
      <c r="AH208" s="55">
        <v>5521</v>
      </c>
      <c r="AI208" s="5"/>
      <c r="AJ208" s="48">
        <v>74</v>
      </c>
      <c r="AK208" s="55">
        <v>2</v>
      </c>
      <c r="AL208" s="55">
        <v>58</v>
      </c>
      <c r="AM208" s="48">
        <f t="shared" ref="AM208:AM243" si="109">AK208</f>
        <v>2</v>
      </c>
      <c r="AN208" s="48" t="str">
        <f t="shared" ref="AN208:AN243" si="110">AJ208&amp;"_"&amp;AM208</f>
        <v>74_2</v>
      </c>
      <c r="AO208" s="55">
        <v>5631</v>
      </c>
      <c r="AP208" s="494"/>
      <c r="AQ208" s="48">
        <v>74</v>
      </c>
      <c r="AR208" s="55">
        <v>2</v>
      </c>
      <c r="AS208" s="55">
        <v>58</v>
      </c>
      <c r="AT208" s="48">
        <f t="shared" ref="AT208:AT243" si="111">AR208</f>
        <v>2</v>
      </c>
      <c r="AU208" s="48" t="str">
        <f t="shared" ref="AU208:AU243" si="112">AQ208&amp;"_"&amp;AT208</f>
        <v>74_2</v>
      </c>
      <c r="AV208" s="136">
        <f t="shared" si="86"/>
        <v>5521</v>
      </c>
      <c r="AW208" s="136">
        <f t="shared" si="87"/>
        <v>5631</v>
      </c>
      <c r="AX208" s="136">
        <f t="shared" ref="AX208:AX243" si="113">$D$6*AV208+$D$7*AW208</f>
        <v>5631</v>
      </c>
      <c r="AY208" s="43">
        <f t="shared" si="88"/>
        <v>36.096153846153847</v>
      </c>
      <c r="AZ208" s="5"/>
      <c r="BA208" s="5"/>
      <c r="BB208" s="5"/>
      <c r="BC208" s="5"/>
      <c r="BD208" s="5"/>
      <c r="BE208" s="6"/>
    </row>
    <row r="209" spans="1:57" ht="11.25" x14ac:dyDescent="0.15">
      <c r="A209" s="48">
        <v>74</v>
      </c>
      <c r="B209" s="55">
        <v>3</v>
      </c>
      <c r="C209" s="55">
        <v>60</v>
      </c>
      <c r="D209" s="48">
        <f t="shared" ref="D209:D243" si="114">B209</f>
        <v>3</v>
      </c>
      <c r="E209" s="48" t="str">
        <f t="shared" ref="E209:E243" si="115">A209&amp;"_"&amp;D209</f>
        <v>74_3</v>
      </c>
      <c r="F209" s="55">
        <v>5280</v>
      </c>
      <c r="G209" s="1"/>
      <c r="H209" s="48">
        <v>74</v>
      </c>
      <c r="I209" s="55">
        <v>3</v>
      </c>
      <c r="J209" s="55">
        <v>60</v>
      </c>
      <c r="K209" s="48">
        <f t="shared" si="101"/>
        <v>3</v>
      </c>
      <c r="L209" s="48" t="str">
        <f t="shared" si="102"/>
        <v>74_3</v>
      </c>
      <c r="M209" s="55">
        <v>5439</v>
      </c>
      <c r="N209" s="75"/>
      <c r="O209" s="48">
        <v>74</v>
      </c>
      <c r="P209" s="55">
        <v>3</v>
      </c>
      <c r="Q209" s="55">
        <v>60</v>
      </c>
      <c r="R209" s="48">
        <f t="shared" si="103"/>
        <v>3</v>
      </c>
      <c r="S209" s="48" t="str">
        <f t="shared" si="104"/>
        <v>74_3</v>
      </c>
      <c r="T209" s="55">
        <v>5553</v>
      </c>
      <c r="U209" s="5"/>
      <c r="V209" s="48">
        <v>74</v>
      </c>
      <c r="W209" s="55">
        <v>3</v>
      </c>
      <c r="X209" s="55">
        <v>60</v>
      </c>
      <c r="Y209" s="48">
        <f t="shared" si="105"/>
        <v>3</v>
      </c>
      <c r="Z209" s="48" t="str">
        <f t="shared" si="106"/>
        <v>74_3</v>
      </c>
      <c r="AA209" s="55">
        <v>5553</v>
      </c>
      <c r="AB209" s="5"/>
      <c r="AC209" s="48">
        <v>74</v>
      </c>
      <c r="AD209" s="55">
        <v>3</v>
      </c>
      <c r="AE209" s="55">
        <v>60</v>
      </c>
      <c r="AF209" s="48">
        <f t="shared" si="107"/>
        <v>3</v>
      </c>
      <c r="AG209" s="48" t="str">
        <f t="shared" si="108"/>
        <v>74_3</v>
      </c>
      <c r="AH209" s="55">
        <v>5664</v>
      </c>
      <c r="AI209" s="75"/>
      <c r="AJ209" s="48">
        <v>74</v>
      </c>
      <c r="AK209" s="55">
        <v>3</v>
      </c>
      <c r="AL209" s="55">
        <v>60</v>
      </c>
      <c r="AM209" s="48">
        <f t="shared" si="109"/>
        <v>3</v>
      </c>
      <c r="AN209" s="48" t="str">
        <f t="shared" si="110"/>
        <v>74_3</v>
      </c>
      <c r="AO209" s="55">
        <v>5777</v>
      </c>
      <c r="AP209" s="494"/>
      <c r="AQ209" s="48">
        <v>74</v>
      </c>
      <c r="AR209" s="55">
        <v>3</v>
      </c>
      <c r="AS209" s="55">
        <v>60</v>
      </c>
      <c r="AT209" s="48">
        <f t="shared" si="111"/>
        <v>3</v>
      </c>
      <c r="AU209" s="48" t="str">
        <f t="shared" si="112"/>
        <v>74_3</v>
      </c>
      <c r="AV209" s="136">
        <f t="shared" ref="AV209:AV243" si="116">INDEX($AH$16:$AH$243,MATCH($AU209,$AG$16:$AG$243,0))</f>
        <v>5664</v>
      </c>
      <c r="AW209" s="136">
        <f t="shared" ref="AW209:AW243" si="117">INDEX($AO$16:$AO$243,MATCH($AU209,$AN$16:$AN$243,0))</f>
        <v>5777</v>
      </c>
      <c r="AX209" s="136">
        <f t="shared" si="113"/>
        <v>5777</v>
      </c>
      <c r="AY209" s="43">
        <f t="shared" ref="AY209:AY242" si="118">AX209/$D$10</f>
        <v>37.032051282051285</v>
      </c>
      <c r="AZ209" s="5"/>
      <c r="BA209" s="5"/>
      <c r="BB209" s="5"/>
      <c r="BC209" s="5"/>
      <c r="BD209" s="5"/>
      <c r="BE209" s="6"/>
    </row>
    <row r="210" spans="1:57" x14ac:dyDescent="0.15">
      <c r="A210" s="48">
        <v>75</v>
      </c>
      <c r="B210" s="55">
        <v>0</v>
      </c>
      <c r="C210" s="55">
        <v>62</v>
      </c>
      <c r="D210" s="48">
        <f t="shared" si="114"/>
        <v>0</v>
      </c>
      <c r="E210" s="48" t="str">
        <f t="shared" si="115"/>
        <v>75_0</v>
      </c>
      <c r="F210" s="55">
        <v>5413</v>
      </c>
      <c r="G210" s="1"/>
      <c r="H210" s="48">
        <v>75</v>
      </c>
      <c r="I210" s="55">
        <v>0</v>
      </c>
      <c r="J210" s="55">
        <v>62</v>
      </c>
      <c r="K210" s="48">
        <f t="shared" si="101"/>
        <v>0</v>
      </c>
      <c r="L210" s="48" t="str">
        <f t="shared" si="102"/>
        <v>75_0</v>
      </c>
      <c r="M210" s="55">
        <v>5575</v>
      </c>
      <c r="N210" s="80"/>
      <c r="O210" s="48">
        <v>75</v>
      </c>
      <c r="P210" s="55">
        <v>0</v>
      </c>
      <c r="Q210" s="55">
        <v>62</v>
      </c>
      <c r="R210" s="48">
        <f t="shared" si="103"/>
        <v>0</v>
      </c>
      <c r="S210" s="48" t="str">
        <f t="shared" si="104"/>
        <v>75_0</v>
      </c>
      <c r="T210" s="55">
        <v>5692</v>
      </c>
      <c r="U210" s="5"/>
      <c r="V210" s="48">
        <v>75</v>
      </c>
      <c r="W210" s="55">
        <v>0</v>
      </c>
      <c r="X210" s="55">
        <v>62</v>
      </c>
      <c r="Y210" s="48">
        <f t="shared" si="105"/>
        <v>0</v>
      </c>
      <c r="Z210" s="48" t="str">
        <f t="shared" si="106"/>
        <v>75_0</v>
      </c>
      <c r="AA210" s="55">
        <v>5692</v>
      </c>
      <c r="AB210" s="5"/>
      <c r="AC210" s="48">
        <v>75</v>
      </c>
      <c r="AD210" s="55">
        <v>0</v>
      </c>
      <c r="AE210" s="55">
        <v>62</v>
      </c>
      <c r="AF210" s="48">
        <f t="shared" si="107"/>
        <v>0</v>
      </c>
      <c r="AG210" s="48" t="str">
        <f t="shared" si="108"/>
        <v>75_0</v>
      </c>
      <c r="AH210" s="55">
        <v>5806</v>
      </c>
      <c r="AI210" s="80"/>
      <c r="AJ210" s="48">
        <v>75</v>
      </c>
      <c r="AK210" s="55">
        <v>0</v>
      </c>
      <c r="AL210" s="55">
        <v>62</v>
      </c>
      <c r="AM210" s="48">
        <f t="shared" si="109"/>
        <v>0</v>
      </c>
      <c r="AN210" s="48" t="str">
        <f t="shared" si="110"/>
        <v>75_0</v>
      </c>
      <c r="AO210" s="55">
        <v>5922</v>
      </c>
      <c r="AP210" s="494"/>
      <c r="AQ210" s="48">
        <v>75</v>
      </c>
      <c r="AR210" s="55">
        <v>0</v>
      </c>
      <c r="AS210" s="55">
        <v>62</v>
      </c>
      <c r="AT210" s="48">
        <f t="shared" si="111"/>
        <v>0</v>
      </c>
      <c r="AU210" s="48" t="str">
        <f t="shared" si="112"/>
        <v>75_0</v>
      </c>
      <c r="AV210" s="136">
        <f t="shared" si="116"/>
        <v>5806</v>
      </c>
      <c r="AW210" s="136">
        <f t="shared" si="117"/>
        <v>5922</v>
      </c>
      <c r="AX210" s="136">
        <f t="shared" si="113"/>
        <v>5922</v>
      </c>
      <c r="AY210" s="43">
        <f t="shared" si="118"/>
        <v>37.96153846153846</v>
      </c>
      <c r="AZ210" s="5"/>
      <c r="BA210" s="5"/>
      <c r="BB210" s="5"/>
      <c r="BC210" s="5"/>
      <c r="BD210" s="5"/>
      <c r="BE210" s="6"/>
    </row>
    <row r="211" spans="1:57" x14ac:dyDescent="0.15">
      <c r="A211" s="48">
        <v>75</v>
      </c>
      <c r="B211" s="55">
        <v>1</v>
      </c>
      <c r="C211" s="55">
        <v>65</v>
      </c>
      <c r="D211" s="48">
        <f t="shared" si="114"/>
        <v>1</v>
      </c>
      <c r="E211" s="48" t="str">
        <f t="shared" si="115"/>
        <v>75_1</v>
      </c>
      <c r="F211" s="55">
        <v>5627</v>
      </c>
      <c r="G211" s="1"/>
      <c r="H211" s="48">
        <v>75</v>
      </c>
      <c r="I211" s="55">
        <v>1</v>
      </c>
      <c r="J211" s="55">
        <v>65</v>
      </c>
      <c r="K211" s="48">
        <f t="shared" si="101"/>
        <v>1</v>
      </c>
      <c r="L211" s="48" t="str">
        <f t="shared" si="102"/>
        <v>75_1</v>
      </c>
      <c r="M211" s="55">
        <v>5796</v>
      </c>
      <c r="N211" s="80"/>
      <c r="O211" s="48">
        <v>75</v>
      </c>
      <c r="P211" s="55">
        <v>1</v>
      </c>
      <c r="Q211" s="55">
        <v>65</v>
      </c>
      <c r="R211" s="48">
        <f t="shared" si="103"/>
        <v>1</v>
      </c>
      <c r="S211" s="48" t="str">
        <f t="shared" si="104"/>
        <v>75_1</v>
      </c>
      <c r="T211" s="55">
        <v>5918</v>
      </c>
      <c r="U211" s="5"/>
      <c r="V211" s="48">
        <v>75</v>
      </c>
      <c r="W211" s="55">
        <v>1</v>
      </c>
      <c r="X211" s="55">
        <v>65</v>
      </c>
      <c r="Y211" s="48">
        <f t="shared" si="105"/>
        <v>1</v>
      </c>
      <c r="Z211" s="48" t="str">
        <f t="shared" si="106"/>
        <v>75_1</v>
      </c>
      <c r="AA211" s="55">
        <v>5918</v>
      </c>
      <c r="AB211" s="5"/>
      <c r="AC211" s="48">
        <v>75</v>
      </c>
      <c r="AD211" s="55">
        <v>1</v>
      </c>
      <c r="AE211" s="55">
        <v>65</v>
      </c>
      <c r="AF211" s="48">
        <f t="shared" si="107"/>
        <v>1</v>
      </c>
      <c r="AG211" s="48" t="str">
        <f t="shared" si="108"/>
        <v>75_1</v>
      </c>
      <c r="AH211" s="55">
        <v>6036</v>
      </c>
      <c r="AI211" s="80"/>
      <c r="AJ211" s="48">
        <v>75</v>
      </c>
      <c r="AK211" s="55">
        <v>1</v>
      </c>
      <c r="AL211" s="55">
        <v>65</v>
      </c>
      <c r="AM211" s="48">
        <f t="shared" si="109"/>
        <v>1</v>
      </c>
      <c r="AN211" s="48" t="str">
        <f t="shared" si="110"/>
        <v>75_1</v>
      </c>
      <c r="AO211" s="55">
        <v>6157</v>
      </c>
      <c r="AP211" s="494"/>
      <c r="AQ211" s="48">
        <v>75</v>
      </c>
      <c r="AR211" s="55">
        <v>1</v>
      </c>
      <c r="AS211" s="55">
        <v>65</v>
      </c>
      <c r="AT211" s="48">
        <f t="shared" si="111"/>
        <v>1</v>
      </c>
      <c r="AU211" s="48" t="str">
        <f t="shared" si="112"/>
        <v>75_1</v>
      </c>
      <c r="AV211" s="136">
        <f t="shared" si="116"/>
        <v>6036</v>
      </c>
      <c r="AW211" s="136">
        <f t="shared" si="117"/>
        <v>6157</v>
      </c>
      <c r="AX211" s="136">
        <f t="shared" si="113"/>
        <v>6157</v>
      </c>
      <c r="AY211" s="43">
        <f t="shared" si="118"/>
        <v>39.467948717948715</v>
      </c>
      <c r="AZ211" s="5"/>
      <c r="BA211" s="5"/>
      <c r="BB211" s="5"/>
      <c r="BC211" s="5"/>
      <c r="BD211" s="5"/>
      <c r="BE211" s="6"/>
    </row>
    <row r="212" spans="1:57" x14ac:dyDescent="0.15">
      <c r="A212" s="48">
        <v>75</v>
      </c>
      <c r="B212" s="55">
        <v>2</v>
      </c>
      <c r="C212" s="55">
        <v>68</v>
      </c>
      <c r="D212" s="48">
        <f t="shared" si="114"/>
        <v>2</v>
      </c>
      <c r="E212" s="48" t="str">
        <f t="shared" si="115"/>
        <v>75_2</v>
      </c>
      <c r="F212" s="55">
        <v>5876</v>
      </c>
      <c r="G212" s="1"/>
      <c r="H212" s="48">
        <v>75</v>
      </c>
      <c r="I212" s="55">
        <v>2</v>
      </c>
      <c r="J212" s="55">
        <v>68</v>
      </c>
      <c r="K212" s="48">
        <f t="shared" si="101"/>
        <v>2</v>
      </c>
      <c r="L212" s="48" t="str">
        <f t="shared" si="102"/>
        <v>75_2</v>
      </c>
      <c r="M212" s="55">
        <v>6052</v>
      </c>
      <c r="N212" s="80"/>
      <c r="O212" s="48">
        <v>75</v>
      </c>
      <c r="P212" s="55">
        <v>2</v>
      </c>
      <c r="Q212" s="55">
        <v>68</v>
      </c>
      <c r="R212" s="48">
        <f t="shared" si="103"/>
        <v>2</v>
      </c>
      <c r="S212" s="48" t="str">
        <f t="shared" si="104"/>
        <v>75_2</v>
      </c>
      <c r="T212" s="55">
        <v>6180</v>
      </c>
      <c r="U212" s="5"/>
      <c r="V212" s="48">
        <v>75</v>
      </c>
      <c r="W212" s="55">
        <v>2</v>
      </c>
      <c r="X212" s="55">
        <v>68</v>
      </c>
      <c r="Y212" s="48">
        <f t="shared" si="105"/>
        <v>2</v>
      </c>
      <c r="Z212" s="48" t="str">
        <f t="shared" si="106"/>
        <v>75_2</v>
      </c>
      <c r="AA212" s="55">
        <v>6180</v>
      </c>
      <c r="AB212" s="5"/>
      <c r="AC212" s="48">
        <v>75</v>
      </c>
      <c r="AD212" s="55">
        <v>2</v>
      </c>
      <c r="AE212" s="55">
        <v>68</v>
      </c>
      <c r="AF212" s="48">
        <f t="shared" si="107"/>
        <v>2</v>
      </c>
      <c r="AG212" s="48" t="str">
        <f t="shared" si="108"/>
        <v>75_2</v>
      </c>
      <c r="AH212" s="55">
        <v>6303</v>
      </c>
      <c r="AI212" s="80"/>
      <c r="AJ212" s="48">
        <v>75</v>
      </c>
      <c r="AK212" s="55">
        <v>2</v>
      </c>
      <c r="AL212" s="55">
        <v>68</v>
      </c>
      <c r="AM212" s="48">
        <f t="shared" si="109"/>
        <v>2</v>
      </c>
      <c r="AN212" s="48" t="str">
        <f t="shared" si="110"/>
        <v>75_2</v>
      </c>
      <c r="AO212" s="55">
        <v>6429</v>
      </c>
      <c r="AP212" s="494"/>
      <c r="AQ212" s="48">
        <v>75</v>
      </c>
      <c r="AR212" s="55">
        <v>2</v>
      </c>
      <c r="AS212" s="55">
        <v>68</v>
      </c>
      <c r="AT212" s="48">
        <f t="shared" si="111"/>
        <v>2</v>
      </c>
      <c r="AU212" s="48" t="str">
        <f t="shared" si="112"/>
        <v>75_2</v>
      </c>
      <c r="AV212" s="136">
        <f t="shared" si="116"/>
        <v>6303</v>
      </c>
      <c r="AW212" s="136">
        <f t="shared" si="117"/>
        <v>6429</v>
      </c>
      <c r="AX212" s="136">
        <f t="shared" si="113"/>
        <v>6429</v>
      </c>
      <c r="AY212" s="43">
        <f t="shared" si="118"/>
        <v>41.21153846153846</v>
      </c>
      <c r="AZ212" s="5"/>
      <c r="BA212" s="5"/>
      <c r="BB212" s="5"/>
      <c r="BC212" s="5"/>
      <c r="BD212" s="5"/>
      <c r="BE212" s="6"/>
    </row>
    <row r="213" spans="1:57" x14ac:dyDescent="0.15">
      <c r="A213" s="48">
        <v>75</v>
      </c>
      <c r="B213" s="55">
        <v>3</v>
      </c>
      <c r="C213" s="55">
        <v>71</v>
      </c>
      <c r="D213" s="48">
        <f t="shared" si="114"/>
        <v>3</v>
      </c>
      <c r="E213" s="48" t="str">
        <f t="shared" si="115"/>
        <v>75_3</v>
      </c>
      <c r="F213" s="55">
        <v>6124</v>
      </c>
      <c r="G213" s="1"/>
      <c r="H213" s="48">
        <v>75</v>
      </c>
      <c r="I213" s="55">
        <v>3</v>
      </c>
      <c r="J213" s="55">
        <v>71</v>
      </c>
      <c r="K213" s="48">
        <f t="shared" si="101"/>
        <v>3</v>
      </c>
      <c r="L213" s="48" t="str">
        <f t="shared" si="102"/>
        <v>75_3</v>
      </c>
      <c r="M213" s="55">
        <v>6307</v>
      </c>
      <c r="N213" s="80"/>
      <c r="O213" s="48">
        <v>75</v>
      </c>
      <c r="P213" s="55">
        <v>3</v>
      </c>
      <c r="Q213" s="55">
        <v>71</v>
      </c>
      <c r="R213" s="48">
        <f t="shared" si="103"/>
        <v>3</v>
      </c>
      <c r="S213" s="48" t="str">
        <f t="shared" si="104"/>
        <v>75_3</v>
      </c>
      <c r="T213" s="55">
        <v>6440</v>
      </c>
      <c r="U213" s="5"/>
      <c r="V213" s="48">
        <v>75</v>
      </c>
      <c r="W213" s="55">
        <v>3</v>
      </c>
      <c r="X213" s="55">
        <v>71</v>
      </c>
      <c r="Y213" s="48">
        <f t="shared" si="105"/>
        <v>3</v>
      </c>
      <c r="Z213" s="48" t="str">
        <f t="shared" si="106"/>
        <v>75_3</v>
      </c>
      <c r="AA213" s="55">
        <v>6440</v>
      </c>
      <c r="AB213" s="5"/>
      <c r="AC213" s="48">
        <v>75</v>
      </c>
      <c r="AD213" s="55">
        <v>3</v>
      </c>
      <c r="AE213" s="55">
        <v>71</v>
      </c>
      <c r="AF213" s="48">
        <f t="shared" si="107"/>
        <v>3</v>
      </c>
      <c r="AG213" s="48" t="str">
        <f t="shared" si="108"/>
        <v>75_3</v>
      </c>
      <c r="AH213" s="55">
        <v>6569</v>
      </c>
      <c r="AI213" s="80"/>
      <c r="AJ213" s="48">
        <v>75</v>
      </c>
      <c r="AK213" s="55">
        <v>3</v>
      </c>
      <c r="AL213" s="55">
        <v>71</v>
      </c>
      <c r="AM213" s="48">
        <f t="shared" si="109"/>
        <v>3</v>
      </c>
      <c r="AN213" s="48" t="str">
        <f t="shared" si="110"/>
        <v>75_3</v>
      </c>
      <c r="AO213" s="55">
        <v>6700</v>
      </c>
      <c r="AP213" s="494"/>
      <c r="AQ213" s="48">
        <v>75</v>
      </c>
      <c r="AR213" s="55">
        <v>3</v>
      </c>
      <c r="AS213" s="55">
        <v>71</v>
      </c>
      <c r="AT213" s="48">
        <f t="shared" si="111"/>
        <v>3</v>
      </c>
      <c r="AU213" s="48" t="str">
        <f t="shared" si="112"/>
        <v>75_3</v>
      </c>
      <c r="AV213" s="136">
        <f t="shared" si="116"/>
        <v>6569</v>
      </c>
      <c r="AW213" s="136">
        <f t="shared" si="117"/>
        <v>6700</v>
      </c>
      <c r="AX213" s="136">
        <f t="shared" si="113"/>
        <v>6700</v>
      </c>
      <c r="AY213" s="43">
        <f t="shared" si="118"/>
        <v>42.948717948717949</v>
      </c>
      <c r="AZ213" s="5"/>
      <c r="BA213" s="5"/>
      <c r="BB213" s="5"/>
      <c r="BC213" s="5"/>
      <c r="BD213" s="5"/>
      <c r="BE213" s="6"/>
    </row>
    <row r="214" spans="1:57" x14ac:dyDescent="0.15">
      <c r="A214" s="48">
        <v>75</v>
      </c>
      <c r="B214" s="55">
        <v>4</v>
      </c>
      <c r="C214" s="55">
        <v>74</v>
      </c>
      <c r="D214" s="48">
        <f t="shared" si="114"/>
        <v>4</v>
      </c>
      <c r="E214" s="48" t="str">
        <f t="shared" si="115"/>
        <v>75_4</v>
      </c>
      <c r="F214" s="55">
        <v>6373</v>
      </c>
      <c r="G214" s="1"/>
      <c r="H214" s="48">
        <v>75</v>
      </c>
      <c r="I214" s="55">
        <v>4</v>
      </c>
      <c r="J214" s="55">
        <v>74</v>
      </c>
      <c r="K214" s="48">
        <f t="shared" si="101"/>
        <v>4</v>
      </c>
      <c r="L214" s="48" t="str">
        <f t="shared" si="102"/>
        <v>75_4</v>
      </c>
      <c r="M214" s="55">
        <v>6564</v>
      </c>
      <c r="N214" s="80"/>
      <c r="O214" s="48">
        <v>75</v>
      </c>
      <c r="P214" s="55">
        <v>4</v>
      </c>
      <c r="Q214" s="55">
        <v>74</v>
      </c>
      <c r="R214" s="48">
        <f t="shared" si="103"/>
        <v>4</v>
      </c>
      <c r="S214" s="48" t="str">
        <f t="shared" si="104"/>
        <v>75_4</v>
      </c>
      <c r="T214" s="55">
        <v>6702</v>
      </c>
      <c r="U214" s="5"/>
      <c r="V214" s="48">
        <v>75</v>
      </c>
      <c r="W214" s="55">
        <v>4</v>
      </c>
      <c r="X214" s="55">
        <v>74</v>
      </c>
      <c r="Y214" s="48">
        <f t="shared" si="105"/>
        <v>4</v>
      </c>
      <c r="Z214" s="48" t="str">
        <f t="shared" si="106"/>
        <v>75_4</v>
      </c>
      <c r="AA214" s="55">
        <v>6702</v>
      </c>
      <c r="AB214" s="5"/>
      <c r="AC214" s="48">
        <v>75</v>
      </c>
      <c r="AD214" s="55">
        <v>4</v>
      </c>
      <c r="AE214" s="55">
        <v>74</v>
      </c>
      <c r="AF214" s="48">
        <f t="shared" si="107"/>
        <v>4</v>
      </c>
      <c r="AG214" s="48" t="str">
        <f t="shared" si="108"/>
        <v>75_4</v>
      </c>
      <c r="AH214" s="55">
        <v>6836</v>
      </c>
      <c r="AI214" s="80"/>
      <c r="AJ214" s="48">
        <v>75</v>
      </c>
      <c r="AK214" s="55">
        <v>4</v>
      </c>
      <c r="AL214" s="55">
        <v>74</v>
      </c>
      <c r="AM214" s="48">
        <f t="shared" si="109"/>
        <v>4</v>
      </c>
      <c r="AN214" s="48" t="str">
        <f t="shared" si="110"/>
        <v>75_4</v>
      </c>
      <c r="AO214" s="55">
        <v>6973</v>
      </c>
      <c r="AP214" s="494"/>
      <c r="AQ214" s="48">
        <v>75</v>
      </c>
      <c r="AR214" s="55">
        <v>4</v>
      </c>
      <c r="AS214" s="55">
        <v>74</v>
      </c>
      <c r="AT214" s="48">
        <f t="shared" si="111"/>
        <v>4</v>
      </c>
      <c r="AU214" s="48" t="str">
        <f t="shared" si="112"/>
        <v>75_4</v>
      </c>
      <c r="AV214" s="136">
        <f t="shared" si="116"/>
        <v>6836</v>
      </c>
      <c r="AW214" s="136">
        <f t="shared" si="117"/>
        <v>6973</v>
      </c>
      <c r="AX214" s="136">
        <f t="shared" si="113"/>
        <v>6973</v>
      </c>
      <c r="AY214" s="43">
        <f t="shared" si="118"/>
        <v>44.698717948717949</v>
      </c>
      <c r="AZ214" s="5"/>
      <c r="BA214" s="5"/>
      <c r="BB214" s="5"/>
      <c r="BC214" s="5"/>
      <c r="BD214" s="5"/>
      <c r="BE214" s="6"/>
    </row>
    <row r="215" spans="1:57" x14ac:dyDescent="0.15">
      <c r="A215" s="48">
        <v>75</v>
      </c>
      <c r="B215" s="55">
        <v>5</v>
      </c>
      <c r="C215" s="55">
        <v>76</v>
      </c>
      <c r="D215" s="48">
        <f t="shared" si="114"/>
        <v>5</v>
      </c>
      <c r="E215" s="48" t="str">
        <f t="shared" si="115"/>
        <v>75_5</v>
      </c>
      <c r="F215" s="55">
        <v>6540</v>
      </c>
      <c r="G215" s="1"/>
      <c r="H215" s="48">
        <v>75</v>
      </c>
      <c r="I215" s="55">
        <v>5</v>
      </c>
      <c r="J215" s="55">
        <v>76</v>
      </c>
      <c r="K215" s="48">
        <f t="shared" si="101"/>
        <v>5</v>
      </c>
      <c r="L215" s="48" t="str">
        <f t="shared" si="102"/>
        <v>75_5</v>
      </c>
      <c r="M215" s="55">
        <v>6736</v>
      </c>
      <c r="N215" s="80"/>
      <c r="O215" s="48">
        <v>75</v>
      </c>
      <c r="P215" s="55">
        <v>5</v>
      </c>
      <c r="Q215" s="55">
        <v>76</v>
      </c>
      <c r="R215" s="48">
        <f t="shared" si="103"/>
        <v>5</v>
      </c>
      <c r="S215" s="48" t="str">
        <f t="shared" si="104"/>
        <v>75_5</v>
      </c>
      <c r="T215" s="55">
        <v>6877</v>
      </c>
      <c r="U215" s="5"/>
      <c r="V215" s="48">
        <v>75</v>
      </c>
      <c r="W215" s="55">
        <v>5</v>
      </c>
      <c r="X215" s="55">
        <v>76</v>
      </c>
      <c r="Y215" s="48">
        <f t="shared" si="105"/>
        <v>5</v>
      </c>
      <c r="Z215" s="48" t="str">
        <f t="shared" si="106"/>
        <v>75_5</v>
      </c>
      <c r="AA215" s="55">
        <v>6877</v>
      </c>
      <c r="AB215" s="5"/>
      <c r="AC215" s="48">
        <v>75</v>
      </c>
      <c r="AD215" s="55">
        <v>5</v>
      </c>
      <c r="AE215" s="55">
        <v>76</v>
      </c>
      <c r="AF215" s="48">
        <f t="shared" si="107"/>
        <v>5</v>
      </c>
      <c r="AG215" s="48" t="str">
        <f t="shared" si="108"/>
        <v>75_5</v>
      </c>
      <c r="AH215" s="55">
        <v>7015</v>
      </c>
      <c r="AI215" s="80"/>
      <c r="AJ215" s="48">
        <v>75</v>
      </c>
      <c r="AK215" s="55">
        <v>5</v>
      </c>
      <c r="AL215" s="55">
        <v>76</v>
      </c>
      <c r="AM215" s="48">
        <f t="shared" si="109"/>
        <v>5</v>
      </c>
      <c r="AN215" s="48" t="str">
        <f t="shared" si="110"/>
        <v>75_5</v>
      </c>
      <c r="AO215" s="55">
        <v>7155</v>
      </c>
      <c r="AP215" s="494"/>
      <c r="AQ215" s="48">
        <v>75</v>
      </c>
      <c r="AR215" s="55">
        <v>5</v>
      </c>
      <c r="AS215" s="55">
        <v>76</v>
      </c>
      <c r="AT215" s="48">
        <f t="shared" si="111"/>
        <v>5</v>
      </c>
      <c r="AU215" s="48" t="str">
        <f t="shared" si="112"/>
        <v>75_5</v>
      </c>
      <c r="AV215" s="136">
        <f t="shared" si="116"/>
        <v>7015</v>
      </c>
      <c r="AW215" s="136">
        <f t="shared" si="117"/>
        <v>7155</v>
      </c>
      <c r="AX215" s="136">
        <f t="shared" si="113"/>
        <v>7155</v>
      </c>
      <c r="AY215" s="43">
        <f t="shared" si="118"/>
        <v>45.865384615384613</v>
      </c>
      <c r="AZ215" s="5"/>
      <c r="BA215" s="5"/>
      <c r="BB215" s="5"/>
      <c r="BC215" s="5"/>
      <c r="BD215" s="5"/>
      <c r="BE215" s="6"/>
    </row>
    <row r="216" spans="1:57" x14ac:dyDescent="0.15">
      <c r="A216" s="48">
        <v>75</v>
      </c>
      <c r="B216" s="55">
        <v>6</v>
      </c>
      <c r="C216" s="55">
        <v>78</v>
      </c>
      <c r="D216" s="48">
        <f t="shared" si="114"/>
        <v>6</v>
      </c>
      <c r="E216" s="48" t="str">
        <f t="shared" si="115"/>
        <v>75_6</v>
      </c>
      <c r="F216" s="55">
        <v>6713</v>
      </c>
      <c r="G216" s="1"/>
      <c r="H216" s="48">
        <v>75</v>
      </c>
      <c r="I216" s="55">
        <v>6</v>
      </c>
      <c r="J216" s="55">
        <v>78</v>
      </c>
      <c r="K216" s="48">
        <f t="shared" si="101"/>
        <v>6</v>
      </c>
      <c r="L216" s="48" t="str">
        <f t="shared" si="102"/>
        <v>75_6</v>
      </c>
      <c r="M216" s="55">
        <v>6915</v>
      </c>
      <c r="N216" s="80"/>
      <c r="O216" s="48">
        <v>75</v>
      </c>
      <c r="P216" s="55">
        <v>6</v>
      </c>
      <c r="Q216" s="55">
        <v>78</v>
      </c>
      <c r="R216" s="48">
        <f t="shared" si="103"/>
        <v>6</v>
      </c>
      <c r="S216" s="48" t="str">
        <f t="shared" si="104"/>
        <v>75_6</v>
      </c>
      <c r="T216" s="55">
        <v>7060</v>
      </c>
      <c r="U216" s="5"/>
      <c r="V216" s="48">
        <v>75</v>
      </c>
      <c r="W216" s="55">
        <v>6</v>
      </c>
      <c r="X216" s="55">
        <v>78</v>
      </c>
      <c r="Y216" s="48">
        <f t="shared" si="105"/>
        <v>6</v>
      </c>
      <c r="Z216" s="48" t="str">
        <f t="shared" si="106"/>
        <v>75_6</v>
      </c>
      <c r="AA216" s="55">
        <v>7060</v>
      </c>
      <c r="AB216" s="5"/>
      <c r="AC216" s="48">
        <v>75</v>
      </c>
      <c r="AD216" s="55">
        <v>6</v>
      </c>
      <c r="AE216" s="55">
        <v>78</v>
      </c>
      <c r="AF216" s="48">
        <f t="shared" si="107"/>
        <v>6</v>
      </c>
      <c r="AG216" s="48" t="str">
        <f t="shared" si="108"/>
        <v>75_6</v>
      </c>
      <c r="AH216" s="55">
        <v>7201</v>
      </c>
      <c r="AI216" s="80"/>
      <c r="AJ216" s="48">
        <v>75</v>
      </c>
      <c r="AK216" s="55">
        <v>6</v>
      </c>
      <c r="AL216" s="55">
        <v>78</v>
      </c>
      <c r="AM216" s="48">
        <f t="shared" si="109"/>
        <v>6</v>
      </c>
      <c r="AN216" s="48" t="str">
        <f t="shared" si="110"/>
        <v>75_6</v>
      </c>
      <c r="AO216" s="55">
        <v>7345</v>
      </c>
      <c r="AP216" s="494"/>
      <c r="AQ216" s="48">
        <v>75</v>
      </c>
      <c r="AR216" s="55">
        <v>6</v>
      </c>
      <c r="AS216" s="55">
        <v>78</v>
      </c>
      <c r="AT216" s="48">
        <f t="shared" si="111"/>
        <v>6</v>
      </c>
      <c r="AU216" s="48" t="str">
        <f t="shared" si="112"/>
        <v>75_6</v>
      </c>
      <c r="AV216" s="136">
        <f t="shared" si="116"/>
        <v>7201</v>
      </c>
      <c r="AW216" s="136">
        <f t="shared" si="117"/>
        <v>7345</v>
      </c>
      <c r="AX216" s="136">
        <f t="shared" si="113"/>
        <v>7345</v>
      </c>
      <c r="AY216" s="43">
        <f t="shared" si="118"/>
        <v>47.083333333333336</v>
      </c>
      <c r="AZ216" s="5"/>
      <c r="BA216" s="5"/>
      <c r="BB216" s="5"/>
      <c r="BC216" s="5"/>
      <c r="BD216" s="5"/>
      <c r="BE216" s="6"/>
    </row>
    <row r="217" spans="1:57" x14ac:dyDescent="0.15">
      <c r="A217" s="48">
        <v>75</v>
      </c>
      <c r="B217" s="55">
        <v>7</v>
      </c>
      <c r="C217" s="55">
        <v>80</v>
      </c>
      <c r="D217" s="48">
        <f t="shared" si="114"/>
        <v>7</v>
      </c>
      <c r="E217" s="48" t="str">
        <f t="shared" si="115"/>
        <v>75_7</v>
      </c>
      <c r="F217" s="55">
        <v>6898</v>
      </c>
      <c r="G217" s="1"/>
      <c r="H217" s="48">
        <v>75</v>
      </c>
      <c r="I217" s="55">
        <v>7</v>
      </c>
      <c r="J217" s="55">
        <v>80</v>
      </c>
      <c r="K217" s="48">
        <f t="shared" si="101"/>
        <v>7</v>
      </c>
      <c r="L217" s="48" t="str">
        <f t="shared" si="102"/>
        <v>75_7</v>
      </c>
      <c r="M217" s="55">
        <v>7105</v>
      </c>
      <c r="N217" s="5"/>
      <c r="O217" s="48">
        <v>75</v>
      </c>
      <c r="P217" s="55">
        <v>7</v>
      </c>
      <c r="Q217" s="55">
        <v>80</v>
      </c>
      <c r="R217" s="48">
        <f t="shared" si="103"/>
        <v>7</v>
      </c>
      <c r="S217" s="48" t="str">
        <f t="shared" si="104"/>
        <v>75_7</v>
      </c>
      <c r="T217" s="55">
        <v>7254</v>
      </c>
      <c r="U217" s="5"/>
      <c r="V217" s="48">
        <v>75</v>
      </c>
      <c r="W217" s="55">
        <v>7</v>
      </c>
      <c r="X217" s="55">
        <v>80</v>
      </c>
      <c r="Y217" s="48">
        <f t="shared" si="105"/>
        <v>7</v>
      </c>
      <c r="Z217" s="48" t="str">
        <f t="shared" si="106"/>
        <v>75_7</v>
      </c>
      <c r="AA217" s="55">
        <v>7254</v>
      </c>
      <c r="AB217" s="5"/>
      <c r="AC217" s="48">
        <v>75</v>
      </c>
      <c r="AD217" s="55">
        <v>7</v>
      </c>
      <c r="AE217" s="55">
        <v>80</v>
      </c>
      <c r="AF217" s="48">
        <f t="shared" si="107"/>
        <v>7</v>
      </c>
      <c r="AG217" s="48" t="str">
        <f t="shared" si="108"/>
        <v>75_7</v>
      </c>
      <c r="AH217" s="55">
        <v>7399</v>
      </c>
      <c r="AI217" s="5"/>
      <c r="AJ217" s="48">
        <v>75</v>
      </c>
      <c r="AK217" s="55">
        <v>7</v>
      </c>
      <c r="AL217" s="55">
        <v>80</v>
      </c>
      <c r="AM217" s="48">
        <f t="shared" si="109"/>
        <v>7</v>
      </c>
      <c r="AN217" s="48" t="str">
        <f t="shared" si="110"/>
        <v>75_7</v>
      </c>
      <c r="AO217" s="55">
        <v>7547</v>
      </c>
      <c r="AP217" s="494"/>
      <c r="AQ217" s="48">
        <v>75</v>
      </c>
      <c r="AR217" s="55">
        <v>7</v>
      </c>
      <c r="AS217" s="55">
        <v>80</v>
      </c>
      <c r="AT217" s="48">
        <f t="shared" si="111"/>
        <v>7</v>
      </c>
      <c r="AU217" s="48" t="str">
        <f t="shared" si="112"/>
        <v>75_7</v>
      </c>
      <c r="AV217" s="136">
        <f t="shared" si="116"/>
        <v>7399</v>
      </c>
      <c r="AW217" s="136">
        <f t="shared" si="117"/>
        <v>7547</v>
      </c>
      <c r="AX217" s="136">
        <f t="shared" si="113"/>
        <v>7547</v>
      </c>
      <c r="AY217" s="43">
        <f t="shared" si="118"/>
        <v>48.378205128205131</v>
      </c>
      <c r="AZ217" s="5"/>
      <c r="BA217" s="5"/>
      <c r="BB217" s="5"/>
      <c r="BC217" s="5"/>
      <c r="BD217" s="5"/>
      <c r="BE217" s="6"/>
    </row>
    <row r="218" spans="1:57" ht="11.25" x14ac:dyDescent="0.15">
      <c r="A218" s="48">
        <v>75</v>
      </c>
      <c r="B218" s="55">
        <v>8</v>
      </c>
      <c r="C218" s="55">
        <v>82</v>
      </c>
      <c r="D218" s="48">
        <f t="shared" si="114"/>
        <v>8</v>
      </c>
      <c r="E218" s="48" t="str">
        <f t="shared" si="115"/>
        <v>75_8</v>
      </c>
      <c r="F218" s="55">
        <v>7084</v>
      </c>
      <c r="G218" s="1"/>
      <c r="H218" s="48">
        <v>75</v>
      </c>
      <c r="I218" s="55">
        <v>8</v>
      </c>
      <c r="J218" s="55">
        <v>82</v>
      </c>
      <c r="K218" s="48">
        <f t="shared" si="101"/>
        <v>8</v>
      </c>
      <c r="L218" s="48" t="str">
        <f t="shared" si="102"/>
        <v>75_8</v>
      </c>
      <c r="M218" s="55">
        <v>7297</v>
      </c>
      <c r="N218" s="75"/>
      <c r="O218" s="48">
        <v>75</v>
      </c>
      <c r="P218" s="55">
        <v>8</v>
      </c>
      <c r="Q218" s="55">
        <v>82</v>
      </c>
      <c r="R218" s="48">
        <f t="shared" si="103"/>
        <v>8</v>
      </c>
      <c r="S218" s="48" t="str">
        <f t="shared" si="104"/>
        <v>75_8</v>
      </c>
      <c r="T218" s="55">
        <v>7450</v>
      </c>
      <c r="U218" s="5"/>
      <c r="V218" s="48">
        <v>75</v>
      </c>
      <c r="W218" s="55">
        <v>8</v>
      </c>
      <c r="X218" s="55">
        <v>82</v>
      </c>
      <c r="Y218" s="48">
        <f t="shared" si="105"/>
        <v>8</v>
      </c>
      <c r="Z218" s="48" t="str">
        <f t="shared" si="106"/>
        <v>75_8</v>
      </c>
      <c r="AA218" s="55">
        <v>7450</v>
      </c>
      <c r="AB218" s="5"/>
      <c r="AC218" s="48">
        <v>75</v>
      </c>
      <c r="AD218" s="55">
        <v>8</v>
      </c>
      <c r="AE218" s="55">
        <v>82</v>
      </c>
      <c r="AF218" s="48">
        <f t="shared" si="107"/>
        <v>8</v>
      </c>
      <c r="AG218" s="48" t="str">
        <f t="shared" si="108"/>
        <v>75_8</v>
      </c>
      <c r="AH218" s="55">
        <v>7599</v>
      </c>
      <c r="AI218" s="75"/>
      <c r="AJ218" s="48">
        <v>75</v>
      </c>
      <c r="AK218" s="55">
        <v>8</v>
      </c>
      <c r="AL218" s="55">
        <v>82</v>
      </c>
      <c r="AM218" s="48">
        <f t="shared" si="109"/>
        <v>8</v>
      </c>
      <c r="AN218" s="48" t="str">
        <f t="shared" si="110"/>
        <v>75_8</v>
      </c>
      <c r="AO218" s="55">
        <v>7751</v>
      </c>
      <c r="AP218" s="494"/>
      <c r="AQ218" s="48">
        <v>75</v>
      </c>
      <c r="AR218" s="55">
        <v>8</v>
      </c>
      <c r="AS218" s="55">
        <v>82</v>
      </c>
      <c r="AT218" s="48">
        <f t="shared" si="111"/>
        <v>8</v>
      </c>
      <c r="AU218" s="48" t="str">
        <f t="shared" si="112"/>
        <v>75_8</v>
      </c>
      <c r="AV218" s="136">
        <f t="shared" si="116"/>
        <v>7599</v>
      </c>
      <c r="AW218" s="136">
        <f t="shared" si="117"/>
        <v>7751</v>
      </c>
      <c r="AX218" s="136">
        <f t="shared" si="113"/>
        <v>7751</v>
      </c>
      <c r="AY218" s="43">
        <f t="shared" si="118"/>
        <v>49.685897435897438</v>
      </c>
      <c r="AZ218" s="5"/>
      <c r="BA218" s="5"/>
      <c r="BB218" s="5"/>
      <c r="BC218" s="5"/>
      <c r="BD218" s="5"/>
      <c r="BE218" s="6"/>
    </row>
    <row r="219" spans="1:57" x14ac:dyDescent="0.15">
      <c r="A219" s="48">
        <v>75</v>
      </c>
      <c r="B219" s="55">
        <v>9</v>
      </c>
      <c r="C219" s="55">
        <v>83</v>
      </c>
      <c r="D219" s="48">
        <f t="shared" si="114"/>
        <v>9</v>
      </c>
      <c r="E219" s="48" t="str">
        <f t="shared" si="115"/>
        <v>75_9</v>
      </c>
      <c r="F219" s="55">
        <v>7175</v>
      </c>
      <c r="G219" s="1"/>
      <c r="H219" s="48">
        <v>75</v>
      </c>
      <c r="I219" s="55">
        <v>9</v>
      </c>
      <c r="J219" s="55">
        <v>83</v>
      </c>
      <c r="K219" s="48">
        <f t="shared" si="101"/>
        <v>9</v>
      </c>
      <c r="L219" s="48" t="str">
        <f t="shared" si="102"/>
        <v>75_9</v>
      </c>
      <c r="M219" s="55">
        <v>7391</v>
      </c>
      <c r="N219" s="80"/>
      <c r="O219" s="48">
        <v>75</v>
      </c>
      <c r="P219" s="55">
        <v>9</v>
      </c>
      <c r="Q219" s="55">
        <v>83</v>
      </c>
      <c r="R219" s="48">
        <f t="shared" si="103"/>
        <v>9</v>
      </c>
      <c r="S219" s="48" t="str">
        <f t="shared" si="104"/>
        <v>75_9</v>
      </c>
      <c r="T219" s="55">
        <v>7546</v>
      </c>
      <c r="U219" s="5"/>
      <c r="V219" s="48">
        <v>75</v>
      </c>
      <c r="W219" s="55">
        <v>9</v>
      </c>
      <c r="X219" s="55">
        <v>83</v>
      </c>
      <c r="Y219" s="48">
        <f t="shared" si="105"/>
        <v>9</v>
      </c>
      <c r="Z219" s="48" t="str">
        <f t="shared" si="106"/>
        <v>75_9</v>
      </c>
      <c r="AA219" s="55">
        <v>7546</v>
      </c>
      <c r="AB219" s="5"/>
      <c r="AC219" s="48">
        <v>75</v>
      </c>
      <c r="AD219" s="55">
        <v>9</v>
      </c>
      <c r="AE219" s="55">
        <v>83</v>
      </c>
      <c r="AF219" s="48">
        <f t="shared" si="107"/>
        <v>9</v>
      </c>
      <c r="AG219" s="48" t="str">
        <f t="shared" si="108"/>
        <v>75_9</v>
      </c>
      <c r="AH219" s="55">
        <v>7697</v>
      </c>
      <c r="AI219" s="80"/>
      <c r="AJ219" s="48">
        <v>75</v>
      </c>
      <c r="AK219" s="55">
        <v>9</v>
      </c>
      <c r="AL219" s="55">
        <v>83</v>
      </c>
      <c r="AM219" s="48">
        <f t="shared" si="109"/>
        <v>9</v>
      </c>
      <c r="AN219" s="48" t="str">
        <f t="shared" si="110"/>
        <v>75_9</v>
      </c>
      <c r="AO219" s="55">
        <v>7851</v>
      </c>
      <c r="AP219" s="494"/>
      <c r="AQ219" s="48">
        <v>75</v>
      </c>
      <c r="AR219" s="55">
        <v>9</v>
      </c>
      <c r="AS219" s="55">
        <v>83</v>
      </c>
      <c r="AT219" s="48">
        <f t="shared" si="111"/>
        <v>9</v>
      </c>
      <c r="AU219" s="48" t="str">
        <f t="shared" si="112"/>
        <v>75_9</v>
      </c>
      <c r="AV219" s="136">
        <f t="shared" si="116"/>
        <v>7697</v>
      </c>
      <c r="AW219" s="136">
        <f t="shared" si="117"/>
        <v>7851</v>
      </c>
      <c r="AX219" s="136">
        <f t="shared" si="113"/>
        <v>7851</v>
      </c>
      <c r="AY219" s="43">
        <f t="shared" si="118"/>
        <v>50.32692307692308</v>
      </c>
      <c r="AZ219" s="5"/>
      <c r="BA219" s="5"/>
      <c r="BB219" s="5"/>
      <c r="BC219" s="5"/>
      <c r="BD219" s="5"/>
      <c r="BE219" s="6"/>
    </row>
    <row r="220" spans="1:57" x14ac:dyDescent="0.15">
      <c r="A220" s="48">
        <v>75</v>
      </c>
      <c r="B220" s="55">
        <v>10</v>
      </c>
      <c r="C220" s="55">
        <v>84</v>
      </c>
      <c r="D220" s="48">
        <f t="shared" si="114"/>
        <v>10</v>
      </c>
      <c r="E220" s="48" t="str">
        <f t="shared" si="115"/>
        <v>75_10</v>
      </c>
      <c r="F220" s="55">
        <v>7269</v>
      </c>
      <c r="G220" s="1"/>
      <c r="H220" s="48">
        <v>75</v>
      </c>
      <c r="I220" s="55">
        <v>10</v>
      </c>
      <c r="J220" s="55">
        <v>84</v>
      </c>
      <c r="K220" s="48">
        <f t="shared" si="101"/>
        <v>10</v>
      </c>
      <c r="L220" s="48" t="str">
        <f t="shared" si="102"/>
        <v>75_10</v>
      </c>
      <c r="M220" s="55">
        <v>7487</v>
      </c>
      <c r="N220" s="80"/>
      <c r="O220" s="48">
        <v>75</v>
      </c>
      <c r="P220" s="55">
        <v>10</v>
      </c>
      <c r="Q220" s="55">
        <v>84</v>
      </c>
      <c r="R220" s="48">
        <f t="shared" si="103"/>
        <v>10</v>
      </c>
      <c r="S220" s="48" t="str">
        <f t="shared" si="104"/>
        <v>75_10</v>
      </c>
      <c r="T220" s="55">
        <v>7644</v>
      </c>
      <c r="U220" s="5"/>
      <c r="V220" s="48">
        <v>75</v>
      </c>
      <c r="W220" s="55">
        <v>10</v>
      </c>
      <c r="X220" s="55">
        <v>84</v>
      </c>
      <c r="Y220" s="48">
        <f t="shared" si="105"/>
        <v>10</v>
      </c>
      <c r="Z220" s="48" t="str">
        <f t="shared" si="106"/>
        <v>75_10</v>
      </c>
      <c r="AA220" s="55">
        <v>7644</v>
      </c>
      <c r="AB220" s="5"/>
      <c r="AC220" s="48">
        <v>75</v>
      </c>
      <c r="AD220" s="55">
        <v>10</v>
      </c>
      <c r="AE220" s="55">
        <v>84</v>
      </c>
      <c r="AF220" s="48">
        <f t="shared" si="107"/>
        <v>10</v>
      </c>
      <c r="AG220" s="48" t="str">
        <f t="shared" si="108"/>
        <v>75_10</v>
      </c>
      <c r="AH220" s="55">
        <v>7797</v>
      </c>
      <c r="AI220" s="80"/>
      <c r="AJ220" s="48">
        <v>75</v>
      </c>
      <c r="AK220" s="55">
        <v>10</v>
      </c>
      <c r="AL220" s="55">
        <v>84</v>
      </c>
      <c r="AM220" s="48">
        <f t="shared" si="109"/>
        <v>10</v>
      </c>
      <c r="AN220" s="48" t="str">
        <f t="shared" si="110"/>
        <v>75_10</v>
      </c>
      <c r="AO220" s="55">
        <v>7953</v>
      </c>
      <c r="AP220" s="494"/>
      <c r="AQ220" s="48">
        <v>75</v>
      </c>
      <c r="AR220" s="55">
        <v>10</v>
      </c>
      <c r="AS220" s="55">
        <v>84</v>
      </c>
      <c r="AT220" s="48">
        <f t="shared" si="111"/>
        <v>10</v>
      </c>
      <c r="AU220" s="48" t="str">
        <f t="shared" si="112"/>
        <v>75_10</v>
      </c>
      <c r="AV220" s="136">
        <f t="shared" si="116"/>
        <v>7797</v>
      </c>
      <c r="AW220" s="136">
        <f t="shared" si="117"/>
        <v>7953</v>
      </c>
      <c r="AX220" s="136">
        <f t="shared" si="113"/>
        <v>7953</v>
      </c>
      <c r="AY220" s="43">
        <f t="shared" si="118"/>
        <v>50.980769230769234</v>
      </c>
      <c r="AZ220" s="5"/>
      <c r="BA220" s="5"/>
      <c r="BB220" s="5"/>
      <c r="BC220" s="5"/>
      <c r="BD220" s="5"/>
      <c r="BE220" s="6"/>
    </row>
    <row r="221" spans="1:57" x14ac:dyDescent="0.15">
      <c r="A221" s="48">
        <v>75</v>
      </c>
      <c r="B221" s="55">
        <v>11</v>
      </c>
      <c r="C221" s="55">
        <v>85</v>
      </c>
      <c r="D221" s="48">
        <f t="shared" si="114"/>
        <v>11</v>
      </c>
      <c r="E221" s="48" t="str">
        <f t="shared" si="115"/>
        <v>75_11</v>
      </c>
      <c r="F221" s="55">
        <v>7377</v>
      </c>
      <c r="G221" s="1"/>
      <c r="H221" s="48">
        <v>75</v>
      </c>
      <c r="I221" s="55">
        <v>11</v>
      </c>
      <c r="J221" s="55">
        <v>85</v>
      </c>
      <c r="K221" s="48">
        <f t="shared" si="101"/>
        <v>11</v>
      </c>
      <c r="L221" s="48" t="str">
        <f t="shared" si="102"/>
        <v>75_11</v>
      </c>
      <c r="M221" s="55">
        <v>7598</v>
      </c>
      <c r="N221" s="80"/>
      <c r="O221" s="48">
        <v>75</v>
      </c>
      <c r="P221" s="55">
        <v>11</v>
      </c>
      <c r="Q221" s="55">
        <v>85</v>
      </c>
      <c r="R221" s="48">
        <f t="shared" si="103"/>
        <v>11</v>
      </c>
      <c r="S221" s="48" t="str">
        <f t="shared" si="104"/>
        <v>75_11</v>
      </c>
      <c r="T221" s="55">
        <v>7758</v>
      </c>
      <c r="U221" s="5"/>
      <c r="V221" s="48">
        <v>75</v>
      </c>
      <c r="W221" s="55">
        <v>11</v>
      </c>
      <c r="X221" s="55">
        <v>85</v>
      </c>
      <c r="Y221" s="48">
        <f t="shared" si="105"/>
        <v>11</v>
      </c>
      <c r="Z221" s="48" t="str">
        <f t="shared" si="106"/>
        <v>75_11</v>
      </c>
      <c r="AA221" s="55">
        <v>7758</v>
      </c>
      <c r="AB221" s="5"/>
      <c r="AC221" s="48">
        <v>75</v>
      </c>
      <c r="AD221" s="55">
        <v>11</v>
      </c>
      <c r="AE221" s="55">
        <v>85</v>
      </c>
      <c r="AF221" s="48">
        <f t="shared" si="107"/>
        <v>11</v>
      </c>
      <c r="AG221" s="48" t="str">
        <f t="shared" si="108"/>
        <v>75_11</v>
      </c>
      <c r="AH221" s="55">
        <v>7913</v>
      </c>
      <c r="AI221" s="80"/>
      <c r="AJ221" s="48">
        <v>75</v>
      </c>
      <c r="AK221" s="55">
        <v>11</v>
      </c>
      <c r="AL221" s="55">
        <v>85</v>
      </c>
      <c r="AM221" s="48">
        <f t="shared" si="109"/>
        <v>11</v>
      </c>
      <c r="AN221" s="48" t="str">
        <f t="shared" si="110"/>
        <v>75_11</v>
      </c>
      <c r="AO221" s="55">
        <v>8071</v>
      </c>
      <c r="AP221" s="494"/>
      <c r="AQ221" s="48">
        <v>75</v>
      </c>
      <c r="AR221" s="55">
        <v>11</v>
      </c>
      <c r="AS221" s="55">
        <v>85</v>
      </c>
      <c r="AT221" s="48">
        <f t="shared" si="111"/>
        <v>11</v>
      </c>
      <c r="AU221" s="48" t="str">
        <f t="shared" si="112"/>
        <v>75_11</v>
      </c>
      <c r="AV221" s="136">
        <f t="shared" si="116"/>
        <v>7913</v>
      </c>
      <c r="AW221" s="136">
        <f t="shared" si="117"/>
        <v>8071</v>
      </c>
      <c r="AX221" s="136">
        <f t="shared" si="113"/>
        <v>8071</v>
      </c>
      <c r="AY221" s="43">
        <f t="shared" si="118"/>
        <v>51.737179487179489</v>
      </c>
      <c r="AZ221" s="5"/>
      <c r="BA221" s="5"/>
      <c r="BB221" s="5"/>
      <c r="BC221" s="5"/>
      <c r="BD221" s="5"/>
      <c r="BE221" s="6"/>
    </row>
    <row r="222" spans="1:57" x14ac:dyDescent="0.15">
      <c r="A222" s="48">
        <v>75</v>
      </c>
      <c r="B222" s="55">
        <v>12</v>
      </c>
      <c r="C222" s="55">
        <v>86</v>
      </c>
      <c r="D222" s="48">
        <f t="shared" si="114"/>
        <v>12</v>
      </c>
      <c r="E222" s="48" t="str">
        <f t="shared" si="115"/>
        <v>75_12</v>
      </c>
      <c r="F222" s="55">
        <v>7487</v>
      </c>
      <c r="G222" s="1"/>
      <c r="H222" s="48">
        <v>75</v>
      </c>
      <c r="I222" s="55">
        <v>12</v>
      </c>
      <c r="J222" s="55">
        <v>86</v>
      </c>
      <c r="K222" s="48">
        <f t="shared" si="101"/>
        <v>12</v>
      </c>
      <c r="L222" s="48" t="str">
        <f t="shared" si="102"/>
        <v>75_12</v>
      </c>
      <c r="M222" s="55">
        <v>7712</v>
      </c>
      <c r="N222" s="80"/>
      <c r="O222" s="48">
        <v>75</v>
      </c>
      <c r="P222" s="55">
        <v>12</v>
      </c>
      <c r="Q222" s="55">
        <v>86</v>
      </c>
      <c r="R222" s="48">
        <f t="shared" si="103"/>
        <v>12</v>
      </c>
      <c r="S222" s="48" t="str">
        <f t="shared" si="104"/>
        <v>75_12</v>
      </c>
      <c r="T222" s="55">
        <v>7874</v>
      </c>
      <c r="U222" s="5"/>
      <c r="V222" s="48">
        <v>75</v>
      </c>
      <c r="W222" s="55">
        <v>12</v>
      </c>
      <c r="X222" s="55">
        <v>86</v>
      </c>
      <c r="Y222" s="48">
        <f t="shared" si="105"/>
        <v>12</v>
      </c>
      <c r="Z222" s="48" t="str">
        <f t="shared" si="106"/>
        <v>75_12</v>
      </c>
      <c r="AA222" s="55">
        <v>7874</v>
      </c>
      <c r="AB222" s="5"/>
      <c r="AC222" s="48">
        <v>75</v>
      </c>
      <c r="AD222" s="55">
        <v>12</v>
      </c>
      <c r="AE222" s="55">
        <v>86</v>
      </c>
      <c r="AF222" s="48">
        <f t="shared" si="107"/>
        <v>12</v>
      </c>
      <c r="AG222" s="48" t="str">
        <f t="shared" si="108"/>
        <v>75_12</v>
      </c>
      <c r="AH222" s="55">
        <v>8031</v>
      </c>
      <c r="AI222" s="80"/>
      <c r="AJ222" s="48">
        <v>75</v>
      </c>
      <c r="AK222" s="55">
        <v>12</v>
      </c>
      <c r="AL222" s="55">
        <v>86</v>
      </c>
      <c r="AM222" s="48">
        <f t="shared" si="109"/>
        <v>12</v>
      </c>
      <c r="AN222" s="48" t="str">
        <f t="shared" si="110"/>
        <v>75_12</v>
      </c>
      <c r="AO222" s="55">
        <v>8192</v>
      </c>
      <c r="AP222" s="494"/>
      <c r="AQ222" s="48">
        <v>75</v>
      </c>
      <c r="AR222" s="55">
        <v>12</v>
      </c>
      <c r="AS222" s="55">
        <v>86</v>
      </c>
      <c r="AT222" s="48">
        <f t="shared" si="111"/>
        <v>12</v>
      </c>
      <c r="AU222" s="48" t="str">
        <f t="shared" si="112"/>
        <v>75_12</v>
      </c>
      <c r="AV222" s="136">
        <f t="shared" si="116"/>
        <v>8031</v>
      </c>
      <c r="AW222" s="136">
        <f t="shared" si="117"/>
        <v>8192</v>
      </c>
      <c r="AX222" s="136">
        <f t="shared" si="113"/>
        <v>8192</v>
      </c>
      <c r="AY222" s="43">
        <f t="shared" si="118"/>
        <v>52.512820512820511</v>
      </c>
      <c r="AZ222" s="5"/>
      <c r="BA222" s="5"/>
      <c r="BB222" s="5"/>
      <c r="BC222" s="5"/>
      <c r="BD222" s="5"/>
      <c r="BE222" s="6"/>
    </row>
    <row r="223" spans="1:57" x14ac:dyDescent="0.15">
      <c r="A223" s="48">
        <v>75</v>
      </c>
      <c r="B223" s="55">
        <v>13</v>
      </c>
      <c r="C223" s="55">
        <v>87</v>
      </c>
      <c r="D223" s="48">
        <f t="shared" si="114"/>
        <v>13</v>
      </c>
      <c r="E223" s="48" t="str">
        <f t="shared" si="115"/>
        <v>75_13</v>
      </c>
      <c r="F223" s="55">
        <v>7594</v>
      </c>
      <c r="G223" s="1"/>
      <c r="H223" s="48">
        <v>75</v>
      </c>
      <c r="I223" s="55">
        <v>13</v>
      </c>
      <c r="J223" s="55">
        <v>87</v>
      </c>
      <c r="K223" s="48">
        <f t="shared" si="101"/>
        <v>13</v>
      </c>
      <c r="L223" s="48" t="str">
        <f t="shared" si="102"/>
        <v>75_13</v>
      </c>
      <c r="M223" s="55">
        <v>7821</v>
      </c>
      <c r="N223" s="80"/>
      <c r="O223" s="48">
        <v>75</v>
      </c>
      <c r="P223" s="55">
        <v>13</v>
      </c>
      <c r="Q223" s="55">
        <v>87</v>
      </c>
      <c r="R223" s="48">
        <f t="shared" si="103"/>
        <v>13</v>
      </c>
      <c r="S223" s="48" t="str">
        <f t="shared" si="104"/>
        <v>75_13</v>
      </c>
      <c r="T223" s="55">
        <v>7986</v>
      </c>
      <c r="U223" s="5"/>
      <c r="V223" s="48">
        <v>75</v>
      </c>
      <c r="W223" s="55">
        <v>13</v>
      </c>
      <c r="X223" s="55">
        <v>87</v>
      </c>
      <c r="Y223" s="48">
        <f t="shared" si="105"/>
        <v>13</v>
      </c>
      <c r="Z223" s="48" t="str">
        <f t="shared" si="106"/>
        <v>75_13</v>
      </c>
      <c r="AA223" s="55">
        <v>7986</v>
      </c>
      <c r="AB223" s="5"/>
      <c r="AC223" s="48">
        <v>75</v>
      </c>
      <c r="AD223" s="55">
        <v>13</v>
      </c>
      <c r="AE223" s="55">
        <v>87</v>
      </c>
      <c r="AF223" s="48">
        <f t="shared" si="107"/>
        <v>13</v>
      </c>
      <c r="AG223" s="48" t="str">
        <f t="shared" si="108"/>
        <v>75_13</v>
      </c>
      <c r="AH223" s="55">
        <v>8145</v>
      </c>
      <c r="AI223" s="80"/>
      <c r="AJ223" s="48">
        <v>75</v>
      </c>
      <c r="AK223" s="55">
        <v>13</v>
      </c>
      <c r="AL223" s="55">
        <v>87</v>
      </c>
      <c r="AM223" s="48">
        <f t="shared" si="109"/>
        <v>13</v>
      </c>
      <c r="AN223" s="48" t="str">
        <f t="shared" si="110"/>
        <v>75_13</v>
      </c>
      <c r="AO223" s="55">
        <v>8308</v>
      </c>
      <c r="AP223" s="494"/>
      <c r="AQ223" s="48">
        <v>75</v>
      </c>
      <c r="AR223" s="55">
        <v>13</v>
      </c>
      <c r="AS223" s="55">
        <v>87</v>
      </c>
      <c r="AT223" s="48">
        <f t="shared" si="111"/>
        <v>13</v>
      </c>
      <c r="AU223" s="48" t="str">
        <f t="shared" si="112"/>
        <v>75_13</v>
      </c>
      <c r="AV223" s="136">
        <f t="shared" si="116"/>
        <v>8145</v>
      </c>
      <c r="AW223" s="136">
        <f t="shared" si="117"/>
        <v>8308</v>
      </c>
      <c r="AX223" s="136">
        <f t="shared" si="113"/>
        <v>8308</v>
      </c>
      <c r="AY223" s="43">
        <f t="shared" si="118"/>
        <v>53.256410256410255</v>
      </c>
      <c r="AZ223" s="5"/>
      <c r="BA223" s="5"/>
      <c r="BB223" s="5"/>
      <c r="BC223" s="5"/>
      <c r="BD223" s="5"/>
      <c r="BE223" s="6"/>
    </row>
    <row r="224" spans="1:57" x14ac:dyDescent="0.15">
      <c r="A224" s="48">
        <v>75</v>
      </c>
      <c r="B224" s="55">
        <v>14</v>
      </c>
      <c r="C224" s="55">
        <v>88</v>
      </c>
      <c r="D224" s="48">
        <f t="shared" si="114"/>
        <v>14</v>
      </c>
      <c r="E224" s="48" t="str">
        <f t="shared" si="115"/>
        <v>75_14</v>
      </c>
      <c r="F224" s="55">
        <v>7703</v>
      </c>
      <c r="G224" s="1"/>
      <c r="H224" s="48">
        <v>75</v>
      </c>
      <c r="I224" s="55">
        <v>14</v>
      </c>
      <c r="J224" s="55">
        <v>88</v>
      </c>
      <c r="K224" s="48">
        <f t="shared" si="101"/>
        <v>14</v>
      </c>
      <c r="L224" s="48" t="str">
        <f t="shared" si="102"/>
        <v>75_14</v>
      </c>
      <c r="M224" s="55">
        <v>7934</v>
      </c>
      <c r="N224" s="80"/>
      <c r="O224" s="48">
        <v>75</v>
      </c>
      <c r="P224" s="55">
        <v>14</v>
      </c>
      <c r="Q224" s="55">
        <v>88</v>
      </c>
      <c r="R224" s="48">
        <f t="shared" si="103"/>
        <v>14</v>
      </c>
      <c r="S224" s="48" t="str">
        <f t="shared" si="104"/>
        <v>75_14</v>
      </c>
      <c r="T224" s="55">
        <v>8101</v>
      </c>
      <c r="U224" s="5"/>
      <c r="V224" s="48">
        <v>75</v>
      </c>
      <c r="W224" s="55">
        <v>14</v>
      </c>
      <c r="X224" s="55">
        <v>88</v>
      </c>
      <c r="Y224" s="48">
        <f t="shared" si="105"/>
        <v>14</v>
      </c>
      <c r="Z224" s="48" t="str">
        <f t="shared" si="106"/>
        <v>75_14</v>
      </c>
      <c r="AA224" s="55">
        <v>8101</v>
      </c>
      <c r="AB224" s="5"/>
      <c r="AC224" s="48">
        <v>75</v>
      </c>
      <c r="AD224" s="55">
        <v>14</v>
      </c>
      <c r="AE224" s="55">
        <v>88</v>
      </c>
      <c r="AF224" s="48">
        <f t="shared" si="107"/>
        <v>14</v>
      </c>
      <c r="AG224" s="48" t="str">
        <f t="shared" si="108"/>
        <v>75_14</v>
      </c>
      <c r="AH224" s="55">
        <v>8263</v>
      </c>
      <c r="AI224" s="80"/>
      <c r="AJ224" s="48">
        <v>75</v>
      </c>
      <c r="AK224" s="55">
        <v>14</v>
      </c>
      <c r="AL224" s="55">
        <v>88</v>
      </c>
      <c r="AM224" s="48">
        <f t="shared" si="109"/>
        <v>14</v>
      </c>
      <c r="AN224" s="48" t="str">
        <f t="shared" si="110"/>
        <v>75_14</v>
      </c>
      <c r="AO224" s="55">
        <v>8428</v>
      </c>
      <c r="AP224" s="494"/>
      <c r="AQ224" s="48">
        <v>75</v>
      </c>
      <c r="AR224" s="55">
        <v>14</v>
      </c>
      <c r="AS224" s="55">
        <v>88</v>
      </c>
      <c r="AT224" s="48">
        <f t="shared" si="111"/>
        <v>14</v>
      </c>
      <c r="AU224" s="48" t="str">
        <f t="shared" si="112"/>
        <v>75_14</v>
      </c>
      <c r="AV224" s="136">
        <f t="shared" si="116"/>
        <v>8263</v>
      </c>
      <c r="AW224" s="136">
        <f t="shared" si="117"/>
        <v>8428</v>
      </c>
      <c r="AX224" s="136">
        <f t="shared" si="113"/>
        <v>8428</v>
      </c>
      <c r="AY224" s="43">
        <f t="shared" si="118"/>
        <v>54.025641025641029</v>
      </c>
      <c r="AZ224" s="5"/>
      <c r="BA224" s="5"/>
      <c r="BB224" s="5"/>
      <c r="BC224" s="5"/>
      <c r="BD224" s="5"/>
      <c r="BE224" s="6"/>
    </row>
    <row r="225" spans="1:57" x14ac:dyDescent="0.15">
      <c r="A225" s="48">
        <v>79</v>
      </c>
      <c r="B225" s="55">
        <v>0</v>
      </c>
      <c r="C225" s="55">
        <v>66</v>
      </c>
      <c r="D225" s="48">
        <f t="shared" si="114"/>
        <v>0</v>
      </c>
      <c r="E225" s="48" t="str">
        <f t="shared" si="115"/>
        <v>79_0</v>
      </c>
      <c r="F225" s="55">
        <v>5711</v>
      </c>
      <c r="G225" s="1"/>
      <c r="H225" s="48">
        <v>79</v>
      </c>
      <c r="I225" s="55">
        <v>0</v>
      </c>
      <c r="J225" s="55">
        <v>66</v>
      </c>
      <c r="K225" s="48">
        <f t="shared" si="101"/>
        <v>0</v>
      </c>
      <c r="L225" s="48" t="str">
        <f t="shared" si="102"/>
        <v>79_0</v>
      </c>
      <c r="M225" s="55">
        <v>5882</v>
      </c>
      <c r="N225" s="80"/>
      <c r="O225" s="48">
        <v>79</v>
      </c>
      <c r="P225" s="55">
        <v>0</v>
      </c>
      <c r="Q225" s="55">
        <v>66</v>
      </c>
      <c r="R225" s="48">
        <f t="shared" si="103"/>
        <v>0</v>
      </c>
      <c r="S225" s="48" t="str">
        <f t="shared" si="104"/>
        <v>79_0</v>
      </c>
      <c r="T225" s="55">
        <v>6006</v>
      </c>
      <c r="U225" s="5"/>
      <c r="V225" s="48">
        <v>79</v>
      </c>
      <c r="W225" s="55">
        <v>0</v>
      </c>
      <c r="X225" s="55">
        <v>66</v>
      </c>
      <c r="Y225" s="48">
        <f t="shared" si="105"/>
        <v>0</v>
      </c>
      <c r="Z225" s="48" t="str">
        <f t="shared" si="106"/>
        <v>79_0</v>
      </c>
      <c r="AA225" s="55">
        <v>6006</v>
      </c>
      <c r="AB225" s="5"/>
      <c r="AC225" s="48">
        <v>79</v>
      </c>
      <c r="AD225" s="55">
        <v>0</v>
      </c>
      <c r="AE225" s="55">
        <v>66</v>
      </c>
      <c r="AF225" s="48">
        <f t="shared" si="107"/>
        <v>0</v>
      </c>
      <c r="AG225" s="48" t="str">
        <f t="shared" si="108"/>
        <v>79_0</v>
      </c>
      <c r="AH225" s="55">
        <v>6126</v>
      </c>
      <c r="AI225" s="80"/>
      <c r="AJ225" s="48">
        <v>79</v>
      </c>
      <c r="AK225" s="55">
        <v>0</v>
      </c>
      <c r="AL225" s="55">
        <v>66</v>
      </c>
      <c r="AM225" s="48">
        <f t="shared" si="109"/>
        <v>0</v>
      </c>
      <c r="AN225" s="48" t="str">
        <f t="shared" si="110"/>
        <v>79_0</v>
      </c>
      <c r="AO225" s="55">
        <v>6248</v>
      </c>
      <c r="AP225" s="494"/>
      <c r="AQ225" s="48">
        <v>79</v>
      </c>
      <c r="AR225" s="55">
        <v>0</v>
      </c>
      <c r="AS225" s="55">
        <v>66</v>
      </c>
      <c r="AT225" s="48">
        <f t="shared" si="111"/>
        <v>0</v>
      </c>
      <c r="AU225" s="48" t="str">
        <f t="shared" si="112"/>
        <v>79_0</v>
      </c>
      <c r="AV225" s="136">
        <f t="shared" si="116"/>
        <v>6126</v>
      </c>
      <c r="AW225" s="136">
        <f t="shared" si="117"/>
        <v>6248</v>
      </c>
      <c r="AX225" s="136">
        <f t="shared" si="113"/>
        <v>6248</v>
      </c>
      <c r="AY225" s="43">
        <f t="shared" si="118"/>
        <v>40.051282051282051</v>
      </c>
      <c r="AZ225" s="5"/>
      <c r="BA225" s="5"/>
      <c r="BB225" s="5"/>
      <c r="BC225" s="5"/>
      <c r="BD225" s="5"/>
      <c r="BE225" s="6"/>
    </row>
    <row r="226" spans="1:57" x14ac:dyDescent="0.15">
      <c r="A226" s="48">
        <v>79</v>
      </c>
      <c r="B226" s="55">
        <v>1</v>
      </c>
      <c r="C226" s="55">
        <v>68</v>
      </c>
      <c r="D226" s="48">
        <f t="shared" si="114"/>
        <v>1</v>
      </c>
      <c r="E226" s="48" t="str">
        <f t="shared" si="115"/>
        <v>79_1</v>
      </c>
      <c r="F226" s="55">
        <v>5876</v>
      </c>
      <c r="G226" s="1"/>
      <c r="H226" s="48">
        <v>79</v>
      </c>
      <c r="I226" s="55">
        <v>1</v>
      </c>
      <c r="J226" s="55">
        <v>68</v>
      </c>
      <c r="K226" s="48">
        <f t="shared" si="101"/>
        <v>1</v>
      </c>
      <c r="L226" s="48" t="str">
        <f t="shared" si="102"/>
        <v>79_1</v>
      </c>
      <c r="M226" s="55">
        <v>6052</v>
      </c>
      <c r="N226" s="5"/>
      <c r="O226" s="48">
        <v>79</v>
      </c>
      <c r="P226" s="55">
        <v>1</v>
      </c>
      <c r="Q226" s="55">
        <v>68</v>
      </c>
      <c r="R226" s="48">
        <f t="shared" si="103"/>
        <v>1</v>
      </c>
      <c r="S226" s="48" t="str">
        <f t="shared" si="104"/>
        <v>79_1</v>
      </c>
      <c r="T226" s="55">
        <v>6180</v>
      </c>
      <c r="U226" s="5"/>
      <c r="V226" s="48">
        <v>79</v>
      </c>
      <c r="W226" s="55">
        <v>1</v>
      </c>
      <c r="X226" s="55">
        <v>68</v>
      </c>
      <c r="Y226" s="48">
        <f t="shared" si="105"/>
        <v>1</v>
      </c>
      <c r="Z226" s="48" t="str">
        <f t="shared" si="106"/>
        <v>79_1</v>
      </c>
      <c r="AA226" s="55">
        <v>6180</v>
      </c>
      <c r="AB226" s="5"/>
      <c r="AC226" s="48">
        <v>79</v>
      </c>
      <c r="AD226" s="55">
        <v>1</v>
      </c>
      <c r="AE226" s="55">
        <v>68</v>
      </c>
      <c r="AF226" s="48">
        <f t="shared" si="107"/>
        <v>1</v>
      </c>
      <c r="AG226" s="48" t="str">
        <f t="shared" si="108"/>
        <v>79_1</v>
      </c>
      <c r="AH226" s="55">
        <v>6303</v>
      </c>
      <c r="AI226" s="5"/>
      <c r="AJ226" s="48">
        <v>79</v>
      </c>
      <c r="AK226" s="55">
        <v>1</v>
      </c>
      <c r="AL226" s="55">
        <v>68</v>
      </c>
      <c r="AM226" s="48">
        <f t="shared" si="109"/>
        <v>1</v>
      </c>
      <c r="AN226" s="48" t="str">
        <f t="shared" si="110"/>
        <v>79_1</v>
      </c>
      <c r="AO226" s="55">
        <v>6429</v>
      </c>
      <c r="AP226" s="494"/>
      <c r="AQ226" s="48">
        <v>79</v>
      </c>
      <c r="AR226" s="55">
        <v>1</v>
      </c>
      <c r="AS226" s="55">
        <v>68</v>
      </c>
      <c r="AT226" s="48">
        <f t="shared" si="111"/>
        <v>1</v>
      </c>
      <c r="AU226" s="48" t="str">
        <f t="shared" si="112"/>
        <v>79_1</v>
      </c>
      <c r="AV226" s="136">
        <f t="shared" si="116"/>
        <v>6303</v>
      </c>
      <c r="AW226" s="136">
        <f t="shared" si="117"/>
        <v>6429</v>
      </c>
      <c r="AX226" s="136">
        <f t="shared" si="113"/>
        <v>6429</v>
      </c>
      <c r="AY226" s="43">
        <f t="shared" si="118"/>
        <v>41.21153846153846</v>
      </c>
      <c r="AZ226" s="5"/>
      <c r="BA226" s="5"/>
      <c r="BB226" s="5"/>
      <c r="BC226" s="5"/>
      <c r="BD226" s="5"/>
      <c r="BE226" s="6"/>
    </row>
    <row r="227" spans="1:57" x14ac:dyDescent="0.15">
      <c r="A227" s="48">
        <v>79</v>
      </c>
      <c r="B227" s="55">
        <v>2</v>
      </c>
      <c r="C227" s="55">
        <v>70</v>
      </c>
      <c r="D227" s="48">
        <f t="shared" si="114"/>
        <v>2</v>
      </c>
      <c r="E227" s="48" t="str">
        <f t="shared" si="115"/>
        <v>79_2</v>
      </c>
      <c r="F227" s="55">
        <v>6041</v>
      </c>
      <c r="G227" s="1"/>
      <c r="H227" s="48">
        <v>79</v>
      </c>
      <c r="I227" s="55">
        <v>2</v>
      </c>
      <c r="J227" s="55">
        <v>70</v>
      </c>
      <c r="K227" s="48">
        <f t="shared" si="101"/>
        <v>2</v>
      </c>
      <c r="L227" s="48" t="str">
        <f t="shared" si="102"/>
        <v>79_2</v>
      </c>
      <c r="M227" s="55">
        <v>6222</v>
      </c>
      <c r="N227" s="5"/>
      <c r="O227" s="48">
        <v>79</v>
      </c>
      <c r="P227" s="55">
        <v>2</v>
      </c>
      <c r="Q227" s="55">
        <v>70</v>
      </c>
      <c r="R227" s="48">
        <f t="shared" si="103"/>
        <v>2</v>
      </c>
      <c r="S227" s="48" t="str">
        <f t="shared" si="104"/>
        <v>79_2</v>
      </c>
      <c r="T227" s="55">
        <v>6353</v>
      </c>
      <c r="U227" s="5"/>
      <c r="V227" s="48">
        <v>79</v>
      </c>
      <c r="W227" s="55">
        <v>2</v>
      </c>
      <c r="X227" s="55">
        <v>70</v>
      </c>
      <c r="Y227" s="48">
        <f t="shared" si="105"/>
        <v>2</v>
      </c>
      <c r="Z227" s="48" t="str">
        <f t="shared" si="106"/>
        <v>79_2</v>
      </c>
      <c r="AA227" s="55">
        <v>6353</v>
      </c>
      <c r="AB227" s="5"/>
      <c r="AC227" s="48">
        <v>79</v>
      </c>
      <c r="AD227" s="55">
        <v>2</v>
      </c>
      <c r="AE227" s="55">
        <v>70</v>
      </c>
      <c r="AF227" s="48">
        <f t="shared" si="107"/>
        <v>2</v>
      </c>
      <c r="AG227" s="48" t="str">
        <f t="shared" si="108"/>
        <v>79_2</v>
      </c>
      <c r="AH227" s="55">
        <v>6480</v>
      </c>
      <c r="AI227" s="5"/>
      <c r="AJ227" s="48">
        <v>79</v>
      </c>
      <c r="AK227" s="55">
        <v>2</v>
      </c>
      <c r="AL227" s="55">
        <v>70</v>
      </c>
      <c r="AM227" s="48">
        <f t="shared" si="109"/>
        <v>2</v>
      </c>
      <c r="AN227" s="48" t="str">
        <f t="shared" si="110"/>
        <v>79_2</v>
      </c>
      <c r="AO227" s="55">
        <v>6609</v>
      </c>
      <c r="AP227" s="494"/>
      <c r="AQ227" s="48">
        <v>79</v>
      </c>
      <c r="AR227" s="55">
        <v>2</v>
      </c>
      <c r="AS227" s="55">
        <v>70</v>
      </c>
      <c r="AT227" s="48">
        <f t="shared" si="111"/>
        <v>2</v>
      </c>
      <c r="AU227" s="48" t="str">
        <f t="shared" si="112"/>
        <v>79_2</v>
      </c>
      <c r="AV227" s="136">
        <f t="shared" si="116"/>
        <v>6480</v>
      </c>
      <c r="AW227" s="136">
        <f t="shared" si="117"/>
        <v>6609</v>
      </c>
      <c r="AX227" s="136">
        <f t="shared" si="113"/>
        <v>6609</v>
      </c>
      <c r="AY227" s="43">
        <f t="shared" si="118"/>
        <v>42.365384615384613</v>
      </c>
      <c r="AZ227" s="5"/>
      <c r="BA227" s="5"/>
      <c r="BB227" s="5"/>
      <c r="BC227" s="5"/>
      <c r="BD227" s="5"/>
      <c r="BE227" s="6"/>
    </row>
    <row r="228" spans="1:57" x14ac:dyDescent="0.15">
      <c r="A228" s="48">
        <v>79</v>
      </c>
      <c r="B228" s="55">
        <v>3</v>
      </c>
      <c r="C228" s="55">
        <v>72</v>
      </c>
      <c r="D228" s="48">
        <f t="shared" si="114"/>
        <v>3</v>
      </c>
      <c r="E228" s="48" t="str">
        <f t="shared" si="115"/>
        <v>79_3</v>
      </c>
      <c r="F228" s="55">
        <v>6208</v>
      </c>
      <c r="G228" s="1"/>
      <c r="H228" s="48">
        <v>79</v>
      </c>
      <c r="I228" s="55">
        <v>3</v>
      </c>
      <c r="J228" s="55">
        <v>72</v>
      </c>
      <c r="K228" s="48">
        <f t="shared" si="101"/>
        <v>3</v>
      </c>
      <c r="L228" s="48" t="str">
        <f t="shared" si="102"/>
        <v>79_3</v>
      </c>
      <c r="M228" s="55">
        <v>6394</v>
      </c>
      <c r="N228" s="5"/>
      <c r="O228" s="48">
        <v>79</v>
      </c>
      <c r="P228" s="55">
        <v>3</v>
      </c>
      <c r="Q228" s="55">
        <v>72</v>
      </c>
      <c r="R228" s="48">
        <f t="shared" si="103"/>
        <v>3</v>
      </c>
      <c r="S228" s="48" t="str">
        <f t="shared" si="104"/>
        <v>79_3</v>
      </c>
      <c r="T228" s="55">
        <v>6528</v>
      </c>
      <c r="U228" s="5"/>
      <c r="V228" s="48">
        <v>79</v>
      </c>
      <c r="W228" s="55">
        <v>3</v>
      </c>
      <c r="X228" s="55">
        <v>72</v>
      </c>
      <c r="Y228" s="48">
        <f t="shared" si="105"/>
        <v>3</v>
      </c>
      <c r="Z228" s="48" t="str">
        <f t="shared" si="106"/>
        <v>79_3</v>
      </c>
      <c r="AA228" s="55">
        <v>6528</v>
      </c>
      <c r="AB228" s="5"/>
      <c r="AC228" s="48">
        <v>79</v>
      </c>
      <c r="AD228" s="55">
        <v>3</v>
      </c>
      <c r="AE228" s="55">
        <v>72</v>
      </c>
      <c r="AF228" s="48">
        <f t="shared" si="107"/>
        <v>3</v>
      </c>
      <c r="AG228" s="48" t="str">
        <f t="shared" si="108"/>
        <v>79_3</v>
      </c>
      <c r="AH228" s="55">
        <v>6659</v>
      </c>
      <c r="AI228" s="5"/>
      <c r="AJ228" s="48">
        <v>79</v>
      </c>
      <c r="AK228" s="55">
        <v>3</v>
      </c>
      <c r="AL228" s="55">
        <v>72</v>
      </c>
      <c r="AM228" s="48">
        <f t="shared" si="109"/>
        <v>3</v>
      </c>
      <c r="AN228" s="48" t="str">
        <f t="shared" si="110"/>
        <v>79_3</v>
      </c>
      <c r="AO228" s="55">
        <v>6792</v>
      </c>
      <c r="AP228" s="494"/>
      <c r="AQ228" s="48">
        <v>79</v>
      </c>
      <c r="AR228" s="55">
        <v>3</v>
      </c>
      <c r="AS228" s="55">
        <v>72</v>
      </c>
      <c r="AT228" s="48">
        <f t="shared" si="111"/>
        <v>3</v>
      </c>
      <c r="AU228" s="48" t="str">
        <f t="shared" si="112"/>
        <v>79_3</v>
      </c>
      <c r="AV228" s="136">
        <f t="shared" si="116"/>
        <v>6659</v>
      </c>
      <c r="AW228" s="136">
        <f t="shared" si="117"/>
        <v>6792</v>
      </c>
      <c r="AX228" s="136">
        <f t="shared" si="113"/>
        <v>6792</v>
      </c>
      <c r="AY228" s="43">
        <f t="shared" si="118"/>
        <v>43.53846153846154</v>
      </c>
      <c r="AZ228" s="5"/>
      <c r="BA228" s="5"/>
      <c r="BB228" s="5"/>
      <c r="BC228" s="5"/>
      <c r="BD228" s="5"/>
      <c r="BE228" s="6"/>
    </row>
    <row r="229" spans="1:57" x14ac:dyDescent="0.15">
      <c r="A229" s="48">
        <v>80</v>
      </c>
      <c r="B229" s="55">
        <v>0</v>
      </c>
      <c r="C229" s="55">
        <v>74</v>
      </c>
      <c r="D229" s="48">
        <f t="shared" si="114"/>
        <v>0</v>
      </c>
      <c r="E229" s="48" t="str">
        <f t="shared" si="115"/>
        <v>80_0</v>
      </c>
      <c r="F229" s="55">
        <v>6373</v>
      </c>
      <c r="G229" s="1"/>
      <c r="H229" s="48">
        <v>80</v>
      </c>
      <c r="I229" s="55">
        <v>0</v>
      </c>
      <c r="J229" s="55">
        <v>74</v>
      </c>
      <c r="K229" s="48">
        <f t="shared" si="101"/>
        <v>0</v>
      </c>
      <c r="L229" s="48" t="str">
        <f t="shared" si="102"/>
        <v>80_0</v>
      </c>
      <c r="M229" s="55">
        <v>6564</v>
      </c>
      <c r="N229" s="5"/>
      <c r="O229" s="48">
        <v>80</v>
      </c>
      <c r="P229" s="55">
        <v>0</v>
      </c>
      <c r="Q229" s="55">
        <v>74</v>
      </c>
      <c r="R229" s="48">
        <f t="shared" si="103"/>
        <v>0</v>
      </c>
      <c r="S229" s="48" t="str">
        <f t="shared" si="104"/>
        <v>80_0</v>
      </c>
      <c r="T229" s="55">
        <v>6702</v>
      </c>
      <c r="U229" s="5"/>
      <c r="V229" s="48">
        <v>80</v>
      </c>
      <c r="W229" s="55">
        <v>0</v>
      </c>
      <c r="X229" s="55">
        <v>74</v>
      </c>
      <c r="Y229" s="48">
        <f t="shared" si="105"/>
        <v>0</v>
      </c>
      <c r="Z229" s="48" t="str">
        <f t="shared" si="106"/>
        <v>80_0</v>
      </c>
      <c r="AA229" s="55">
        <v>6702</v>
      </c>
      <c r="AB229" s="5"/>
      <c r="AC229" s="48">
        <v>80</v>
      </c>
      <c r="AD229" s="55">
        <v>0</v>
      </c>
      <c r="AE229" s="55">
        <v>74</v>
      </c>
      <c r="AF229" s="48">
        <f t="shared" si="107"/>
        <v>0</v>
      </c>
      <c r="AG229" s="48" t="str">
        <f t="shared" si="108"/>
        <v>80_0</v>
      </c>
      <c r="AH229" s="55">
        <v>6836</v>
      </c>
      <c r="AI229" s="5"/>
      <c r="AJ229" s="48">
        <v>80</v>
      </c>
      <c r="AK229" s="55">
        <v>0</v>
      </c>
      <c r="AL229" s="55">
        <v>74</v>
      </c>
      <c r="AM229" s="48">
        <f t="shared" si="109"/>
        <v>0</v>
      </c>
      <c r="AN229" s="48" t="str">
        <f t="shared" si="110"/>
        <v>80_0</v>
      </c>
      <c r="AO229" s="55">
        <v>6973</v>
      </c>
      <c r="AP229" s="494"/>
      <c r="AQ229" s="48">
        <v>80</v>
      </c>
      <c r="AR229" s="55">
        <v>0</v>
      </c>
      <c r="AS229" s="55">
        <v>74</v>
      </c>
      <c r="AT229" s="48">
        <f t="shared" si="111"/>
        <v>0</v>
      </c>
      <c r="AU229" s="48" t="str">
        <f t="shared" si="112"/>
        <v>80_0</v>
      </c>
      <c r="AV229" s="136">
        <f t="shared" si="116"/>
        <v>6836</v>
      </c>
      <c r="AW229" s="136">
        <f t="shared" si="117"/>
        <v>6973</v>
      </c>
      <c r="AX229" s="136">
        <f t="shared" si="113"/>
        <v>6973</v>
      </c>
      <c r="AY229" s="43">
        <f t="shared" si="118"/>
        <v>44.698717948717949</v>
      </c>
      <c r="AZ229" s="5"/>
      <c r="BA229" s="5"/>
      <c r="BB229" s="5"/>
      <c r="BC229" s="5"/>
      <c r="BD229" s="5"/>
      <c r="BE229" s="6"/>
    </row>
    <row r="230" spans="1:57" x14ac:dyDescent="0.15">
      <c r="A230" s="48">
        <v>80</v>
      </c>
      <c r="B230" s="55">
        <v>1</v>
      </c>
      <c r="C230" s="55">
        <v>77</v>
      </c>
      <c r="D230" s="48">
        <f t="shared" si="114"/>
        <v>1</v>
      </c>
      <c r="E230" s="48" t="str">
        <f t="shared" si="115"/>
        <v>80_1</v>
      </c>
      <c r="F230" s="55">
        <v>6621</v>
      </c>
      <c r="G230" s="1"/>
      <c r="H230" s="48">
        <v>80</v>
      </c>
      <c r="I230" s="55">
        <v>1</v>
      </c>
      <c r="J230" s="55">
        <v>77</v>
      </c>
      <c r="K230" s="48">
        <f t="shared" si="101"/>
        <v>1</v>
      </c>
      <c r="L230" s="48" t="str">
        <f t="shared" si="102"/>
        <v>80_1</v>
      </c>
      <c r="M230" s="55">
        <v>6820</v>
      </c>
      <c r="N230" s="5"/>
      <c r="O230" s="48">
        <v>80</v>
      </c>
      <c r="P230" s="55">
        <v>1</v>
      </c>
      <c r="Q230" s="55">
        <v>77</v>
      </c>
      <c r="R230" s="48">
        <f t="shared" si="103"/>
        <v>1</v>
      </c>
      <c r="S230" s="48" t="str">
        <f t="shared" si="104"/>
        <v>80_1</v>
      </c>
      <c r="T230" s="55">
        <v>6963</v>
      </c>
      <c r="U230" s="5"/>
      <c r="V230" s="48">
        <v>80</v>
      </c>
      <c r="W230" s="55">
        <v>1</v>
      </c>
      <c r="X230" s="55">
        <v>77</v>
      </c>
      <c r="Y230" s="48">
        <f t="shared" si="105"/>
        <v>1</v>
      </c>
      <c r="Z230" s="48" t="str">
        <f t="shared" si="106"/>
        <v>80_1</v>
      </c>
      <c r="AA230" s="55">
        <v>6963</v>
      </c>
      <c r="AB230" s="5"/>
      <c r="AC230" s="48">
        <v>80</v>
      </c>
      <c r="AD230" s="55">
        <v>1</v>
      </c>
      <c r="AE230" s="55">
        <v>77</v>
      </c>
      <c r="AF230" s="48">
        <f t="shared" si="107"/>
        <v>1</v>
      </c>
      <c r="AG230" s="48" t="str">
        <f t="shared" si="108"/>
        <v>80_1</v>
      </c>
      <c r="AH230" s="55">
        <v>7103</v>
      </c>
      <c r="AI230" s="5"/>
      <c r="AJ230" s="48">
        <v>80</v>
      </c>
      <c r="AK230" s="55">
        <v>1</v>
      </c>
      <c r="AL230" s="55">
        <v>77</v>
      </c>
      <c r="AM230" s="48">
        <f t="shared" si="109"/>
        <v>1</v>
      </c>
      <c r="AN230" s="48" t="str">
        <f t="shared" si="110"/>
        <v>80_1</v>
      </c>
      <c r="AO230" s="55">
        <v>7245</v>
      </c>
      <c r="AP230" s="494"/>
      <c r="AQ230" s="48">
        <v>80</v>
      </c>
      <c r="AR230" s="55">
        <v>1</v>
      </c>
      <c r="AS230" s="55">
        <v>77</v>
      </c>
      <c r="AT230" s="48">
        <f t="shared" si="111"/>
        <v>1</v>
      </c>
      <c r="AU230" s="48" t="str">
        <f t="shared" si="112"/>
        <v>80_1</v>
      </c>
      <c r="AV230" s="136">
        <f t="shared" si="116"/>
        <v>7103</v>
      </c>
      <c r="AW230" s="136">
        <f t="shared" si="117"/>
        <v>7245</v>
      </c>
      <c r="AX230" s="136">
        <f t="shared" si="113"/>
        <v>7245</v>
      </c>
      <c r="AY230" s="43">
        <f t="shared" si="118"/>
        <v>46.442307692307693</v>
      </c>
      <c r="AZ230" s="5"/>
      <c r="BA230" s="5"/>
      <c r="BB230" s="5"/>
      <c r="BC230" s="5"/>
      <c r="BD230" s="5"/>
      <c r="BE230" s="6"/>
    </row>
    <row r="231" spans="1:57" x14ac:dyDescent="0.15">
      <c r="A231" s="48">
        <v>80</v>
      </c>
      <c r="B231" s="55">
        <v>2</v>
      </c>
      <c r="C231" s="55">
        <v>80</v>
      </c>
      <c r="D231" s="48">
        <f t="shared" si="114"/>
        <v>2</v>
      </c>
      <c r="E231" s="48" t="str">
        <f t="shared" si="115"/>
        <v>80_2</v>
      </c>
      <c r="F231" s="55">
        <v>6898</v>
      </c>
      <c r="G231" s="1"/>
      <c r="H231" s="48">
        <v>80</v>
      </c>
      <c r="I231" s="55">
        <v>2</v>
      </c>
      <c r="J231" s="55">
        <v>80</v>
      </c>
      <c r="K231" s="48">
        <f t="shared" si="101"/>
        <v>2</v>
      </c>
      <c r="L231" s="48" t="str">
        <f t="shared" si="102"/>
        <v>80_2</v>
      </c>
      <c r="M231" s="55">
        <v>7105</v>
      </c>
      <c r="N231" s="5"/>
      <c r="O231" s="48">
        <v>80</v>
      </c>
      <c r="P231" s="55">
        <v>2</v>
      </c>
      <c r="Q231" s="55">
        <v>80</v>
      </c>
      <c r="R231" s="48">
        <f t="shared" si="103"/>
        <v>2</v>
      </c>
      <c r="S231" s="48" t="str">
        <f t="shared" si="104"/>
        <v>80_2</v>
      </c>
      <c r="T231" s="55">
        <v>7254</v>
      </c>
      <c r="U231" s="5"/>
      <c r="V231" s="48">
        <v>80</v>
      </c>
      <c r="W231" s="55">
        <v>2</v>
      </c>
      <c r="X231" s="55">
        <v>80</v>
      </c>
      <c r="Y231" s="48">
        <f t="shared" si="105"/>
        <v>2</v>
      </c>
      <c r="Z231" s="48" t="str">
        <f t="shared" si="106"/>
        <v>80_2</v>
      </c>
      <c r="AA231" s="55">
        <v>7254</v>
      </c>
      <c r="AB231" s="5"/>
      <c r="AC231" s="48">
        <v>80</v>
      </c>
      <c r="AD231" s="55">
        <v>2</v>
      </c>
      <c r="AE231" s="55">
        <v>80</v>
      </c>
      <c r="AF231" s="48">
        <f t="shared" si="107"/>
        <v>2</v>
      </c>
      <c r="AG231" s="48" t="str">
        <f t="shared" si="108"/>
        <v>80_2</v>
      </c>
      <c r="AH231" s="55">
        <v>7399</v>
      </c>
      <c r="AI231" s="5"/>
      <c r="AJ231" s="48">
        <v>80</v>
      </c>
      <c r="AK231" s="55">
        <v>2</v>
      </c>
      <c r="AL231" s="55">
        <v>80</v>
      </c>
      <c r="AM231" s="48">
        <f t="shared" si="109"/>
        <v>2</v>
      </c>
      <c r="AN231" s="48" t="str">
        <f t="shared" si="110"/>
        <v>80_2</v>
      </c>
      <c r="AO231" s="55">
        <v>7547</v>
      </c>
      <c r="AP231" s="494"/>
      <c r="AQ231" s="48">
        <v>80</v>
      </c>
      <c r="AR231" s="55">
        <v>2</v>
      </c>
      <c r="AS231" s="55">
        <v>80</v>
      </c>
      <c r="AT231" s="48">
        <f t="shared" si="111"/>
        <v>2</v>
      </c>
      <c r="AU231" s="48" t="str">
        <f t="shared" si="112"/>
        <v>80_2</v>
      </c>
      <c r="AV231" s="136">
        <f t="shared" si="116"/>
        <v>7399</v>
      </c>
      <c r="AW231" s="136">
        <f t="shared" si="117"/>
        <v>7547</v>
      </c>
      <c r="AX231" s="136">
        <f t="shared" si="113"/>
        <v>7547</v>
      </c>
      <c r="AY231" s="43">
        <f t="shared" si="118"/>
        <v>48.378205128205131</v>
      </c>
      <c r="AZ231" s="5"/>
      <c r="BA231" s="5"/>
      <c r="BB231" s="5"/>
      <c r="BC231" s="5"/>
      <c r="BD231" s="5"/>
      <c r="BE231" s="6"/>
    </row>
    <row r="232" spans="1:57" x14ac:dyDescent="0.15">
      <c r="A232" s="48">
        <v>80</v>
      </c>
      <c r="B232" s="55">
        <v>3</v>
      </c>
      <c r="C232" s="55">
        <v>83</v>
      </c>
      <c r="D232" s="48">
        <f t="shared" si="114"/>
        <v>3</v>
      </c>
      <c r="E232" s="48" t="str">
        <f t="shared" si="115"/>
        <v>80_3</v>
      </c>
      <c r="F232" s="55">
        <v>7175</v>
      </c>
      <c r="G232" s="1"/>
      <c r="H232" s="48">
        <v>80</v>
      </c>
      <c r="I232" s="55">
        <v>3</v>
      </c>
      <c r="J232" s="55">
        <v>83</v>
      </c>
      <c r="K232" s="48">
        <f t="shared" si="101"/>
        <v>3</v>
      </c>
      <c r="L232" s="48" t="str">
        <f t="shared" si="102"/>
        <v>80_3</v>
      </c>
      <c r="M232" s="55">
        <v>7391</v>
      </c>
      <c r="N232" s="5"/>
      <c r="O232" s="48">
        <v>80</v>
      </c>
      <c r="P232" s="55">
        <v>3</v>
      </c>
      <c r="Q232" s="55">
        <v>83</v>
      </c>
      <c r="R232" s="48">
        <f t="shared" si="103"/>
        <v>3</v>
      </c>
      <c r="S232" s="48" t="str">
        <f t="shared" si="104"/>
        <v>80_3</v>
      </c>
      <c r="T232" s="55">
        <v>7546</v>
      </c>
      <c r="U232" s="5"/>
      <c r="V232" s="48">
        <v>80</v>
      </c>
      <c r="W232" s="55">
        <v>3</v>
      </c>
      <c r="X232" s="55">
        <v>83</v>
      </c>
      <c r="Y232" s="48">
        <f t="shared" si="105"/>
        <v>3</v>
      </c>
      <c r="Z232" s="48" t="str">
        <f t="shared" si="106"/>
        <v>80_3</v>
      </c>
      <c r="AA232" s="55">
        <v>7546</v>
      </c>
      <c r="AB232" s="5"/>
      <c r="AC232" s="48">
        <v>80</v>
      </c>
      <c r="AD232" s="55">
        <v>3</v>
      </c>
      <c r="AE232" s="55">
        <v>83</v>
      </c>
      <c r="AF232" s="48">
        <f t="shared" si="107"/>
        <v>3</v>
      </c>
      <c r="AG232" s="48" t="str">
        <f t="shared" si="108"/>
        <v>80_3</v>
      </c>
      <c r="AH232" s="55">
        <v>7697</v>
      </c>
      <c r="AI232" s="5"/>
      <c r="AJ232" s="48">
        <v>80</v>
      </c>
      <c r="AK232" s="55">
        <v>3</v>
      </c>
      <c r="AL232" s="55">
        <v>83</v>
      </c>
      <c r="AM232" s="48">
        <f t="shared" si="109"/>
        <v>3</v>
      </c>
      <c r="AN232" s="48" t="str">
        <f t="shared" si="110"/>
        <v>80_3</v>
      </c>
      <c r="AO232" s="55">
        <v>7851</v>
      </c>
      <c r="AP232" s="494"/>
      <c r="AQ232" s="48">
        <v>80</v>
      </c>
      <c r="AR232" s="55">
        <v>3</v>
      </c>
      <c r="AS232" s="55">
        <v>83</v>
      </c>
      <c r="AT232" s="48">
        <f t="shared" si="111"/>
        <v>3</v>
      </c>
      <c r="AU232" s="48" t="str">
        <f t="shared" si="112"/>
        <v>80_3</v>
      </c>
      <c r="AV232" s="136">
        <f t="shared" si="116"/>
        <v>7697</v>
      </c>
      <c r="AW232" s="136">
        <f t="shared" si="117"/>
        <v>7851</v>
      </c>
      <c r="AX232" s="136">
        <f t="shared" si="113"/>
        <v>7851</v>
      </c>
      <c r="AY232" s="43">
        <f t="shared" si="118"/>
        <v>50.32692307692308</v>
      </c>
      <c r="AZ232" s="5"/>
      <c r="BA232" s="5"/>
      <c r="BB232" s="5"/>
      <c r="BC232" s="5"/>
      <c r="BD232" s="5"/>
      <c r="BE232" s="6"/>
    </row>
    <row r="233" spans="1:57" x14ac:dyDescent="0.15">
      <c r="A233" s="48">
        <v>80</v>
      </c>
      <c r="B233" s="55">
        <v>4</v>
      </c>
      <c r="C233" s="55">
        <v>86</v>
      </c>
      <c r="D233" s="48">
        <f t="shared" si="114"/>
        <v>4</v>
      </c>
      <c r="E233" s="48" t="str">
        <f t="shared" si="115"/>
        <v>80_4</v>
      </c>
      <c r="F233" s="55">
        <v>7487</v>
      </c>
      <c r="G233" s="1"/>
      <c r="H233" s="48">
        <v>80</v>
      </c>
      <c r="I233" s="55">
        <v>4</v>
      </c>
      <c r="J233" s="55">
        <v>86</v>
      </c>
      <c r="K233" s="48">
        <f t="shared" si="101"/>
        <v>4</v>
      </c>
      <c r="L233" s="48" t="str">
        <f t="shared" si="102"/>
        <v>80_4</v>
      </c>
      <c r="M233" s="55">
        <v>7712</v>
      </c>
      <c r="N233" s="5"/>
      <c r="O233" s="48">
        <v>80</v>
      </c>
      <c r="P233" s="55">
        <v>4</v>
      </c>
      <c r="Q233" s="55">
        <v>86</v>
      </c>
      <c r="R233" s="48">
        <f t="shared" si="103"/>
        <v>4</v>
      </c>
      <c r="S233" s="48" t="str">
        <f t="shared" si="104"/>
        <v>80_4</v>
      </c>
      <c r="T233" s="55">
        <v>7874</v>
      </c>
      <c r="U233" s="5"/>
      <c r="V233" s="48">
        <v>80</v>
      </c>
      <c r="W233" s="55">
        <v>4</v>
      </c>
      <c r="X233" s="55">
        <v>86</v>
      </c>
      <c r="Y233" s="48">
        <f t="shared" si="105"/>
        <v>4</v>
      </c>
      <c r="Z233" s="48" t="str">
        <f t="shared" si="106"/>
        <v>80_4</v>
      </c>
      <c r="AA233" s="55">
        <v>7874</v>
      </c>
      <c r="AB233" s="5"/>
      <c r="AC233" s="48">
        <v>80</v>
      </c>
      <c r="AD233" s="55">
        <v>4</v>
      </c>
      <c r="AE233" s="55">
        <v>86</v>
      </c>
      <c r="AF233" s="48">
        <f t="shared" si="107"/>
        <v>4</v>
      </c>
      <c r="AG233" s="48" t="str">
        <f t="shared" si="108"/>
        <v>80_4</v>
      </c>
      <c r="AH233" s="55">
        <v>8031</v>
      </c>
      <c r="AI233" s="5"/>
      <c r="AJ233" s="48">
        <v>80</v>
      </c>
      <c r="AK233" s="55">
        <v>4</v>
      </c>
      <c r="AL233" s="55">
        <v>86</v>
      </c>
      <c r="AM233" s="48">
        <f t="shared" si="109"/>
        <v>4</v>
      </c>
      <c r="AN233" s="48" t="str">
        <f t="shared" si="110"/>
        <v>80_4</v>
      </c>
      <c r="AO233" s="55">
        <v>8192</v>
      </c>
      <c r="AP233" s="494"/>
      <c r="AQ233" s="48">
        <v>80</v>
      </c>
      <c r="AR233" s="55">
        <v>4</v>
      </c>
      <c r="AS233" s="55">
        <v>86</v>
      </c>
      <c r="AT233" s="48">
        <f t="shared" si="111"/>
        <v>4</v>
      </c>
      <c r="AU233" s="48" t="str">
        <f t="shared" si="112"/>
        <v>80_4</v>
      </c>
      <c r="AV233" s="136">
        <f t="shared" si="116"/>
        <v>8031</v>
      </c>
      <c r="AW233" s="136">
        <f t="shared" si="117"/>
        <v>8192</v>
      </c>
      <c r="AX233" s="136">
        <f t="shared" si="113"/>
        <v>8192</v>
      </c>
      <c r="AY233" s="43">
        <f t="shared" si="118"/>
        <v>52.512820512820511</v>
      </c>
      <c r="AZ233" s="5"/>
      <c r="BA233" s="5"/>
      <c r="BB233" s="5"/>
      <c r="BC233" s="5"/>
      <c r="BD233" s="5"/>
      <c r="BE233" s="6"/>
    </row>
    <row r="234" spans="1:57" x14ac:dyDescent="0.15">
      <c r="A234" s="48">
        <v>80</v>
      </c>
      <c r="B234" s="55">
        <v>5</v>
      </c>
      <c r="C234" s="55">
        <v>88</v>
      </c>
      <c r="D234" s="48">
        <f t="shared" si="114"/>
        <v>5</v>
      </c>
      <c r="E234" s="48" t="str">
        <f t="shared" si="115"/>
        <v>80_5</v>
      </c>
      <c r="F234" s="55">
        <v>7703</v>
      </c>
      <c r="G234" s="1"/>
      <c r="H234" s="48">
        <v>80</v>
      </c>
      <c r="I234" s="55">
        <v>5</v>
      </c>
      <c r="J234" s="55">
        <v>88</v>
      </c>
      <c r="K234" s="48">
        <f t="shared" si="101"/>
        <v>5</v>
      </c>
      <c r="L234" s="48" t="str">
        <f t="shared" si="102"/>
        <v>80_5</v>
      </c>
      <c r="M234" s="55">
        <v>7934</v>
      </c>
      <c r="N234" s="5"/>
      <c r="O234" s="48">
        <v>80</v>
      </c>
      <c r="P234" s="55">
        <v>5</v>
      </c>
      <c r="Q234" s="55">
        <v>88</v>
      </c>
      <c r="R234" s="48">
        <f t="shared" si="103"/>
        <v>5</v>
      </c>
      <c r="S234" s="48" t="str">
        <f t="shared" si="104"/>
        <v>80_5</v>
      </c>
      <c r="T234" s="55">
        <v>8101</v>
      </c>
      <c r="U234" s="5"/>
      <c r="V234" s="48">
        <v>80</v>
      </c>
      <c r="W234" s="55">
        <v>5</v>
      </c>
      <c r="X234" s="55">
        <v>88</v>
      </c>
      <c r="Y234" s="48">
        <f t="shared" si="105"/>
        <v>5</v>
      </c>
      <c r="Z234" s="48" t="str">
        <f t="shared" si="106"/>
        <v>80_5</v>
      </c>
      <c r="AA234" s="55">
        <v>8101</v>
      </c>
      <c r="AB234" s="5"/>
      <c r="AC234" s="48">
        <v>80</v>
      </c>
      <c r="AD234" s="55">
        <v>5</v>
      </c>
      <c r="AE234" s="55">
        <v>88</v>
      </c>
      <c r="AF234" s="48">
        <f t="shared" si="107"/>
        <v>5</v>
      </c>
      <c r="AG234" s="48" t="str">
        <f t="shared" si="108"/>
        <v>80_5</v>
      </c>
      <c r="AH234" s="55">
        <v>8263</v>
      </c>
      <c r="AI234" s="5"/>
      <c r="AJ234" s="48">
        <v>80</v>
      </c>
      <c r="AK234" s="55">
        <v>5</v>
      </c>
      <c r="AL234" s="55">
        <v>88</v>
      </c>
      <c r="AM234" s="48">
        <f t="shared" si="109"/>
        <v>5</v>
      </c>
      <c r="AN234" s="48" t="str">
        <f t="shared" si="110"/>
        <v>80_5</v>
      </c>
      <c r="AO234" s="55">
        <v>8428</v>
      </c>
      <c r="AP234" s="494"/>
      <c r="AQ234" s="48">
        <v>80</v>
      </c>
      <c r="AR234" s="55">
        <v>5</v>
      </c>
      <c r="AS234" s="55">
        <v>88</v>
      </c>
      <c r="AT234" s="48">
        <f t="shared" si="111"/>
        <v>5</v>
      </c>
      <c r="AU234" s="48" t="str">
        <f t="shared" si="112"/>
        <v>80_5</v>
      </c>
      <c r="AV234" s="136">
        <f t="shared" si="116"/>
        <v>8263</v>
      </c>
      <c r="AW234" s="136">
        <f t="shared" si="117"/>
        <v>8428</v>
      </c>
      <c r="AX234" s="136">
        <f t="shared" si="113"/>
        <v>8428</v>
      </c>
      <c r="AY234" s="43">
        <f t="shared" si="118"/>
        <v>54.025641025641029</v>
      </c>
      <c r="AZ234" s="5"/>
      <c r="BA234" s="5"/>
      <c r="BB234" s="5"/>
      <c r="BC234" s="5"/>
      <c r="BD234" s="5"/>
      <c r="BE234" s="6"/>
    </row>
    <row r="235" spans="1:57" x14ac:dyDescent="0.15">
      <c r="A235" s="48">
        <v>80</v>
      </c>
      <c r="B235" s="55">
        <v>6</v>
      </c>
      <c r="C235" s="55">
        <v>90</v>
      </c>
      <c r="D235" s="48">
        <f t="shared" si="114"/>
        <v>6</v>
      </c>
      <c r="E235" s="48" t="str">
        <f t="shared" si="115"/>
        <v>80_6</v>
      </c>
      <c r="F235" s="55">
        <v>7918</v>
      </c>
      <c r="G235" s="1"/>
      <c r="H235" s="48">
        <v>80</v>
      </c>
      <c r="I235" s="55">
        <v>6</v>
      </c>
      <c r="J235" s="55">
        <v>90</v>
      </c>
      <c r="K235" s="48">
        <f t="shared" si="101"/>
        <v>6</v>
      </c>
      <c r="L235" s="48" t="str">
        <f t="shared" si="102"/>
        <v>80_6</v>
      </c>
      <c r="M235" s="55">
        <v>8156</v>
      </c>
      <c r="N235" s="5"/>
      <c r="O235" s="48">
        <v>80</v>
      </c>
      <c r="P235" s="55">
        <v>6</v>
      </c>
      <c r="Q235" s="55">
        <v>90</v>
      </c>
      <c r="R235" s="48">
        <f t="shared" si="103"/>
        <v>6</v>
      </c>
      <c r="S235" s="48" t="str">
        <f t="shared" si="104"/>
        <v>80_6</v>
      </c>
      <c r="T235" s="55">
        <v>8327</v>
      </c>
      <c r="U235" s="5"/>
      <c r="V235" s="48">
        <v>80</v>
      </c>
      <c r="W235" s="55">
        <v>6</v>
      </c>
      <c r="X235" s="55">
        <v>90</v>
      </c>
      <c r="Y235" s="48">
        <f t="shared" si="105"/>
        <v>6</v>
      </c>
      <c r="Z235" s="48" t="str">
        <f t="shared" si="106"/>
        <v>80_6</v>
      </c>
      <c r="AA235" s="55">
        <v>8327</v>
      </c>
      <c r="AB235" s="5"/>
      <c r="AC235" s="48">
        <v>80</v>
      </c>
      <c r="AD235" s="55">
        <v>6</v>
      </c>
      <c r="AE235" s="55">
        <v>90</v>
      </c>
      <c r="AF235" s="48">
        <f t="shared" si="107"/>
        <v>6</v>
      </c>
      <c r="AG235" s="48" t="str">
        <f t="shared" si="108"/>
        <v>80_6</v>
      </c>
      <c r="AH235" s="55">
        <v>8494</v>
      </c>
      <c r="AI235" s="5"/>
      <c r="AJ235" s="48">
        <v>80</v>
      </c>
      <c r="AK235" s="55">
        <v>6</v>
      </c>
      <c r="AL235" s="55">
        <v>90</v>
      </c>
      <c r="AM235" s="48">
        <f t="shared" si="109"/>
        <v>6</v>
      </c>
      <c r="AN235" s="48" t="str">
        <f t="shared" si="110"/>
        <v>80_6</v>
      </c>
      <c r="AO235" s="55">
        <v>8664</v>
      </c>
      <c r="AP235" s="494"/>
      <c r="AQ235" s="48">
        <v>80</v>
      </c>
      <c r="AR235" s="55">
        <v>6</v>
      </c>
      <c r="AS235" s="55">
        <v>90</v>
      </c>
      <c r="AT235" s="48">
        <f t="shared" si="111"/>
        <v>6</v>
      </c>
      <c r="AU235" s="48" t="str">
        <f t="shared" si="112"/>
        <v>80_6</v>
      </c>
      <c r="AV235" s="136">
        <f t="shared" si="116"/>
        <v>8494</v>
      </c>
      <c r="AW235" s="136">
        <f t="shared" si="117"/>
        <v>8664</v>
      </c>
      <c r="AX235" s="136">
        <f t="shared" si="113"/>
        <v>8664</v>
      </c>
      <c r="AY235" s="43">
        <f t="shared" si="118"/>
        <v>55.53846153846154</v>
      </c>
      <c r="AZ235" s="5"/>
      <c r="BA235" s="5"/>
      <c r="BB235" s="5"/>
      <c r="BC235" s="5"/>
      <c r="BD235" s="5"/>
      <c r="BE235" s="6"/>
    </row>
    <row r="236" spans="1:57" x14ac:dyDescent="0.15">
      <c r="A236" s="48">
        <v>80</v>
      </c>
      <c r="B236" s="55">
        <v>7</v>
      </c>
      <c r="C236" s="55">
        <v>92</v>
      </c>
      <c r="D236" s="48">
        <f t="shared" si="114"/>
        <v>7</v>
      </c>
      <c r="E236" s="48" t="str">
        <f t="shared" si="115"/>
        <v>80_7</v>
      </c>
      <c r="F236" s="55">
        <v>8135</v>
      </c>
      <c r="G236" s="1"/>
      <c r="H236" s="48">
        <v>80</v>
      </c>
      <c r="I236" s="55">
        <v>7</v>
      </c>
      <c r="J236" s="55">
        <v>92</v>
      </c>
      <c r="K236" s="48">
        <f t="shared" si="101"/>
        <v>7</v>
      </c>
      <c r="L236" s="48" t="str">
        <f t="shared" si="102"/>
        <v>80_7</v>
      </c>
      <c r="M236" s="55">
        <v>8379</v>
      </c>
      <c r="N236" s="5"/>
      <c r="O236" s="48">
        <v>80</v>
      </c>
      <c r="P236" s="55">
        <v>7</v>
      </c>
      <c r="Q236" s="55">
        <v>92</v>
      </c>
      <c r="R236" s="48">
        <f t="shared" si="103"/>
        <v>7</v>
      </c>
      <c r="S236" s="48" t="str">
        <f t="shared" si="104"/>
        <v>80_7</v>
      </c>
      <c r="T236" s="55">
        <v>8555</v>
      </c>
      <c r="U236" s="5"/>
      <c r="V236" s="48">
        <v>80</v>
      </c>
      <c r="W236" s="55">
        <v>7</v>
      </c>
      <c r="X236" s="55">
        <v>92</v>
      </c>
      <c r="Y236" s="48">
        <f t="shared" si="105"/>
        <v>7</v>
      </c>
      <c r="Z236" s="48" t="str">
        <f t="shared" si="106"/>
        <v>80_7</v>
      </c>
      <c r="AA236" s="55">
        <v>8555</v>
      </c>
      <c r="AB236" s="5"/>
      <c r="AC236" s="48">
        <v>80</v>
      </c>
      <c r="AD236" s="55">
        <v>7</v>
      </c>
      <c r="AE236" s="55">
        <v>92</v>
      </c>
      <c r="AF236" s="48">
        <f t="shared" si="107"/>
        <v>7</v>
      </c>
      <c r="AG236" s="48" t="str">
        <f t="shared" si="108"/>
        <v>80_7</v>
      </c>
      <c r="AH236" s="55">
        <v>8726</v>
      </c>
      <c r="AI236" s="5"/>
      <c r="AJ236" s="48">
        <v>80</v>
      </c>
      <c r="AK236" s="55">
        <v>7</v>
      </c>
      <c r="AL236" s="55">
        <v>92</v>
      </c>
      <c r="AM236" s="48">
        <f t="shared" si="109"/>
        <v>7</v>
      </c>
      <c r="AN236" s="48" t="str">
        <f t="shared" si="110"/>
        <v>80_7</v>
      </c>
      <c r="AO236" s="55">
        <v>8901</v>
      </c>
      <c r="AP236" s="494"/>
      <c r="AQ236" s="48">
        <v>80</v>
      </c>
      <c r="AR236" s="55">
        <v>7</v>
      </c>
      <c r="AS236" s="55">
        <v>92</v>
      </c>
      <c r="AT236" s="48">
        <f t="shared" si="111"/>
        <v>7</v>
      </c>
      <c r="AU236" s="48" t="str">
        <f t="shared" si="112"/>
        <v>80_7</v>
      </c>
      <c r="AV236" s="136">
        <f t="shared" si="116"/>
        <v>8726</v>
      </c>
      <c r="AW236" s="136">
        <f t="shared" si="117"/>
        <v>8901</v>
      </c>
      <c r="AX236" s="136">
        <f t="shared" si="113"/>
        <v>8901</v>
      </c>
      <c r="AY236" s="43">
        <f t="shared" si="118"/>
        <v>57.057692307692307</v>
      </c>
      <c r="AZ236" s="5"/>
      <c r="BA236" s="5"/>
      <c r="BB236" s="5"/>
      <c r="BC236" s="5"/>
      <c r="BD236" s="5"/>
      <c r="BE236" s="6"/>
    </row>
    <row r="237" spans="1:57" x14ac:dyDescent="0.15">
      <c r="A237" s="48">
        <v>80</v>
      </c>
      <c r="B237" s="55">
        <v>8</v>
      </c>
      <c r="C237" s="55">
        <v>94</v>
      </c>
      <c r="D237" s="48">
        <f t="shared" si="114"/>
        <v>8</v>
      </c>
      <c r="E237" s="48" t="str">
        <f t="shared" si="115"/>
        <v>80_8</v>
      </c>
      <c r="F237" s="55">
        <v>8353</v>
      </c>
      <c r="G237" s="1"/>
      <c r="H237" s="48">
        <v>80</v>
      </c>
      <c r="I237" s="55">
        <v>8</v>
      </c>
      <c r="J237" s="55">
        <v>94</v>
      </c>
      <c r="K237" s="48">
        <f t="shared" si="101"/>
        <v>8</v>
      </c>
      <c r="L237" s="48" t="str">
        <f t="shared" si="102"/>
        <v>80_8</v>
      </c>
      <c r="M237" s="55">
        <v>8604</v>
      </c>
      <c r="N237" s="5"/>
      <c r="O237" s="48">
        <v>80</v>
      </c>
      <c r="P237" s="55">
        <v>8</v>
      </c>
      <c r="Q237" s="55">
        <v>94</v>
      </c>
      <c r="R237" s="48">
        <f t="shared" si="103"/>
        <v>8</v>
      </c>
      <c r="S237" s="48" t="str">
        <f t="shared" si="104"/>
        <v>80_8</v>
      </c>
      <c r="T237" s="55">
        <v>8785</v>
      </c>
      <c r="U237" s="5"/>
      <c r="V237" s="48">
        <v>80</v>
      </c>
      <c r="W237" s="55">
        <v>8</v>
      </c>
      <c r="X237" s="55">
        <v>94</v>
      </c>
      <c r="Y237" s="48">
        <f t="shared" si="105"/>
        <v>8</v>
      </c>
      <c r="Z237" s="48" t="str">
        <f t="shared" si="106"/>
        <v>80_8</v>
      </c>
      <c r="AA237" s="55">
        <v>8785</v>
      </c>
      <c r="AB237" s="5"/>
      <c r="AC237" s="48">
        <v>80</v>
      </c>
      <c r="AD237" s="55">
        <v>8</v>
      </c>
      <c r="AE237" s="55">
        <v>94</v>
      </c>
      <c r="AF237" s="48">
        <f t="shared" si="107"/>
        <v>8</v>
      </c>
      <c r="AG237" s="48" t="str">
        <f t="shared" si="108"/>
        <v>80_8</v>
      </c>
      <c r="AH237" s="55">
        <v>8960</v>
      </c>
      <c r="AI237" s="5"/>
      <c r="AJ237" s="48">
        <v>80</v>
      </c>
      <c r="AK237" s="55">
        <v>8</v>
      </c>
      <c r="AL237" s="55">
        <v>94</v>
      </c>
      <c r="AM237" s="48">
        <f t="shared" si="109"/>
        <v>8</v>
      </c>
      <c r="AN237" s="48" t="str">
        <f t="shared" si="110"/>
        <v>80_8</v>
      </c>
      <c r="AO237" s="55">
        <v>9140</v>
      </c>
      <c r="AP237" s="494"/>
      <c r="AQ237" s="48">
        <v>80</v>
      </c>
      <c r="AR237" s="55">
        <v>8</v>
      </c>
      <c r="AS237" s="55">
        <v>94</v>
      </c>
      <c r="AT237" s="48">
        <f t="shared" si="111"/>
        <v>8</v>
      </c>
      <c r="AU237" s="48" t="str">
        <f t="shared" si="112"/>
        <v>80_8</v>
      </c>
      <c r="AV237" s="136">
        <f t="shared" si="116"/>
        <v>8960</v>
      </c>
      <c r="AW237" s="136">
        <f t="shared" si="117"/>
        <v>9140</v>
      </c>
      <c r="AX237" s="136">
        <f t="shared" si="113"/>
        <v>9140</v>
      </c>
      <c r="AY237" s="43">
        <f t="shared" si="118"/>
        <v>58.589743589743591</v>
      </c>
      <c r="AZ237" s="5"/>
      <c r="BA237" s="5"/>
      <c r="BB237" s="5"/>
      <c r="BC237" s="5"/>
      <c r="BD237" s="5"/>
      <c r="BE237" s="6"/>
    </row>
    <row r="238" spans="1:57" x14ac:dyDescent="0.15">
      <c r="A238" s="48">
        <v>80</v>
      </c>
      <c r="B238" s="55">
        <v>9</v>
      </c>
      <c r="C238" s="55">
        <v>95</v>
      </c>
      <c r="D238" s="48">
        <f t="shared" si="114"/>
        <v>9</v>
      </c>
      <c r="E238" s="48" t="str">
        <f t="shared" si="115"/>
        <v>80_9</v>
      </c>
      <c r="F238" s="55">
        <v>8462</v>
      </c>
      <c r="G238" s="1"/>
      <c r="H238" s="48">
        <v>80</v>
      </c>
      <c r="I238" s="55">
        <v>9</v>
      </c>
      <c r="J238" s="55">
        <v>95</v>
      </c>
      <c r="K238" s="48">
        <f t="shared" si="101"/>
        <v>9</v>
      </c>
      <c r="L238" s="48" t="str">
        <f t="shared" si="102"/>
        <v>80_9</v>
      </c>
      <c r="M238" s="55">
        <v>8716</v>
      </c>
      <c r="N238" s="5"/>
      <c r="O238" s="48">
        <v>80</v>
      </c>
      <c r="P238" s="55">
        <v>9</v>
      </c>
      <c r="Q238" s="55">
        <v>95</v>
      </c>
      <c r="R238" s="48">
        <f t="shared" si="103"/>
        <v>9</v>
      </c>
      <c r="S238" s="48" t="str">
        <f t="shared" si="104"/>
        <v>80_9</v>
      </c>
      <c r="T238" s="55">
        <v>8899</v>
      </c>
      <c r="U238" s="5"/>
      <c r="V238" s="48">
        <v>80</v>
      </c>
      <c r="W238" s="55">
        <v>9</v>
      </c>
      <c r="X238" s="55">
        <v>95</v>
      </c>
      <c r="Y238" s="48">
        <f t="shared" si="105"/>
        <v>9</v>
      </c>
      <c r="Z238" s="48" t="str">
        <f t="shared" si="106"/>
        <v>80_9</v>
      </c>
      <c r="AA238" s="55">
        <v>8899</v>
      </c>
      <c r="AB238" s="5"/>
      <c r="AC238" s="48">
        <v>80</v>
      </c>
      <c r="AD238" s="55">
        <v>9</v>
      </c>
      <c r="AE238" s="55">
        <v>95</v>
      </c>
      <c r="AF238" s="48">
        <f t="shared" si="107"/>
        <v>9</v>
      </c>
      <c r="AG238" s="48" t="str">
        <f t="shared" si="108"/>
        <v>80_9</v>
      </c>
      <c r="AH238" s="55">
        <v>9077</v>
      </c>
      <c r="AI238" s="5"/>
      <c r="AJ238" s="48">
        <v>80</v>
      </c>
      <c r="AK238" s="55">
        <v>9</v>
      </c>
      <c r="AL238" s="55">
        <v>95</v>
      </c>
      <c r="AM238" s="48">
        <f t="shared" si="109"/>
        <v>9</v>
      </c>
      <c r="AN238" s="48" t="str">
        <f t="shared" si="110"/>
        <v>80_9</v>
      </c>
      <c r="AO238" s="55">
        <v>9259</v>
      </c>
      <c r="AP238" s="494"/>
      <c r="AQ238" s="48">
        <v>80</v>
      </c>
      <c r="AR238" s="55">
        <v>9</v>
      </c>
      <c r="AS238" s="55">
        <v>95</v>
      </c>
      <c r="AT238" s="48">
        <f t="shared" si="111"/>
        <v>9</v>
      </c>
      <c r="AU238" s="48" t="str">
        <f t="shared" si="112"/>
        <v>80_9</v>
      </c>
      <c r="AV238" s="136">
        <f t="shared" si="116"/>
        <v>9077</v>
      </c>
      <c r="AW238" s="136">
        <f t="shared" si="117"/>
        <v>9259</v>
      </c>
      <c r="AX238" s="136">
        <f t="shared" si="113"/>
        <v>9259</v>
      </c>
      <c r="AY238" s="43">
        <f t="shared" si="118"/>
        <v>59.352564102564102</v>
      </c>
      <c r="AZ238" s="5"/>
      <c r="BA238" s="5"/>
      <c r="BB238" s="5"/>
      <c r="BC238" s="5"/>
      <c r="BD238" s="5"/>
      <c r="BE238" s="6"/>
    </row>
    <row r="239" spans="1:57" x14ac:dyDescent="0.15">
      <c r="A239" s="48">
        <v>80</v>
      </c>
      <c r="B239" s="55">
        <v>10</v>
      </c>
      <c r="C239" s="55">
        <v>96</v>
      </c>
      <c r="D239" s="48">
        <f t="shared" si="114"/>
        <v>10</v>
      </c>
      <c r="E239" s="48" t="str">
        <f t="shared" si="115"/>
        <v>80_10</v>
      </c>
      <c r="F239" s="55">
        <v>8572</v>
      </c>
      <c r="G239" s="1"/>
      <c r="H239" s="48">
        <v>80</v>
      </c>
      <c r="I239" s="55">
        <v>10</v>
      </c>
      <c r="J239" s="55">
        <v>96</v>
      </c>
      <c r="K239" s="48">
        <f t="shared" si="101"/>
        <v>10</v>
      </c>
      <c r="L239" s="48" t="str">
        <f t="shared" si="102"/>
        <v>80_10</v>
      </c>
      <c r="M239" s="55">
        <v>8829</v>
      </c>
      <c r="N239" s="77"/>
      <c r="O239" s="48">
        <v>80</v>
      </c>
      <c r="P239" s="55">
        <v>10</v>
      </c>
      <c r="Q239" s="55">
        <v>96</v>
      </c>
      <c r="R239" s="48">
        <f t="shared" si="103"/>
        <v>10</v>
      </c>
      <c r="S239" s="48" t="str">
        <f t="shared" si="104"/>
        <v>80_10</v>
      </c>
      <c r="T239" s="55">
        <v>9014</v>
      </c>
      <c r="U239" s="5"/>
      <c r="V239" s="48">
        <v>80</v>
      </c>
      <c r="W239" s="55">
        <v>10</v>
      </c>
      <c r="X239" s="55">
        <v>96</v>
      </c>
      <c r="Y239" s="48">
        <f t="shared" si="105"/>
        <v>10</v>
      </c>
      <c r="Z239" s="48" t="str">
        <f t="shared" si="106"/>
        <v>80_10</v>
      </c>
      <c r="AA239" s="55">
        <v>9014</v>
      </c>
      <c r="AB239" s="5"/>
      <c r="AC239" s="48">
        <v>80</v>
      </c>
      <c r="AD239" s="55">
        <v>10</v>
      </c>
      <c r="AE239" s="55">
        <v>96</v>
      </c>
      <c r="AF239" s="48">
        <f t="shared" si="107"/>
        <v>10</v>
      </c>
      <c r="AG239" s="48" t="str">
        <f t="shared" si="108"/>
        <v>80_10</v>
      </c>
      <c r="AH239" s="55">
        <v>9195</v>
      </c>
      <c r="AI239" s="77"/>
      <c r="AJ239" s="48">
        <v>80</v>
      </c>
      <c r="AK239" s="55">
        <v>10</v>
      </c>
      <c r="AL239" s="55">
        <v>96</v>
      </c>
      <c r="AM239" s="48">
        <f t="shared" si="109"/>
        <v>10</v>
      </c>
      <c r="AN239" s="48" t="str">
        <f t="shared" si="110"/>
        <v>80_10</v>
      </c>
      <c r="AO239" s="55">
        <v>9378</v>
      </c>
      <c r="AP239" s="494"/>
      <c r="AQ239" s="48">
        <v>80</v>
      </c>
      <c r="AR239" s="55">
        <v>10</v>
      </c>
      <c r="AS239" s="55">
        <v>96</v>
      </c>
      <c r="AT239" s="48">
        <f t="shared" si="111"/>
        <v>10</v>
      </c>
      <c r="AU239" s="48" t="str">
        <f t="shared" si="112"/>
        <v>80_10</v>
      </c>
      <c r="AV239" s="136">
        <f t="shared" si="116"/>
        <v>9195</v>
      </c>
      <c r="AW239" s="136">
        <f t="shared" si="117"/>
        <v>9378</v>
      </c>
      <c r="AX239" s="136">
        <f t="shared" si="113"/>
        <v>9378</v>
      </c>
      <c r="AY239" s="43">
        <f t="shared" si="118"/>
        <v>60.115384615384613</v>
      </c>
      <c r="AZ239" s="5"/>
      <c r="BA239" s="5"/>
      <c r="BB239" s="5"/>
      <c r="BC239" s="5"/>
      <c r="BD239" s="5"/>
      <c r="BE239" s="6"/>
    </row>
    <row r="240" spans="1:57" x14ac:dyDescent="0.15">
      <c r="A240" s="48">
        <v>80</v>
      </c>
      <c r="B240" s="55">
        <v>11</v>
      </c>
      <c r="C240" s="55">
        <v>97</v>
      </c>
      <c r="D240" s="48">
        <f t="shared" si="114"/>
        <v>11</v>
      </c>
      <c r="E240" s="48" t="str">
        <f t="shared" si="115"/>
        <v>80_11</v>
      </c>
      <c r="F240" s="55">
        <v>8680</v>
      </c>
      <c r="G240" s="1"/>
      <c r="H240" s="48">
        <v>80</v>
      </c>
      <c r="I240" s="55">
        <v>11</v>
      </c>
      <c r="J240" s="55">
        <v>97</v>
      </c>
      <c r="K240" s="48">
        <f t="shared" si="101"/>
        <v>11</v>
      </c>
      <c r="L240" s="48" t="str">
        <f t="shared" si="102"/>
        <v>80_11</v>
      </c>
      <c r="M240" s="55">
        <v>8941</v>
      </c>
      <c r="N240" s="77"/>
      <c r="O240" s="48">
        <v>80</v>
      </c>
      <c r="P240" s="55">
        <v>11</v>
      </c>
      <c r="Q240" s="55">
        <v>97</v>
      </c>
      <c r="R240" s="48">
        <f t="shared" si="103"/>
        <v>11</v>
      </c>
      <c r="S240" s="48" t="str">
        <f t="shared" si="104"/>
        <v>80_11</v>
      </c>
      <c r="T240" s="55">
        <v>9129</v>
      </c>
      <c r="U240" s="5"/>
      <c r="V240" s="48">
        <v>80</v>
      </c>
      <c r="W240" s="55">
        <v>11</v>
      </c>
      <c r="X240" s="55">
        <v>97</v>
      </c>
      <c r="Y240" s="48">
        <f t="shared" si="105"/>
        <v>11</v>
      </c>
      <c r="Z240" s="48" t="str">
        <f t="shared" si="106"/>
        <v>80_11</v>
      </c>
      <c r="AA240" s="55">
        <v>9129</v>
      </c>
      <c r="AB240" s="5"/>
      <c r="AC240" s="48">
        <v>80</v>
      </c>
      <c r="AD240" s="55">
        <v>11</v>
      </c>
      <c r="AE240" s="55">
        <v>97</v>
      </c>
      <c r="AF240" s="48">
        <f t="shared" si="107"/>
        <v>11</v>
      </c>
      <c r="AG240" s="48" t="str">
        <f t="shared" si="108"/>
        <v>80_11</v>
      </c>
      <c r="AH240" s="55">
        <v>9311</v>
      </c>
      <c r="AI240" s="77"/>
      <c r="AJ240" s="48">
        <v>80</v>
      </c>
      <c r="AK240" s="55">
        <v>11</v>
      </c>
      <c r="AL240" s="55">
        <v>97</v>
      </c>
      <c r="AM240" s="48">
        <f t="shared" si="109"/>
        <v>11</v>
      </c>
      <c r="AN240" s="48" t="str">
        <f t="shared" si="110"/>
        <v>80_11</v>
      </c>
      <c r="AO240" s="55">
        <v>9497</v>
      </c>
      <c r="AP240" s="494"/>
      <c r="AQ240" s="48">
        <v>80</v>
      </c>
      <c r="AR240" s="55">
        <v>11</v>
      </c>
      <c r="AS240" s="55">
        <v>97</v>
      </c>
      <c r="AT240" s="48">
        <f t="shared" si="111"/>
        <v>11</v>
      </c>
      <c r="AU240" s="48" t="str">
        <f t="shared" si="112"/>
        <v>80_11</v>
      </c>
      <c r="AV240" s="136">
        <f t="shared" si="116"/>
        <v>9311</v>
      </c>
      <c r="AW240" s="136">
        <f t="shared" si="117"/>
        <v>9497</v>
      </c>
      <c r="AX240" s="136">
        <f t="shared" si="113"/>
        <v>9497</v>
      </c>
      <c r="AY240" s="43">
        <f t="shared" si="118"/>
        <v>60.878205128205131</v>
      </c>
      <c r="AZ240" s="5"/>
      <c r="BA240" s="5"/>
      <c r="BB240" s="5"/>
      <c r="BC240" s="5"/>
      <c r="BD240" s="5"/>
      <c r="BE240" s="6"/>
    </row>
    <row r="241" spans="1:57" x14ac:dyDescent="0.15">
      <c r="A241" s="48">
        <v>80</v>
      </c>
      <c r="B241" s="55">
        <v>12</v>
      </c>
      <c r="C241" s="55">
        <v>98</v>
      </c>
      <c r="D241" s="48">
        <f t="shared" si="114"/>
        <v>12</v>
      </c>
      <c r="E241" s="48" t="str">
        <f t="shared" si="115"/>
        <v>80_12</v>
      </c>
      <c r="F241" s="55">
        <v>8788</v>
      </c>
      <c r="G241" s="1"/>
      <c r="H241" s="48">
        <v>80</v>
      </c>
      <c r="I241" s="55">
        <v>12</v>
      </c>
      <c r="J241" s="55">
        <v>98</v>
      </c>
      <c r="K241" s="48">
        <f t="shared" si="101"/>
        <v>12</v>
      </c>
      <c r="L241" s="48" t="str">
        <f t="shared" si="102"/>
        <v>80_12</v>
      </c>
      <c r="M241" s="55">
        <v>9052</v>
      </c>
      <c r="N241" s="77"/>
      <c r="O241" s="48">
        <v>80</v>
      </c>
      <c r="P241" s="55">
        <v>12</v>
      </c>
      <c r="Q241" s="55">
        <v>98</v>
      </c>
      <c r="R241" s="48">
        <f t="shared" si="103"/>
        <v>12</v>
      </c>
      <c r="S241" s="48" t="str">
        <f t="shared" si="104"/>
        <v>80_12</v>
      </c>
      <c r="T241" s="55">
        <v>9242</v>
      </c>
      <c r="U241" s="5"/>
      <c r="V241" s="48">
        <v>80</v>
      </c>
      <c r="W241" s="55">
        <v>12</v>
      </c>
      <c r="X241" s="55">
        <v>98</v>
      </c>
      <c r="Y241" s="48">
        <f t="shared" si="105"/>
        <v>12</v>
      </c>
      <c r="Z241" s="48" t="str">
        <f t="shared" si="106"/>
        <v>80_12</v>
      </c>
      <c r="AA241" s="55">
        <v>9242</v>
      </c>
      <c r="AB241" s="5"/>
      <c r="AC241" s="48">
        <v>80</v>
      </c>
      <c r="AD241" s="55">
        <v>12</v>
      </c>
      <c r="AE241" s="55">
        <v>98</v>
      </c>
      <c r="AF241" s="48">
        <f t="shared" si="107"/>
        <v>12</v>
      </c>
      <c r="AG241" s="48" t="str">
        <f t="shared" si="108"/>
        <v>80_12</v>
      </c>
      <c r="AH241" s="55">
        <v>9427</v>
      </c>
      <c r="AI241" s="77"/>
      <c r="AJ241" s="48">
        <v>80</v>
      </c>
      <c r="AK241" s="55">
        <v>12</v>
      </c>
      <c r="AL241" s="55">
        <v>98</v>
      </c>
      <c r="AM241" s="48">
        <f t="shared" si="109"/>
        <v>12</v>
      </c>
      <c r="AN241" s="48" t="str">
        <f t="shared" si="110"/>
        <v>80_12</v>
      </c>
      <c r="AO241" s="55">
        <v>9616</v>
      </c>
      <c r="AP241" s="494"/>
      <c r="AQ241" s="48">
        <v>80</v>
      </c>
      <c r="AR241" s="55">
        <v>12</v>
      </c>
      <c r="AS241" s="55">
        <v>98</v>
      </c>
      <c r="AT241" s="48">
        <f t="shared" si="111"/>
        <v>12</v>
      </c>
      <c r="AU241" s="48" t="str">
        <f t="shared" si="112"/>
        <v>80_12</v>
      </c>
      <c r="AV241" s="136">
        <f t="shared" si="116"/>
        <v>9427</v>
      </c>
      <c r="AW241" s="136">
        <f t="shared" si="117"/>
        <v>9616</v>
      </c>
      <c r="AX241" s="136">
        <f t="shared" si="113"/>
        <v>9616</v>
      </c>
      <c r="AY241" s="43">
        <f t="shared" si="118"/>
        <v>61.641025641025642</v>
      </c>
      <c r="AZ241" s="5"/>
      <c r="BA241" s="5"/>
      <c r="BB241" s="5"/>
      <c r="BC241" s="5"/>
      <c r="BD241" s="5"/>
      <c r="BE241" s="6"/>
    </row>
    <row r="242" spans="1:57" x14ac:dyDescent="0.15">
      <c r="A242" s="48">
        <v>80</v>
      </c>
      <c r="B242" s="55">
        <v>13</v>
      </c>
      <c r="C242" s="55">
        <v>99</v>
      </c>
      <c r="D242" s="48">
        <f t="shared" si="114"/>
        <v>13</v>
      </c>
      <c r="E242" s="48" t="str">
        <f t="shared" si="115"/>
        <v>80_13</v>
      </c>
      <c r="F242" s="55">
        <v>8899</v>
      </c>
      <c r="G242" s="1"/>
      <c r="H242" s="48">
        <v>80</v>
      </c>
      <c r="I242" s="55">
        <v>13</v>
      </c>
      <c r="J242" s="55">
        <v>99</v>
      </c>
      <c r="K242" s="48">
        <f t="shared" si="101"/>
        <v>13</v>
      </c>
      <c r="L242" s="48" t="str">
        <f t="shared" si="102"/>
        <v>80_13</v>
      </c>
      <c r="M242" s="55">
        <v>9166</v>
      </c>
      <c r="N242" s="77"/>
      <c r="O242" s="48">
        <v>80</v>
      </c>
      <c r="P242" s="55">
        <v>13</v>
      </c>
      <c r="Q242" s="55">
        <v>99</v>
      </c>
      <c r="R242" s="48">
        <f t="shared" si="103"/>
        <v>13</v>
      </c>
      <c r="S242" s="48" t="str">
        <f t="shared" si="104"/>
        <v>80_13</v>
      </c>
      <c r="T242" s="55">
        <v>9358</v>
      </c>
      <c r="U242" s="5"/>
      <c r="V242" s="48">
        <v>80</v>
      </c>
      <c r="W242" s="55">
        <v>13</v>
      </c>
      <c r="X242" s="55">
        <v>99</v>
      </c>
      <c r="Y242" s="48">
        <f t="shared" si="105"/>
        <v>13</v>
      </c>
      <c r="Z242" s="48" t="str">
        <f t="shared" si="106"/>
        <v>80_13</v>
      </c>
      <c r="AA242" s="55">
        <v>9358</v>
      </c>
      <c r="AB242" s="5"/>
      <c r="AC242" s="48">
        <v>80</v>
      </c>
      <c r="AD242" s="55">
        <v>13</v>
      </c>
      <c r="AE242" s="55">
        <v>99</v>
      </c>
      <c r="AF242" s="48">
        <f t="shared" si="107"/>
        <v>13</v>
      </c>
      <c r="AG242" s="48" t="str">
        <f t="shared" si="108"/>
        <v>80_13</v>
      </c>
      <c r="AH242" s="55">
        <v>9545</v>
      </c>
      <c r="AI242" s="77"/>
      <c r="AJ242" s="48">
        <v>80</v>
      </c>
      <c r="AK242" s="55">
        <v>13</v>
      </c>
      <c r="AL242" s="55">
        <v>99</v>
      </c>
      <c r="AM242" s="48">
        <f t="shared" si="109"/>
        <v>13</v>
      </c>
      <c r="AN242" s="48" t="str">
        <f t="shared" si="110"/>
        <v>80_13</v>
      </c>
      <c r="AO242" s="55">
        <v>9736</v>
      </c>
      <c r="AP242" s="494"/>
      <c r="AQ242" s="48">
        <v>80</v>
      </c>
      <c r="AR242" s="55">
        <v>13</v>
      </c>
      <c r="AS242" s="55">
        <v>99</v>
      </c>
      <c r="AT242" s="48">
        <f t="shared" si="111"/>
        <v>13</v>
      </c>
      <c r="AU242" s="48" t="str">
        <f t="shared" si="112"/>
        <v>80_13</v>
      </c>
      <c r="AV242" s="136">
        <f t="shared" si="116"/>
        <v>9545</v>
      </c>
      <c r="AW242" s="136">
        <f t="shared" si="117"/>
        <v>9736</v>
      </c>
      <c r="AX242" s="136">
        <f t="shared" si="113"/>
        <v>9736</v>
      </c>
      <c r="AY242" s="43">
        <f t="shared" si="118"/>
        <v>62.410256410256409</v>
      </c>
      <c r="AZ242" s="5"/>
      <c r="BA242" s="5"/>
      <c r="BB242" s="5"/>
      <c r="BC242" s="5"/>
      <c r="BD242" s="5"/>
      <c r="BE242" s="6"/>
    </row>
    <row r="243" spans="1:57" ht="11.25" thickBot="1" x14ac:dyDescent="0.2">
      <c r="A243" s="57">
        <v>80</v>
      </c>
      <c r="B243" s="58">
        <v>14</v>
      </c>
      <c r="C243" s="58">
        <v>100</v>
      </c>
      <c r="D243" s="57">
        <f t="shared" si="114"/>
        <v>14</v>
      </c>
      <c r="E243" s="57" t="str">
        <f t="shared" si="115"/>
        <v>80_14</v>
      </c>
      <c r="F243" s="58">
        <v>9008</v>
      </c>
      <c r="G243" s="1"/>
      <c r="H243" s="57">
        <v>80</v>
      </c>
      <c r="I243" s="58">
        <v>14</v>
      </c>
      <c r="J243" s="58">
        <v>100</v>
      </c>
      <c r="K243" s="57">
        <f t="shared" si="101"/>
        <v>14</v>
      </c>
      <c r="L243" s="57" t="str">
        <f t="shared" si="102"/>
        <v>80_14</v>
      </c>
      <c r="M243" s="58">
        <v>9278</v>
      </c>
      <c r="N243" s="77"/>
      <c r="O243" s="57">
        <v>80</v>
      </c>
      <c r="P243" s="58">
        <v>14</v>
      </c>
      <c r="Q243" s="58">
        <v>100</v>
      </c>
      <c r="R243" s="57">
        <f t="shared" si="103"/>
        <v>14</v>
      </c>
      <c r="S243" s="57" t="str">
        <f t="shared" si="104"/>
        <v>80_14</v>
      </c>
      <c r="T243" s="58">
        <v>9473</v>
      </c>
      <c r="U243" s="5"/>
      <c r="V243" s="57">
        <v>80</v>
      </c>
      <c r="W243" s="58">
        <v>14</v>
      </c>
      <c r="X243" s="58">
        <v>100</v>
      </c>
      <c r="Y243" s="57">
        <f t="shared" si="105"/>
        <v>14</v>
      </c>
      <c r="Z243" s="57" t="str">
        <f t="shared" si="106"/>
        <v>80_14</v>
      </c>
      <c r="AA243" s="58">
        <v>9473</v>
      </c>
      <c r="AB243" s="5"/>
      <c r="AC243" s="57">
        <v>80</v>
      </c>
      <c r="AD243" s="58">
        <v>14</v>
      </c>
      <c r="AE243" s="58">
        <v>100</v>
      </c>
      <c r="AF243" s="57">
        <f t="shared" si="107"/>
        <v>14</v>
      </c>
      <c r="AG243" s="57" t="str">
        <f t="shared" si="108"/>
        <v>80_14</v>
      </c>
      <c r="AH243" s="58">
        <v>9662</v>
      </c>
      <c r="AI243" s="77"/>
      <c r="AJ243" s="57">
        <v>80</v>
      </c>
      <c r="AK243" s="58">
        <v>14</v>
      </c>
      <c r="AL243" s="58">
        <v>100</v>
      </c>
      <c r="AM243" s="57">
        <f t="shared" si="109"/>
        <v>14</v>
      </c>
      <c r="AN243" s="57" t="str">
        <f t="shared" si="110"/>
        <v>80_14</v>
      </c>
      <c r="AO243" s="58">
        <v>9855</v>
      </c>
      <c r="AP243" s="494"/>
      <c r="AQ243" s="57">
        <v>80</v>
      </c>
      <c r="AR243" s="58">
        <v>14</v>
      </c>
      <c r="AS243" s="58">
        <v>100</v>
      </c>
      <c r="AT243" s="57">
        <f t="shared" si="111"/>
        <v>14</v>
      </c>
      <c r="AU243" s="57" t="str">
        <f t="shared" si="112"/>
        <v>80_14</v>
      </c>
      <c r="AV243" s="135">
        <f t="shared" si="116"/>
        <v>9662</v>
      </c>
      <c r="AW243" s="135">
        <f t="shared" si="117"/>
        <v>9855</v>
      </c>
      <c r="AX243" s="135">
        <f t="shared" si="113"/>
        <v>9855</v>
      </c>
      <c r="AY243" s="126">
        <f>AX243/$D$10</f>
        <v>63.17307692307692</v>
      </c>
      <c r="AZ243" s="5"/>
      <c r="BA243" s="5"/>
      <c r="BB243" s="5"/>
      <c r="BC243" s="5"/>
      <c r="BD243" s="5"/>
      <c r="BE243" s="6"/>
    </row>
    <row r="244" spans="1:57" ht="12" thickTop="1" x14ac:dyDescent="0.15">
      <c r="A244" s="48"/>
      <c r="B244" s="48"/>
      <c r="C244" s="48"/>
      <c r="D244" s="48"/>
      <c r="E244" s="48"/>
      <c r="F244" s="48"/>
      <c r="G244" s="1"/>
      <c r="H244" s="75"/>
      <c r="I244" s="75"/>
      <c r="J244" s="75"/>
      <c r="K244" s="75"/>
      <c r="L244" s="75"/>
      <c r="M244" s="75"/>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5"/>
      <c r="AS244" s="5"/>
      <c r="AT244" s="5"/>
      <c r="AU244" s="5"/>
      <c r="AV244" s="5"/>
      <c r="AW244" s="5"/>
      <c r="AX244" s="5"/>
      <c r="AY244" s="5"/>
      <c r="AZ244" s="5"/>
      <c r="BA244" s="5"/>
      <c r="BB244" s="5"/>
      <c r="BC244" s="5"/>
      <c r="BD244" s="5"/>
      <c r="BE244" s="6"/>
    </row>
    <row r="245" spans="1:57" ht="11.25" x14ac:dyDescent="0.15">
      <c r="A245" s="1"/>
      <c r="B245" s="1"/>
      <c r="C245" s="1"/>
      <c r="D245" s="1"/>
      <c r="E245" s="1"/>
      <c r="F245" s="1"/>
      <c r="G245" s="1"/>
      <c r="H245" s="83"/>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6"/>
    </row>
    <row r="246" spans="1:57" x14ac:dyDescent="0.15">
      <c r="A246" s="1"/>
      <c r="B246" s="1"/>
      <c r="C246" s="1"/>
      <c r="D246" s="1"/>
      <c r="E246" s="1"/>
      <c r="F246" s="1"/>
      <c r="G246" s="1"/>
      <c r="H246" s="84"/>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6"/>
    </row>
    <row r="247" spans="1:57" ht="11.25" x14ac:dyDescent="0.15">
      <c r="A247" s="1"/>
      <c r="B247" s="1"/>
      <c r="C247" s="1"/>
      <c r="D247" s="1"/>
      <c r="E247" s="1"/>
      <c r="F247" s="1"/>
      <c r="G247" s="1"/>
      <c r="H247" s="85"/>
      <c r="I247" s="86"/>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6"/>
    </row>
    <row r="248" spans="1:57" ht="11.25" x14ac:dyDescent="0.15">
      <c r="A248" s="1"/>
      <c r="B248" s="1"/>
      <c r="C248" s="1"/>
      <c r="D248" s="1"/>
      <c r="E248" s="1"/>
      <c r="F248" s="1"/>
      <c r="G248" s="1"/>
      <c r="H248" s="87"/>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6"/>
    </row>
    <row r="249" spans="1:57" ht="11.25" x14ac:dyDescent="0.15">
      <c r="A249" s="1"/>
      <c r="B249" s="1"/>
      <c r="C249" s="1"/>
      <c r="D249" s="1"/>
      <c r="E249" s="1"/>
      <c r="F249" s="1"/>
      <c r="G249" s="1"/>
      <c r="H249" s="88"/>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6"/>
    </row>
    <row r="250" spans="1:57" ht="11.25" x14ac:dyDescent="0.15">
      <c r="A250" s="60"/>
      <c r="B250" s="60"/>
      <c r="C250" s="60"/>
      <c r="D250" s="60"/>
      <c r="E250" s="60"/>
      <c r="F250" s="60"/>
      <c r="G250" s="60"/>
      <c r="H250" s="89"/>
      <c r="I250" s="90"/>
      <c r="J250" s="90"/>
      <c r="K250" s="90"/>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c r="AO250" s="91"/>
      <c r="AP250" s="91"/>
      <c r="AQ250" s="91"/>
      <c r="AR250" s="91"/>
      <c r="AS250" s="91"/>
      <c r="AT250" s="91"/>
      <c r="AU250" s="91"/>
      <c r="AV250" s="8"/>
      <c r="AW250" s="8"/>
      <c r="AX250" s="8"/>
      <c r="AY250" s="8"/>
      <c r="AZ250" s="8"/>
      <c r="BA250" s="8"/>
      <c r="BB250" s="8"/>
      <c r="BC250" s="8"/>
      <c r="BD250" s="8"/>
      <c r="BE250" s="9"/>
    </row>
    <row r="251" spans="1:57" ht="11.25" hidden="1" x14ac:dyDescent="0.15">
      <c r="H251" s="92"/>
      <c r="I251" s="93"/>
      <c r="J251" s="93"/>
      <c r="K251" s="93"/>
      <c r="L251" s="93"/>
      <c r="M251" s="93"/>
      <c r="N251" s="93"/>
      <c r="O251" s="93"/>
      <c r="P251" s="93"/>
      <c r="Q251" s="93"/>
      <c r="R251" s="93"/>
      <c r="S251" s="93"/>
      <c r="T251" s="93"/>
      <c r="U251" s="93"/>
      <c r="V251" s="93"/>
      <c r="W251" s="93"/>
      <c r="X251" s="93"/>
      <c r="Y251" s="93"/>
      <c r="Z251" s="93"/>
      <c r="AA251" s="93"/>
      <c r="AB251" s="93"/>
      <c r="AC251" s="93"/>
      <c r="AD251" s="93"/>
      <c r="AE251" s="93"/>
      <c r="AF251" s="93"/>
      <c r="AG251" s="93"/>
      <c r="AH251" s="93"/>
      <c r="AI251" s="93"/>
      <c r="AJ251" s="93"/>
      <c r="AK251" s="93"/>
      <c r="AL251" s="93"/>
      <c r="AM251" s="93"/>
      <c r="AN251" s="93"/>
      <c r="AO251" s="93"/>
      <c r="AP251" s="93"/>
      <c r="AQ251" s="93"/>
      <c r="AR251" s="93"/>
      <c r="AS251" s="93"/>
      <c r="AT251" s="93"/>
      <c r="AU251" s="93"/>
    </row>
    <row r="252" spans="1:57" ht="11.25" hidden="1" x14ac:dyDescent="0.15">
      <c r="H252" s="92"/>
      <c r="I252" s="94"/>
      <c r="J252" s="94"/>
      <c r="K252" s="94"/>
      <c r="L252" s="82"/>
      <c r="M252" s="95"/>
      <c r="N252" s="95"/>
      <c r="O252" s="95"/>
      <c r="P252" s="95"/>
      <c r="Q252" s="95"/>
      <c r="R252" s="95"/>
      <c r="S252" s="95"/>
      <c r="T252" s="95"/>
      <c r="U252" s="95"/>
      <c r="V252" s="95"/>
      <c r="W252" s="95"/>
      <c r="X252" s="95"/>
      <c r="Y252" s="95"/>
      <c r="Z252" s="95"/>
      <c r="AA252" s="95"/>
      <c r="AB252" s="95"/>
      <c r="AC252" s="95"/>
      <c r="AD252" s="95"/>
      <c r="AE252" s="95"/>
      <c r="AF252" s="95"/>
      <c r="AG252" s="95"/>
      <c r="AH252" s="95"/>
      <c r="AI252" s="95"/>
      <c r="AJ252" s="95"/>
      <c r="AK252" s="95"/>
      <c r="AL252" s="95"/>
      <c r="AM252" s="95"/>
      <c r="AN252" s="95"/>
      <c r="AO252" s="95"/>
      <c r="AP252" s="95"/>
      <c r="AQ252" s="95"/>
      <c r="AR252" s="82"/>
      <c r="AS252" s="96"/>
      <c r="AT252" s="96"/>
      <c r="AU252" s="96"/>
    </row>
    <row r="253" spans="1:57" ht="11.25" hidden="1" x14ac:dyDescent="0.15">
      <c r="H253" s="92"/>
      <c r="I253" s="94"/>
      <c r="J253" s="94"/>
      <c r="K253" s="94"/>
      <c r="L253" s="82"/>
      <c r="M253" s="95"/>
      <c r="N253" s="95"/>
      <c r="O253" s="95"/>
      <c r="P253" s="95"/>
      <c r="Q253" s="95"/>
      <c r="R253" s="95"/>
      <c r="S253" s="95"/>
      <c r="T253" s="95"/>
      <c r="U253" s="95"/>
      <c r="V253" s="95"/>
      <c r="W253" s="95"/>
      <c r="X253" s="95"/>
      <c r="Y253" s="95"/>
      <c r="Z253" s="95"/>
      <c r="AA253" s="95"/>
      <c r="AB253" s="95"/>
      <c r="AC253" s="95"/>
      <c r="AD253" s="95"/>
      <c r="AE253" s="95"/>
      <c r="AF253" s="95"/>
      <c r="AG253" s="95"/>
      <c r="AH253" s="95"/>
      <c r="AI253" s="95"/>
      <c r="AJ253" s="95"/>
      <c r="AK253" s="95"/>
      <c r="AL253" s="95"/>
      <c r="AM253" s="95"/>
      <c r="AN253" s="95"/>
      <c r="AO253" s="95"/>
      <c r="AP253" s="95"/>
      <c r="AQ253" s="95"/>
      <c r="AR253" s="82"/>
      <c r="AS253" s="96"/>
      <c r="AT253" s="96"/>
      <c r="AU253" s="96"/>
    </row>
    <row r="254" spans="1:57" ht="11.25" hidden="1" x14ac:dyDescent="0.15">
      <c r="H254" s="92"/>
      <c r="I254" s="94"/>
      <c r="J254" s="94"/>
      <c r="K254" s="94"/>
      <c r="L254" s="82"/>
      <c r="M254" s="95"/>
      <c r="N254" s="95"/>
      <c r="O254" s="95"/>
      <c r="P254" s="95"/>
      <c r="Q254" s="95"/>
      <c r="R254" s="95"/>
      <c r="S254" s="95"/>
      <c r="T254" s="95"/>
      <c r="U254" s="95"/>
      <c r="V254" s="95"/>
      <c r="W254" s="95"/>
      <c r="X254" s="95"/>
      <c r="Y254" s="95"/>
      <c r="Z254" s="95"/>
      <c r="AA254" s="95"/>
      <c r="AB254" s="95"/>
      <c r="AC254" s="95"/>
      <c r="AD254" s="95"/>
      <c r="AE254" s="95"/>
      <c r="AF254" s="95"/>
      <c r="AG254" s="95"/>
      <c r="AH254" s="95"/>
      <c r="AI254" s="95"/>
      <c r="AJ254" s="95"/>
      <c r="AK254" s="95"/>
      <c r="AL254" s="95"/>
      <c r="AM254" s="95"/>
      <c r="AN254" s="95"/>
      <c r="AO254" s="95"/>
      <c r="AP254" s="95"/>
      <c r="AQ254" s="95"/>
      <c r="AR254" s="82"/>
      <c r="AS254" s="96"/>
      <c r="AT254" s="96"/>
      <c r="AU254" s="96"/>
    </row>
    <row r="255" spans="1:57" ht="11.25" hidden="1" x14ac:dyDescent="0.15">
      <c r="H255" s="92"/>
      <c r="I255" s="93"/>
      <c r="J255" s="93"/>
      <c r="K255" s="93"/>
      <c r="L255" s="93"/>
      <c r="M255" s="95"/>
      <c r="N255" s="95"/>
      <c r="O255" s="95"/>
      <c r="P255" s="95"/>
      <c r="Q255" s="95"/>
      <c r="R255" s="95"/>
      <c r="S255" s="95"/>
      <c r="T255" s="95"/>
      <c r="U255" s="95"/>
      <c r="V255" s="95"/>
      <c r="W255" s="95"/>
      <c r="X255" s="95"/>
      <c r="Y255" s="95"/>
      <c r="Z255" s="95"/>
      <c r="AA255" s="95"/>
      <c r="AB255" s="95"/>
      <c r="AC255" s="95"/>
      <c r="AD255" s="95"/>
      <c r="AE255" s="95"/>
      <c r="AF255" s="95"/>
      <c r="AG255" s="95"/>
      <c r="AH255" s="95"/>
      <c r="AI255" s="95"/>
      <c r="AJ255" s="95"/>
      <c r="AK255" s="95"/>
      <c r="AL255" s="95"/>
      <c r="AM255" s="95"/>
      <c r="AN255" s="95"/>
      <c r="AO255" s="95"/>
      <c r="AP255" s="95"/>
      <c r="AQ255" s="95"/>
      <c r="AR255" s="82"/>
      <c r="AS255" s="96"/>
      <c r="AT255" s="96"/>
      <c r="AU255" s="96"/>
    </row>
    <row r="256" spans="1:57" ht="11.25" hidden="1" x14ac:dyDescent="0.15">
      <c r="H256" s="92"/>
      <c r="I256" s="93"/>
      <c r="J256" s="93"/>
      <c r="K256" s="93"/>
      <c r="L256" s="93"/>
      <c r="M256" s="95"/>
      <c r="N256" s="95"/>
      <c r="O256" s="95"/>
      <c r="P256" s="95"/>
      <c r="Q256" s="95"/>
      <c r="R256" s="95"/>
      <c r="S256" s="95"/>
      <c r="T256" s="95"/>
      <c r="U256" s="95"/>
      <c r="V256" s="95"/>
      <c r="W256" s="95"/>
      <c r="X256" s="95"/>
      <c r="Y256" s="95"/>
      <c r="Z256" s="95"/>
      <c r="AA256" s="95"/>
      <c r="AB256" s="95"/>
      <c r="AC256" s="95"/>
      <c r="AD256" s="95"/>
      <c r="AE256" s="95"/>
      <c r="AF256" s="95"/>
      <c r="AG256" s="95"/>
      <c r="AH256" s="95"/>
      <c r="AI256" s="95"/>
      <c r="AJ256" s="95"/>
      <c r="AK256" s="95"/>
      <c r="AL256" s="95"/>
      <c r="AM256" s="95"/>
      <c r="AN256" s="95"/>
      <c r="AO256" s="95"/>
      <c r="AP256" s="95"/>
      <c r="AQ256" s="95"/>
      <c r="AR256" s="82"/>
      <c r="AS256" s="96"/>
      <c r="AT256" s="96"/>
      <c r="AU256" s="96"/>
    </row>
    <row r="257" spans="8:47" ht="11.25" hidden="1" x14ac:dyDescent="0.15">
      <c r="H257" s="92"/>
      <c r="I257" s="93"/>
      <c r="J257" s="93"/>
      <c r="K257" s="93"/>
      <c r="L257" s="93"/>
      <c r="M257" s="95"/>
      <c r="N257" s="95"/>
      <c r="O257" s="95"/>
      <c r="P257" s="95"/>
      <c r="Q257" s="95"/>
      <c r="R257" s="95"/>
      <c r="S257" s="95"/>
      <c r="T257" s="95"/>
      <c r="U257" s="95"/>
      <c r="V257" s="95"/>
      <c r="W257" s="95"/>
      <c r="X257" s="95"/>
      <c r="Y257" s="95"/>
      <c r="Z257" s="95"/>
      <c r="AA257" s="95"/>
      <c r="AB257" s="95"/>
      <c r="AC257" s="95"/>
      <c r="AD257" s="95"/>
      <c r="AE257" s="95"/>
      <c r="AF257" s="95"/>
      <c r="AG257" s="95"/>
      <c r="AH257" s="95"/>
      <c r="AI257" s="95"/>
      <c r="AJ257" s="95"/>
      <c r="AK257" s="95"/>
      <c r="AL257" s="95"/>
      <c r="AM257" s="95"/>
      <c r="AN257" s="95"/>
      <c r="AO257" s="95"/>
      <c r="AP257" s="95"/>
      <c r="AQ257" s="95"/>
      <c r="AR257" s="82"/>
      <c r="AS257" s="96"/>
      <c r="AT257" s="96"/>
      <c r="AU257" s="96"/>
    </row>
    <row r="258" spans="8:47" ht="11.25" hidden="1" x14ac:dyDescent="0.15">
      <c r="H258" s="92"/>
      <c r="I258" s="93"/>
      <c r="J258" s="93"/>
      <c r="K258" s="93"/>
      <c r="L258" s="93"/>
      <c r="M258" s="95"/>
      <c r="N258" s="95"/>
      <c r="O258" s="95"/>
      <c r="P258" s="95"/>
      <c r="Q258" s="95"/>
      <c r="R258" s="95"/>
      <c r="S258" s="95"/>
      <c r="T258" s="95"/>
      <c r="U258" s="95"/>
      <c r="V258" s="95"/>
      <c r="W258" s="95"/>
      <c r="X258" s="95"/>
      <c r="Y258" s="95"/>
      <c r="Z258" s="95"/>
      <c r="AA258" s="95"/>
      <c r="AB258" s="95"/>
      <c r="AC258" s="95"/>
      <c r="AD258" s="95"/>
      <c r="AE258" s="95"/>
      <c r="AF258" s="95"/>
      <c r="AG258" s="95"/>
      <c r="AH258" s="95"/>
      <c r="AI258" s="95"/>
      <c r="AJ258" s="95"/>
      <c r="AK258" s="95"/>
      <c r="AL258" s="95"/>
      <c r="AM258" s="95"/>
      <c r="AN258" s="95"/>
      <c r="AO258" s="95"/>
      <c r="AP258" s="95"/>
      <c r="AQ258" s="95"/>
      <c r="AR258" s="82"/>
      <c r="AS258" s="96"/>
      <c r="AT258" s="96"/>
      <c r="AU258" s="96"/>
    </row>
    <row r="259" spans="8:47" ht="11.25" hidden="1" x14ac:dyDescent="0.15">
      <c r="H259" s="92"/>
      <c r="I259" s="93"/>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93"/>
      <c r="AR259" s="93"/>
      <c r="AS259" s="96"/>
      <c r="AT259" s="96"/>
      <c r="AU259" s="96"/>
    </row>
    <row r="260" spans="8:47" ht="11.25" hidden="1" x14ac:dyDescent="0.15">
      <c r="H260" s="92"/>
      <c r="I260" s="93"/>
      <c r="J260" s="93"/>
      <c r="K260" s="93"/>
      <c r="L260" s="93"/>
      <c r="M260" s="93"/>
      <c r="N260" s="93"/>
      <c r="O260" s="93"/>
      <c r="P260" s="93"/>
      <c r="Q260" s="93"/>
      <c r="R260" s="93"/>
      <c r="S260" s="93"/>
      <c r="T260" s="93"/>
      <c r="U260" s="93"/>
      <c r="V260" s="93"/>
      <c r="W260" s="93"/>
      <c r="X260" s="93"/>
      <c r="Y260" s="93"/>
      <c r="Z260" s="93"/>
      <c r="AA260" s="93"/>
      <c r="AB260" s="93"/>
      <c r="AC260" s="93"/>
      <c r="AD260" s="93"/>
      <c r="AE260" s="93"/>
      <c r="AF260" s="93"/>
      <c r="AG260" s="93"/>
      <c r="AH260" s="93"/>
      <c r="AI260" s="93"/>
      <c r="AJ260" s="93"/>
      <c r="AK260" s="93"/>
      <c r="AL260" s="93"/>
      <c r="AM260" s="93"/>
      <c r="AN260" s="93"/>
      <c r="AO260" s="93"/>
      <c r="AP260" s="93"/>
      <c r="AQ260" s="93"/>
      <c r="AR260" s="93"/>
      <c r="AS260" s="93"/>
      <c r="AT260" s="93"/>
      <c r="AU260" s="93"/>
    </row>
    <row r="261" spans="8:47" ht="11.25" hidden="1" x14ac:dyDescent="0.15">
      <c r="H261" s="92"/>
      <c r="I261" s="94"/>
      <c r="J261" s="94"/>
      <c r="K261" s="94"/>
      <c r="L261" s="93"/>
      <c r="M261" s="93"/>
      <c r="N261" s="93"/>
      <c r="O261" s="93"/>
      <c r="P261" s="93"/>
      <c r="Q261" s="93"/>
      <c r="R261" s="93"/>
      <c r="S261" s="93"/>
      <c r="T261" s="93"/>
      <c r="U261" s="93"/>
      <c r="V261" s="93"/>
      <c r="W261" s="93"/>
      <c r="X261" s="93"/>
      <c r="Y261" s="93"/>
      <c r="Z261" s="93"/>
      <c r="AA261" s="93"/>
      <c r="AB261" s="93"/>
      <c r="AC261" s="93"/>
      <c r="AD261" s="93"/>
      <c r="AE261" s="93"/>
      <c r="AF261" s="93"/>
      <c r="AG261" s="93"/>
      <c r="AH261" s="93"/>
      <c r="AI261" s="93"/>
      <c r="AJ261" s="93"/>
      <c r="AK261" s="93"/>
      <c r="AL261" s="93"/>
      <c r="AM261" s="93"/>
      <c r="AN261" s="93"/>
      <c r="AO261" s="93"/>
      <c r="AP261" s="93"/>
      <c r="AQ261" s="93"/>
      <c r="AR261" s="93"/>
      <c r="AS261" s="93"/>
      <c r="AT261" s="93"/>
      <c r="AU261" s="93"/>
    </row>
    <row r="262" spans="8:47" ht="11.25" hidden="1" x14ac:dyDescent="0.15">
      <c r="H262" s="92"/>
      <c r="I262" s="94"/>
      <c r="J262" s="94"/>
      <c r="K262" s="94"/>
      <c r="L262" s="82"/>
      <c r="M262" s="95"/>
      <c r="N262" s="95"/>
      <c r="O262" s="95"/>
      <c r="P262" s="95"/>
      <c r="Q262" s="95"/>
      <c r="R262" s="95"/>
      <c r="S262" s="95"/>
      <c r="T262" s="95"/>
      <c r="U262" s="95"/>
      <c r="V262" s="95"/>
      <c r="W262" s="95"/>
      <c r="X262" s="95"/>
      <c r="Y262" s="95"/>
      <c r="Z262" s="95"/>
      <c r="AA262" s="95"/>
      <c r="AB262" s="95"/>
      <c r="AC262" s="95"/>
      <c r="AD262" s="95"/>
      <c r="AE262" s="95"/>
      <c r="AF262" s="95"/>
      <c r="AG262" s="95"/>
      <c r="AH262" s="95"/>
      <c r="AI262" s="95"/>
      <c r="AJ262" s="95"/>
      <c r="AK262" s="95"/>
      <c r="AL262" s="95"/>
      <c r="AM262" s="95"/>
      <c r="AN262" s="95"/>
      <c r="AO262" s="95"/>
      <c r="AP262" s="95"/>
      <c r="AQ262" s="95"/>
      <c r="AR262" s="82"/>
      <c r="AS262" s="96"/>
      <c r="AT262" s="96"/>
      <c r="AU262" s="96"/>
    </row>
    <row r="263" spans="8:47" hidden="1" x14ac:dyDescent="0.15">
      <c r="H263" s="82"/>
      <c r="I263" s="82"/>
      <c r="J263" s="78"/>
      <c r="L263" s="82"/>
      <c r="M263" s="78"/>
      <c r="N263" s="78"/>
      <c r="O263" s="78"/>
      <c r="P263" s="78"/>
      <c r="Q263" s="78"/>
      <c r="R263" s="78"/>
      <c r="S263" s="78"/>
      <c r="T263" s="78"/>
      <c r="U263" s="78"/>
      <c r="V263" s="78"/>
      <c r="W263" s="78"/>
      <c r="X263" s="78"/>
      <c r="Y263" s="78"/>
      <c r="Z263" s="78"/>
      <c r="AA263" s="78"/>
      <c r="AB263" s="78"/>
      <c r="AC263" s="78"/>
      <c r="AD263" s="78"/>
      <c r="AE263" s="78"/>
      <c r="AF263" s="78"/>
      <c r="AG263" s="78"/>
      <c r="AH263" s="78"/>
      <c r="AI263" s="78"/>
      <c r="AJ263" s="78"/>
      <c r="AK263" s="78"/>
      <c r="AL263" s="78"/>
      <c r="AM263" s="78"/>
      <c r="AN263" s="78"/>
      <c r="AO263" s="78"/>
      <c r="AP263" s="78"/>
      <c r="AR263" s="78"/>
      <c r="AS263" s="78"/>
      <c r="AT263" s="78"/>
    </row>
    <row r="264" spans="8:47" hidden="1" x14ac:dyDescent="0.15">
      <c r="H264" s="82"/>
      <c r="I264" s="82"/>
      <c r="J264" s="78"/>
      <c r="L264" s="82"/>
      <c r="M264" s="78"/>
      <c r="N264" s="78"/>
      <c r="O264" s="78"/>
      <c r="P264" s="78"/>
      <c r="Q264" s="78"/>
      <c r="R264" s="78"/>
      <c r="S264" s="78"/>
      <c r="T264" s="78"/>
      <c r="U264" s="78"/>
      <c r="V264" s="78"/>
      <c r="W264" s="78"/>
      <c r="X264" s="78"/>
      <c r="Y264" s="78"/>
      <c r="Z264" s="78"/>
      <c r="AA264" s="78"/>
      <c r="AB264" s="78"/>
      <c r="AC264" s="78"/>
      <c r="AD264" s="78"/>
      <c r="AE264" s="78"/>
      <c r="AF264" s="78"/>
      <c r="AG264" s="78"/>
      <c r="AH264" s="78"/>
      <c r="AI264" s="78"/>
      <c r="AJ264" s="78"/>
      <c r="AK264" s="78"/>
      <c r="AL264" s="78"/>
      <c r="AM264" s="78"/>
      <c r="AN264" s="78"/>
      <c r="AO264" s="78"/>
      <c r="AP264" s="78"/>
      <c r="AR264" s="78"/>
      <c r="AS264" s="78"/>
      <c r="AT264" s="78"/>
    </row>
    <row r="265" spans="8:47" hidden="1" x14ac:dyDescent="0.15">
      <c r="H265" s="82"/>
      <c r="I265" s="82"/>
      <c r="J265" s="78"/>
      <c r="L265" s="82"/>
      <c r="M265" s="78"/>
      <c r="N265" s="78"/>
      <c r="O265" s="78"/>
      <c r="P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c r="AN265" s="78"/>
      <c r="AO265" s="78"/>
      <c r="AP265" s="78"/>
      <c r="AR265" s="78"/>
      <c r="AS265" s="78"/>
      <c r="AT265" s="78"/>
    </row>
    <row r="266" spans="8:47" ht="11.25" hidden="1" x14ac:dyDescent="0.15">
      <c r="H266" s="93"/>
      <c r="I266" s="93"/>
      <c r="J266" s="93"/>
      <c r="K266" s="93"/>
      <c r="L266" s="93"/>
      <c r="M266" s="78"/>
      <c r="N266" s="78"/>
      <c r="O266" s="78"/>
      <c r="P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c r="AN266" s="78"/>
      <c r="AO266" s="78"/>
      <c r="AP266" s="78"/>
      <c r="AR266" s="78"/>
      <c r="AS266" s="78"/>
      <c r="AT266" s="78"/>
    </row>
    <row r="267" spans="8:47" ht="11.25" hidden="1" x14ac:dyDescent="0.15">
      <c r="H267" s="93"/>
      <c r="I267" s="93"/>
      <c r="J267" s="93"/>
      <c r="K267" s="93"/>
      <c r="L267" s="93"/>
      <c r="M267" s="78"/>
      <c r="N267" s="78"/>
      <c r="O267" s="78"/>
      <c r="P267" s="78"/>
      <c r="Q267" s="78"/>
      <c r="R267" s="78"/>
      <c r="S267" s="78"/>
      <c r="T267" s="78"/>
      <c r="U267" s="78"/>
      <c r="V267" s="78"/>
      <c r="W267" s="78"/>
      <c r="X267" s="78"/>
      <c r="Y267" s="78"/>
      <c r="Z267" s="78"/>
      <c r="AA267" s="78"/>
      <c r="AB267" s="78"/>
      <c r="AC267" s="78"/>
      <c r="AD267" s="78"/>
      <c r="AE267" s="78"/>
      <c r="AF267" s="78"/>
      <c r="AG267" s="78"/>
      <c r="AH267" s="78"/>
      <c r="AI267" s="78"/>
      <c r="AJ267" s="78"/>
      <c r="AK267" s="78"/>
      <c r="AL267" s="78"/>
      <c r="AM267" s="78"/>
      <c r="AN267" s="78"/>
      <c r="AO267" s="78"/>
      <c r="AP267" s="78"/>
      <c r="AR267" s="78"/>
      <c r="AS267" s="78"/>
      <c r="AT267" s="78"/>
    </row>
    <row r="268" spans="8:47" ht="11.25" hidden="1" x14ac:dyDescent="0.15">
      <c r="H268" s="93"/>
      <c r="I268" s="93"/>
      <c r="J268" s="93"/>
      <c r="K268" s="93"/>
      <c r="L268" s="93"/>
      <c r="M268" s="78"/>
      <c r="N268" s="78"/>
      <c r="O268" s="78"/>
      <c r="P268" s="78"/>
      <c r="Q268" s="78"/>
      <c r="R268" s="78"/>
      <c r="S268" s="78"/>
      <c r="T268" s="78"/>
      <c r="U268" s="78"/>
      <c r="V268" s="78"/>
      <c r="W268" s="78"/>
      <c r="X268" s="78"/>
      <c r="Y268" s="78"/>
      <c r="Z268" s="78"/>
      <c r="AA268" s="78"/>
      <c r="AB268" s="78"/>
      <c r="AC268" s="78"/>
      <c r="AD268" s="78"/>
      <c r="AE268" s="78"/>
      <c r="AF268" s="78"/>
      <c r="AG268" s="78"/>
      <c r="AH268" s="78"/>
      <c r="AI268" s="78"/>
      <c r="AJ268" s="78"/>
      <c r="AK268" s="78"/>
      <c r="AL268" s="78"/>
      <c r="AM268" s="78"/>
      <c r="AN268" s="78"/>
      <c r="AO268" s="78"/>
      <c r="AP268" s="78"/>
      <c r="AR268" s="78"/>
      <c r="AS268" s="78"/>
      <c r="AT268" s="78"/>
    </row>
    <row r="269" spans="8:47" ht="11.25" hidden="1" x14ac:dyDescent="0.15">
      <c r="H269" s="93"/>
      <c r="I269" s="93"/>
      <c r="J269" s="93"/>
      <c r="K269" s="93"/>
      <c r="L269" s="93"/>
      <c r="M269" s="93"/>
      <c r="N269" s="93"/>
      <c r="O269" s="93"/>
      <c r="P269" s="93"/>
      <c r="Q269" s="93"/>
      <c r="R269" s="93"/>
      <c r="S269" s="93"/>
      <c r="T269" s="93"/>
      <c r="U269" s="93"/>
      <c r="V269" s="93"/>
      <c r="W269" s="93"/>
      <c r="X269" s="93"/>
      <c r="Y269" s="93"/>
      <c r="Z269" s="93"/>
      <c r="AA269" s="93"/>
      <c r="AB269" s="93"/>
      <c r="AC269" s="93"/>
      <c r="AD269" s="93"/>
      <c r="AE269" s="93"/>
      <c r="AF269" s="93"/>
      <c r="AG269" s="93"/>
      <c r="AH269" s="93"/>
      <c r="AI269" s="93"/>
      <c r="AJ269" s="93"/>
      <c r="AK269" s="93"/>
      <c r="AL269" s="93"/>
      <c r="AM269" s="93"/>
      <c r="AN269" s="93"/>
      <c r="AO269" s="93"/>
      <c r="AP269" s="93"/>
      <c r="AQ269" s="93"/>
      <c r="AR269" s="93"/>
      <c r="AS269" s="78"/>
      <c r="AT269" s="78"/>
    </row>
    <row r="270" spans="8:47" ht="11.25" hidden="1" x14ac:dyDescent="0.15">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92"/>
      <c r="AO270" s="92"/>
      <c r="AP270" s="92"/>
      <c r="AQ270" s="92"/>
      <c r="AR270" s="92"/>
      <c r="AS270" s="92"/>
      <c r="AT270" s="92"/>
      <c r="AU270" s="92"/>
    </row>
    <row r="271" spans="8:47" ht="11.25" hidden="1" x14ac:dyDescent="0.15">
      <c r="H271" s="97"/>
    </row>
    <row r="272" spans="8:47" ht="11.25" hidden="1" x14ac:dyDescent="0.15">
      <c r="H272" s="97"/>
    </row>
    <row r="274" spans="8:44" ht="11.25" hidden="1" x14ac:dyDescent="0.15">
      <c r="H274" s="94"/>
      <c r="I274" s="94"/>
      <c r="J274" s="93"/>
      <c r="K274" s="93"/>
      <c r="L274" s="93"/>
      <c r="M274" s="93"/>
      <c r="N274" s="93"/>
      <c r="O274" s="93"/>
      <c r="P274" s="93"/>
      <c r="Q274" s="93"/>
      <c r="R274" s="93"/>
      <c r="S274" s="93"/>
      <c r="T274" s="93"/>
      <c r="U274" s="93"/>
      <c r="V274" s="93"/>
      <c r="W274" s="93"/>
      <c r="X274" s="93"/>
      <c r="Y274" s="93"/>
      <c r="Z274" s="93"/>
      <c r="AA274" s="93"/>
      <c r="AB274" s="93"/>
      <c r="AC274" s="93"/>
      <c r="AD274" s="93"/>
      <c r="AE274" s="93"/>
      <c r="AF274" s="93"/>
      <c r="AG274" s="93"/>
      <c r="AH274" s="93"/>
      <c r="AI274" s="93"/>
      <c r="AJ274" s="93"/>
      <c r="AK274" s="93"/>
      <c r="AL274" s="93"/>
      <c r="AM274" s="93"/>
      <c r="AN274" s="93"/>
      <c r="AO274" s="93"/>
      <c r="AP274" s="93"/>
      <c r="AQ274" s="93"/>
      <c r="AR274" s="93"/>
    </row>
    <row r="275" spans="8:44" hidden="1" x14ac:dyDescent="0.15">
      <c r="H275" s="94"/>
      <c r="I275" s="94"/>
      <c r="J275" s="82"/>
      <c r="K275" s="95"/>
      <c r="L275" s="95"/>
      <c r="M275" s="82"/>
      <c r="N275" s="96"/>
      <c r="O275" s="96"/>
      <c r="P275" s="96"/>
      <c r="Q275" s="96"/>
      <c r="R275" s="96"/>
      <c r="S275" s="96"/>
      <c r="T275" s="96"/>
      <c r="U275" s="96"/>
      <c r="V275" s="96"/>
      <c r="W275" s="96"/>
      <c r="X275" s="96"/>
      <c r="Y275" s="96"/>
      <c r="Z275" s="96"/>
      <c r="AA275" s="96"/>
      <c r="AB275" s="96"/>
      <c r="AC275" s="96"/>
      <c r="AD275" s="96"/>
      <c r="AE275" s="96"/>
      <c r="AF275" s="96"/>
      <c r="AG275" s="96"/>
      <c r="AH275" s="96"/>
      <c r="AI275" s="96"/>
      <c r="AJ275" s="96"/>
      <c r="AK275" s="96"/>
      <c r="AL275" s="96"/>
      <c r="AM275" s="96"/>
      <c r="AN275" s="96"/>
      <c r="AO275" s="96"/>
      <c r="AP275" s="96"/>
      <c r="AQ275" s="96"/>
      <c r="AR275" s="82"/>
    </row>
    <row r="276" spans="8:44" hidden="1" x14ac:dyDescent="0.15">
      <c r="H276" s="94"/>
      <c r="I276" s="78"/>
      <c r="J276" s="82"/>
      <c r="K276" s="95"/>
      <c r="L276" s="78"/>
      <c r="M276" s="82"/>
      <c r="N276" s="96"/>
      <c r="O276" s="96"/>
      <c r="P276" s="96"/>
      <c r="Q276" s="96"/>
      <c r="R276" s="96"/>
      <c r="S276" s="96"/>
      <c r="T276" s="96"/>
      <c r="U276" s="96"/>
      <c r="V276" s="96"/>
      <c r="W276" s="96"/>
      <c r="X276" s="96"/>
      <c r="Y276" s="96"/>
      <c r="Z276" s="96"/>
      <c r="AA276" s="96"/>
      <c r="AB276" s="96"/>
      <c r="AC276" s="96"/>
      <c r="AD276" s="96"/>
      <c r="AE276" s="96"/>
      <c r="AF276" s="96"/>
      <c r="AG276" s="96"/>
      <c r="AH276" s="96"/>
      <c r="AI276" s="96"/>
      <c r="AJ276" s="96"/>
      <c r="AK276" s="96"/>
      <c r="AL276" s="96"/>
      <c r="AM276" s="96"/>
      <c r="AN276" s="96"/>
      <c r="AO276" s="96"/>
      <c r="AP276" s="96"/>
      <c r="AQ276" s="78"/>
      <c r="AR276" s="82"/>
    </row>
    <row r="277" spans="8:44" hidden="1" x14ac:dyDescent="0.15">
      <c r="H277" s="94"/>
      <c r="I277" s="78"/>
      <c r="J277" s="82"/>
      <c r="K277" s="95"/>
      <c r="L277" s="78"/>
      <c r="M277" s="82"/>
      <c r="N277" s="96"/>
      <c r="O277" s="96"/>
      <c r="P277" s="96"/>
      <c r="Q277" s="96"/>
      <c r="R277" s="96"/>
      <c r="S277" s="96"/>
      <c r="T277" s="96"/>
      <c r="U277" s="96"/>
      <c r="V277" s="96"/>
      <c r="W277" s="96"/>
      <c r="X277" s="96"/>
      <c r="Y277" s="96"/>
      <c r="Z277" s="96"/>
      <c r="AA277" s="96"/>
      <c r="AB277" s="96"/>
      <c r="AC277" s="96"/>
      <c r="AD277" s="96"/>
      <c r="AE277" s="96"/>
      <c r="AF277" s="96"/>
      <c r="AG277" s="96"/>
      <c r="AH277" s="96"/>
      <c r="AI277" s="96"/>
      <c r="AJ277" s="96"/>
      <c r="AK277" s="96"/>
      <c r="AL277" s="96"/>
      <c r="AM277" s="96"/>
      <c r="AN277" s="96"/>
      <c r="AO277" s="96"/>
      <c r="AP277" s="96"/>
      <c r="AQ277" s="78"/>
      <c r="AR277" s="82"/>
    </row>
    <row r="278" spans="8:44" hidden="1" x14ac:dyDescent="0.15">
      <c r="H278" s="94"/>
      <c r="I278" s="78"/>
      <c r="J278" s="82"/>
      <c r="K278" s="95"/>
      <c r="L278" s="78"/>
      <c r="M278" s="82"/>
      <c r="N278" s="96"/>
      <c r="O278" s="96"/>
      <c r="P278" s="96"/>
      <c r="Q278" s="96"/>
      <c r="R278" s="96"/>
      <c r="S278" s="96"/>
      <c r="T278" s="96"/>
      <c r="U278" s="96"/>
      <c r="V278" s="96"/>
      <c r="W278" s="96"/>
      <c r="X278" s="96"/>
      <c r="Y278" s="96"/>
      <c r="Z278" s="96"/>
      <c r="AA278" s="96"/>
      <c r="AB278" s="96"/>
      <c r="AC278" s="96"/>
      <c r="AD278" s="96"/>
      <c r="AE278" s="96"/>
      <c r="AF278" s="96"/>
      <c r="AG278" s="96"/>
      <c r="AH278" s="96"/>
      <c r="AI278" s="96"/>
      <c r="AJ278" s="96"/>
      <c r="AK278" s="96"/>
      <c r="AL278" s="96"/>
      <c r="AM278" s="96"/>
      <c r="AN278" s="96"/>
      <c r="AO278" s="96"/>
      <c r="AP278" s="96"/>
      <c r="AQ278" s="78"/>
      <c r="AR278" s="82"/>
    </row>
    <row r="279" spans="8:44" hidden="1" x14ac:dyDescent="0.15">
      <c r="H279" s="94"/>
      <c r="I279" s="78"/>
      <c r="J279" s="82"/>
      <c r="K279" s="95"/>
      <c r="L279" s="78"/>
      <c r="M279" s="82"/>
      <c r="N279" s="96"/>
      <c r="O279" s="96"/>
      <c r="P279" s="96"/>
      <c r="Q279" s="96"/>
      <c r="R279" s="96"/>
      <c r="S279" s="96"/>
      <c r="T279" s="96"/>
      <c r="U279" s="96"/>
      <c r="V279" s="96"/>
      <c r="W279" s="96"/>
      <c r="X279" s="96"/>
      <c r="Y279" s="96"/>
      <c r="Z279" s="96"/>
      <c r="AA279" s="96"/>
      <c r="AB279" s="96"/>
      <c r="AC279" s="96"/>
      <c r="AD279" s="96"/>
      <c r="AE279" s="96"/>
      <c r="AF279" s="96"/>
      <c r="AG279" s="96"/>
      <c r="AH279" s="96"/>
      <c r="AI279" s="96"/>
      <c r="AJ279" s="96"/>
      <c r="AK279" s="96"/>
      <c r="AL279" s="96"/>
      <c r="AM279" s="96"/>
      <c r="AN279" s="96"/>
      <c r="AO279" s="96"/>
      <c r="AP279" s="96"/>
      <c r="AQ279" s="78"/>
      <c r="AR279" s="82"/>
    </row>
    <row r="280" spans="8:44" ht="11.25" hidden="1" x14ac:dyDescent="0.15">
      <c r="H280" s="93"/>
      <c r="I280" s="93"/>
      <c r="J280" s="93"/>
      <c r="K280" s="95"/>
      <c r="L280" s="78"/>
      <c r="M280" s="82"/>
      <c r="N280" s="96"/>
      <c r="O280" s="96"/>
      <c r="P280" s="96"/>
      <c r="Q280" s="96"/>
      <c r="R280" s="96"/>
      <c r="S280" s="96"/>
      <c r="T280" s="96"/>
      <c r="U280" s="96"/>
      <c r="V280" s="96"/>
      <c r="W280" s="96"/>
      <c r="X280" s="96"/>
      <c r="Y280" s="96"/>
      <c r="Z280" s="96"/>
      <c r="AA280" s="96"/>
      <c r="AB280" s="96"/>
      <c r="AC280" s="96"/>
      <c r="AD280" s="96"/>
      <c r="AE280" s="96"/>
      <c r="AF280" s="96"/>
      <c r="AG280" s="96"/>
      <c r="AH280" s="96"/>
      <c r="AI280" s="96"/>
      <c r="AJ280" s="96"/>
      <c r="AK280" s="96"/>
      <c r="AL280" s="96"/>
      <c r="AM280" s="96"/>
      <c r="AN280" s="96"/>
      <c r="AO280" s="96"/>
      <c r="AP280" s="96"/>
      <c r="AQ280" s="78"/>
      <c r="AR280" s="82"/>
    </row>
    <row r="281" spans="8:44" ht="11.25" hidden="1" x14ac:dyDescent="0.15">
      <c r="H281" s="93"/>
      <c r="I281" s="93"/>
      <c r="J281" s="93"/>
      <c r="K281" s="95"/>
      <c r="L281" s="78"/>
      <c r="M281" s="82"/>
      <c r="N281" s="96"/>
      <c r="O281" s="96"/>
      <c r="P281" s="96"/>
      <c r="Q281" s="96"/>
      <c r="R281" s="96"/>
      <c r="S281" s="96"/>
      <c r="T281" s="96"/>
      <c r="U281" s="96"/>
      <c r="V281" s="96"/>
      <c r="W281" s="96"/>
      <c r="X281" s="96"/>
      <c r="Y281" s="96"/>
      <c r="Z281" s="96"/>
      <c r="AA281" s="96"/>
      <c r="AB281" s="96"/>
      <c r="AC281" s="96"/>
      <c r="AD281" s="96"/>
      <c r="AE281" s="96"/>
      <c r="AF281" s="96"/>
      <c r="AG281" s="96"/>
      <c r="AH281" s="96"/>
      <c r="AI281" s="96"/>
      <c r="AJ281" s="96"/>
      <c r="AK281" s="96"/>
      <c r="AL281" s="96"/>
      <c r="AM281" s="96"/>
      <c r="AN281" s="96"/>
      <c r="AO281" s="96"/>
      <c r="AP281" s="96"/>
      <c r="AQ281" s="78"/>
      <c r="AR281" s="82"/>
    </row>
    <row r="282" spans="8:44" ht="11.25" hidden="1" x14ac:dyDescent="0.15">
      <c r="H282" s="97"/>
    </row>
    <row r="283" spans="8:44" ht="11.25" hidden="1" x14ac:dyDescent="0.15">
      <c r="H283" s="97"/>
    </row>
    <row r="284" spans="8:44" ht="11.25" hidden="1" x14ac:dyDescent="0.15">
      <c r="H284" s="97"/>
    </row>
    <row r="285" spans="8:44" hidden="1" x14ac:dyDescent="0.15">
      <c r="H285" s="98"/>
    </row>
    <row r="286" spans="8:44" ht="11.25" hidden="1" x14ac:dyDescent="0.2">
      <c r="H286" s="99"/>
    </row>
    <row r="287" spans="8:44" hidden="1" x14ac:dyDescent="0.15">
      <c r="H287" s="78"/>
      <c r="I287" s="78"/>
      <c r="J287" s="82"/>
      <c r="K287" s="95"/>
      <c r="L287" s="95"/>
      <c r="M287" s="82"/>
      <c r="N287" s="96"/>
      <c r="O287" s="96"/>
      <c r="P287" s="96"/>
      <c r="Q287" s="96"/>
      <c r="R287" s="96"/>
      <c r="S287" s="96"/>
      <c r="T287" s="96"/>
      <c r="U287" s="96"/>
      <c r="V287" s="96"/>
      <c r="W287" s="96"/>
      <c r="X287" s="96"/>
      <c r="Y287" s="96"/>
      <c r="Z287" s="96"/>
      <c r="AA287" s="96"/>
      <c r="AB287" s="96"/>
      <c r="AC287" s="96"/>
      <c r="AD287" s="96"/>
      <c r="AE287" s="96"/>
      <c r="AF287" s="96"/>
      <c r="AG287" s="96"/>
      <c r="AH287" s="96"/>
      <c r="AI287" s="96"/>
      <c r="AJ287" s="96"/>
      <c r="AK287" s="96"/>
      <c r="AL287" s="96"/>
      <c r="AM287" s="96"/>
      <c r="AN287" s="96"/>
      <c r="AO287" s="96"/>
      <c r="AP287" s="96"/>
      <c r="AQ287" s="96"/>
      <c r="AR287" s="82"/>
    </row>
    <row r="288" spans="8:44" hidden="1" x14ac:dyDescent="0.15">
      <c r="H288" s="78"/>
      <c r="I288" s="78"/>
      <c r="J288" s="82"/>
      <c r="K288" s="95"/>
      <c r="L288" s="78"/>
      <c r="M288" s="82"/>
      <c r="N288" s="96"/>
      <c r="O288" s="96"/>
      <c r="P288" s="96"/>
      <c r="Q288" s="96"/>
      <c r="R288" s="96"/>
      <c r="S288" s="96"/>
      <c r="T288" s="96"/>
      <c r="U288" s="96"/>
      <c r="V288" s="96"/>
      <c r="W288" s="96"/>
      <c r="X288" s="96"/>
      <c r="Y288" s="96"/>
      <c r="Z288" s="96"/>
      <c r="AA288" s="96"/>
      <c r="AB288" s="96"/>
      <c r="AC288" s="96"/>
      <c r="AD288" s="96"/>
      <c r="AE288" s="96"/>
      <c r="AF288" s="96"/>
      <c r="AG288" s="96"/>
      <c r="AH288" s="96"/>
      <c r="AI288" s="96"/>
      <c r="AJ288" s="96"/>
      <c r="AK288" s="96"/>
      <c r="AL288" s="96"/>
      <c r="AM288" s="96"/>
      <c r="AN288" s="96"/>
      <c r="AO288" s="96"/>
      <c r="AP288" s="96"/>
      <c r="AQ288" s="78"/>
      <c r="AR288" s="82"/>
    </row>
    <row r="289" spans="8:44" hidden="1" x14ac:dyDescent="0.15">
      <c r="H289" s="78"/>
      <c r="I289" s="78"/>
      <c r="J289" s="82"/>
      <c r="K289" s="95"/>
      <c r="L289" s="78"/>
      <c r="M289" s="82"/>
      <c r="N289" s="96"/>
      <c r="O289" s="96"/>
      <c r="P289" s="96"/>
      <c r="Q289" s="96"/>
      <c r="R289" s="96"/>
      <c r="S289" s="96"/>
      <c r="T289" s="96"/>
      <c r="U289" s="96"/>
      <c r="V289" s="96"/>
      <c r="W289" s="96"/>
      <c r="X289" s="96"/>
      <c r="Y289" s="96"/>
      <c r="Z289" s="96"/>
      <c r="AA289" s="96"/>
      <c r="AB289" s="96"/>
      <c r="AC289" s="96"/>
      <c r="AD289" s="96"/>
      <c r="AE289" s="96"/>
      <c r="AF289" s="96"/>
      <c r="AG289" s="96"/>
      <c r="AH289" s="96"/>
      <c r="AI289" s="96"/>
      <c r="AJ289" s="96"/>
      <c r="AK289" s="96"/>
      <c r="AL289" s="96"/>
      <c r="AM289" s="96"/>
      <c r="AN289" s="96"/>
      <c r="AO289" s="96"/>
      <c r="AP289" s="96"/>
      <c r="AQ289" s="78"/>
      <c r="AR289" s="82"/>
    </row>
    <row r="290" spans="8:44" hidden="1" x14ac:dyDescent="0.15">
      <c r="H290" s="78"/>
      <c r="I290" s="78"/>
      <c r="J290" s="82"/>
      <c r="K290" s="95"/>
      <c r="L290" s="78"/>
      <c r="M290" s="82"/>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c r="AK290" s="96"/>
      <c r="AL290" s="96"/>
      <c r="AM290" s="96"/>
      <c r="AN290" s="96"/>
      <c r="AO290" s="96"/>
      <c r="AP290" s="96"/>
      <c r="AQ290" s="78"/>
      <c r="AR290" s="82"/>
    </row>
    <row r="291" spans="8:44" hidden="1" x14ac:dyDescent="0.15">
      <c r="H291" s="78"/>
      <c r="I291" s="78"/>
      <c r="J291" s="82"/>
      <c r="K291" s="95"/>
      <c r="L291" s="78"/>
      <c r="M291" s="82"/>
      <c r="N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6"/>
      <c r="AM291" s="96"/>
      <c r="AN291" s="96"/>
      <c r="AO291" s="96"/>
      <c r="AP291" s="96"/>
      <c r="AQ291" s="78"/>
      <c r="AR291" s="82"/>
    </row>
    <row r="292" spans="8:44" ht="11.25" hidden="1" x14ac:dyDescent="0.15">
      <c r="H292" s="93"/>
      <c r="I292" s="93"/>
      <c r="J292" s="93"/>
      <c r="K292" s="95"/>
      <c r="L292" s="78"/>
      <c r="M292" s="82"/>
      <c r="N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6"/>
      <c r="AM292" s="96"/>
      <c r="AN292" s="96"/>
      <c r="AO292" s="96"/>
      <c r="AP292" s="96"/>
      <c r="AQ292" s="78"/>
      <c r="AR292" s="82"/>
    </row>
    <row r="293" spans="8:44" ht="11.25" hidden="1" x14ac:dyDescent="0.15">
      <c r="H293" s="93"/>
      <c r="I293" s="93"/>
      <c r="J293" s="93"/>
      <c r="K293" s="95"/>
      <c r="L293" s="78"/>
      <c r="M293" s="82"/>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6"/>
      <c r="AM293" s="96"/>
      <c r="AN293" s="96"/>
      <c r="AO293" s="96"/>
      <c r="AP293" s="96"/>
      <c r="AQ293" s="78"/>
      <c r="AR293" s="82"/>
    </row>
    <row r="294" spans="8:44" ht="11.25" hidden="1" x14ac:dyDescent="0.15">
      <c r="H294" s="97"/>
    </row>
    <row r="295" spans="8:44" ht="11.25" hidden="1" x14ac:dyDescent="0.15">
      <c r="H295" s="97"/>
    </row>
    <row r="296" spans="8:44" ht="11.25" hidden="1" x14ac:dyDescent="0.15">
      <c r="H296" s="97"/>
    </row>
    <row r="297" spans="8:44" hidden="1" x14ac:dyDescent="0.15">
      <c r="H297" s="98"/>
    </row>
    <row r="298" spans="8:44" ht="11.25" hidden="1" x14ac:dyDescent="0.2">
      <c r="H298" s="99"/>
    </row>
    <row r="299" spans="8:44" hidden="1" x14ac:dyDescent="0.15">
      <c r="H299" s="94"/>
      <c r="I299" s="94"/>
      <c r="J299" s="82"/>
      <c r="K299" s="95"/>
      <c r="L299" s="95"/>
      <c r="M299" s="82"/>
      <c r="N299" s="96"/>
      <c r="O299" s="96"/>
      <c r="P299" s="96"/>
      <c r="Q299" s="96"/>
      <c r="R299" s="96"/>
      <c r="S299" s="96"/>
      <c r="T299" s="96"/>
      <c r="U299" s="96"/>
      <c r="V299" s="96"/>
      <c r="W299" s="96"/>
      <c r="X299" s="96"/>
      <c r="Y299" s="96"/>
      <c r="Z299" s="96"/>
      <c r="AA299" s="96"/>
      <c r="AB299" s="96"/>
      <c r="AC299" s="96"/>
      <c r="AD299" s="96"/>
      <c r="AE299" s="96"/>
      <c r="AF299" s="96"/>
      <c r="AG299" s="96"/>
      <c r="AH299" s="96"/>
      <c r="AI299" s="96"/>
      <c r="AJ299" s="96"/>
      <c r="AK299" s="96"/>
      <c r="AL299" s="96"/>
      <c r="AM299" s="96"/>
      <c r="AN299" s="96"/>
      <c r="AO299" s="96"/>
      <c r="AP299" s="96"/>
      <c r="AQ299" s="96"/>
      <c r="AR299" s="82"/>
    </row>
    <row r="300" spans="8:44" hidden="1" x14ac:dyDescent="0.15">
      <c r="H300" s="94"/>
      <c r="I300" s="78"/>
      <c r="J300" s="82"/>
      <c r="K300" s="95"/>
      <c r="L300" s="78"/>
      <c r="M300" s="82"/>
      <c r="N300" s="96"/>
      <c r="O300" s="96"/>
      <c r="P300" s="96"/>
      <c r="Q300" s="96"/>
      <c r="R300" s="96"/>
      <c r="S300" s="96"/>
      <c r="T300" s="96"/>
      <c r="U300" s="96"/>
      <c r="V300" s="96"/>
      <c r="W300" s="96"/>
      <c r="X300" s="96"/>
      <c r="Y300" s="96"/>
      <c r="Z300" s="96"/>
      <c r="AA300" s="96"/>
      <c r="AB300" s="96"/>
      <c r="AC300" s="96"/>
      <c r="AD300" s="96"/>
      <c r="AE300" s="96"/>
      <c r="AF300" s="96"/>
      <c r="AG300" s="96"/>
      <c r="AH300" s="96"/>
      <c r="AI300" s="96"/>
      <c r="AJ300" s="96"/>
      <c r="AK300" s="96"/>
      <c r="AL300" s="96"/>
      <c r="AM300" s="96"/>
      <c r="AN300" s="96"/>
      <c r="AO300" s="96"/>
      <c r="AP300" s="96"/>
      <c r="AQ300" s="78"/>
      <c r="AR300" s="82"/>
    </row>
    <row r="301" spans="8:44" hidden="1" x14ac:dyDescent="0.15">
      <c r="H301" s="94"/>
      <c r="I301" s="78"/>
      <c r="J301" s="82"/>
      <c r="K301" s="95"/>
      <c r="L301" s="78"/>
      <c r="M301" s="82"/>
      <c r="N301" s="96"/>
      <c r="O301" s="96"/>
      <c r="P301" s="96"/>
      <c r="Q301" s="96"/>
      <c r="R301" s="96"/>
      <c r="S301" s="96"/>
      <c r="T301" s="96"/>
      <c r="U301" s="96"/>
      <c r="V301" s="96"/>
      <c r="W301" s="96"/>
      <c r="X301" s="96"/>
      <c r="Y301" s="96"/>
      <c r="Z301" s="96"/>
      <c r="AA301" s="96"/>
      <c r="AB301" s="96"/>
      <c r="AC301" s="96"/>
      <c r="AD301" s="96"/>
      <c r="AE301" s="96"/>
      <c r="AF301" s="96"/>
      <c r="AG301" s="96"/>
      <c r="AH301" s="96"/>
      <c r="AI301" s="96"/>
      <c r="AJ301" s="96"/>
      <c r="AK301" s="96"/>
      <c r="AL301" s="96"/>
      <c r="AM301" s="96"/>
      <c r="AN301" s="96"/>
      <c r="AO301" s="96"/>
      <c r="AP301" s="96"/>
      <c r="AQ301" s="78"/>
      <c r="AR301" s="82"/>
    </row>
    <row r="302" spans="8:44" hidden="1" x14ac:dyDescent="0.15">
      <c r="H302" s="94"/>
      <c r="I302" s="78"/>
      <c r="J302" s="82"/>
      <c r="K302" s="95"/>
      <c r="L302" s="78"/>
      <c r="M302" s="82"/>
      <c r="N302" s="96"/>
      <c r="O302" s="96"/>
      <c r="P302" s="96"/>
      <c r="Q302" s="96"/>
      <c r="R302" s="96"/>
      <c r="S302" s="96"/>
      <c r="T302" s="96"/>
      <c r="U302" s="96"/>
      <c r="V302" s="96"/>
      <c r="W302" s="96"/>
      <c r="X302" s="96"/>
      <c r="Y302" s="96"/>
      <c r="Z302" s="96"/>
      <c r="AA302" s="96"/>
      <c r="AB302" s="96"/>
      <c r="AC302" s="96"/>
      <c r="AD302" s="96"/>
      <c r="AE302" s="96"/>
      <c r="AF302" s="96"/>
      <c r="AG302" s="96"/>
      <c r="AH302" s="96"/>
      <c r="AI302" s="96"/>
      <c r="AJ302" s="96"/>
      <c r="AK302" s="96"/>
      <c r="AL302" s="96"/>
      <c r="AM302" s="96"/>
      <c r="AN302" s="96"/>
      <c r="AO302" s="96"/>
      <c r="AP302" s="96"/>
      <c r="AQ302" s="78"/>
      <c r="AR302" s="82"/>
    </row>
    <row r="303" spans="8:44" hidden="1" x14ac:dyDescent="0.15">
      <c r="H303" s="94"/>
      <c r="I303" s="78"/>
      <c r="J303" s="82"/>
      <c r="K303" s="95"/>
      <c r="L303" s="78"/>
      <c r="M303" s="82"/>
      <c r="N303" s="96"/>
      <c r="O303" s="96"/>
      <c r="P303" s="96"/>
      <c r="Q303" s="96"/>
      <c r="R303" s="96"/>
      <c r="S303" s="96"/>
      <c r="T303" s="96"/>
      <c r="U303" s="96"/>
      <c r="V303" s="96"/>
      <c r="W303" s="96"/>
      <c r="X303" s="96"/>
      <c r="Y303" s="96"/>
      <c r="Z303" s="96"/>
      <c r="AA303" s="96"/>
      <c r="AB303" s="96"/>
      <c r="AC303" s="96"/>
      <c r="AD303" s="96"/>
      <c r="AE303" s="96"/>
      <c r="AF303" s="96"/>
      <c r="AG303" s="96"/>
      <c r="AH303" s="96"/>
      <c r="AI303" s="96"/>
      <c r="AJ303" s="96"/>
      <c r="AK303" s="96"/>
      <c r="AL303" s="96"/>
      <c r="AM303" s="96"/>
      <c r="AN303" s="96"/>
      <c r="AO303" s="96"/>
      <c r="AP303" s="96"/>
      <c r="AQ303" s="78"/>
      <c r="AR303" s="82"/>
    </row>
    <row r="304" spans="8:44" ht="11.25" hidden="1" x14ac:dyDescent="0.15">
      <c r="H304" s="93"/>
      <c r="I304" s="93"/>
      <c r="J304" s="93"/>
      <c r="K304" s="95"/>
      <c r="L304" s="78"/>
      <c r="M304" s="82"/>
      <c r="N304" s="96"/>
      <c r="O304" s="96"/>
      <c r="P304" s="96"/>
      <c r="Q304" s="96"/>
      <c r="R304" s="96"/>
      <c r="S304" s="96"/>
      <c r="T304" s="96"/>
      <c r="U304" s="96"/>
      <c r="V304" s="96"/>
      <c r="W304" s="96"/>
      <c r="X304" s="96"/>
      <c r="Y304" s="96"/>
      <c r="Z304" s="96"/>
      <c r="AA304" s="96"/>
      <c r="AB304" s="96"/>
      <c r="AC304" s="96"/>
      <c r="AD304" s="96"/>
      <c r="AE304" s="96"/>
      <c r="AF304" s="96"/>
      <c r="AG304" s="96"/>
      <c r="AH304" s="96"/>
      <c r="AI304" s="96"/>
      <c r="AJ304" s="96"/>
      <c r="AK304" s="96"/>
      <c r="AL304" s="96"/>
      <c r="AM304" s="96"/>
      <c r="AN304" s="96"/>
      <c r="AO304" s="96"/>
      <c r="AP304" s="96"/>
      <c r="AQ304" s="78"/>
      <c r="AR304" s="82"/>
    </row>
    <row r="305" spans="8:44" ht="11.25" hidden="1" x14ac:dyDescent="0.15">
      <c r="H305" s="93"/>
      <c r="I305" s="93"/>
      <c r="J305" s="93"/>
      <c r="K305" s="93"/>
      <c r="L305" s="93"/>
      <c r="M305" s="93"/>
      <c r="N305" s="96"/>
      <c r="O305" s="96"/>
      <c r="P305" s="96"/>
      <c r="Q305" s="96"/>
      <c r="R305" s="96"/>
      <c r="S305" s="96"/>
      <c r="T305" s="96"/>
      <c r="U305" s="96"/>
      <c r="V305" s="96"/>
      <c r="W305" s="96"/>
      <c r="X305" s="96"/>
      <c r="Y305" s="96"/>
      <c r="Z305" s="96"/>
      <c r="AA305" s="96"/>
      <c r="AB305" s="96"/>
      <c r="AC305" s="96"/>
      <c r="AD305" s="96"/>
      <c r="AE305" s="96"/>
      <c r="AF305" s="96"/>
      <c r="AG305" s="96"/>
      <c r="AH305" s="96"/>
      <c r="AI305" s="96"/>
      <c r="AJ305" s="96"/>
      <c r="AK305" s="96"/>
      <c r="AL305" s="96"/>
      <c r="AM305" s="96"/>
      <c r="AN305" s="96"/>
      <c r="AO305" s="96"/>
      <c r="AP305" s="96"/>
      <c r="AQ305" s="78"/>
      <c r="AR305" s="82"/>
    </row>
    <row r="306" spans="8:44" ht="11.25" hidden="1" x14ac:dyDescent="0.15">
      <c r="H306" s="97"/>
    </row>
    <row r="307" spans="8:44" ht="11.25" hidden="1" x14ac:dyDescent="0.15">
      <c r="H307" s="97"/>
    </row>
    <row r="308" spans="8:44" ht="11.25" hidden="1" x14ac:dyDescent="0.15">
      <c r="H308" s="97"/>
    </row>
    <row r="309" spans="8:44" hidden="1" x14ac:dyDescent="0.15">
      <c r="H309" s="98"/>
    </row>
    <row r="310" spans="8:44" ht="11.25" hidden="1" x14ac:dyDescent="0.2">
      <c r="H310" s="99"/>
    </row>
    <row r="311" spans="8:44" hidden="1" x14ac:dyDescent="0.15">
      <c r="H311" s="78"/>
      <c r="I311" s="78"/>
      <c r="J311" s="82"/>
      <c r="K311" s="95"/>
      <c r="L311" s="95"/>
      <c r="M311" s="82"/>
      <c r="N311" s="96"/>
      <c r="O311" s="96"/>
      <c r="P311" s="96"/>
      <c r="Q311" s="96"/>
      <c r="R311" s="96"/>
      <c r="S311" s="96"/>
      <c r="T311" s="96"/>
      <c r="U311" s="96"/>
      <c r="V311" s="96"/>
      <c r="W311" s="96"/>
      <c r="X311" s="96"/>
      <c r="Y311" s="96"/>
      <c r="Z311" s="96"/>
      <c r="AA311" s="96"/>
      <c r="AB311" s="96"/>
      <c r="AC311" s="96"/>
      <c r="AD311" s="96"/>
      <c r="AE311" s="96"/>
      <c r="AF311" s="96"/>
      <c r="AG311" s="96"/>
      <c r="AH311" s="96"/>
      <c r="AI311" s="96"/>
      <c r="AJ311" s="96"/>
      <c r="AK311" s="96"/>
      <c r="AL311" s="96"/>
      <c r="AM311" s="96"/>
      <c r="AN311" s="96"/>
      <c r="AO311" s="96"/>
      <c r="AP311" s="96"/>
      <c r="AQ311" s="96"/>
      <c r="AR311" s="82"/>
    </row>
    <row r="312" spans="8:44" hidden="1" x14ac:dyDescent="0.15">
      <c r="H312" s="78"/>
      <c r="I312" s="78"/>
      <c r="J312" s="82"/>
      <c r="K312" s="95"/>
      <c r="L312" s="78"/>
      <c r="M312" s="82"/>
      <c r="N312" s="96"/>
      <c r="O312" s="96"/>
      <c r="P312" s="96"/>
      <c r="Q312" s="96"/>
      <c r="R312" s="96"/>
      <c r="S312" s="96"/>
      <c r="T312" s="96"/>
      <c r="U312" s="96"/>
      <c r="V312" s="96"/>
      <c r="W312" s="96"/>
      <c r="X312" s="96"/>
      <c r="Y312" s="96"/>
      <c r="Z312" s="96"/>
      <c r="AA312" s="96"/>
      <c r="AB312" s="96"/>
      <c r="AC312" s="96"/>
      <c r="AD312" s="96"/>
      <c r="AE312" s="96"/>
      <c r="AF312" s="96"/>
      <c r="AG312" s="96"/>
      <c r="AH312" s="96"/>
      <c r="AI312" s="96"/>
      <c r="AJ312" s="96"/>
      <c r="AK312" s="96"/>
      <c r="AL312" s="96"/>
      <c r="AM312" s="96"/>
      <c r="AN312" s="96"/>
      <c r="AO312" s="96"/>
      <c r="AP312" s="96"/>
      <c r="AQ312" s="78"/>
      <c r="AR312" s="82"/>
    </row>
    <row r="313" spans="8:44" hidden="1" x14ac:dyDescent="0.15">
      <c r="H313" s="78"/>
      <c r="I313" s="78"/>
      <c r="J313" s="82"/>
      <c r="K313" s="95"/>
      <c r="L313" s="78"/>
      <c r="M313" s="82"/>
      <c r="N313" s="96"/>
      <c r="O313" s="96"/>
      <c r="P313" s="96"/>
      <c r="Q313" s="96"/>
      <c r="R313" s="96"/>
      <c r="S313" s="96"/>
      <c r="T313" s="96"/>
      <c r="U313" s="96"/>
      <c r="V313" s="96"/>
      <c r="W313" s="96"/>
      <c r="X313" s="96"/>
      <c r="Y313" s="96"/>
      <c r="Z313" s="96"/>
      <c r="AA313" s="96"/>
      <c r="AB313" s="96"/>
      <c r="AC313" s="96"/>
      <c r="AD313" s="96"/>
      <c r="AE313" s="96"/>
      <c r="AF313" s="96"/>
      <c r="AG313" s="96"/>
      <c r="AH313" s="96"/>
      <c r="AI313" s="96"/>
      <c r="AJ313" s="96"/>
      <c r="AK313" s="96"/>
      <c r="AL313" s="96"/>
      <c r="AM313" s="96"/>
      <c r="AN313" s="96"/>
      <c r="AO313" s="96"/>
      <c r="AP313" s="96"/>
      <c r="AQ313" s="78"/>
      <c r="AR313" s="82"/>
    </row>
    <row r="314" spans="8:44" hidden="1" x14ac:dyDescent="0.15">
      <c r="H314" s="78"/>
      <c r="I314" s="78"/>
      <c r="J314" s="82"/>
      <c r="K314" s="95"/>
      <c r="L314" s="78"/>
      <c r="M314" s="82"/>
      <c r="N314" s="96"/>
      <c r="O314" s="96"/>
      <c r="P314" s="96"/>
      <c r="Q314" s="96"/>
      <c r="R314" s="96"/>
      <c r="S314" s="96"/>
      <c r="T314" s="96"/>
      <c r="U314" s="96"/>
      <c r="V314" s="96"/>
      <c r="W314" s="96"/>
      <c r="X314" s="96"/>
      <c r="Y314" s="96"/>
      <c r="Z314" s="96"/>
      <c r="AA314" s="96"/>
      <c r="AB314" s="96"/>
      <c r="AC314" s="96"/>
      <c r="AD314" s="96"/>
      <c r="AE314" s="96"/>
      <c r="AF314" s="96"/>
      <c r="AG314" s="96"/>
      <c r="AH314" s="96"/>
      <c r="AI314" s="96"/>
      <c r="AJ314" s="96"/>
      <c r="AK314" s="96"/>
      <c r="AL314" s="96"/>
      <c r="AM314" s="96"/>
      <c r="AN314" s="96"/>
      <c r="AO314" s="96"/>
      <c r="AP314" s="96"/>
      <c r="AQ314" s="78"/>
      <c r="AR314" s="82"/>
    </row>
    <row r="315" spans="8:44" hidden="1" x14ac:dyDescent="0.15">
      <c r="H315" s="78"/>
      <c r="I315" s="78"/>
      <c r="J315" s="82"/>
      <c r="K315" s="95"/>
      <c r="L315" s="78"/>
      <c r="M315" s="82"/>
      <c r="N315" s="96"/>
      <c r="O315" s="96"/>
      <c r="P315" s="96"/>
      <c r="Q315" s="96"/>
      <c r="R315" s="96"/>
      <c r="S315" s="96"/>
      <c r="T315" s="96"/>
      <c r="U315" s="96"/>
      <c r="V315" s="96"/>
      <c r="W315" s="96"/>
      <c r="X315" s="96"/>
      <c r="Y315" s="96"/>
      <c r="Z315" s="96"/>
      <c r="AA315" s="96"/>
      <c r="AB315" s="96"/>
      <c r="AC315" s="96"/>
      <c r="AD315" s="96"/>
      <c r="AE315" s="96"/>
      <c r="AF315" s="96"/>
      <c r="AG315" s="96"/>
      <c r="AH315" s="96"/>
      <c r="AI315" s="96"/>
      <c r="AJ315" s="96"/>
      <c r="AK315" s="96"/>
      <c r="AL315" s="96"/>
      <c r="AM315" s="96"/>
      <c r="AN315" s="96"/>
      <c r="AO315" s="96"/>
      <c r="AP315" s="96"/>
      <c r="AQ315" s="78"/>
      <c r="AR315" s="82"/>
    </row>
    <row r="316" spans="8:44" ht="11.25" hidden="1" x14ac:dyDescent="0.15">
      <c r="H316" s="93"/>
      <c r="I316" s="93"/>
      <c r="J316" s="93"/>
      <c r="K316" s="95"/>
      <c r="L316" s="78"/>
      <c r="M316" s="82"/>
      <c r="N316" s="96"/>
      <c r="O316" s="96"/>
      <c r="P316" s="96"/>
      <c r="Q316" s="96"/>
      <c r="R316" s="96"/>
      <c r="S316" s="96"/>
      <c r="T316" s="96"/>
      <c r="U316" s="96"/>
      <c r="V316" s="96"/>
      <c r="W316" s="96"/>
      <c r="X316" s="96"/>
      <c r="Y316" s="96"/>
      <c r="Z316" s="96"/>
      <c r="AA316" s="96"/>
      <c r="AB316" s="96"/>
      <c r="AC316" s="96"/>
      <c r="AD316" s="96"/>
      <c r="AE316" s="96"/>
      <c r="AF316" s="96"/>
      <c r="AG316" s="96"/>
      <c r="AH316" s="96"/>
      <c r="AI316" s="96"/>
      <c r="AJ316" s="96"/>
      <c r="AK316" s="96"/>
      <c r="AL316" s="96"/>
      <c r="AM316" s="96"/>
      <c r="AN316" s="96"/>
      <c r="AO316" s="96"/>
      <c r="AP316" s="96"/>
      <c r="AQ316" s="78"/>
      <c r="AR316" s="82"/>
    </row>
    <row r="317" spans="8:44" ht="11.25" hidden="1" x14ac:dyDescent="0.15">
      <c r="H317" s="93"/>
      <c r="I317" s="93"/>
      <c r="J317" s="93"/>
      <c r="K317" s="95"/>
      <c r="L317" s="78"/>
      <c r="M317" s="82"/>
      <c r="N317" s="96"/>
      <c r="O317" s="96"/>
      <c r="P317" s="96"/>
      <c r="Q317" s="96"/>
      <c r="R317" s="96"/>
      <c r="S317" s="96"/>
      <c r="T317" s="96"/>
      <c r="U317" s="96"/>
      <c r="V317" s="96"/>
      <c r="W317" s="96"/>
      <c r="X317" s="96"/>
      <c r="Y317" s="96"/>
      <c r="Z317" s="96"/>
      <c r="AA317" s="96"/>
      <c r="AB317" s="96"/>
      <c r="AC317" s="96"/>
      <c r="AD317" s="96"/>
      <c r="AE317" s="96"/>
      <c r="AF317" s="96"/>
      <c r="AG317" s="96"/>
      <c r="AH317" s="96"/>
      <c r="AI317" s="96"/>
      <c r="AJ317" s="96"/>
      <c r="AK317" s="96"/>
      <c r="AL317" s="96"/>
      <c r="AM317" s="96"/>
      <c r="AN317" s="96"/>
      <c r="AO317" s="96"/>
      <c r="AP317" s="96"/>
      <c r="AQ317" s="78"/>
      <c r="AR317" s="82"/>
    </row>
    <row r="318" spans="8:44" ht="11.25" hidden="1" x14ac:dyDescent="0.15">
      <c r="H318" s="93"/>
      <c r="I318" s="93"/>
      <c r="J318" s="93"/>
      <c r="K318" s="93"/>
      <c r="L318" s="93"/>
      <c r="M318" s="93"/>
      <c r="N318" s="96"/>
      <c r="O318" s="96"/>
      <c r="P318" s="96"/>
      <c r="Q318" s="96"/>
      <c r="R318" s="96"/>
      <c r="S318" s="96"/>
      <c r="T318" s="96"/>
      <c r="U318" s="96"/>
      <c r="V318" s="96"/>
      <c r="W318" s="96"/>
      <c r="X318" s="96"/>
      <c r="Y318" s="96"/>
      <c r="Z318" s="96"/>
      <c r="AA318" s="96"/>
      <c r="AB318" s="96"/>
      <c r="AC318" s="96"/>
      <c r="AD318" s="96"/>
      <c r="AE318" s="96"/>
      <c r="AF318" s="96"/>
      <c r="AG318" s="96"/>
      <c r="AH318" s="96"/>
      <c r="AI318" s="96"/>
      <c r="AJ318" s="96"/>
      <c r="AK318" s="96"/>
      <c r="AL318" s="96"/>
      <c r="AM318" s="96"/>
      <c r="AN318" s="96"/>
      <c r="AO318" s="96"/>
      <c r="AP318" s="96"/>
      <c r="AQ318" s="78"/>
      <c r="AR318" s="82"/>
    </row>
    <row r="319" spans="8:44" ht="11.25" hidden="1" x14ac:dyDescent="0.15">
      <c r="H319" s="100"/>
    </row>
    <row r="320" spans="8:44" hidden="1" x14ac:dyDescent="0.15">
      <c r="H320" s="101"/>
    </row>
    <row r="321" spans="8:44" ht="11.25" hidden="1" x14ac:dyDescent="0.15">
      <c r="H321" s="102"/>
    </row>
    <row r="322" spans="8:44" ht="11.25" hidden="1" x14ac:dyDescent="0.15">
      <c r="H322" s="103"/>
    </row>
    <row r="323" spans="8:44" ht="11.25" hidden="1" x14ac:dyDescent="0.15">
      <c r="H323" s="104"/>
    </row>
    <row r="324" spans="8:44" ht="11.25" hidden="1" x14ac:dyDescent="0.15">
      <c r="H324" s="94"/>
      <c r="I324" s="94"/>
      <c r="J324" s="93"/>
      <c r="K324" s="93"/>
      <c r="L324" s="93"/>
      <c r="M324" s="93"/>
      <c r="N324" s="93"/>
      <c r="O324" s="93"/>
      <c r="P324" s="93"/>
      <c r="Q324" s="93"/>
      <c r="R324" s="93"/>
      <c r="S324" s="93"/>
      <c r="T324" s="93"/>
      <c r="U324" s="93"/>
      <c r="V324" s="93"/>
      <c r="W324" s="93"/>
      <c r="X324" s="93"/>
      <c r="Y324" s="93"/>
      <c r="Z324" s="93"/>
      <c r="AA324" s="93"/>
      <c r="AB324" s="93"/>
      <c r="AC324" s="93"/>
      <c r="AD324" s="93"/>
      <c r="AE324" s="93"/>
      <c r="AF324" s="93"/>
      <c r="AG324" s="93"/>
      <c r="AH324" s="93"/>
      <c r="AI324" s="93"/>
      <c r="AJ324" s="93"/>
      <c r="AK324" s="93"/>
      <c r="AL324" s="93"/>
      <c r="AM324" s="93"/>
      <c r="AN324" s="93"/>
      <c r="AO324" s="93"/>
      <c r="AP324" s="93"/>
      <c r="AQ324" s="93"/>
      <c r="AR324" s="93"/>
    </row>
    <row r="325" spans="8:44" hidden="1" x14ac:dyDescent="0.15">
      <c r="H325" s="94"/>
      <c r="I325" s="94"/>
      <c r="J325" s="82"/>
      <c r="K325" s="95"/>
      <c r="L325" s="95"/>
      <c r="M325" s="82"/>
      <c r="N325" s="96"/>
      <c r="O325" s="96"/>
      <c r="P325" s="96"/>
      <c r="Q325" s="96"/>
      <c r="R325" s="96"/>
      <c r="S325" s="96"/>
      <c r="T325" s="96"/>
      <c r="U325" s="96"/>
      <c r="V325" s="96"/>
      <c r="W325" s="96"/>
      <c r="X325" s="96"/>
      <c r="Y325" s="96"/>
      <c r="Z325" s="96"/>
      <c r="AA325" s="96"/>
      <c r="AB325" s="96"/>
      <c r="AC325" s="96"/>
      <c r="AD325" s="96"/>
      <c r="AE325" s="96"/>
      <c r="AF325" s="96"/>
      <c r="AG325" s="96"/>
      <c r="AH325" s="96"/>
      <c r="AI325" s="96"/>
      <c r="AJ325" s="96"/>
      <c r="AK325" s="96"/>
      <c r="AL325" s="96"/>
      <c r="AM325" s="96"/>
      <c r="AN325" s="96"/>
      <c r="AO325" s="96"/>
      <c r="AP325" s="96"/>
      <c r="AQ325" s="96"/>
      <c r="AR325" s="82"/>
    </row>
    <row r="326" spans="8:44" hidden="1" x14ac:dyDescent="0.15">
      <c r="H326" s="94"/>
      <c r="I326" s="78"/>
      <c r="J326" s="82"/>
      <c r="K326" s="95"/>
      <c r="L326" s="78"/>
      <c r="M326" s="82"/>
      <c r="N326" s="96"/>
      <c r="O326" s="96"/>
      <c r="P326" s="96"/>
      <c r="Q326" s="96"/>
      <c r="R326" s="96"/>
      <c r="S326" s="96"/>
      <c r="T326" s="96"/>
      <c r="U326" s="96"/>
      <c r="V326" s="96"/>
      <c r="W326" s="96"/>
      <c r="X326" s="96"/>
      <c r="Y326" s="96"/>
      <c r="Z326" s="96"/>
      <c r="AA326" s="96"/>
      <c r="AB326" s="96"/>
      <c r="AC326" s="96"/>
      <c r="AD326" s="96"/>
      <c r="AE326" s="96"/>
      <c r="AF326" s="96"/>
      <c r="AG326" s="96"/>
      <c r="AH326" s="96"/>
      <c r="AI326" s="96"/>
      <c r="AJ326" s="96"/>
      <c r="AK326" s="96"/>
      <c r="AL326" s="96"/>
      <c r="AM326" s="96"/>
      <c r="AN326" s="96"/>
      <c r="AO326" s="96"/>
      <c r="AP326" s="96"/>
      <c r="AQ326" s="78"/>
      <c r="AR326" s="82"/>
    </row>
    <row r="327" spans="8:44" hidden="1" x14ac:dyDescent="0.15">
      <c r="H327" s="94"/>
      <c r="I327" s="78"/>
      <c r="J327" s="82"/>
      <c r="K327" s="95"/>
      <c r="L327" s="78"/>
      <c r="M327" s="82"/>
      <c r="N327" s="96"/>
      <c r="O327" s="96"/>
      <c r="P327" s="96"/>
      <c r="Q327" s="96"/>
      <c r="R327" s="96"/>
      <c r="S327" s="96"/>
      <c r="T327" s="96"/>
      <c r="U327" s="96"/>
      <c r="V327" s="96"/>
      <c r="W327" s="96"/>
      <c r="X327" s="96"/>
      <c r="Y327" s="96"/>
      <c r="Z327" s="96"/>
      <c r="AA327" s="96"/>
      <c r="AB327" s="96"/>
      <c r="AC327" s="96"/>
      <c r="AD327" s="96"/>
      <c r="AE327" s="96"/>
      <c r="AF327" s="96"/>
      <c r="AG327" s="96"/>
      <c r="AH327" s="96"/>
      <c r="AI327" s="96"/>
      <c r="AJ327" s="96"/>
      <c r="AK327" s="96"/>
      <c r="AL327" s="96"/>
      <c r="AM327" s="96"/>
      <c r="AN327" s="96"/>
      <c r="AO327" s="96"/>
      <c r="AP327" s="96"/>
      <c r="AQ327" s="78"/>
      <c r="AR327" s="82"/>
    </row>
    <row r="328" spans="8:44" hidden="1" x14ac:dyDescent="0.15">
      <c r="H328" s="94"/>
      <c r="I328" s="78"/>
      <c r="J328" s="82"/>
      <c r="K328" s="95"/>
      <c r="L328" s="78"/>
      <c r="M328" s="82"/>
      <c r="N328" s="96"/>
      <c r="O328" s="96"/>
      <c r="P328" s="96"/>
      <c r="Q328" s="96"/>
      <c r="R328" s="96"/>
      <c r="S328" s="96"/>
      <c r="T328" s="96"/>
      <c r="U328" s="96"/>
      <c r="V328" s="96"/>
      <c r="W328" s="96"/>
      <c r="X328" s="96"/>
      <c r="Y328" s="96"/>
      <c r="Z328" s="96"/>
      <c r="AA328" s="96"/>
      <c r="AB328" s="96"/>
      <c r="AC328" s="96"/>
      <c r="AD328" s="96"/>
      <c r="AE328" s="96"/>
      <c r="AF328" s="96"/>
      <c r="AG328" s="96"/>
      <c r="AH328" s="96"/>
      <c r="AI328" s="96"/>
      <c r="AJ328" s="96"/>
      <c r="AK328" s="96"/>
      <c r="AL328" s="96"/>
      <c r="AM328" s="96"/>
      <c r="AN328" s="96"/>
      <c r="AO328" s="96"/>
      <c r="AP328" s="96"/>
      <c r="AQ328" s="78"/>
      <c r="AR328" s="82"/>
    </row>
    <row r="329" spans="8:44" hidden="1" x14ac:dyDescent="0.15">
      <c r="H329" s="94"/>
      <c r="I329" s="78"/>
      <c r="J329" s="82"/>
      <c r="K329" s="95"/>
      <c r="L329" s="78"/>
      <c r="M329" s="82"/>
      <c r="N329" s="96"/>
      <c r="O329" s="96"/>
      <c r="P329" s="96"/>
      <c r="Q329" s="96"/>
      <c r="R329" s="96"/>
      <c r="S329" s="96"/>
      <c r="T329" s="96"/>
      <c r="U329" s="96"/>
      <c r="V329" s="96"/>
      <c r="W329" s="96"/>
      <c r="X329" s="96"/>
      <c r="Y329" s="96"/>
      <c r="Z329" s="96"/>
      <c r="AA329" s="96"/>
      <c r="AB329" s="96"/>
      <c r="AC329" s="96"/>
      <c r="AD329" s="96"/>
      <c r="AE329" s="96"/>
      <c r="AF329" s="96"/>
      <c r="AG329" s="96"/>
      <c r="AH329" s="96"/>
      <c r="AI329" s="96"/>
      <c r="AJ329" s="96"/>
      <c r="AK329" s="96"/>
      <c r="AL329" s="96"/>
      <c r="AM329" s="96"/>
      <c r="AN329" s="96"/>
      <c r="AO329" s="96"/>
      <c r="AP329" s="96"/>
      <c r="AQ329" s="78"/>
      <c r="AR329" s="82"/>
    </row>
    <row r="330" spans="8:44" ht="11.25" hidden="1" x14ac:dyDescent="0.15">
      <c r="H330" s="93"/>
      <c r="I330" s="93"/>
      <c r="J330" s="93"/>
      <c r="K330" s="95"/>
      <c r="L330" s="78"/>
      <c r="M330" s="82"/>
      <c r="N330" s="96"/>
      <c r="O330" s="96"/>
      <c r="P330" s="96"/>
      <c r="Q330" s="96"/>
      <c r="R330" s="96"/>
      <c r="S330" s="96"/>
      <c r="T330" s="96"/>
      <c r="U330" s="96"/>
      <c r="V330" s="96"/>
      <c r="W330" s="96"/>
      <c r="X330" s="96"/>
      <c r="Y330" s="96"/>
      <c r="Z330" s="96"/>
      <c r="AA330" s="96"/>
      <c r="AB330" s="96"/>
      <c r="AC330" s="96"/>
      <c r="AD330" s="96"/>
      <c r="AE330" s="96"/>
      <c r="AF330" s="96"/>
      <c r="AG330" s="96"/>
      <c r="AH330" s="96"/>
      <c r="AI330" s="96"/>
      <c r="AJ330" s="96"/>
      <c r="AK330" s="96"/>
      <c r="AL330" s="96"/>
      <c r="AM330" s="96"/>
      <c r="AN330" s="96"/>
      <c r="AO330" s="96"/>
      <c r="AP330" s="96"/>
      <c r="AQ330" s="78"/>
      <c r="AR330" s="82"/>
    </row>
    <row r="331" spans="8:44" ht="11.25" hidden="1" x14ac:dyDescent="0.15">
      <c r="H331" s="93"/>
      <c r="I331" s="93"/>
      <c r="J331" s="93"/>
      <c r="K331" s="95"/>
      <c r="L331" s="78"/>
      <c r="M331" s="82"/>
      <c r="N331" s="96"/>
      <c r="O331" s="96"/>
      <c r="P331" s="96"/>
      <c r="Q331" s="96"/>
      <c r="R331" s="96"/>
      <c r="S331" s="96"/>
      <c r="T331" s="96"/>
      <c r="U331" s="96"/>
      <c r="V331" s="96"/>
      <c r="W331" s="96"/>
      <c r="X331" s="96"/>
      <c r="Y331" s="96"/>
      <c r="Z331" s="96"/>
      <c r="AA331" s="96"/>
      <c r="AB331" s="96"/>
      <c r="AC331" s="96"/>
      <c r="AD331" s="96"/>
      <c r="AE331" s="96"/>
      <c r="AF331" s="96"/>
      <c r="AG331" s="96"/>
      <c r="AH331" s="96"/>
      <c r="AI331" s="96"/>
      <c r="AJ331" s="96"/>
      <c r="AK331" s="96"/>
      <c r="AL331" s="96"/>
      <c r="AM331" s="96"/>
      <c r="AN331" s="96"/>
      <c r="AO331" s="96"/>
      <c r="AP331" s="96"/>
      <c r="AQ331" s="78"/>
      <c r="AR331" s="82"/>
    </row>
    <row r="332" spans="8:44" ht="11.25" hidden="1" x14ac:dyDescent="0.15">
      <c r="H332" s="93"/>
      <c r="I332" s="93"/>
      <c r="J332" s="93"/>
      <c r="K332" s="93"/>
      <c r="L332" s="93"/>
      <c r="M332" s="93"/>
      <c r="N332" s="96"/>
      <c r="O332" s="96"/>
      <c r="P332" s="96"/>
      <c r="Q332" s="96"/>
      <c r="R332" s="96"/>
      <c r="S332" s="96"/>
      <c r="T332" s="96"/>
      <c r="U332" s="96"/>
      <c r="V332" s="96"/>
      <c r="W332" s="96"/>
      <c r="X332" s="96"/>
      <c r="Y332" s="96"/>
      <c r="Z332" s="96"/>
      <c r="AA332" s="96"/>
      <c r="AB332" s="96"/>
      <c r="AC332" s="96"/>
      <c r="AD332" s="96"/>
      <c r="AE332" s="96"/>
      <c r="AF332" s="96"/>
      <c r="AG332" s="96"/>
      <c r="AH332" s="96"/>
      <c r="AI332" s="96"/>
      <c r="AJ332" s="96"/>
      <c r="AK332" s="96"/>
      <c r="AL332" s="96"/>
      <c r="AM332" s="96"/>
      <c r="AN332" s="96"/>
      <c r="AO332" s="96"/>
      <c r="AP332" s="96"/>
      <c r="AQ332" s="78"/>
      <c r="AR332" s="82"/>
    </row>
    <row r="333" spans="8:44" ht="11.25" hidden="1" x14ac:dyDescent="0.15">
      <c r="H333" s="97"/>
    </row>
    <row r="334" spans="8:44" ht="11.25" hidden="1" x14ac:dyDescent="0.15">
      <c r="H334" s="97"/>
    </row>
    <row r="335" spans="8:44" ht="11.25" hidden="1" x14ac:dyDescent="0.15">
      <c r="H335" s="97"/>
    </row>
    <row r="336" spans="8:44" hidden="1" x14ac:dyDescent="0.15">
      <c r="H336" s="98"/>
    </row>
    <row r="337" spans="8:44" ht="11.25" hidden="1" x14ac:dyDescent="0.2">
      <c r="H337" s="99"/>
    </row>
    <row r="338" spans="8:44" hidden="1" x14ac:dyDescent="0.15">
      <c r="H338" s="78"/>
      <c r="I338" s="78"/>
      <c r="J338" s="82"/>
      <c r="K338" s="95"/>
      <c r="L338" s="95"/>
      <c r="M338" s="82"/>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78"/>
    </row>
    <row r="339" spans="8:44" hidden="1" x14ac:dyDescent="0.15">
      <c r="H339" s="78"/>
      <c r="I339" s="78"/>
      <c r="J339" s="82"/>
      <c r="K339" s="95"/>
      <c r="L339" s="78"/>
      <c r="M339" s="82"/>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78"/>
      <c r="AR339" s="78"/>
    </row>
    <row r="340" spans="8:44" hidden="1" x14ac:dyDescent="0.15">
      <c r="H340" s="78"/>
      <c r="I340" s="78"/>
      <c r="J340" s="82"/>
      <c r="K340" s="95"/>
      <c r="L340" s="78"/>
      <c r="M340" s="82"/>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78"/>
      <c r="AR340" s="78"/>
    </row>
    <row r="341" spans="8:44" hidden="1" x14ac:dyDescent="0.15">
      <c r="H341" s="78"/>
      <c r="I341" s="78"/>
      <c r="J341" s="82"/>
      <c r="K341" s="95"/>
      <c r="L341" s="78"/>
      <c r="M341" s="82"/>
      <c r="N341" s="96"/>
      <c r="O341" s="96"/>
      <c r="P341" s="96"/>
      <c r="Q341" s="96"/>
      <c r="R341" s="96"/>
      <c r="S341" s="96"/>
      <c r="T341" s="96"/>
      <c r="U341" s="96"/>
      <c r="V341" s="96"/>
      <c r="W341" s="96"/>
      <c r="X341" s="96"/>
      <c r="Y341" s="96"/>
      <c r="Z341" s="96"/>
      <c r="AA341" s="96"/>
      <c r="AB341" s="96"/>
      <c r="AC341" s="96"/>
      <c r="AD341" s="96"/>
      <c r="AE341" s="96"/>
      <c r="AF341" s="96"/>
      <c r="AG341" s="96"/>
      <c r="AH341" s="96"/>
      <c r="AI341" s="96"/>
      <c r="AJ341" s="96"/>
      <c r="AK341" s="96"/>
      <c r="AL341" s="96"/>
      <c r="AM341" s="96"/>
      <c r="AN341" s="96"/>
      <c r="AO341" s="96"/>
      <c r="AP341" s="96"/>
      <c r="AQ341" s="78"/>
      <c r="AR341" s="78"/>
    </row>
    <row r="342" spans="8:44" hidden="1" x14ac:dyDescent="0.15">
      <c r="H342" s="78"/>
      <c r="I342" s="78"/>
      <c r="J342" s="82"/>
      <c r="K342" s="95"/>
      <c r="L342" s="78"/>
      <c r="M342" s="82"/>
      <c r="N342" s="96"/>
      <c r="O342" s="96"/>
      <c r="P342" s="96"/>
      <c r="Q342" s="96"/>
      <c r="R342" s="96"/>
      <c r="S342" s="96"/>
      <c r="T342" s="96"/>
      <c r="U342" s="96"/>
      <c r="V342" s="96"/>
      <c r="W342" s="96"/>
      <c r="X342" s="96"/>
      <c r="Y342" s="96"/>
      <c r="Z342" s="96"/>
      <c r="AA342" s="96"/>
      <c r="AB342" s="96"/>
      <c r="AC342" s="96"/>
      <c r="AD342" s="96"/>
      <c r="AE342" s="96"/>
      <c r="AF342" s="96"/>
      <c r="AG342" s="96"/>
      <c r="AH342" s="96"/>
      <c r="AI342" s="96"/>
      <c r="AJ342" s="96"/>
      <c r="AK342" s="96"/>
      <c r="AL342" s="96"/>
      <c r="AM342" s="96"/>
      <c r="AN342" s="96"/>
      <c r="AO342" s="96"/>
      <c r="AP342" s="96"/>
      <c r="AQ342" s="78"/>
      <c r="AR342" s="78"/>
    </row>
    <row r="343" spans="8:44" ht="11.25" hidden="1" x14ac:dyDescent="0.15">
      <c r="H343" s="93"/>
      <c r="I343" s="93"/>
      <c r="J343" s="93"/>
      <c r="K343" s="95"/>
      <c r="L343" s="78"/>
      <c r="M343" s="82"/>
      <c r="N343" s="96"/>
      <c r="O343" s="96"/>
      <c r="P343" s="96"/>
      <c r="Q343" s="96"/>
      <c r="R343" s="96"/>
      <c r="S343" s="96"/>
      <c r="T343" s="96"/>
      <c r="U343" s="96"/>
      <c r="V343" s="96"/>
      <c r="W343" s="96"/>
      <c r="X343" s="96"/>
      <c r="Y343" s="96"/>
      <c r="Z343" s="96"/>
      <c r="AA343" s="96"/>
      <c r="AB343" s="96"/>
      <c r="AC343" s="96"/>
      <c r="AD343" s="96"/>
      <c r="AE343" s="96"/>
      <c r="AF343" s="96"/>
      <c r="AG343" s="96"/>
      <c r="AH343" s="96"/>
      <c r="AI343" s="96"/>
      <c r="AJ343" s="96"/>
      <c r="AK343" s="96"/>
      <c r="AL343" s="96"/>
      <c r="AM343" s="96"/>
      <c r="AN343" s="96"/>
      <c r="AO343" s="96"/>
      <c r="AP343" s="96"/>
      <c r="AQ343" s="78"/>
      <c r="AR343" s="78"/>
    </row>
    <row r="344" spans="8:44" ht="11.25" hidden="1" x14ac:dyDescent="0.15">
      <c r="H344" s="93"/>
      <c r="I344" s="93"/>
      <c r="J344" s="93"/>
      <c r="K344" s="95"/>
      <c r="L344" s="78"/>
      <c r="M344" s="82"/>
      <c r="N344" s="96"/>
      <c r="O344" s="96"/>
      <c r="P344" s="96"/>
      <c r="Q344" s="96"/>
      <c r="R344" s="96"/>
      <c r="S344" s="96"/>
      <c r="T344" s="96"/>
      <c r="U344" s="96"/>
      <c r="V344" s="96"/>
      <c r="W344" s="96"/>
      <c r="X344" s="96"/>
      <c r="Y344" s="96"/>
      <c r="Z344" s="96"/>
      <c r="AA344" s="96"/>
      <c r="AB344" s="96"/>
      <c r="AC344" s="96"/>
      <c r="AD344" s="96"/>
      <c r="AE344" s="96"/>
      <c r="AF344" s="96"/>
      <c r="AG344" s="96"/>
      <c r="AH344" s="96"/>
      <c r="AI344" s="96"/>
      <c r="AJ344" s="96"/>
      <c r="AK344" s="96"/>
      <c r="AL344" s="96"/>
      <c r="AM344" s="96"/>
      <c r="AN344" s="96"/>
      <c r="AO344" s="96"/>
      <c r="AP344" s="96"/>
      <c r="AQ344" s="78"/>
      <c r="AR344" s="78"/>
    </row>
    <row r="345" spans="8:44" ht="11.25" hidden="1" x14ac:dyDescent="0.15">
      <c r="H345" s="93"/>
      <c r="I345" s="93"/>
      <c r="J345" s="93"/>
      <c r="K345" s="95"/>
      <c r="L345" s="78"/>
      <c r="M345" s="82"/>
      <c r="N345" s="96"/>
      <c r="O345" s="96"/>
      <c r="P345" s="96"/>
      <c r="Q345" s="96"/>
      <c r="R345" s="96"/>
      <c r="S345" s="96"/>
      <c r="T345" s="96"/>
      <c r="U345" s="96"/>
      <c r="V345" s="96"/>
      <c r="W345" s="96"/>
      <c r="X345" s="96"/>
      <c r="Y345" s="96"/>
      <c r="Z345" s="96"/>
      <c r="AA345" s="96"/>
      <c r="AB345" s="96"/>
      <c r="AC345" s="96"/>
      <c r="AD345" s="96"/>
      <c r="AE345" s="96"/>
      <c r="AF345" s="96"/>
      <c r="AG345" s="96"/>
      <c r="AH345" s="96"/>
      <c r="AI345" s="96"/>
      <c r="AJ345" s="96"/>
      <c r="AK345" s="96"/>
      <c r="AL345" s="96"/>
      <c r="AM345" s="96"/>
      <c r="AN345" s="96"/>
      <c r="AO345" s="96"/>
      <c r="AP345" s="96"/>
      <c r="AQ345" s="78"/>
      <c r="AR345" s="78"/>
    </row>
    <row r="346" spans="8:44" ht="11.25" hidden="1" x14ac:dyDescent="0.15">
      <c r="H346" s="93"/>
      <c r="I346" s="93"/>
      <c r="J346" s="93"/>
      <c r="K346" s="93"/>
      <c r="L346" s="93"/>
      <c r="M346" s="93"/>
      <c r="N346" s="96"/>
      <c r="O346" s="96"/>
      <c r="P346" s="96"/>
      <c r="Q346" s="96"/>
      <c r="R346" s="96"/>
      <c r="S346" s="96"/>
      <c r="T346" s="96"/>
      <c r="U346" s="96"/>
      <c r="V346" s="96"/>
      <c r="W346" s="96"/>
      <c r="X346" s="96"/>
      <c r="Y346" s="96"/>
      <c r="Z346" s="96"/>
      <c r="AA346" s="96"/>
      <c r="AB346" s="96"/>
      <c r="AC346" s="96"/>
      <c r="AD346" s="96"/>
      <c r="AE346" s="96"/>
      <c r="AF346" s="96"/>
      <c r="AG346" s="96"/>
      <c r="AH346" s="96"/>
      <c r="AI346" s="96"/>
      <c r="AJ346" s="96"/>
      <c r="AK346" s="96"/>
      <c r="AL346" s="96"/>
      <c r="AM346" s="96"/>
      <c r="AN346" s="96"/>
      <c r="AO346" s="96"/>
      <c r="AP346" s="96"/>
      <c r="AQ346" s="78"/>
      <c r="AR346" s="78"/>
    </row>
    <row r="347" spans="8:44" ht="11.25" hidden="1" x14ac:dyDescent="0.15">
      <c r="H347" s="97"/>
    </row>
    <row r="348" spans="8:44" ht="11.25" hidden="1" x14ac:dyDescent="0.15">
      <c r="H348" s="94"/>
      <c r="I348" s="94"/>
      <c r="J348" s="93"/>
      <c r="K348" s="93"/>
      <c r="L348" s="93"/>
      <c r="M348" s="93"/>
      <c r="N348" s="93"/>
      <c r="O348" s="93"/>
      <c r="P348" s="93"/>
      <c r="Q348" s="93"/>
      <c r="R348" s="93"/>
      <c r="S348" s="93"/>
      <c r="T348" s="93"/>
      <c r="U348" s="93"/>
      <c r="V348" s="93"/>
      <c r="W348" s="93"/>
      <c r="X348" s="93"/>
      <c r="Y348" s="93"/>
      <c r="Z348" s="93"/>
      <c r="AA348" s="93"/>
      <c r="AB348" s="93"/>
      <c r="AC348" s="93"/>
      <c r="AD348" s="93"/>
      <c r="AE348" s="93"/>
      <c r="AF348" s="93"/>
      <c r="AG348" s="93"/>
      <c r="AH348" s="93"/>
      <c r="AI348" s="93"/>
      <c r="AJ348" s="93"/>
      <c r="AK348" s="93"/>
      <c r="AL348" s="93"/>
      <c r="AM348" s="93"/>
      <c r="AN348" s="93"/>
      <c r="AO348" s="93"/>
      <c r="AP348" s="93"/>
      <c r="AQ348" s="93"/>
      <c r="AR348" s="93"/>
    </row>
    <row r="349" spans="8:44" hidden="1" x14ac:dyDescent="0.15">
      <c r="H349" s="94"/>
      <c r="I349" s="94"/>
      <c r="J349" s="82"/>
      <c r="K349" s="95"/>
      <c r="L349" s="95"/>
      <c r="M349" s="82"/>
      <c r="N349" s="96"/>
      <c r="O349" s="96"/>
      <c r="P349" s="96"/>
      <c r="Q349" s="96"/>
      <c r="R349" s="96"/>
      <c r="S349" s="96"/>
      <c r="T349" s="96"/>
      <c r="U349" s="96"/>
      <c r="V349" s="96"/>
      <c r="W349" s="96"/>
      <c r="X349" s="96"/>
      <c r="Y349" s="96"/>
      <c r="Z349" s="96"/>
      <c r="AA349" s="96"/>
      <c r="AB349" s="96"/>
      <c r="AC349" s="96"/>
      <c r="AD349" s="96"/>
      <c r="AE349" s="96"/>
      <c r="AF349" s="96"/>
      <c r="AG349" s="96"/>
      <c r="AH349" s="96"/>
      <c r="AI349" s="96"/>
      <c r="AJ349" s="96"/>
      <c r="AK349" s="96"/>
      <c r="AL349" s="96"/>
      <c r="AM349" s="96"/>
      <c r="AN349" s="96"/>
      <c r="AO349" s="96"/>
      <c r="AP349" s="96"/>
      <c r="AQ349" s="96"/>
      <c r="AR349" s="82"/>
    </row>
    <row r="350" spans="8:44" hidden="1" x14ac:dyDescent="0.15">
      <c r="H350" s="94"/>
      <c r="I350" s="78"/>
      <c r="J350" s="82"/>
      <c r="K350" s="95"/>
      <c r="L350" s="78"/>
      <c r="M350" s="82"/>
      <c r="N350" s="96"/>
      <c r="O350" s="96"/>
      <c r="P350" s="96"/>
      <c r="Q350" s="96"/>
      <c r="R350" s="96"/>
      <c r="S350" s="96"/>
      <c r="T350" s="96"/>
      <c r="U350" s="96"/>
      <c r="V350" s="96"/>
      <c r="W350" s="96"/>
      <c r="X350" s="96"/>
      <c r="Y350" s="96"/>
      <c r="Z350" s="96"/>
      <c r="AA350" s="96"/>
      <c r="AB350" s="96"/>
      <c r="AC350" s="96"/>
      <c r="AD350" s="96"/>
      <c r="AE350" s="96"/>
      <c r="AF350" s="96"/>
      <c r="AG350" s="96"/>
      <c r="AH350" s="96"/>
      <c r="AI350" s="96"/>
      <c r="AJ350" s="96"/>
      <c r="AK350" s="96"/>
      <c r="AL350" s="96"/>
      <c r="AM350" s="96"/>
      <c r="AN350" s="96"/>
      <c r="AO350" s="96"/>
      <c r="AP350" s="96"/>
      <c r="AQ350" s="78"/>
      <c r="AR350" s="82"/>
    </row>
    <row r="351" spans="8:44" hidden="1" x14ac:dyDescent="0.15">
      <c r="H351" s="94"/>
      <c r="I351" s="78"/>
      <c r="J351" s="82"/>
      <c r="K351" s="95"/>
      <c r="L351" s="78"/>
      <c r="M351" s="82"/>
      <c r="N351" s="96"/>
      <c r="O351" s="96"/>
      <c r="P351" s="96"/>
      <c r="Q351" s="96"/>
      <c r="R351" s="96"/>
      <c r="S351" s="96"/>
      <c r="T351" s="96"/>
      <c r="U351" s="96"/>
      <c r="V351" s="96"/>
      <c r="W351" s="96"/>
      <c r="X351" s="96"/>
      <c r="Y351" s="96"/>
      <c r="Z351" s="96"/>
      <c r="AA351" s="96"/>
      <c r="AB351" s="96"/>
      <c r="AC351" s="96"/>
      <c r="AD351" s="96"/>
      <c r="AE351" s="96"/>
      <c r="AF351" s="96"/>
      <c r="AG351" s="96"/>
      <c r="AH351" s="96"/>
      <c r="AI351" s="96"/>
      <c r="AJ351" s="96"/>
      <c r="AK351" s="96"/>
      <c r="AL351" s="96"/>
      <c r="AM351" s="96"/>
      <c r="AN351" s="96"/>
      <c r="AO351" s="96"/>
      <c r="AP351" s="96"/>
      <c r="AQ351" s="78"/>
      <c r="AR351" s="82"/>
    </row>
    <row r="352" spans="8:44" hidden="1" x14ac:dyDescent="0.15">
      <c r="H352" s="94"/>
      <c r="I352" s="78"/>
      <c r="J352" s="82"/>
      <c r="K352" s="95"/>
      <c r="L352" s="78"/>
      <c r="M352" s="82"/>
      <c r="N352" s="96"/>
      <c r="O352" s="96"/>
      <c r="P352" s="96"/>
      <c r="Q352" s="96"/>
      <c r="R352" s="96"/>
      <c r="S352" s="96"/>
      <c r="T352" s="96"/>
      <c r="U352" s="96"/>
      <c r="V352" s="96"/>
      <c r="W352" s="96"/>
      <c r="X352" s="96"/>
      <c r="Y352" s="96"/>
      <c r="Z352" s="96"/>
      <c r="AA352" s="96"/>
      <c r="AB352" s="96"/>
      <c r="AC352" s="96"/>
      <c r="AD352" s="96"/>
      <c r="AE352" s="96"/>
      <c r="AF352" s="96"/>
      <c r="AG352" s="96"/>
      <c r="AH352" s="96"/>
      <c r="AI352" s="96"/>
      <c r="AJ352" s="96"/>
      <c r="AK352" s="96"/>
      <c r="AL352" s="96"/>
      <c r="AM352" s="96"/>
      <c r="AN352" s="96"/>
      <c r="AO352" s="96"/>
      <c r="AP352" s="96"/>
      <c r="AQ352" s="78"/>
      <c r="AR352" s="82"/>
    </row>
    <row r="353" spans="8:44" hidden="1" x14ac:dyDescent="0.15">
      <c r="H353" s="94"/>
      <c r="I353" s="78"/>
      <c r="J353" s="82"/>
      <c r="K353" s="95"/>
      <c r="L353" s="78"/>
      <c r="M353" s="82"/>
      <c r="N353" s="96"/>
      <c r="O353" s="96"/>
      <c r="P353" s="96"/>
      <c r="Q353" s="96"/>
      <c r="R353" s="96"/>
      <c r="S353" s="96"/>
      <c r="T353" s="96"/>
      <c r="U353" s="96"/>
      <c r="V353" s="96"/>
      <c r="W353" s="96"/>
      <c r="X353" s="96"/>
      <c r="Y353" s="96"/>
      <c r="Z353" s="96"/>
      <c r="AA353" s="96"/>
      <c r="AB353" s="96"/>
      <c r="AC353" s="96"/>
      <c r="AD353" s="96"/>
      <c r="AE353" s="96"/>
      <c r="AF353" s="96"/>
      <c r="AG353" s="96"/>
      <c r="AH353" s="96"/>
      <c r="AI353" s="96"/>
      <c r="AJ353" s="96"/>
      <c r="AK353" s="96"/>
      <c r="AL353" s="96"/>
      <c r="AM353" s="96"/>
      <c r="AN353" s="96"/>
      <c r="AO353" s="96"/>
      <c r="AP353" s="96"/>
      <c r="AQ353" s="78"/>
      <c r="AR353" s="82"/>
    </row>
    <row r="354" spans="8:44" ht="11.25" hidden="1" x14ac:dyDescent="0.15">
      <c r="H354" s="93"/>
      <c r="I354" s="93"/>
      <c r="J354" s="93"/>
      <c r="K354" s="95"/>
      <c r="L354" s="78"/>
      <c r="M354" s="82"/>
      <c r="N354" s="96"/>
      <c r="O354" s="96"/>
      <c r="P354" s="96"/>
      <c r="Q354" s="96"/>
      <c r="R354" s="96"/>
      <c r="S354" s="96"/>
      <c r="T354" s="96"/>
      <c r="U354" s="96"/>
      <c r="V354" s="96"/>
      <c r="W354" s="96"/>
      <c r="X354" s="96"/>
      <c r="Y354" s="96"/>
      <c r="Z354" s="96"/>
      <c r="AA354" s="96"/>
      <c r="AB354" s="96"/>
      <c r="AC354" s="96"/>
      <c r="AD354" s="96"/>
      <c r="AE354" s="96"/>
      <c r="AF354" s="96"/>
      <c r="AG354" s="96"/>
      <c r="AH354" s="96"/>
      <c r="AI354" s="96"/>
      <c r="AJ354" s="96"/>
      <c r="AK354" s="96"/>
      <c r="AL354" s="96"/>
      <c r="AM354" s="96"/>
      <c r="AN354" s="96"/>
      <c r="AO354" s="96"/>
      <c r="AP354" s="96"/>
      <c r="AQ354" s="78"/>
      <c r="AR354" s="82"/>
    </row>
    <row r="355" spans="8:44" ht="11.25" hidden="1" x14ac:dyDescent="0.15">
      <c r="H355" s="93"/>
      <c r="I355" s="93"/>
      <c r="J355" s="93"/>
      <c r="K355" s="95"/>
      <c r="L355" s="78"/>
      <c r="M355" s="82"/>
      <c r="N355" s="96"/>
      <c r="O355" s="96"/>
      <c r="P355" s="96"/>
      <c r="Q355" s="96"/>
      <c r="R355" s="96"/>
      <c r="S355" s="96"/>
      <c r="T355" s="96"/>
      <c r="U355" s="96"/>
      <c r="V355" s="96"/>
      <c r="W355" s="96"/>
      <c r="X355" s="96"/>
      <c r="Y355" s="96"/>
      <c r="Z355" s="96"/>
      <c r="AA355" s="96"/>
      <c r="AB355" s="96"/>
      <c r="AC355" s="96"/>
      <c r="AD355" s="96"/>
      <c r="AE355" s="96"/>
      <c r="AF355" s="96"/>
      <c r="AG355" s="96"/>
      <c r="AH355" s="96"/>
      <c r="AI355" s="96"/>
      <c r="AJ355" s="96"/>
      <c r="AK355" s="96"/>
      <c r="AL355" s="96"/>
      <c r="AM355" s="96"/>
      <c r="AN355" s="96"/>
      <c r="AO355" s="96"/>
      <c r="AP355" s="96"/>
      <c r="AQ355" s="78"/>
      <c r="AR355" s="82"/>
    </row>
    <row r="356" spans="8:44" ht="11.25" hidden="1" x14ac:dyDescent="0.15">
      <c r="H356" s="93"/>
      <c r="I356" s="93"/>
      <c r="J356" s="93"/>
      <c r="K356" s="95"/>
      <c r="L356" s="78"/>
      <c r="M356" s="82"/>
      <c r="N356" s="96"/>
      <c r="O356" s="96"/>
      <c r="P356" s="96"/>
      <c r="Q356" s="96"/>
      <c r="R356" s="96"/>
      <c r="S356" s="96"/>
      <c r="T356" s="96"/>
      <c r="U356" s="96"/>
      <c r="V356" s="96"/>
      <c r="W356" s="96"/>
      <c r="X356" s="96"/>
      <c r="Y356" s="96"/>
      <c r="Z356" s="96"/>
      <c r="AA356" s="96"/>
      <c r="AB356" s="96"/>
      <c r="AC356" s="96"/>
      <c r="AD356" s="96"/>
      <c r="AE356" s="96"/>
      <c r="AF356" s="96"/>
      <c r="AG356" s="96"/>
      <c r="AH356" s="96"/>
      <c r="AI356" s="96"/>
      <c r="AJ356" s="96"/>
      <c r="AK356" s="96"/>
      <c r="AL356" s="96"/>
      <c r="AM356" s="96"/>
      <c r="AN356" s="96"/>
      <c r="AO356" s="96"/>
      <c r="AP356" s="96"/>
      <c r="AQ356" s="78"/>
      <c r="AR356" s="82"/>
    </row>
    <row r="357" spans="8:44" ht="11.25" hidden="1" x14ac:dyDescent="0.15">
      <c r="H357" s="93"/>
      <c r="I357" s="93"/>
      <c r="J357" s="93"/>
      <c r="K357" s="93"/>
      <c r="L357" s="93"/>
      <c r="M357" s="93"/>
      <c r="N357" s="96"/>
      <c r="O357" s="96"/>
      <c r="P357" s="96"/>
      <c r="Q357" s="96"/>
      <c r="R357" s="96"/>
      <c r="S357" s="96"/>
      <c r="T357" s="96"/>
      <c r="U357" s="96"/>
      <c r="V357" s="96"/>
      <c r="W357" s="96"/>
      <c r="X357" s="96"/>
      <c r="Y357" s="96"/>
      <c r="Z357" s="96"/>
      <c r="AA357" s="96"/>
      <c r="AB357" s="96"/>
      <c r="AC357" s="96"/>
      <c r="AD357" s="96"/>
      <c r="AE357" s="96"/>
      <c r="AF357" s="96"/>
      <c r="AG357" s="96"/>
      <c r="AH357" s="96"/>
      <c r="AI357" s="96"/>
      <c r="AJ357" s="96"/>
      <c r="AK357" s="96"/>
      <c r="AL357" s="96"/>
      <c r="AM357" s="96"/>
      <c r="AN357" s="96"/>
      <c r="AO357" s="96"/>
      <c r="AP357" s="96"/>
      <c r="AQ357" s="78"/>
      <c r="AR357" s="82"/>
    </row>
    <row r="358" spans="8:44" ht="11.25" hidden="1" x14ac:dyDescent="0.15">
      <c r="H358" s="97"/>
    </row>
    <row r="359" spans="8:44" hidden="1" x14ac:dyDescent="0.15">
      <c r="H359" s="105"/>
    </row>
    <row r="360" spans="8:44" ht="11.25" hidden="1" x14ac:dyDescent="0.15">
      <c r="H360" s="97"/>
    </row>
    <row r="361" spans="8:44" hidden="1" x14ac:dyDescent="0.15">
      <c r="H361" s="94"/>
      <c r="I361" s="78"/>
    </row>
    <row r="362" spans="8:44" hidden="1" x14ac:dyDescent="0.15">
      <c r="H362" s="94"/>
      <c r="I362" s="78"/>
    </row>
    <row r="363" spans="8:44" hidden="1" x14ac:dyDescent="0.15">
      <c r="H363" s="94"/>
      <c r="I363" s="78"/>
    </row>
    <row r="364" spans="8:44" hidden="1" x14ac:dyDescent="0.15">
      <c r="H364" s="94"/>
      <c r="I364" s="78"/>
    </row>
    <row r="365" spans="8:44" hidden="1" x14ac:dyDescent="0.15">
      <c r="H365" s="94"/>
      <c r="I365" s="78"/>
    </row>
    <row r="366" spans="8:44" hidden="1" x14ac:dyDescent="0.15">
      <c r="H366" s="94"/>
      <c r="I366" s="78"/>
    </row>
    <row r="367" spans="8:44" hidden="1" x14ac:dyDescent="0.15">
      <c r="H367" s="94"/>
      <c r="I367" s="78"/>
    </row>
    <row r="368" spans="8:44" hidden="1" x14ac:dyDescent="0.15">
      <c r="H368" s="94"/>
      <c r="I368" s="78"/>
    </row>
    <row r="369" spans="8:8" ht="11.25" hidden="1" x14ac:dyDescent="0.15">
      <c r="H369" s="97"/>
    </row>
    <row r="370" spans="8:8" hidden="1" x14ac:dyDescent="0.15">
      <c r="H370" s="98"/>
    </row>
    <row r="371" spans="8:8" hidden="1" x14ac:dyDescent="0.15">
      <c r="H371" s="98"/>
    </row>
  </sheetData>
  <sheetProtection algorithmName="SHA-512" hashValue="T69RhNvvFZ0fdrbn8ZwGUM6Fgn4pi1PyCoMEaEEAgXDKexPm4SetGnWkgQfflGYYbj9WLjtrn6THQcI3JfXZnw==" saltValue="ULV2XDVSMV7hT4jMWkb7Qg==" spinCount="100000" sheet="1" objects="1" scenarios="1"/>
  <conditionalFormatting sqref="D8">
    <cfRule type="cellIs" dxfId="6" priority="2" operator="greaterThan">
      <formula>1</formula>
    </cfRule>
    <cfRule type="cellIs" dxfId="5" priority="3" operator="lessThan">
      <formula>1</formula>
    </cfRule>
    <cfRule type="cellIs" dxfId="4" priority="4" operator="equal">
      <formula>1</formula>
    </cfRule>
  </conditionalFormatting>
  <conditionalFormatting sqref="AU16:AU243">
    <cfRule type="duplicateValues" dxfId="3" priority="1"/>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A-E96D-41B4-BABE-74EA8C492243}">
  <sheetPr codeName="Blad11">
    <tabColor theme="7" tint="0.79998168889431442"/>
  </sheetPr>
  <dimension ref="A1:AX354"/>
  <sheetViews>
    <sheetView showGridLines="0" zoomScaleNormal="100" workbookViewId="0">
      <selection activeCell="D6" sqref="D6"/>
    </sheetView>
  </sheetViews>
  <sheetFormatPr defaultColWidth="0" defaultRowHeight="10.5" zeroHeight="1" x14ac:dyDescent="0.15"/>
  <cols>
    <col min="1" max="1" width="12.75" style="28" customWidth="1"/>
    <col min="2" max="30" width="9" style="28" customWidth="1"/>
    <col min="31" max="31" width="15.125" style="28" bestFit="1" customWidth="1"/>
    <col min="32" max="32" width="10.75" style="28" bestFit="1" customWidth="1"/>
    <col min="33" max="34" width="9" style="28" customWidth="1"/>
    <col min="35" max="36" width="11" style="28" bestFit="1" customWidth="1"/>
    <col min="37" max="45" width="9" style="28" customWidth="1"/>
    <col min="46" max="16384" width="9" style="28" hidden="1"/>
  </cols>
  <sheetData>
    <row r="1" spans="1:50" x14ac:dyDescent="0.15">
      <c r="A1" s="39" t="s">
        <v>168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127"/>
    </row>
    <row r="2" spans="1:50" x14ac:dyDescent="0.15">
      <c r="A2" s="2" t="s">
        <v>638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6"/>
    </row>
    <row r="3" spans="1:50"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6"/>
    </row>
    <row r="4" spans="1:50" x14ac:dyDescent="0.15">
      <c r="A4" s="41" t="s">
        <v>90</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128"/>
    </row>
    <row r="5" spans="1:50"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6"/>
    </row>
    <row r="6" spans="1:50" x14ac:dyDescent="0.15">
      <c r="A6" s="62" t="s">
        <v>639</v>
      </c>
      <c r="B6" s="106"/>
      <c r="C6" s="106"/>
      <c r="D6" s="493">
        <v>0</v>
      </c>
      <c r="E6" s="5"/>
      <c r="F6" s="14" t="s">
        <v>641</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6"/>
    </row>
    <row r="7" spans="1:50" x14ac:dyDescent="0.15">
      <c r="A7" s="62" t="s">
        <v>640</v>
      </c>
      <c r="B7" s="106"/>
      <c r="C7" s="106"/>
      <c r="D7" s="493">
        <v>1</v>
      </c>
      <c r="E7" s="5"/>
      <c r="F7" s="14" t="s">
        <v>642</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6"/>
    </row>
    <row r="8" spans="1:50" x14ac:dyDescent="0.15">
      <c r="A8" s="62" t="s">
        <v>76</v>
      </c>
      <c r="B8" s="106"/>
      <c r="C8" s="63"/>
      <c r="D8" s="219">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6"/>
    </row>
    <row r="9" spans="1:50" x14ac:dyDescent="0.15">
      <c r="A9" s="62" t="s">
        <v>91</v>
      </c>
      <c r="B9" s="106"/>
      <c r="C9" s="63"/>
      <c r="D9" s="113">
        <v>1878</v>
      </c>
      <c r="E9" s="5"/>
      <c r="F9" s="14" t="s">
        <v>113</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6"/>
    </row>
    <row r="10" spans="1:50" x14ac:dyDescent="0.15">
      <c r="A10" s="62" t="s">
        <v>183</v>
      </c>
      <c r="B10" s="106"/>
      <c r="C10" s="63"/>
      <c r="D10" s="113">
        <v>156</v>
      </c>
      <c r="E10" s="5"/>
      <c r="F10" s="14" t="s">
        <v>182</v>
      </c>
      <c r="G10" s="15"/>
      <c r="H10" s="15"/>
      <c r="I10" s="15"/>
      <c r="J10" s="15"/>
      <c r="K10" s="15"/>
      <c r="L10" s="15"/>
      <c r="M10" s="15"/>
      <c r="N10" s="16"/>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6"/>
    </row>
    <row r="11" spans="1:50" x14ac:dyDescent="0.15">
      <c r="A11" s="43"/>
      <c r="B11" s="43"/>
      <c r="C11" s="43"/>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6"/>
    </row>
    <row r="12" spans="1:50" x14ac:dyDescent="0.15">
      <c r="A12" s="41" t="s">
        <v>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128"/>
    </row>
    <row r="13" spans="1:50" x14ac:dyDescent="0.15">
      <c r="A13" s="44"/>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6"/>
    </row>
    <row r="14" spans="1:50" x14ac:dyDescent="0.15">
      <c r="A14" s="73" t="s">
        <v>21</v>
      </c>
      <c r="B14" s="1"/>
      <c r="C14" s="1"/>
      <c r="D14" s="1"/>
      <c r="E14" s="1"/>
      <c r="F14" s="1"/>
      <c r="G14" s="73" t="s">
        <v>21</v>
      </c>
      <c r="H14" s="1"/>
      <c r="I14" s="1"/>
      <c r="J14" s="1"/>
      <c r="K14" s="1"/>
      <c r="L14" s="5"/>
      <c r="M14" s="73" t="s">
        <v>21</v>
      </c>
      <c r="N14" s="1"/>
      <c r="O14" s="1"/>
      <c r="P14" s="1"/>
      <c r="Q14" s="1"/>
      <c r="R14" s="1"/>
      <c r="S14" s="73" t="s">
        <v>646</v>
      </c>
      <c r="T14" s="1"/>
      <c r="U14" s="1"/>
      <c r="V14" s="1"/>
      <c r="W14" s="1"/>
      <c r="X14" s="1"/>
      <c r="Y14" s="73" t="s">
        <v>646</v>
      </c>
      <c r="Z14" s="1"/>
      <c r="AA14" s="1"/>
      <c r="AB14" s="1"/>
      <c r="AC14" s="1"/>
      <c r="AD14" s="5"/>
      <c r="AE14" s="1"/>
      <c r="AF14" s="1"/>
      <c r="AG14" s="1"/>
      <c r="AH14" s="1"/>
      <c r="AI14" s="1"/>
      <c r="AJ14" s="1"/>
      <c r="AK14" s="5"/>
      <c r="AL14" s="5"/>
      <c r="AM14" s="5"/>
      <c r="AN14" s="5"/>
      <c r="AO14" s="5"/>
      <c r="AP14" s="5"/>
      <c r="AQ14" s="5"/>
      <c r="AR14" s="5"/>
      <c r="AS14" s="5"/>
      <c r="AT14" s="5"/>
      <c r="AU14" s="5"/>
      <c r="AV14" s="5"/>
      <c r="AW14" s="5"/>
      <c r="AX14" s="6"/>
    </row>
    <row r="15" spans="1:50" x14ac:dyDescent="0.15">
      <c r="A15" s="64" t="s">
        <v>633</v>
      </c>
      <c r="B15" s="48"/>
      <c r="C15" s="48"/>
      <c r="D15" s="48"/>
      <c r="E15" s="48"/>
      <c r="F15" s="48"/>
      <c r="G15" s="64" t="s">
        <v>634</v>
      </c>
      <c r="H15" s="48"/>
      <c r="I15" s="48"/>
      <c r="J15" s="48"/>
      <c r="K15" s="48"/>
      <c r="L15" s="5"/>
      <c r="M15" s="64" t="s">
        <v>635</v>
      </c>
      <c r="N15" s="48"/>
      <c r="O15" s="48"/>
      <c r="P15" s="48"/>
      <c r="Q15" s="48"/>
      <c r="R15" s="48"/>
      <c r="S15" s="64" t="s">
        <v>636</v>
      </c>
      <c r="T15" s="48"/>
      <c r="U15" s="48"/>
      <c r="V15" s="48"/>
      <c r="W15" s="48"/>
      <c r="X15" s="48"/>
      <c r="Y15" s="64" t="s">
        <v>637</v>
      </c>
      <c r="Z15" s="48"/>
      <c r="AA15" s="48"/>
      <c r="AB15" s="48"/>
      <c r="AC15" s="48"/>
      <c r="AD15" s="50"/>
      <c r="AE15" s="47" t="s">
        <v>613</v>
      </c>
      <c r="AF15" s="1"/>
      <c r="AG15" s="1"/>
      <c r="AH15" s="1"/>
      <c r="AI15" s="1"/>
      <c r="AJ15" s="1"/>
      <c r="AK15" s="5"/>
      <c r="AL15" s="4"/>
      <c r="AM15" s="4"/>
      <c r="AN15" s="4"/>
      <c r="AO15" s="4"/>
      <c r="AP15" s="4"/>
      <c r="AQ15" s="4"/>
      <c r="AR15" s="5"/>
      <c r="AS15" s="5"/>
      <c r="AT15" s="5"/>
      <c r="AU15" s="5"/>
      <c r="AV15" s="5"/>
      <c r="AW15" s="5"/>
      <c r="AX15" s="6"/>
    </row>
    <row r="16" spans="1:50" ht="11.25" thickBot="1" x14ac:dyDescent="0.2">
      <c r="A16" s="107" t="s">
        <v>11</v>
      </c>
      <c r="B16" s="107" t="s">
        <v>19</v>
      </c>
      <c r="C16" s="107" t="s">
        <v>12</v>
      </c>
      <c r="D16" s="107" t="s">
        <v>14</v>
      </c>
      <c r="E16" s="107" t="s">
        <v>20</v>
      </c>
      <c r="F16" s="108"/>
      <c r="G16" s="107" t="s">
        <v>11</v>
      </c>
      <c r="H16" s="107" t="s">
        <v>19</v>
      </c>
      <c r="I16" s="107" t="s">
        <v>12</v>
      </c>
      <c r="J16" s="107" t="s">
        <v>14</v>
      </c>
      <c r="K16" s="107" t="s">
        <v>20</v>
      </c>
      <c r="L16" s="5"/>
      <c r="M16" s="107" t="s">
        <v>11</v>
      </c>
      <c r="N16" s="107" t="s">
        <v>19</v>
      </c>
      <c r="O16" s="107" t="s">
        <v>12</v>
      </c>
      <c r="P16" s="107" t="s">
        <v>14</v>
      </c>
      <c r="Q16" s="107" t="s">
        <v>20</v>
      </c>
      <c r="R16" s="108"/>
      <c r="S16" s="107" t="s">
        <v>11</v>
      </c>
      <c r="T16" s="107" t="s">
        <v>19</v>
      </c>
      <c r="U16" s="107" t="s">
        <v>12</v>
      </c>
      <c r="V16" s="107" t="s">
        <v>14</v>
      </c>
      <c r="W16" s="107" t="s">
        <v>20</v>
      </c>
      <c r="X16" s="108"/>
      <c r="Y16" s="107" t="s">
        <v>11</v>
      </c>
      <c r="Z16" s="107" t="s">
        <v>19</v>
      </c>
      <c r="AA16" s="107" t="s">
        <v>12</v>
      </c>
      <c r="AB16" s="107" t="s">
        <v>14</v>
      </c>
      <c r="AC16" s="107" t="s">
        <v>20</v>
      </c>
      <c r="AD16" s="50"/>
      <c r="AE16" s="107" t="s">
        <v>11</v>
      </c>
      <c r="AF16" s="107" t="s">
        <v>19</v>
      </c>
      <c r="AG16" s="107" t="s">
        <v>12</v>
      </c>
      <c r="AH16" s="107" t="s">
        <v>14</v>
      </c>
      <c r="AI16" s="123" t="s">
        <v>355</v>
      </c>
      <c r="AJ16" s="123" t="s">
        <v>622</v>
      </c>
      <c r="AK16" s="123" t="s">
        <v>623</v>
      </c>
      <c r="AL16" s="123" t="s">
        <v>615</v>
      </c>
      <c r="AM16" s="50"/>
      <c r="AN16" s="50"/>
      <c r="AO16" s="50"/>
      <c r="AP16" s="50"/>
      <c r="AQ16" s="50"/>
      <c r="AR16" s="5"/>
      <c r="AS16" s="5"/>
      <c r="AT16" s="5"/>
      <c r="AU16" s="5"/>
      <c r="AV16" s="5"/>
      <c r="AW16" s="5"/>
      <c r="AX16" s="6"/>
    </row>
    <row r="17" spans="1:50" x14ac:dyDescent="0.15">
      <c r="A17" s="108">
        <v>1</v>
      </c>
      <c r="B17" s="108" t="s">
        <v>2</v>
      </c>
      <c r="C17" s="108" t="str">
        <f>B17</f>
        <v>Start</v>
      </c>
      <c r="D17" s="108" t="str">
        <f>A17&amp;"_"&amp;B17</f>
        <v>1_Start</v>
      </c>
      <c r="E17" s="109">
        <v>1729</v>
      </c>
      <c r="F17" s="108"/>
      <c r="G17" s="108">
        <v>1</v>
      </c>
      <c r="H17" s="108" t="s">
        <v>2</v>
      </c>
      <c r="I17" s="108" t="str">
        <f>H17</f>
        <v>Start</v>
      </c>
      <c r="J17" s="108" t="str">
        <f>G17&amp;"_"&amp;H17</f>
        <v>1_Start</v>
      </c>
      <c r="K17" s="109">
        <v>1785</v>
      </c>
      <c r="L17" s="5"/>
      <c r="M17" s="108">
        <v>1</v>
      </c>
      <c r="N17" s="108" t="s">
        <v>2</v>
      </c>
      <c r="O17" s="108" t="str">
        <f>N17</f>
        <v>Start</v>
      </c>
      <c r="P17" s="108" t="str">
        <f>M17&amp;"_"&amp;N17</f>
        <v>1_Start</v>
      </c>
      <c r="Q17" s="109">
        <v>1830</v>
      </c>
      <c r="R17" s="109"/>
      <c r="S17" s="108">
        <v>1</v>
      </c>
      <c r="T17" s="108" t="s">
        <v>2</v>
      </c>
      <c r="U17" s="108" t="str">
        <f>T17</f>
        <v>Start</v>
      </c>
      <c r="V17" s="108" t="str">
        <f>S17&amp;"_"&amp;T17</f>
        <v>1_Start</v>
      </c>
      <c r="W17" s="109">
        <v>1830</v>
      </c>
      <c r="X17" s="109"/>
      <c r="Y17" s="108">
        <v>1</v>
      </c>
      <c r="Z17" s="108" t="s">
        <v>2</v>
      </c>
      <c r="AA17" s="108" t="str">
        <f>Z17</f>
        <v>Start</v>
      </c>
      <c r="AB17" s="108" t="str">
        <f>Y17&amp;"_"&amp;Z17</f>
        <v>1_Start</v>
      </c>
      <c r="AC17" s="109">
        <v>1867</v>
      </c>
      <c r="AD17" s="178"/>
      <c r="AE17" s="108">
        <v>1</v>
      </c>
      <c r="AF17" s="108" t="s">
        <v>2</v>
      </c>
      <c r="AG17" s="108" t="str">
        <f>AF17</f>
        <v>Start</v>
      </c>
      <c r="AH17" s="108" t="str">
        <f t="shared" ref="AH17:AH80" si="0">AE17&amp;"_"&amp;AF17</f>
        <v>1_Start</v>
      </c>
      <c r="AI17" s="65">
        <f>INDEX($W$17:$W$346,MATCH($AH17,$V$17:$V$346,0))</f>
        <v>1830</v>
      </c>
      <c r="AJ17" s="65">
        <f>INDEX($AC$17:$AC$346,MATCH(AH17,$AB$17:$AB$346,0))</f>
        <v>1867</v>
      </c>
      <c r="AK17" s="136">
        <f>IFERROR($D$6*AI17+$D$7*AJ17,"")</f>
        <v>1867</v>
      </c>
      <c r="AL17" s="138">
        <f>IFERROR(AK17/$D$10,"")</f>
        <v>11.967948717948717</v>
      </c>
      <c r="AM17" s="43"/>
      <c r="AN17" s="43"/>
      <c r="AO17" s="43"/>
      <c r="AP17" s="43"/>
      <c r="AQ17" s="43"/>
      <c r="AR17" s="5"/>
      <c r="AS17" s="5"/>
      <c r="AT17" s="5"/>
      <c r="AU17" s="5"/>
      <c r="AV17" s="5"/>
      <c r="AW17" s="5"/>
      <c r="AX17" s="6"/>
    </row>
    <row r="18" spans="1:50" x14ac:dyDescent="0.15">
      <c r="A18" s="108">
        <v>1</v>
      </c>
      <c r="B18" s="108">
        <v>0</v>
      </c>
      <c r="C18" s="108">
        <f t="shared" ref="C18:C81" si="1">B18</f>
        <v>0</v>
      </c>
      <c r="D18" s="108" t="str">
        <f t="shared" ref="D18:D81" si="2">A18&amp;"_"&amp;B18</f>
        <v>1_0</v>
      </c>
      <c r="E18" s="109">
        <v>1769</v>
      </c>
      <c r="F18" s="108"/>
      <c r="G18" s="108">
        <v>1</v>
      </c>
      <c r="H18" s="108">
        <v>0</v>
      </c>
      <c r="I18" s="108">
        <f t="shared" ref="I18:I81" si="3">H18</f>
        <v>0</v>
      </c>
      <c r="J18" s="108" t="str">
        <f t="shared" ref="J18:J81" si="4">G18&amp;"_"&amp;H18</f>
        <v>1_0</v>
      </c>
      <c r="K18" s="109">
        <v>1826</v>
      </c>
      <c r="L18" s="5"/>
      <c r="M18" s="108">
        <v>1</v>
      </c>
      <c r="N18" s="108">
        <v>0</v>
      </c>
      <c r="O18" s="108">
        <f t="shared" ref="O18:O81" si="5">N18</f>
        <v>0</v>
      </c>
      <c r="P18" s="108" t="str">
        <f t="shared" ref="P18:P81" si="6">M18&amp;"_"&amp;N18</f>
        <v>1_0</v>
      </c>
      <c r="Q18" s="109">
        <v>1872</v>
      </c>
      <c r="R18" s="109"/>
      <c r="S18" s="108">
        <v>1</v>
      </c>
      <c r="T18" s="108">
        <v>0</v>
      </c>
      <c r="U18" s="108">
        <f t="shared" ref="U18:U81" si="7">T18</f>
        <v>0</v>
      </c>
      <c r="V18" s="108" t="str">
        <f t="shared" ref="V18:V81" si="8">S18&amp;"_"&amp;T18</f>
        <v>1_0</v>
      </c>
      <c r="W18" s="109">
        <v>1872</v>
      </c>
      <c r="X18" s="109"/>
      <c r="Y18" s="108">
        <v>1</v>
      </c>
      <c r="Z18" s="108">
        <v>0</v>
      </c>
      <c r="AA18" s="108">
        <f t="shared" ref="AA18:AA81" si="9">Z18</f>
        <v>0</v>
      </c>
      <c r="AB18" s="108" t="str">
        <f t="shared" ref="AB18:AB81" si="10">Y18&amp;"_"&amp;Z18</f>
        <v>1_0</v>
      </c>
      <c r="AC18" s="109">
        <v>1909</v>
      </c>
      <c r="AD18" s="178"/>
      <c r="AE18" s="108">
        <v>1</v>
      </c>
      <c r="AF18" s="108">
        <v>0</v>
      </c>
      <c r="AG18" s="108">
        <f t="shared" ref="AG18:AG81" si="11">AF18</f>
        <v>0</v>
      </c>
      <c r="AH18" s="108" t="str">
        <f t="shared" si="0"/>
        <v>1_0</v>
      </c>
      <c r="AI18" s="65">
        <f t="shared" ref="AI18:AI81" si="12">INDEX($W$17:$W$346,MATCH($AH18,$V$17:$V$346,0))</f>
        <v>1872</v>
      </c>
      <c r="AJ18" s="65">
        <f t="shared" ref="AJ18:AJ81" si="13">INDEX($AC$17:$AC$346,MATCH(AH18,$AB$17:$AB$346,0))</f>
        <v>1909</v>
      </c>
      <c r="AK18" s="136">
        <f t="shared" ref="AK18:AK81" si="14">IFERROR($D$6*AI18+$D$7*AJ18,"")</f>
        <v>1909</v>
      </c>
      <c r="AL18" s="43">
        <f>IFERROR(AK18/$D$10,"")</f>
        <v>12.237179487179487</v>
      </c>
      <c r="AM18" s="43"/>
      <c r="AN18" s="43"/>
      <c r="AO18" s="43"/>
      <c r="AP18" s="43"/>
      <c r="AQ18" s="43"/>
      <c r="AR18" s="5"/>
      <c r="AS18" s="5"/>
      <c r="AT18" s="5"/>
      <c r="AU18" s="5"/>
      <c r="AV18" s="5"/>
      <c r="AW18" s="5"/>
      <c r="AX18" s="6"/>
    </row>
    <row r="19" spans="1:50" x14ac:dyDescent="0.15">
      <c r="A19" s="108">
        <v>1</v>
      </c>
      <c r="B19" s="108">
        <v>1</v>
      </c>
      <c r="C19" s="108">
        <f t="shared" si="1"/>
        <v>1</v>
      </c>
      <c r="D19" s="108" t="str">
        <f t="shared" si="2"/>
        <v>1_1</v>
      </c>
      <c r="E19" s="109">
        <v>1811</v>
      </c>
      <c r="F19" s="108"/>
      <c r="G19" s="108">
        <v>1</v>
      </c>
      <c r="H19" s="108">
        <v>1</v>
      </c>
      <c r="I19" s="108">
        <f t="shared" si="3"/>
        <v>1</v>
      </c>
      <c r="J19" s="108" t="str">
        <f t="shared" si="4"/>
        <v>1_1</v>
      </c>
      <c r="K19" s="109">
        <v>1870</v>
      </c>
      <c r="L19" s="5"/>
      <c r="M19" s="108">
        <v>1</v>
      </c>
      <c r="N19" s="108">
        <v>1</v>
      </c>
      <c r="O19" s="108">
        <f t="shared" si="5"/>
        <v>1</v>
      </c>
      <c r="P19" s="108" t="str">
        <f t="shared" si="6"/>
        <v>1_1</v>
      </c>
      <c r="Q19" s="109">
        <v>1917</v>
      </c>
      <c r="R19" s="109"/>
      <c r="S19" s="108">
        <v>1</v>
      </c>
      <c r="T19" s="108">
        <v>1</v>
      </c>
      <c r="U19" s="108">
        <f t="shared" si="7"/>
        <v>1</v>
      </c>
      <c r="V19" s="108" t="str">
        <f t="shared" si="8"/>
        <v>1_1</v>
      </c>
      <c r="W19" s="109">
        <v>1917</v>
      </c>
      <c r="X19" s="109"/>
      <c r="Y19" s="108">
        <v>1</v>
      </c>
      <c r="Z19" s="108">
        <v>1</v>
      </c>
      <c r="AA19" s="108">
        <f t="shared" si="9"/>
        <v>1</v>
      </c>
      <c r="AB19" s="108" t="str">
        <f t="shared" si="10"/>
        <v>1_1</v>
      </c>
      <c r="AC19" s="109">
        <v>1955</v>
      </c>
      <c r="AD19" s="179"/>
      <c r="AE19" s="108">
        <v>1</v>
      </c>
      <c r="AF19" s="108">
        <v>1</v>
      </c>
      <c r="AG19" s="108">
        <f t="shared" si="11"/>
        <v>1</v>
      </c>
      <c r="AH19" s="108" t="str">
        <f t="shared" si="0"/>
        <v>1_1</v>
      </c>
      <c r="AI19" s="65">
        <f t="shared" si="12"/>
        <v>1917</v>
      </c>
      <c r="AJ19" s="65">
        <f t="shared" si="13"/>
        <v>1955</v>
      </c>
      <c r="AK19" s="136">
        <f t="shared" si="14"/>
        <v>1955</v>
      </c>
      <c r="AL19" s="43">
        <f t="shared" ref="AL19:AL82" si="15">IFERROR(AK19/$D$10,"")</f>
        <v>12.532051282051283</v>
      </c>
      <c r="AM19" s="43"/>
      <c r="AN19" s="43"/>
      <c r="AO19" s="43"/>
      <c r="AP19" s="43"/>
      <c r="AQ19" s="43"/>
      <c r="AR19" s="5"/>
      <c r="AS19" s="5"/>
      <c r="AT19" s="5"/>
      <c r="AU19" s="5"/>
      <c r="AV19" s="5"/>
      <c r="AW19" s="5"/>
      <c r="AX19" s="6"/>
    </row>
    <row r="20" spans="1:50" x14ac:dyDescent="0.15">
      <c r="A20" s="108">
        <v>1</v>
      </c>
      <c r="B20" s="108">
        <v>2</v>
      </c>
      <c r="C20" s="108">
        <f t="shared" si="1"/>
        <v>2</v>
      </c>
      <c r="D20" s="108" t="str">
        <f t="shared" si="2"/>
        <v>1_2</v>
      </c>
      <c r="E20" s="109">
        <v>1855</v>
      </c>
      <c r="F20" s="108"/>
      <c r="G20" s="108">
        <v>1</v>
      </c>
      <c r="H20" s="108">
        <v>2</v>
      </c>
      <c r="I20" s="108">
        <f t="shared" si="3"/>
        <v>2</v>
      </c>
      <c r="J20" s="108" t="str">
        <f t="shared" si="4"/>
        <v>1_2</v>
      </c>
      <c r="K20" s="109">
        <v>1915</v>
      </c>
      <c r="L20" s="5"/>
      <c r="M20" s="108">
        <v>1</v>
      </c>
      <c r="N20" s="108">
        <v>2</v>
      </c>
      <c r="O20" s="108">
        <f t="shared" si="5"/>
        <v>2</v>
      </c>
      <c r="P20" s="108" t="str">
        <f t="shared" si="6"/>
        <v>1_2</v>
      </c>
      <c r="Q20" s="109">
        <v>1963</v>
      </c>
      <c r="R20" s="109"/>
      <c r="S20" s="108">
        <v>1</v>
      </c>
      <c r="T20" s="108">
        <v>2</v>
      </c>
      <c r="U20" s="108">
        <f t="shared" si="7"/>
        <v>2</v>
      </c>
      <c r="V20" s="108" t="str">
        <f t="shared" si="8"/>
        <v>1_2</v>
      </c>
      <c r="W20" s="109">
        <v>1963</v>
      </c>
      <c r="X20" s="109"/>
      <c r="Y20" s="108">
        <v>1</v>
      </c>
      <c r="Z20" s="108">
        <v>2</v>
      </c>
      <c r="AA20" s="108">
        <f t="shared" si="9"/>
        <v>2</v>
      </c>
      <c r="AB20" s="108" t="str">
        <f t="shared" si="10"/>
        <v>1_2</v>
      </c>
      <c r="AC20" s="109">
        <v>2002</v>
      </c>
      <c r="AD20" s="179"/>
      <c r="AE20" s="108">
        <v>1</v>
      </c>
      <c r="AF20" s="108">
        <v>2</v>
      </c>
      <c r="AG20" s="108">
        <f t="shared" si="11"/>
        <v>2</v>
      </c>
      <c r="AH20" s="108" t="str">
        <f t="shared" si="0"/>
        <v>1_2</v>
      </c>
      <c r="AI20" s="65">
        <f t="shared" si="12"/>
        <v>1963</v>
      </c>
      <c r="AJ20" s="65">
        <f t="shared" si="13"/>
        <v>2002</v>
      </c>
      <c r="AK20" s="136">
        <f t="shared" si="14"/>
        <v>2002</v>
      </c>
      <c r="AL20" s="43">
        <f t="shared" si="15"/>
        <v>12.833333333333334</v>
      </c>
      <c r="AM20" s="43"/>
      <c r="AN20" s="43"/>
      <c r="AO20" s="43"/>
      <c r="AP20" s="43"/>
      <c r="AQ20" s="43"/>
      <c r="AR20" s="5"/>
      <c r="AS20" s="5"/>
      <c r="AT20" s="5"/>
      <c r="AU20" s="5"/>
      <c r="AV20" s="5"/>
      <c r="AW20" s="5"/>
      <c r="AX20" s="6"/>
    </row>
    <row r="21" spans="1:50" x14ac:dyDescent="0.15">
      <c r="A21" s="108">
        <v>1</v>
      </c>
      <c r="B21" s="108">
        <v>3</v>
      </c>
      <c r="C21" s="108">
        <f t="shared" si="1"/>
        <v>3</v>
      </c>
      <c r="D21" s="108" t="str">
        <f t="shared" si="2"/>
        <v>1_3</v>
      </c>
      <c r="E21" s="109">
        <v>1901</v>
      </c>
      <c r="F21" s="108"/>
      <c r="G21" s="108">
        <v>1</v>
      </c>
      <c r="H21" s="108">
        <v>3</v>
      </c>
      <c r="I21" s="108">
        <f t="shared" si="3"/>
        <v>3</v>
      </c>
      <c r="J21" s="108" t="str">
        <f t="shared" si="4"/>
        <v>1_3</v>
      </c>
      <c r="K21" s="109">
        <v>1963</v>
      </c>
      <c r="L21" s="5"/>
      <c r="M21" s="108">
        <v>1</v>
      </c>
      <c r="N21" s="108">
        <v>3</v>
      </c>
      <c r="O21" s="108">
        <f t="shared" si="5"/>
        <v>3</v>
      </c>
      <c r="P21" s="108" t="str">
        <f t="shared" si="6"/>
        <v>1_3</v>
      </c>
      <c r="Q21" s="109">
        <v>2012</v>
      </c>
      <c r="R21" s="109"/>
      <c r="S21" s="108">
        <v>1</v>
      </c>
      <c r="T21" s="108">
        <v>3</v>
      </c>
      <c r="U21" s="108">
        <f t="shared" si="7"/>
        <v>3</v>
      </c>
      <c r="V21" s="108" t="str">
        <f t="shared" si="8"/>
        <v>1_3</v>
      </c>
      <c r="W21" s="109">
        <v>2012</v>
      </c>
      <c r="X21" s="109"/>
      <c r="Y21" s="108">
        <v>1</v>
      </c>
      <c r="Z21" s="108">
        <v>3</v>
      </c>
      <c r="AA21" s="108">
        <f t="shared" si="9"/>
        <v>3</v>
      </c>
      <c r="AB21" s="108" t="str">
        <f t="shared" si="10"/>
        <v>1_3</v>
      </c>
      <c r="AC21" s="109">
        <v>2052</v>
      </c>
      <c r="AD21" s="179"/>
      <c r="AE21" s="108">
        <v>1</v>
      </c>
      <c r="AF21" s="108">
        <v>3</v>
      </c>
      <c r="AG21" s="108">
        <f t="shared" si="11"/>
        <v>3</v>
      </c>
      <c r="AH21" s="108" t="str">
        <f t="shared" si="0"/>
        <v>1_3</v>
      </c>
      <c r="AI21" s="65">
        <f t="shared" si="12"/>
        <v>2012</v>
      </c>
      <c r="AJ21" s="65">
        <f t="shared" si="13"/>
        <v>2052</v>
      </c>
      <c r="AK21" s="136">
        <f t="shared" si="14"/>
        <v>2052</v>
      </c>
      <c r="AL21" s="43">
        <f t="shared" si="15"/>
        <v>13.153846153846153</v>
      </c>
      <c r="AM21" s="43"/>
      <c r="AN21" s="43"/>
      <c r="AO21" s="43"/>
      <c r="AP21" s="43"/>
      <c r="AQ21" s="43"/>
      <c r="AR21" s="5"/>
      <c r="AS21" s="5"/>
      <c r="AT21" s="5"/>
      <c r="AU21" s="5"/>
      <c r="AV21" s="5"/>
      <c r="AW21" s="5"/>
      <c r="AX21" s="6"/>
    </row>
    <row r="22" spans="1:50" x14ac:dyDescent="0.15">
      <c r="A22" s="108">
        <v>1</v>
      </c>
      <c r="B22" s="108">
        <v>4</v>
      </c>
      <c r="C22" s="108">
        <f t="shared" si="1"/>
        <v>4</v>
      </c>
      <c r="D22" s="108" t="str">
        <f t="shared" si="2"/>
        <v>1_4</v>
      </c>
      <c r="E22" s="109">
        <v>1945</v>
      </c>
      <c r="F22" s="108"/>
      <c r="G22" s="108">
        <v>1</v>
      </c>
      <c r="H22" s="108">
        <v>4</v>
      </c>
      <c r="I22" s="108">
        <f t="shared" si="3"/>
        <v>4</v>
      </c>
      <c r="J22" s="108" t="str">
        <f t="shared" si="4"/>
        <v>1_4</v>
      </c>
      <c r="K22" s="109">
        <v>2008</v>
      </c>
      <c r="L22" s="5"/>
      <c r="M22" s="108">
        <v>1</v>
      </c>
      <c r="N22" s="108">
        <v>4</v>
      </c>
      <c r="O22" s="108">
        <f t="shared" si="5"/>
        <v>4</v>
      </c>
      <c r="P22" s="108" t="str">
        <f t="shared" si="6"/>
        <v>1_4</v>
      </c>
      <c r="Q22" s="109">
        <v>2058</v>
      </c>
      <c r="R22" s="109"/>
      <c r="S22" s="108">
        <v>1</v>
      </c>
      <c r="T22" s="108">
        <v>4</v>
      </c>
      <c r="U22" s="108">
        <f t="shared" si="7"/>
        <v>4</v>
      </c>
      <c r="V22" s="108" t="str">
        <f t="shared" si="8"/>
        <v>1_4</v>
      </c>
      <c r="W22" s="109">
        <v>2058</v>
      </c>
      <c r="X22" s="109"/>
      <c r="Y22" s="108">
        <v>1</v>
      </c>
      <c r="Z22" s="108">
        <v>4</v>
      </c>
      <c r="AA22" s="108">
        <f t="shared" si="9"/>
        <v>4</v>
      </c>
      <c r="AB22" s="108" t="str">
        <f t="shared" si="10"/>
        <v>1_4</v>
      </c>
      <c r="AC22" s="109">
        <v>2099</v>
      </c>
      <c r="AD22" s="179"/>
      <c r="AE22" s="108">
        <v>1</v>
      </c>
      <c r="AF22" s="108">
        <v>4</v>
      </c>
      <c r="AG22" s="108">
        <f t="shared" si="11"/>
        <v>4</v>
      </c>
      <c r="AH22" s="108" t="str">
        <f t="shared" si="0"/>
        <v>1_4</v>
      </c>
      <c r="AI22" s="65">
        <f t="shared" si="12"/>
        <v>2058</v>
      </c>
      <c r="AJ22" s="65">
        <f t="shared" si="13"/>
        <v>2099</v>
      </c>
      <c r="AK22" s="136">
        <f t="shared" si="14"/>
        <v>2099</v>
      </c>
      <c r="AL22" s="43">
        <f t="shared" si="15"/>
        <v>13.455128205128204</v>
      </c>
      <c r="AM22" s="43"/>
      <c r="AN22" s="43"/>
      <c r="AO22" s="43"/>
      <c r="AP22" s="43"/>
      <c r="AQ22" s="43"/>
      <c r="AR22" s="5"/>
      <c r="AS22" s="5"/>
      <c r="AT22" s="5"/>
      <c r="AU22" s="5"/>
      <c r="AV22" s="5"/>
      <c r="AW22" s="5"/>
      <c r="AX22" s="6"/>
    </row>
    <row r="23" spans="1:50" x14ac:dyDescent="0.15">
      <c r="A23" s="108">
        <v>1</v>
      </c>
      <c r="B23" s="108">
        <v>5</v>
      </c>
      <c r="C23" s="108">
        <f t="shared" si="1"/>
        <v>5</v>
      </c>
      <c r="D23" s="108" t="str">
        <f t="shared" si="2"/>
        <v>1_5</v>
      </c>
      <c r="E23" s="109">
        <v>1989</v>
      </c>
      <c r="F23" s="108"/>
      <c r="G23" s="108">
        <v>1</v>
      </c>
      <c r="H23" s="108">
        <v>5</v>
      </c>
      <c r="I23" s="108">
        <f t="shared" si="3"/>
        <v>5</v>
      </c>
      <c r="J23" s="108" t="str">
        <f t="shared" si="4"/>
        <v>1_5</v>
      </c>
      <c r="K23" s="109">
        <v>2054</v>
      </c>
      <c r="L23" s="5"/>
      <c r="M23" s="108">
        <v>1</v>
      </c>
      <c r="N23" s="108">
        <v>5</v>
      </c>
      <c r="O23" s="108">
        <f t="shared" si="5"/>
        <v>5</v>
      </c>
      <c r="P23" s="108" t="str">
        <f t="shared" si="6"/>
        <v>1_5</v>
      </c>
      <c r="Q23" s="109">
        <v>2105</v>
      </c>
      <c r="R23" s="109"/>
      <c r="S23" s="108">
        <v>1</v>
      </c>
      <c r="T23" s="108">
        <v>5</v>
      </c>
      <c r="U23" s="108">
        <f t="shared" si="7"/>
        <v>5</v>
      </c>
      <c r="V23" s="108" t="str">
        <f t="shared" si="8"/>
        <v>1_5</v>
      </c>
      <c r="W23" s="109">
        <v>2105</v>
      </c>
      <c r="X23" s="109"/>
      <c r="Y23" s="108">
        <v>1</v>
      </c>
      <c r="Z23" s="108">
        <v>5</v>
      </c>
      <c r="AA23" s="108">
        <f t="shared" si="9"/>
        <v>5</v>
      </c>
      <c r="AB23" s="108" t="str">
        <f t="shared" si="10"/>
        <v>1_5</v>
      </c>
      <c r="AC23" s="109">
        <v>2147</v>
      </c>
      <c r="AD23" s="179"/>
      <c r="AE23" s="108">
        <v>1</v>
      </c>
      <c r="AF23" s="108">
        <v>5</v>
      </c>
      <c r="AG23" s="108">
        <f t="shared" si="11"/>
        <v>5</v>
      </c>
      <c r="AH23" s="108" t="str">
        <f t="shared" si="0"/>
        <v>1_5</v>
      </c>
      <c r="AI23" s="65">
        <f t="shared" si="12"/>
        <v>2105</v>
      </c>
      <c r="AJ23" s="65">
        <f t="shared" si="13"/>
        <v>2147</v>
      </c>
      <c r="AK23" s="136">
        <f t="shared" si="14"/>
        <v>2147</v>
      </c>
      <c r="AL23" s="43">
        <f t="shared" si="15"/>
        <v>13.762820512820513</v>
      </c>
      <c r="AM23" s="43"/>
      <c r="AN23" s="43"/>
      <c r="AO23" s="43"/>
      <c r="AP23" s="43"/>
      <c r="AQ23" s="43"/>
      <c r="AR23" s="5"/>
      <c r="AS23" s="5"/>
      <c r="AT23" s="5"/>
      <c r="AU23" s="5"/>
      <c r="AV23" s="5"/>
      <c r="AW23" s="5"/>
      <c r="AX23" s="6"/>
    </row>
    <row r="24" spans="1:50" x14ac:dyDescent="0.15">
      <c r="A24" s="108">
        <v>1</v>
      </c>
      <c r="B24" s="108">
        <v>6</v>
      </c>
      <c r="C24" s="108">
        <f t="shared" si="1"/>
        <v>6</v>
      </c>
      <c r="D24" s="108" t="str">
        <f t="shared" si="2"/>
        <v>1_6</v>
      </c>
      <c r="E24" s="109">
        <v>2038</v>
      </c>
      <c r="F24" s="108"/>
      <c r="G24" s="108">
        <v>1</v>
      </c>
      <c r="H24" s="108">
        <v>6</v>
      </c>
      <c r="I24" s="108">
        <f t="shared" si="3"/>
        <v>6</v>
      </c>
      <c r="J24" s="108" t="str">
        <f t="shared" si="4"/>
        <v>1_6</v>
      </c>
      <c r="K24" s="109">
        <v>2104</v>
      </c>
      <c r="L24" s="5"/>
      <c r="M24" s="108">
        <v>1</v>
      </c>
      <c r="N24" s="108">
        <v>6</v>
      </c>
      <c r="O24" s="108">
        <f t="shared" si="5"/>
        <v>6</v>
      </c>
      <c r="P24" s="108" t="str">
        <f t="shared" si="6"/>
        <v>1_6</v>
      </c>
      <c r="Q24" s="109">
        <v>2157</v>
      </c>
      <c r="R24" s="109"/>
      <c r="S24" s="108">
        <v>1</v>
      </c>
      <c r="T24" s="108">
        <v>6</v>
      </c>
      <c r="U24" s="108">
        <f t="shared" si="7"/>
        <v>6</v>
      </c>
      <c r="V24" s="108" t="str">
        <f t="shared" si="8"/>
        <v>1_6</v>
      </c>
      <c r="W24" s="109">
        <v>2157</v>
      </c>
      <c r="X24" s="109"/>
      <c r="Y24" s="108">
        <v>1</v>
      </c>
      <c r="Z24" s="108">
        <v>6</v>
      </c>
      <c r="AA24" s="108">
        <f t="shared" si="9"/>
        <v>6</v>
      </c>
      <c r="AB24" s="108" t="str">
        <f t="shared" si="10"/>
        <v>1_6</v>
      </c>
      <c r="AC24" s="109">
        <v>2200</v>
      </c>
      <c r="AD24" s="179"/>
      <c r="AE24" s="108">
        <v>1</v>
      </c>
      <c r="AF24" s="108">
        <v>6</v>
      </c>
      <c r="AG24" s="108">
        <f t="shared" si="11"/>
        <v>6</v>
      </c>
      <c r="AH24" s="108" t="str">
        <f t="shared" si="0"/>
        <v>1_6</v>
      </c>
      <c r="AI24" s="65">
        <f t="shared" si="12"/>
        <v>2157</v>
      </c>
      <c r="AJ24" s="65">
        <f t="shared" si="13"/>
        <v>2200</v>
      </c>
      <c r="AK24" s="136">
        <f t="shared" si="14"/>
        <v>2200</v>
      </c>
      <c r="AL24" s="43">
        <f t="shared" si="15"/>
        <v>14.102564102564102</v>
      </c>
      <c r="AM24" s="43"/>
      <c r="AN24" s="43"/>
      <c r="AO24" s="43"/>
      <c r="AP24" s="43"/>
      <c r="AQ24" s="43"/>
      <c r="AR24" s="5"/>
      <c r="AS24" s="5"/>
      <c r="AT24" s="5"/>
      <c r="AU24" s="5"/>
      <c r="AV24" s="5"/>
      <c r="AW24" s="5"/>
      <c r="AX24" s="6"/>
    </row>
    <row r="25" spans="1:50" x14ac:dyDescent="0.15">
      <c r="A25" s="108">
        <v>1</v>
      </c>
      <c r="B25" s="108">
        <v>7</v>
      </c>
      <c r="C25" s="108">
        <f t="shared" si="1"/>
        <v>7</v>
      </c>
      <c r="D25" s="108" t="str">
        <f t="shared" si="2"/>
        <v>1_7</v>
      </c>
      <c r="E25" s="109">
        <v>2089</v>
      </c>
      <c r="F25" s="108"/>
      <c r="G25" s="108">
        <v>1</v>
      </c>
      <c r="H25" s="108">
        <v>7</v>
      </c>
      <c r="I25" s="108">
        <f t="shared" si="3"/>
        <v>7</v>
      </c>
      <c r="J25" s="108" t="str">
        <f t="shared" si="4"/>
        <v>1_7</v>
      </c>
      <c r="K25" s="109">
        <v>2157</v>
      </c>
      <c r="L25" s="5"/>
      <c r="M25" s="108">
        <v>1</v>
      </c>
      <c r="N25" s="108">
        <v>7</v>
      </c>
      <c r="O25" s="108">
        <f t="shared" si="5"/>
        <v>7</v>
      </c>
      <c r="P25" s="108" t="str">
        <f t="shared" si="6"/>
        <v>1_7</v>
      </c>
      <c r="Q25" s="109">
        <v>2211</v>
      </c>
      <c r="R25" s="109"/>
      <c r="S25" s="108">
        <v>1</v>
      </c>
      <c r="T25" s="108">
        <v>7</v>
      </c>
      <c r="U25" s="108">
        <f t="shared" si="7"/>
        <v>7</v>
      </c>
      <c r="V25" s="108" t="str">
        <f t="shared" si="8"/>
        <v>1_7</v>
      </c>
      <c r="W25" s="109">
        <v>2211</v>
      </c>
      <c r="X25" s="109"/>
      <c r="Y25" s="108">
        <v>1</v>
      </c>
      <c r="Z25" s="108">
        <v>7</v>
      </c>
      <c r="AA25" s="108">
        <f t="shared" si="9"/>
        <v>7</v>
      </c>
      <c r="AB25" s="108" t="str">
        <f t="shared" si="10"/>
        <v>1_7</v>
      </c>
      <c r="AC25" s="109">
        <v>2255</v>
      </c>
      <c r="AD25" s="179"/>
      <c r="AE25" s="108">
        <v>1</v>
      </c>
      <c r="AF25" s="108">
        <v>7</v>
      </c>
      <c r="AG25" s="108">
        <f t="shared" si="11"/>
        <v>7</v>
      </c>
      <c r="AH25" s="108" t="str">
        <f t="shared" si="0"/>
        <v>1_7</v>
      </c>
      <c r="AI25" s="65">
        <f t="shared" si="12"/>
        <v>2211</v>
      </c>
      <c r="AJ25" s="65">
        <f t="shared" si="13"/>
        <v>2255</v>
      </c>
      <c r="AK25" s="136">
        <f t="shared" si="14"/>
        <v>2255</v>
      </c>
      <c r="AL25" s="43">
        <f t="shared" si="15"/>
        <v>14.455128205128204</v>
      </c>
      <c r="AM25" s="43"/>
      <c r="AN25" s="43"/>
      <c r="AO25" s="43"/>
      <c r="AP25" s="43"/>
      <c r="AQ25" s="43"/>
      <c r="AR25" s="5"/>
      <c r="AS25" s="5"/>
      <c r="AT25" s="5"/>
      <c r="AU25" s="5"/>
      <c r="AV25" s="5"/>
      <c r="AW25" s="5"/>
      <c r="AX25" s="6"/>
    </row>
    <row r="26" spans="1:50" x14ac:dyDescent="0.15">
      <c r="A26" s="108">
        <v>1</v>
      </c>
      <c r="B26" s="108">
        <v>8</v>
      </c>
      <c r="C26" s="108">
        <f t="shared" si="1"/>
        <v>8</v>
      </c>
      <c r="D26" s="108" t="str">
        <f t="shared" si="2"/>
        <v>1_8</v>
      </c>
      <c r="E26" s="109">
        <v>2138</v>
      </c>
      <c r="F26" s="108"/>
      <c r="G26" s="108">
        <v>1</v>
      </c>
      <c r="H26" s="108">
        <v>8</v>
      </c>
      <c r="I26" s="108">
        <f t="shared" si="3"/>
        <v>8</v>
      </c>
      <c r="J26" s="108" t="str">
        <f t="shared" si="4"/>
        <v>1_8</v>
      </c>
      <c r="K26" s="109">
        <v>2207</v>
      </c>
      <c r="L26" s="5"/>
      <c r="M26" s="108">
        <v>1</v>
      </c>
      <c r="N26" s="108">
        <v>8</v>
      </c>
      <c r="O26" s="108">
        <f t="shared" si="5"/>
        <v>8</v>
      </c>
      <c r="P26" s="108" t="str">
        <f t="shared" si="6"/>
        <v>1_8</v>
      </c>
      <c r="Q26" s="109">
        <v>2262</v>
      </c>
      <c r="R26" s="109"/>
      <c r="S26" s="108">
        <v>1</v>
      </c>
      <c r="T26" s="108">
        <v>8</v>
      </c>
      <c r="U26" s="108">
        <f t="shared" si="7"/>
        <v>8</v>
      </c>
      <c r="V26" s="108" t="str">
        <f t="shared" si="8"/>
        <v>1_8</v>
      </c>
      <c r="W26" s="109">
        <v>2262</v>
      </c>
      <c r="X26" s="109"/>
      <c r="Y26" s="108">
        <v>1</v>
      </c>
      <c r="Z26" s="108">
        <v>8</v>
      </c>
      <c r="AA26" s="108">
        <f t="shared" si="9"/>
        <v>8</v>
      </c>
      <c r="AB26" s="108" t="str">
        <f t="shared" si="10"/>
        <v>1_8</v>
      </c>
      <c r="AC26" s="109">
        <v>2307</v>
      </c>
      <c r="AD26" s="179"/>
      <c r="AE26" s="108">
        <v>1</v>
      </c>
      <c r="AF26" s="108">
        <v>8</v>
      </c>
      <c r="AG26" s="108">
        <f t="shared" si="11"/>
        <v>8</v>
      </c>
      <c r="AH26" s="108" t="str">
        <f t="shared" si="0"/>
        <v>1_8</v>
      </c>
      <c r="AI26" s="65">
        <f t="shared" si="12"/>
        <v>2262</v>
      </c>
      <c r="AJ26" s="65">
        <f t="shared" si="13"/>
        <v>2307</v>
      </c>
      <c r="AK26" s="136">
        <f t="shared" si="14"/>
        <v>2307</v>
      </c>
      <c r="AL26" s="43">
        <f t="shared" si="15"/>
        <v>14.788461538461538</v>
      </c>
      <c r="AM26" s="43"/>
      <c r="AN26" s="43"/>
      <c r="AO26" s="43"/>
      <c r="AP26" s="43"/>
      <c r="AQ26" s="43"/>
      <c r="AR26" s="5"/>
      <c r="AS26" s="5"/>
      <c r="AT26" s="5"/>
      <c r="AU26" s="5"/>
      <c r="AV26" s="5"/>
      <c r="AW26" s="5"/>
      <c r="AX26" s="6"/>
    </row>
    <row r="27" spans="1:50" x14ac:dyDescent="0.15">
      <c r="A27" s="108">
        <v>1</v>
      </c>
      <c r="B27" s="108">
        <v>9</v>
      </c>
      <c r="C27" s="108">
        <f t="shared" si="1"/>
        <v>9</v>
      </c>
      <c r="D27" s="108" t="str">
        <f t="shared" si="2"/>
        <v>1_9</v>
      </c>
      <c r="E27" s="109">
        <v>2191</v>
      </c>
      <c r="F27" s="108"/>
      <c r="G27" s="108">
        <v>1</v>
      </c>
      <c r="H27" s="108">
        <v>9</v>
      </c>
      <c r="I27" s="108">
        <f t="shared" si="3"/>
        <v>9</v>
      </c>
      <c r="J27" s="108" t="str">
        <f t="shared" si="4"/>
        <v>1_9</v>
      </c>
      <c r="K27" s="109">
        <v>2262</v>
      </c>
      <c r="L27" s="5"/>
      <c r="M27" s="108">
        <v>1</v>
      </c>
      <c r="N27" s="108">
        <v>9</v>
      </c>
      <c r="O27" s="108">
        <f t="shared" si="5"/>
        <v>9</v>
      </c>
      <c r="P27" s="108" t="str">
        <f t="shared" si="6"/>
        <v>1_9</v>
      </c>
      <c r="Q27" s="109">
        <v>2319</v>
      </c>
      <c r="R27" s="109"/>
      <c r="S27" s="108">
        <v>1</v>
      </c>
      <c r="T27" s="108">
        <v>9</v>
      </c>
      <c r="U27" s="108">
        <f t="shared" si="7"/>
        <v>9</v>
      </c>
      <c r="V27" s="108" t="str">
        <f t="shared" si="8"/>
        <v>1_9</v>
      </c>
      <c r="W27" s="109">
        <v>2319</v>
      </c>
      <c r="X27" s="109"/>
      <c r="Y27" s="108">
        <v>1</v>
      </c>
      <c r="Z27" s="108">
        <v>9</v>
      </c>
      <c r="AA27" s="108">
        <f t="shared" si="9"/>
        <v>9</v>
      </c>
      <c r="AB27" s="108" t="str">
        <f t="shared" si="10"/>
        <v>1_9</v>
      </c>
      <c r="AC27" s="109">
        <v>2365</v>
      </c>
      <c r="AD27" s="179"/>
      <c r="AE27" s="108">
        <v>1</v>
      </c>
      <c r="AF27" s="108">
        <v>9</v>
      </c>
      <c r="AG27" s="108">
        <f t="shared" si="11"/>
        <v>9</v>
      </c>
      <c r="AH27" s="108" t="str">
        <f t="shared" si="0"/>
        <v>1_9</v>
      </c>
      <c r="AI27" s="65">
        <f t="shared" si="12"/>
        <v>2319</v>
      </c>
      <c r="AJ27" s="65">
        <f t="shared" si="13"/>
        <v>2365</v>
      </c>
      <c r="AK27" s="136">
        <f t="shared" si="14"/>
        <v>2365</v>
      </c>
      <c r="AL27" s="43">
        <f t="shared" si="15"/>
        <v>15.160256410256411</v>
      </c>
      <c r="AM27" s="43"/>
      <c r="AN27" s="43"/>
      <c r="AO27" s="43"/>
      <c r="AP27" s="43"/>
      <c r="AQ27" s="43"/>
      <c r="AR27" s="5"/>
      <c r="AS27" s="5"/>
      <c r="AT27" s="5"/>
      <c r="AU27" s="5"/>
      <c r="AV27" s="5"/>
      <c r="AW27" s="5"/>
      <c r="AX27" s="6"/>
    </row>
    <row r="28" spans="1:50" x14ac:dyDescent="0.15">
      <c r="A28" s="108">
        <v>1</v>
      </c>
      <c r="B28" s="108">
        <v>10</v>
      </c>
      <c r="C28" s="108">
        <f t="shared" si="1"/>
        <v>10</v>
      </c>
      <c r="D28" s="108" t="str">
        <f t="shared" si="2"/>
        <v>1_10</v>
      </c>
      <c r="E28" s="108"/>
      <c r="F28" s="108"/>
      <c r="G28" s="108">
        <v>1</v>
      </c>
      <c r="H28" s="108">
        <v>10</v>
      </c>
      <c r="I28" s="108">
        <f t="shared" si="3"/>
        <v>10</v>
      </c>
      <c r="J28" s="108" t="str">
        <f t="shared" si="4"/>
        <v>1_10</v>
      </c>
      <c r="K28" s="108"/>
      <c r="L28" s="5"/>
      <c r="M28" s="108">
        <v>1</v>
      </c>
      <c r="N28" s="108">
        <v>10</v>
      </c>
      <c r="O28" s="108">
        <f t="shared" si="5"/>
        <v>10</v>
      </c>
      <c r="P28" s="108" t="str">
        <f t="shared" si="6"/>
        <v>1_10</v>
      </c>
      <c r="Q28" s="108"/>
      <c r="R28" s="108"/>
      <c r="S28" s="108">
        <v>1</v>
      </c>
      <c r="T28" s="108">
        <v>10</v>
      </c>
      <c r="U28" s="108">
        <f t="shared" si="7"/>
        <v>10</v>
      </c>
      <c r="V28" s="108" t="str">
        <f t="shared" si="8"/>
        <v>1_10</v>
      </c>
      <c r="W28" s="109" t="s">
        <v>695</v>
      </c>
      <c r="X28" s="109"/>
      <c r="Y28" s="108">
        <v>1</v>
      </c>
      <c r="Z28" s="108">
        <v>10</v>
      </c>
      <c r="AA28" s="108">
        <f t="shared" si="9"/>
        <v>10</v>
      </c>
      <c r="AB28" s="108" t="str">
        <f t="shared" si="10"/>
        <v>1_10</v>
      </c>
      <c r="AC28" s="109" t="s">
        <v>695</v>
      </c>
      <c r="AD28" s="179"/>
      <c r="AE28" s="108">
        <v>1</v>
      </c>
      <c r="AF28" s="108">
        <v>10</v>
      </c>
      <c r="AG28" s="108">
        <f t="shared" si="11"/>
        <v>10</v>
      </c>
      <c r="AH28" s="108" t="str">
        <f t="shared" si="0"/>
        <v>1_10</v>
      </c>
      <c r="AI28" s="65" t="str">
        <f t="shared" si="12"/>
        <v/>
      </c>
      <c r="AJ28" s="65" t="str">
        <f t="shared" si="13"/>
        <v/>
      </c>
      <c r="AK28" s="136" t="str">
        <f t="shared" si="14"/>
        <v/>
      </c>
      <c r="AL28" s="43" t="str">
        <f t="shared" si="15"/>
        <v/>
      </c>
      <c r="AM28" s="43"/>
      <c r="AN28" s="43"/>
      <c r="AO28" s="43"/>
      <c r="AP28" s="43"/>
      <c r="AQ28" s="43"/>
      <c r="AR28" s="5"/>
      <c r="AS28" s="5"/>
      <c r="AT28" s="5"/>
      <c r="AU28" s="5"/>
      <c r="AV28" s="5"/>
      <c r="AW28" s="5"/>
      <c r="AX28" s="6"/>
    </row>
    <row r="29" spans="1:50" x14ac:dyDescent="0.15">
      <c r="A29" s="108">
        <v>1</v>
      </c>
      <c r="B29" s="108">
        <v>11</v>
      </c>
      <c r="C29" s="108">
        <f t="shared" si="1"/>
        <v>11</v>
      </c>
      <c r="D29" s="108" t="str">
        <f t="shared" si="2"/>
        <v>1_11</v>
      </c>
      <c r="E29" s="108"/>
      <c r="F29" s="108"/>
      <c r="G29" s="108">
        <v>1</v>
      </c>
      <c r="H29" s="108">
        <v>11</v>
      </c>
      <c r="I29" s="108">
        <f t="shared" si="3"/>
        <v>11</v>
      </c>
      <c r="J29" s="108" t="str">
        <f t="shared" si="4"/>
        <v>1_11</v>
      </c>
      <c r="K29" s="108"/>
      <c r="L29" s="5"/>
      <c r="M29" s="108">
        <v>1</v>
      </c>
      <c r="N29" s="108">
        <v>11</v>
      </c>
      <c r="O29" s="108">
        <f t="shared" si="5"/>
        <v>11</v>
      </c>
      <c r="P29" s="108" t="str">
        <f t="shared" si="6"/>
        <v>1_11</v>
      </c>
      <c r="Q29" s="108"/>
      <c r="R29" s="108"/>
      <c r="S29" s="108">
        <v>1</v>
      </c>
      <c r="T29" s="108">
        <v>11</v>
      </c>
      <c r="U29" s="108">
        <f t="shared" si="7"/>
        <v>11</v>
      </c>
      <c r="V29" s="108" t="str">
        <f t="shared" si="8"/>
        <v>1_11</v>
      </c>
      <c r="W29" s="109" t="s">
        <v>695</v>
      </c>
      <c r="X29" s="109"/>
      <c r="Y29" s="108">
        <v>1</v>
      </c>
      <c r="Z29" s="108">
        <v>11</v>
      </c>
      <c r="AA29" s="108">
        <f t="shared" si="9"/>
        <v>11</v>
      </c>
      <c r="AB29" s="108" t="str">
        <f t="shared" si="10"/>
        <v>1_11</v>
      </c>
      <c r="AC29" s="109" t="s">
        <v>695</v>
      </c>
      <c r="AD29" s="179"/>
      <c r="AE29" s="108">
        <v>1</v>
      </c>
      <c r="AF29" s="108">
        <v>11</v>
      </c>
      <c r="AG29" s="108">
        <f t="shared" si="11"/>
        <v>11</v>
      </c>
      <c r="AH29" s="108" t="str">
        <f t="shared" si="0"/>
        <v>1_11</v>
      </c>
      <c r="AI29" s="65" t="str">
        <f t="shared" si="12"/>
        <v/>
      </c>
      <c r="AJ29" s="65" t="str">
        <f t="shared" si="13"/>
        <v/>
      </c>
      <c r="AK29" s="136" t="str">
        <f t="shared" si="14"/>
        <v/>
      </c>
      <c r="AL29" s="43" t="str">
        <f t="shared" si="15"/>
        <v/>
      </c>
      <c r="AM29" s="43"/>
      <c r="AN29" s="43"/>
      <c r="AO29" s="43"/>
      <c r="AP29" s="43"/>
      <c r="AQ29" s="43"/>
      <c r="AR29" s="5"/>
      <c r="AS29" s="5"/>
      <c r="AT29" s="5"/>
      <c r="AU29" s="5"/>
      <c r="AV29" s="5"/>
      <c r="AW29" s="5"/>
      <c r="AX29" s="6"/>
    </row>
    <row r="30" spans="1:50" x14ac:dyDescent="0.15">
      <c r="A30" s="108">
        <v>1</v>
      </c>
      <c r="B30" s="108">
        <v>12</v>
      </c>
      <c r="C30" s="108">
        <f t="shared" si="1"/>
        <v>12</v>
      </c>
      <c r="D30" s="108" t="str">
        <f t="shared" si="2"/>
        <v>1_12</v>
      </c>
      <c r="E30" s="108"/>
      <c r="F30" s="108"/>
      <c r="G30" s="108">
        <v>1</v>
      </c>
      <c r="H30" s="108">
        <v>12</v>
      </c>
      <c r="I30" s="108">
        <f t="shared" si="3"/>
        <v>12</v>
      </c>
      <c r="J30" s="108" t="str">
        <f t="shared" si="4"/>
        <v>1_12</v>
      </c>
      <c r="K30" s="108"/>
      <c r="L30" s="5"/>
      <c r="M30" s="108">
        <v>1</v>
      </c>
      <c r="N30" s="108">
        <v>12</v>
      </c>
      <c r="O30" s="108">
        <f t="shared" si="5"/>
        <v>12</v>
      </c>
      <c r="P30" s="108" t="str">
        <f t="shared" si="6"/>
        <v>1_12</v>
      </c>
      <c r="Q30" s="108"/>
      <c r="R30" s="108"/>
      <c r="S30" s="108">
        <v>1</v>
      </c>
      <c r="T30" s="108">
        <v>12</v>
      </c>
      <c r="U30" s="108">
        <f t="shared" si="7"/>
        <v>12</v>
      </c>
      <c r="V30" s="108" t="str">
        <f t="shared" si="8"/>
        <v>1_12</v>
      </c>
      <c r="W30" s="109" t="s">
        <v>695</v>
      </c>
      <c r="X30" s="109"/>
      <c r="Y30" s="108">
        <v>1</v>
      </c>
      <c r="Z30" s="108">
        <v>12</v>
      </c>
      <c r="AA30" s="108">
        <f t="shared" si="9"/>
        <v>12</v>
      </c>
      <c r="AB30" s="108" t="str">
        <f t="shared" si="10"/>
        <v>1_12</v>
      </c>
      <c r="AC30" s="109" t="s">
        <v>695</v>
      </c>
      <c r="AD30" s="179"/>
      <c r="AE30" s="108">
        <v>1</v>
      </c>
      <c r="AF30" s="108">
        <v>12</v>
      </c>
      <c r="AG30" s="108">
        <f t="shared" si="11"/>
        <v>12</v>
      </c>
      <c r="AH30" s="108" t="str">
        <f t="shared" si="0"/>
        <v>1_12</v>
      </c>
      <c r="AI30" s="65" t="str">
        <f t="shared" si="12"/>
        <v/>
      </c>
      <c r="AJ30" s="65" t="str">
        <f t="shared" si="13"/>
        <v/>
      </c>
      <c r="AK30" s="136" t="str">
        <f t="shared" si="14"/>
        <v/>
      </c>
      <c r="AL30" s="43" t="str">
        <f t="shared" si="15"/>
        <v/>
      </c>
      <c r="AM30" s="43"/>
      <c r="AN30" s="43"/>
      <c r="AO30" s="43"/>
      <c r="AP30" s="43"/>
      <c r="AQ30" s="43"/>
      <c r="AR30" s="5"/>
      <c r="AS30" s="5"/>
      <c r="AT30" s="5"/>
      <c r="AU30" s="5"/>
      <c r="AV30" s="5"/>
      <c r="AW30" s="5"/>
      <c r="AX30" s="6"/>
    </row>
    <row r="31" spans="1:50" x14ac:dyDescent="0.15">
      <c r="A31" s="108">
        <v>1</v>
      </c>
      <c r="B31" s="108">
        <v>13</v>
      </c>
      <c r="C31" s="108">
        <f t="shared" si="1"/>
        <v>13</v>
      </c>
      <c r="D31" s="108" t="str">
        <f t="shared" si="2"/>
        <v>1_13</v>
      </c>
      <c r="E31" s="108"/>
      <c r="F31" s="108"/>
      <c r="G31" s="108">
        <v>1</v>
      </c>
      <c r="H31" s="108">
        <v>13</v>
      </c>
      <c r="I31" s="108">
        <f t="shared" si="3"/>
        <v>13</v>
      </c>
      <c r="J31" s="108" t="str">
        <f t="shared" si="4"/>
        <v>1_13</v>
      </c>
      <c r="K31" s="108"/>
      <c r="L31" s="5"/>
      <c r="M31" s="108">
        <v>1</v>
      </c>
      <c r="N31" s="108">
        <v>13</v>
      </c>
      <c r="O31" s="108">
        <f t="shared" si="5"/>
        <v>13</v>
      </c>
      <c r="P31" s="108" t="str">
        <f t="shared" si="6"/>
        <v>1_13</v>
      </c>
      <c r="Q31" s="108"/>
      <c r="R31" s="108"/>
      <c r="S31" s="108">
        <v>1</v>
      </c>
      <c r="T31" s="108">
        <v>13</v>
      </c>
      <c r="U31" s="108">
        <f t="shared" si="7"/>
        <v>13</v>
      </c>
      <c r="V31" s="108" t="str">
        <f t="shared" si="8"/>
        <v>1_13</v>
      </c>
      <c r="W31" s="109" t="s">
        <v>695</v>
      </c>
      <c r="X31" s="109"/>
      <c r="Y31" s="108">
        <v>1</v>
      </c>
      <c r="Z31" s="108">
        <v>13</v>
      </c>
      <c r="AA31" s="108">
        <f t="shared" si="9"/>
        <v>13</v>
      </c>
      <c r="AB31" s="108" t="str">
        <f t="shared" si="10"/>
        <v>1_13</v>
      </c>
      <c r="AC31" s="109" t="s">
        <v>695</v>
      </c>
      <c r="AD31" s="179"/>
      <c r="AE31" s="108">
        <v>1</v>
      </c>
      <c r="AF31" s="108">
        <v>13</v>
      </c>
      <c r="AG31" s="108">
        <f t="shared" si="11"/>
        <v>13</v>
      </c>
      <c r="AH31" s="108" t="str">
        <f t="shared" si="0"/>
        <v>1_13</v>
      </c>
      <c r="AI31" s="65" t="str">
        <f t="shared" si="12"/>
        <v/>
      </c>
      <c r="AJ31" s="65" t="str">
        <f t="shared" si="13"/>
        <v/>
      </c>
      <c r="AK31" s="136" t="str">
        <f t="shared" si="14"/>
        <v/>
      </c>
      <c r="AL31" s="43" t="str">
        <f t="shared" si="15"/>
        <v/>
      </c>
      <c r="AM31" s="43"/>
      <c r="AN31" s="43"/>
      <c r="AO31" s="43"/>
      <c r="AP31" s="43"/>
      <c r="AQ31" s="43"/>
      <c r="AR31" s="5"/>
      <c r="AS31" s="5"/>
      <c r="AT31" s="5"/>
      <c r="AU31" s="5"/>
      <c r="AV31" s="5"/>
      <c r="AW31" s="5"/>
      <c r="AX31" s="6"/>
    </row>
    <row r="32" spans="1:50" x14ac:dyDescent="0.15">
      <c r="A32" s="108">
        <v>1</v>
      </c>
      <c r="B32" s="108" t="s">
        <v>3</v>
      </c>
      <c r="C32" s="108" t="str">
        <f t="shared" si="1"/>
        <v>u1</v>
      </c>
      <c r="D32" s="108" t="str">
        <f t="shared" si="2"/>
        <v>1_u1</v>
      </c>
      <c r="E32" s="109">
        <v>2264</v>
      </c>
      <c r="F32" s="108"/>
      <c r="G32" s="108">
        <v>1</v>
      </c>
      <c r="H32" s="108" t="s">
        <v>3</v>
      </c>
      <c r="I32" s="108" t="str">
        <f t="shared" si="3"/>
        <v>u1</v>
      </c>
      <c r="J32" s="108" t="str">
        <f t="shared" si="4"/>
        <v>1_u1</v>
      </c>
      <c r="K32" s="109">
        <v>2338</v>
      </c>
      <c r="L32" s="5"/>
      <c r="M32" s="108">
        <v>1</v>
      </c>
      <c r="N32" s="108" t="s">
        <v>3</v>
      </c>
      <c r="O32" s="108" t="str">
        <f t="shared" si="5"/>
        <v>u1</v>
      </c>
      <c r="P32" s="108" t="str">
        <f t="shared" si="6"/>
        <v>1_u1</v>
      </c>
      <c r="Q32" s="109">
        <v>2396</v>
      </c>
      <c r="R32" s="109"/>
      <c r="S32" s="108">
        <v>1</v>
      </c>
      <c r="T32" s="108" t="s">
        <v>3</v>
      </c>
      <c r="U32" s="108" t="str">
        <f t="shared" si="7"/>
        <v>u1</v>
      </c>
      <c r="V32" s="108" t="str">
        <f t="shared" si="8"/>
        <v>1_u1</v>
      </c>
      <c r="W32" s="109">
        <v>2396</v>
      </c>
      <c r="X32" s="109"/>
      <c r="Y32" s="108">
        <v>1</v>
      </c>
      <c r="Z32" s="108" t="s">
        <v>3</v>
      </c>
      <c r="AA32" s="108" t="str">
        <f t="shared" si="9"/>
        <v>u1</v>
      </c>
      <c r="AB32" s="108" t="str">
        <f t="shared" si="10"/>
        <v>1_u1</v>
      </c>
      <c r="AC32" s="109">
        <v>2444</v>
      </c>
      <c r="AD32" s="179"/>
      <c r="AE32" s="108">
        <v>1</v>
      </c>
      <c r="AF32" s="108" t="s">
        <v>3</v>
      </c>
      <c r="AG32" s="108" t="str">
        <f t="shared" si="11"/>
        <v>u1</v>
      </c>
      <c r="AH32" s="108" t="str">
        <f t="shared" si="0"/>
        <v>1_u1</v>
      </c>
      <c r="AI32" s="65">
        <f t="shared" si="12"/>
        <v>2396</v>
      </c>
      <c r="AJ32" s="65">
        <f t="shared" si="13"/>
        <v>2444</v>
      </c>
      <c r="AK32" s="136">
        <f t="shared" si="14"/>
        <v>2444</v>
      </c>
      <c r="AL32" s="43">
        <f t="shared" si="15"/>
        <v>15.666666666666666</v>
      </c>
      <c r="AM32" s="43"/>
      <c r="AN32" s="43"/>
      <c r="AO32" s="43"/>
      <c r="AP32" s="43"/>
      <c r="AQ32" s="43"/>
      <c r="AR32" s="5"/>
      <c r="AS32" s="5"/>
      <c r="AT32" s="5"/>
      <c r="AU32" s="5"/>
      <c r="AV32" s="5"/>
      <c r="AW32" s="5"/>
      <c r="AX32" s="6"/>
    </row>
    <row r="33" spans="1:50" x14ac:dyDescent="0.15">
      <c r="A33" s="108">
        <v>1</v>
      </c>
      <c r="B33" s="108" t="s">
        <v>4</v>
      </c>
      <c r="C33" s="108" t="str">
        <f t="shared" si="1"/>
        <v>u2</v>
      </c>
      <c r="D33" s="108" t="str">
        <f t="shared" si="2"/>
        <v>1_u2</v>
      </c>
      <c r="E33" s="109">
        <v>2327</v>
      </c>
      <c r="F33" s="108"/>
      <c r="G33" s="108">
        <v>1</v>
      </c>
      <c r="H33" s="108" t="s">
        <v>4</v>
      </c>
      <c r="I33" s="108" t="str">
        <f t="shared" si="3"/>
        <v>u2</v>
      </c>
      <c r="J33" s="108" t="str">
        <f t="shared" si="4"/>
        <v>1_u2</v>
      </c>
      <c r="K33" s="109">
        <v>2403</v>
      </c>
      <c r="L33" s="5"/>
      <c r="M33" s="108">
        <v>1</v>
      </c>
      <c r="N33" s="108" t="s">
        <v>4</v>
      </c>
      <c r="O33" s="108" t="str">
        <f t="shared" si="5"/>
        <v>u2</v>
      </c>
      <c r="P33" s="108" t="str">
        <f t="shared" si="6"/>
        <v>1_u2</v>
      </c>
      <c r="Q33" s="109">
        <v>2463</v>
      </c>
      <c r="R33" s="109"/>
      <c r="S33" s="108">
        <v>1</v>
      </c>
      <c r="T33" s="108" t="s">
        <v>4</v>
      </c>
      <c r="U33" s="108" t="str">
        <f t="shared" si="7"/>
        <v>u2</v>
      </c>
      <c r="V33" s="108" t="str">
        <f t="shared" si="8"/>
        <v>1_u2</v>
      </c>
      <c r="W33" s="109">
        <v>2463</v>
      </c>
      <c r="X33" s="109"/>
      <c r="Y33" s="108">
        <v>1</v>
      </c>
      <c r="Z33" s="108" t="s">
        <v>4</v>
      </c>
      <c r="AA33" s="108" t="str">
        <f t="shared" si="9"/>
        <v>u2</v>
      </c>
      <c r="AB33" s="108" t="str">
        <f t="shared" si="10"/>
        <v>1_u2</v>
      </c>
      <c r="AC33" s="109">
        <v>2512</v>
      </c>
      <c r="AD33" s="179"/>
      <c r="AE33" s="108">
        <v>1</v>
      </c>
      <c r="AF33" s="108" t="s">
        <v>4</v>
      </c>
      <c r="AG33" s="108" t="str">
        <f t="shared" si="11"/>
        <v>u2</v>
      </c>
      <c r="AH33" s="108" t="str">
        <f t="shared" si="0"/>
        <v>1_u2</v>
      </c>
      <c r="AI33" s="65">
        <f t="shared" si="12"/>
        <v>2463</v>
      </c>
      <c r="AJ33" s="65">
        <f t="shared" si="13"/>
        <v>2512</v>
      </c>
      <c r="AK33" s="136">
        <f t="shared" si="14"/>
        <v>2512</v>
      </c>
      <c r="AL33" s="43">
        <f t="shared" si="15"/>
        <v>16.102564102564102</v>
      </c>
      <c r="AM33" s="43"/>
      <c r="AN33" s="43"/>
      <c r="AO33" s="43"/>
      <c r="AP33" s="43"/>
      <c r="AQ33" s="43"/>
      <c r="AR33" s="5"/>
      <c r="AS33" s="5"/>
      <c r="AT33" s="5"/>
      <c r="AU33" s="5"/>
      <c r="AV33" s="5"/>
      <c r="AW33" s="5"/>
      <c r="AX33" s="6"/>
    </row>
    <row r="34" spans="1:50" x14ac:dyDescent="0.15">
      <c r="A34" s="108">
        <v>1</v>
      </c>
      <c r="B34" s="108" t="s">
        <v>5</v>
      </c>
      <c r="C34" s="108" t="str">
        <f t="shared" si="1"/>
        <v>a</v>
      </c>
      <c r="D34" s="108" t="str">
        <f t="shared" si="2"/>
        <v>1_a</v>
      </c>
      <c r="E34" s="109">
        <v>2264</v>
      </c>
      <c r="F34" s="108"/>
      <c r="G34" s="108">
        <v>1</v>
      </c>
      <c r="H34" s="108" t="s">
        <v>5</v>
      </c>
      <c r="I34" s="108" t="str">
        <f t="shared" si="3"/>
        <v>a</v>
      </c>
      <c r="J34" s="108" t="str">
        <f t="shared" si="4"/>
        <v>1_a</v>
      </c>
      <c r="K34" s="109">
        <v>2338</v>
      </c>
      <c r="L34" s="5"/>
      <c r="M34" s="108">
        <v>1</v>
      </c>
      <c r="N34" s="108" t="s">
        <v>5</v>
      </c>
      <c r="O34" s="108" t="str">
        <f t="shared" si="5"/>
        <v>a</v>
      </c>
      <c r="P34" s="108" t="str">
        <f t="shared" si="6"/>
        <v>1_a</v>
      </c>
      <c r="Q34" s="109">
        <v>2396</v>
      </c>
      <c r="R34" s="109"/>
      <c r="S34" s="108">
        <v>1</v>
      </c>
      <c r="T34" s="108" t="s">
        <v>5</v>
      </c>
      <c r="U34" s="108" t="str">
        <f t="shared" si="7"/>
        <v>a</v>
      </c>
      <c r="V34" s="108" t="str">
        <f t="shared" si="8"/>
        <v>1_a</v>
      </c>
      <c r="W34" s="109">
        <v>2396</v>
      </c>
      <c r="X34" s="109"/>
      <c r="Y34" s="108">
        <v>1</v>
      </c>
      <c r="Z34" s="108" t="s">
        <v>5</v>
      </c>
      <c r="AA34" s="108" t="str">
        <f t="shared" si="9"/>
        <v>a</v>
      </c>
      <c r="AB34" s="108" t="str">
        <f t="shared" si="10"/>
        <v>1_a</v>
      </c>
      <c r="AC34" s="109">
        <v>2444</v>
      </c>
      <c r="AD34" s="179"/>
      <c r="AE34" s="108">
        <v>1</v>
      </c>
      <c r="AF34" s="108" t="s">
        <v>5</v>
      </c>
      <c r="AG34" s="108" t="str">
        <f t="shared" si="11"/>
        <v>a</v>
      </c>
      <c r="AH34" s="108" t="str">
        <f t="shared" si="0"/>
        <v>1_a</v>
      </c>
      <c r="AI34" s="65">
        <f t="shared" si="12"/>
        <v>2396</v>
      </c>
      <c r="AJ34" s="65">
        <f t="shared" si="13"/>
        <v>2444</v>
      </c>
      <c r="AK34" s="136">
        <f t="shared" si="14"/>
        <v>2444</v>
      </c>
      <c r="AL34" s="43">
        <f t="shared" si="15"/>
        <v>15.666666666666666</v>
      </c>
      <c r="AM34" s="43"/>
      <c r="AN34" s="43"/>
      <c r="AO34" s="43"/>
      <c r="AP34" s="43"/>
      <c r="AQ34" s="43"/>
      <c r="AR34" s="5"/>
      <c r="AS34" s="5"/>
      <c r="AT34" s="5"/>
      <c r="AU34" s="5"/>
      <c r="AV34" s="5"/>
      <c r="AW34" s="5"/>
      <c r="AX34" s="6"/>
    </row>
    <row r="35" spans="1:50" x14ac:dyDescent="0.15">
      <c r="A35" s="108">
        <v>1</v>
      </c>
      <c r="B35" s="108" t="s">
        <v>6</v>
      </c>
      <c r="C35" s="108" t="str">
        <f t="shared" si="1"/>
        <v>b</v>
      </c>
      <c r="D35" s="108" t="str">
        <f t="shared" si="2"/>
        <v>1_b</v>
      </c>
      <c r="E35" s="109">
        <v>2327</v>
      </c>
      <c r="F35" s="108"/>
      <c r="G35" s="108">
        <v>1</v>
      </c>
      <c r="H35" s="108" t="s">
        <v>6</v>
      </c>
      <c r="I35" s="108" t="str">
        <f t="shared" si="3"/>
        <v>b</v>
      </c>
      <c r="J35" s="108" t="str">
        <f t="shared" si="4"/>
        <v>1_b</v>
      </c>
      <c r="K35" s="109">
        <v>2403</v>
      </c>
      <c r="L35" s="5"/>
      <c r="M35" s="108">
        <v>1</v>
      </c>
      <c r="N35" s="108" t="s">
        <v>6</v>
      </c>
      <c r="O35" s="108" t="str">
        <f t="shared" si="5"/>
        <v>b</v>
      </c>
      <c r="P35" s="108" t="str">
        <f t="shared" si="6"/>
        <v>1_b</v>
      </c>
      <c r="Q35" s="109">
        <v>2463</v>
      </c>
      <c r="R35" s="109"/>
      <c r="S35" s="108">
        <v>1</v>
      </c>
      <c r="T35" s="108" t="s">
        <v>6</v>
      </c>
      <c r="U35" s="108" t="str">
        <f t="shared" si="7"/>
        <v>b</v>
      </c>
      <c r="V35" s="108" t="str">
        <f t="shared" si="8"/>
        <v>1_b</v>
      </c>
      <c r="W35" s="109">
        <v>2463</v>
      </c>
      <c r="X35" s="109"/>
      <c r="Y35" s="108">
        <v>1</v>
      </c>
      <c r="Z35" s="108" t="s">
        <v>6</v>
      </c>
      <c r="AA35" s="108" t="str">
        <f t="shared" si="9"/>
        <v>b</v>
      </c>
      <c r="AB35" s="108" t="str">
        <f t="shared" si="10"/>
        <v>1_b</v>
      </c>
      <c r="AC35" s="109">
        <v>2512</v>
      </c>
      <c r="AD35" s="179"/>
      <c r="AE35" s="108">
        <v>1</v>
      </c>
      <c r="AF35" s="108" t="s">
        <v>6</v>
      </c>
      <c r="AG35" s="108" t="str">
        <f t="shared" si="11"/>
        <v>b</v>
      </c>
      <c r="AH35" s="108" t="str">
        <f t="shared" si="0"/>
        <v>1_b</v>
      </c>
      <c r="AI35" s="65">
        <f t="shared" si="12"/>
        <v>2463</v>
      </c>
      <c r="AJ35" s="65">
        <f t="shared" si="13"/>
        <v>2512</v>
      </c>
      <c r="AK35" s="136">
        <f t="shared" si="14"/>
        <v>2512</v>
      </c>
      <c r="AL35" s="43">
        <f t="shared" si="15"/>
        <v>16.102564102564102</v>
      </c>
      <c r="AM35" s="43"/>
      <c r="AN35" s="43"/>
      <c r="AO35" s="43"/>
      <c r="AP35" s="43"/>
      <c r="AQ35" s="43"/>
      <c r="AR35" s="5"/>
      <c r="AS35" s="5"/>
      <c r="AT35" s="5"/>
      <c r="AU35" s="5"/>
      <c r="AV35" s="5"/>
      <c r="AW35" s="5"/>
      <c r="AX35" s="6"/>
    </row>
    <row r="36" spans="1:50" x14ac:dyDescent="0.15">
      <c r="A36" s="108">
        <v>1</v>
      </c>
      <c r="B36" s="108" t="s">
        <v>7</v>
      </c>
      <c r="C36" s="108" t="str">
        <f t="shared" si="1"/>
        <v>c</v>
      </c>
      <c r="D36" s="108" t="str">
        <f t="shared" si="2"/>
        <v>1_c</v>
      </c>
      <c r="E36" s="109">
        <v>2403</v>
      </c>
      <c r="F36" s="108"/>
      <c r="G36" s="108">
        <v>1</v>
      </c>
      <c r="H36" s="108" t="s">
        <v>7</v>
      </c>
      <c r="I36" s="108" t="str">
        <f t="shared" si="3"/>
        <v>c</v>
      </c>
      <c r="J36" s="108" t="str">
        <f t="shared" si="4"/>
        <v>1_c</v>
      </c>
      <c r="K36" s="109">
        <v>2481</v>
      </c>
      <c r="L36" s="5"/>
      <c r="M36" s="108">
        <v>1</v>
      </c>
      <c r="N36" s="108" t="s">
        <v>7</v>
      </c>
      <c r="O36" s="108" t="str">
        <f t="shared" si="5"/>
        <v>c</v>
      </c>
      <c r="P36" s="108" t="str">
        <f t="shared" si="6"/>
        <v>1_c</v>
      </c>
      <c r="Q36" s="109">
        <v>2543</v>
      </c>
      <c r="R36" s="109"/>
      <c r="S36" s="108">
        <v>1</v>
      </c>
      <c r="T36" s="108" t="s">
        <v>7</v>
      </c>
      <c r="U36" s="108" t="str">
        <f t="shared" si="7"/>
        <v>c</v>
      </c>
      <c r="V36" s="108" t="str">
        <f t="shared" si="8"/>
        <v>1_c</v>
      </c>
      <c r="W36" s="109">
        <v>2543</v>
      </c>
      <c r="X36" s="109"/>
      <c r="Y36" s="108">
        <v>1</v>
      </c>
      <c r="Z36" s="108" t="s">
        <v>7</v>
      </c>
      <c r="AA36" s="108" t="str">
        <f t="shared" si="9"/>
        <v>c</v>
      </c>
      <c r="AB36" s="108" t="str">
        <f t="shared" si="10"/>
        <v>1_c</v>
      </c>
      <c r="AC36" s="109">
        <v>2594</v>
      </c>
      <c r="AD36" s="179"/>
      <c r="AE36" s="108">
        <v>1</v>
      </c>
      <c r="AF36" s="108" t="s">
        <v>7</v>
      </c>
      <c r="AG36" s="108" t="str">
        <f t="shared" si="11"/>
        <v>c</v>
      </c>
      <c r="AH36" s="108" t="str">
        <f t="shared" si="0"/>
        <v>1_c</v>
      </c>
      <c r="AI36" s="65">
        <f t="shared" si="12"/>
        <v>2543</v>
      </c>
      <c r="AJ36" s="65">
        <f t="shared" si="13"/>
        <v>2594</v>
      </c>
      <c r="AK36" s="136">
        <f t="shared" si="14"/>
        <v>2594</v>
      </c>
      <c r="AL36" s="43">
        <f t="shared" si="15"/>
        <v>16.628205128205128</v>
      </c>
      <c r="AM36" s="43"/>
      <c r="AN36" s="43"/>
      <c r="AO36" s="43"/>
      <c r="AP36" s="43"/>
      <c r="AQ36" s="43"/>
      <c r="AR36" s="5"/>
      <c r="AS36" s="5"/>
      <c r="AT36" s="5"/>
      <c r="AU36" s="5"/>
      <c r="AV36" s="5"/>
      <c r="AW36" s="5"/>
      <c r="AX36" s="6"/>
    </row>
    <row r="37" spans="1:50" x14ac:dyDescent="0.15">
      <c r="A37" s="108">
        <v>1</v>
      </c>
      <c r="B37" s="108" t="s">
        <v>8</v>
      </c>
      <c r="C37" s="108" t="str">
        <f t="shared" si="1"/>
        <v>d</v>
      </c>
      <c r="D37" s="108" t="str">
        <f t="shared" si="2"/>
        <v>1_d</v>
      </c>
      <c r="E37" s="109">
        <v>2470</v>
      </c>
      <c r="F37" s="108"/>
      <c r="G37" s="108">
        <v>1</v>
      </c>
      <c r="H37" s="108" t="s">
        <v>8</v>
      </c>
      <c r="I37" s="108" t="str">
        <f t="shared" si="3"/>
        <v>d</v>
      </c>
      <c r="J37" s="108" t="str">
        <f t="shared" si="4"/>
        <v>1_d</v>
      </c>
      <c r="K37" s="109">
        <v>2550</v>
      </c>
      <c r="L37" s="5"/>
      <c r="M37" s="108">
        <v>1</v>
      </c>
      <c r="N37" s="108" t="s">
        <v>8</v>
      </c>
      <c r="O37" s="108" t="str">
        <f t="shared" si="5"/>
        <v>d</v>
      </c>
      <c r="P37" s="108" t="str">
        <f t="shared" si="6"/>
        <v>1_d</v>
      </c>
      <c r="Q37" s="109">
        <v>2614</v>
      </c>
      <c r="R37" s="109"/>
      <c r="S37" s="108">
        <v>1</v>
      </c>
      <c r="T37" s="108" t="s">
        <v>8</v>
      </c>
      <c r="U37" s="108" t="str">
        <f t="shared" si="7"/>
        <v>d</v>
      </c>
      <c r="V37" s="108" t="str">
        <f t="shared" si="8"/>
        <v>1_d</v>
      </c>
      <c r="W37" s="109">
        <v>2614</v>
      </c>
      <c r="X37" s="109"/>
      <c r="Y37" s="108">
        <v>1</v>
      </c>
      <c r="Z37" s="108" t="s">
        <v>8</v>
      </c>
      <c r="AA37" s="108" t="str">
        <f t="shared" si="9"/>
        <v>d</v>
      </c>
      <c r="AB37" s="108" t="str">
        <f t="shared" si="10"/>
        <v>1_d</v>
      </c>
      <c r="AC37" s="109">
        <v>2666</v>
      </c>
      <c r="AD37" s="179"/>
      <c r="AE37" s="108">
        <v>1</v>
      </c>
      <c r="AF37" s="108" t="s">
        <v>8</v>
      </c>
      <c r="AG37" s="108" t="str">
        <f t="shared" si="11"/>
        <v>d</v>
      </c>
      <c r="AH37" s="108" t="str">
        <f t="shared" si="0"/>
        <v>1_d</v>
      </c>
      <c r="AI37" s="65">
        <f t="shared" si="12"/>
        <v>2614</v>
      </c>
      <c r="AJ37" s="65">
        <f t="shared" si="13"/>
        <v>2666</v>
      </c>
      <c r="AK37" s="136">
        <f t="shared" si="14"/>
        <v>2666</v>
      </c>
      <c r="AL37" s="43">
        <f t="shared" si="15"/>
        <v>17.089743589743591</v>
      </c>
      <c r="AM37" s="43"/>
      <c r="AN37" s="43"/>
      <c r="AO37" s="43"/>
      <c r="AP37" s="43"/>
      <c r="AQ37" s="43"/>
      <c r="AR37" s="5"/>
      <c r="AS37" s="5"/>
      <c r="AT37" s="5"/>
      <c r="AU37" s="5"/>
      <c r="AV37" s="5"/>
      <c r="AW37" s="5"/>
      <c r="AX37" s="6"/>
    </row>
    <row r="38" spans="1:50" x14ac:dyDescent="0.15">
      <c r="A38" s="108">
        <v>1</v>
      </c>
      <c r="B38" s="108" t="s">
        <v>9</v>
      </c>
      <c r="C38" s="108" t="str">
        <f t="shared" si="1"/>
        <v>e</v>
      </c>
      <c r="D38" s="108" t="str">
        <f t="shared" si="2"/>
        <v>1_e</v>
      </c>
      <c r="E38" s="109">
        <v>2544</v>
      </c>
      <c r="F38" s="108"/>
      <c r="G38" s="108">
        <v>1</v>
      </c>
      <c r="H38" s="108" t="s">
        <v>9</v>
      </c>
      <c r="I38" s="108" t="str">
        <f t="shared" si="3"/>
        <v>e</v>
      </c>
      <c r="J38" s="108" t="str">
        <f t="shared" si="4"/>
        <v>1_e</v>
      </c>
      <c r="K38" s="109">
        <v>2627</v>
      </c>
      <c r="L38" s="5"/>
      <c r="M38" s="108">
        <v>1</v>
      </c>
      <c r="N38" s="108" t="s">
        <v>9</v>
      </c>
      <c r="O38" s="108" t="str">
        <f t="shared" si="5"/>
        <v>e</v>
      </c>
      <c r="P38" s="108" t="str">
        <f t="shared" si="6"/>
        <v>1_e</v>
      </c>
      <c r="Q38" s="109">
        <v>2693</v>
      </c>
      <c r="R38" s="109"/>
      <c r="S38" s="108">
        <v>1</v>
      </c>
      <c r="T38" s="108" t="s">
        <v>9</v>
      </c>
      <c r="U38" s="108" t="str">
        <f t="shared" si="7"/>
        <v>e</v>
      </c>
      <c r="V38" s="108" t="str">
        <f t="shared" si="8"/>
        <v>1_e</v>
      </c>
      <c r="W38" s="109">
        <v>2693</v>
      </c>
      <c r="X38" s="109"/>
      <c r="Y38" s="108">
        <v>1</v>
      </c>
      <c r="Z38" s="108" t="s">
        <v>9</v>
      </c>
      <c r="AA38" s="108" t="str">
        <f t="shared" si="9"/>
        <v>e</v>
      </c>
      <c r="AB38" s="108" t="str">
        <f t="shared" si="10"/>
        <v>1_e</v>
      </c>
      <c r="AC38" s="109">
        <v>2747</v>
      </c>
      <c r="AD38" s="179"/>
      <c r="AE38" s="108">
        <v>1</v>
      </c>
      <c r="AF38" s="108" t="s">
        <v>9</v>
      </c>
      <c r="AG38" s="108" t="str">
        <f t="shared" si="11"/>
        <v>e</v>
      </c>
      <c r="AH38" s="108" t="str">
        <f t="shared" si="0"/>
        <v>1_e</v>
      </c>
      <c r="AI38" s="65">
        <f t="shared" si="12"/>
        <v>2693</v>
      </c>
      <c r="AJ38" s="65">
        <f t="shared" si="13"/>
        <v>2747</v>
      </c>
      <c r="AK38" s="136">
        <f t="shared" si="14"/>
        <v>2747</v>
      </c>
      <c r="AL38" s="43">
        <f t="shared" si="15"/>
        <v>17.608974358974358</v>
      </c>
      <c r="AM38" s="43"/>
      <c r="AN38" s="43"/>
      <c r="AO38" s="43"/>
      <c r="AP38" s="43"/>
      <c r="AQ38" s="43"/>
      <c r="AR38" s="5"/>
      <c r="AS38" s="5"/>
      <c r="AT38" s="5"/>
      <c r="AU38" s="5"/>
      <c r="AV38" s="5"/>
      <c r="AW38" s="5"/>
      <c r="AX38" s="6"/>
    </row>
    <row r="39" spans="1:50" x14ac:dyDescent="0.15">
      <c r="A39" s="108">
        <v>2</v>
      </c>
      <c r="B39" s="108" t="s">
        <v>2</v>
      </c>
      <c r="C39" s="108" t="str">
        <f t="shared" si="1"/>
        <v>Start</v>
      </c>
      <c r="D39" s="108" t="str">
        <f t="shared" si="2"/>
        <v>2_Start</v>
      </c>
      <c r="E39" s="109">
        <v>1771</v>
      </c>
      <c r="F39" s="108"/>
      <c r="G39" s="108">
        <v>2</v>
      </c>
      <c r="H39" s="108" t="s">
        <v>2</v>
      </c>
      <c r="I39" s="108" t="str">
        <f t="shared" si="3"/>
        <v>Start</v>
      </c>
      <c r="J39" s="108" t="str">
        <f t="shared" si="4"/>
        <v>2_Start</v>
      </c>
      <c r="K39" s="109">
        <v>1829</v>
      </c>
      <c r="L39" s="5"/>
      <c r="M39" s="108">
        <v>2</v>
      </c>
      <c r="N39" s="108" t="s">
        <v>2</v>
      </c>
      <c r="O39" s="108" t="str">
        <f t="shared" si="5"/>
        <v>Start</v>
      </c>
      <c r="P39" s="108" t="str">
        <f t="shared" si="6"/>
        <v>2_Start</v>
      </c>
      <c r="Q39" s="109">
        <v>1875</v>
      </c>
      <c r="R39" s="109"/>
      <c r="S39" s="108">
        <v>2</v>
      </c>
      <c r="T39" s="108" t="s">
        <v>2</v>
      </c>
      <c r="U39" s="108" t="str">
        <f t="shared" si="7"/>
        <v>Start</v>
      </c>
      <c r="V39" s="108" t="str">
        <f t="shared" si="8"/>
        <v>2_Start</v>
      </c>
      <c r="W39" s="109">
        <v>1875</v>
      </c>
      <c r="X39" s="109"/>
      <c r="Y39" s="108">
        <v>2</v>
      </c>
      <c r="Z39" s="108" t="s">
        <v>2</v>
      </c>
      <c r="AA39" s="108" t="str">
        <f t="shared" si="9"/>
        <v>Start</v>
      </c>
      <c r="AB39" s="108" t="str">
        <f t="shared" si="10"/>
        <v>2_Start</v>
      </c>
      <c r="AC39" s="109">
        <v>1913</v>
      </c>
      <c r="AD39" s="179"/>
      <c r="AE39" s="108">
        <v>2</v>
      </c>
      <c r="AF39" s="108" t="s">
        <v>2</v>
      </c>
      <c r="AG39" s="108" t="str">
        <f t="shared" si="11"/>
        <v>Start</v>
      </c>
      <c r="AH39" s="108" t="str">
        <f t="shared" si="0"/>
        <v>2_Start</v>
      </c>
      <c r="AI39" s="65">
        <f t="shared" si="12"/>
        <v>1875</v>
      </c>
      <c r="AJ39" s="65">
        <f t="shared" si="13"/>
        <v>1913</v>
      </c>
      <c r="AK39" s="136">
        <f t="shared" si="14"/>
        <v>1913</v>
      </c>
      <c r="AL39" s="43">
        <f t="shared" si="15"/>
        <v>12.262820512820513</v>
      </c>
      <c r="AM39" s="43"/>
      <c r="AN39" s="43"/>
      <c r="AO39" s="43"/>
      <c r="AP39" s="43"/>
      <c r="AQ39" s="43"/>
      <c r="AR39" s="5"/>
      <c r="AS39" s="5"/>
      <c r="AT39" s="5"/>
      <c r="AU39" s="5"/>
      <c r="AV39" s="5"/>
      <c r="AW39" s="5"/>
      <c r="AX39" s="6"/>
    </row>
    <row r="40" spans="1:50" x14ac:dyDescent="0.15">
      <c r="A40" s="108">
        <v>2</v>
      </c>
      <c r="B40" s="108">
        <v>0</v>
      </c>
      <c r="C40" s="108">
        <f t="shared" si="1"/>
        <v>0</v>
      </c>
      <c r="D40" s="108" t="str">
        <f t="shared" si="2"/>
        <v>2_0</v>
      </c>
      <c r="E40" s="109">
        <v>1811</v>
      </c>
      <c r="F40" s="108"/>
      <c r="G40" s="108">
        <v>2</v>
      </c>
      <c r="H40" s="108">
        <v>0</v>
      </c>
      <c r="I40" s="108">
        <f t="shared" si="3"/>
        <v>0</v>
      </c>
      <c r="J40" s="108" t="str">
        <f t="shared" si="4"/>
        <v>2_0</v>
      </c>
      <c r="K40" s="109">
        <v>1870</v>
      </c>
      <c r="L40" s="5"/>
      <c r="M40" s="108">
        <v>2</v>
      </c>
      <c r="N40" s="108">
        <v>0</v>
      </c>
      <c r="O40" s="108">
        <f t="shared" si="5"/>
        <v>0</v>
      </c>
      <c r="P40" s="108" t="str">
        <f t="shared" si="6"/>
        <v>2_0</v>
      </c>
      <c r="Q40" s="109">
        <v>1917</v>
      </c>
      <c r="R40" s="109"/>
      <c r="S40" s="108">
        <v>2</v>
      </c>
      <c r="T40" s="108">
        <v>0</v>
      </c>
      <c r="U40" s="108">
        <f t="shared" si="7"/>
        <v>0</v>
      </c>
      <c r="V40" s="108" t="str">
        <f t="shared" si="8"/>
        <v>2_0</v>
      </c>
      <c r="W40" s="109">
        <v>1917</v>
      </c>
      <c r="X40" s="109"/>
      <c r="Y40" s="108">
        <v>2</v>
      </c>
      <c r="Z40" s="108">
        <v>0</v>
      </c>
      <c r="AA40" s="108">
        <f t="shared" si="9"/>
        <v>0</v>
      </c>
      <c r="AB40" s="108" t="str">
        <f t="shared" si="10"/>
        <v>2_0</v>
      </c>
      <c r="AC40" s="109">
        <v>1955</v>
      </c>
      <c r="AD40" s="179"/>
      <c r="AE40" s="108">
        <v>2</v>
      </c>
      <c r="AF40" s="108">
        <v>0</v>
      </c>
      <c r="AG40" s="108">
        <f t="shared" si="11"/>
        <v>0</v>
      </c>
      <c r="AH40" s="108" t="str">
        <f t="shared" si="0"/>
        <v>2_0</v>
      </c>
      <c r="AI40" s="65">
        <f t="shared" si="12"/>
        <v>1917</v>
      </c>
      <c r="AJ40" s="65">
        <f t="shared" si="13"/>
        <v>1955</v>
      </c>
      <c r="AK40" s="136">
        <f t="shared" si="14"/>
        <v>1955</v>
      </c>
      <c r="AL40" s="43">
        <f t="shared" si="15"/>
        <v>12.532051282051283</v>
      </c>
      <c r="AM40" s="43"/>
      <c r="AN40" s="43"/>
      <c r="AO40" s="43"/>
      <c r="AP40" s="43"/>
      <c r="AQ40" s="43"/>
      <c r="AR40" s="5"/>
      <c r="AS40" s="5"/>
      <c r="AT40" s="5"/>
      <c r="AU40" s="5"/>
      <c r="AV40" s="5"/>
      <c r="AW40" s="5"/>
      <c r="AX40" s="6"/>
    </row>
    <row r="41" spans="1:50" x14ac:dyDescent="0.15">
      <c r="A41" s="108">
        <v>2</v>
      </c>
      <c r="B41" s="108">
        <v>1</v>
      </c>
      <c r="C41" s="108">
        <f t="shared" si="1"/>
        <v>1</v>
      </c>
      <c r="D41" s="108" t="str">
        <f t="shared" si="2"/>
        <v>2_1</v>
      </c>
      <c r="E41" s="109">
        <v>1855</v>
      </c>
      <c r="F41" s="108"/>
      <c r="G41" s="108">
        <v>2</v>
      </c>
      <c r="H41" s="108">
        <v>1</v>
      </c>
      <c r="I41" s="108">
        <f t="shared" si="3"/>
        <v>1</v>
      </c>
      <c r="J41" s="108" t="str">
        <f t="shared" si="4"/>
        <v>2_1</v>
      </c>
      <c r="K41" s="109">
        <v>1915</v>
      </c>
      <c r="L41" s="5"/>
      <c r="M41" s="108">
        <v>2</v>
      </c>
      <c r="N41" s="108">
        <v>1</v>
      </c>
      <c r="O41" s="108">
        <f t="shared" si="5"/>
        <v>1</v>
      </c>
      <c r="P41" s="108" t="str">
        <f t="shared" si="6"/>
        <v>2_1</v>
      </c>
      <c r="Q41" s="109">
        <v>1963</v>
      </c>
      <c r="R41" s="109"/>
      <c r="S41" s="108">
        <v>2</v>
      </c>
      <c r="T41" s="108">
        <v>1</v>
      </c>
      <c r="U41" s="108">
        <f t="shared" si="7"/>
        <v>1</v>
      </c>
      <c r="V41" s="108" t="str">
        <f t="shared" si="8"/>
        <v>2_1</v>
      </c>
      <c r="W41" s="109">
        <v>1963</v>
      </c>
      <c r="X41" s="109"/>
      <c r="Y41" s="108">
        <v>2</v>
      </c>
      <c r="Z41" s="108">
        <v>1</v>
      </c>
      <c r="AA41" s="108">
        <f t="shared" si="9"/>
        <v>1</v>
      </c>
      <c r="AB41" s="108" t="str">
        <f t="shared" si="10"/>
        <v>2_1</v>
      </c>
      <c r="AC41" s="109">
        <v>2002</v>
      </c>
      <c r="AD41" s="50"/>
      <c r="AE41" s="108">
        <v>2</v>
      </c>
      <c r="AF41" s="108">
        <v>1</v>
      </c>
      <c r="AG41" s="108">
        <f t="shared" si="11"/>
        <v>1</v>
      </c>
      <c r="AH41" s="108" t="str">
        <f t="shared" si="0"/>
        <v>2_1</v>
      </c>
      <c r="AI41" s="65">
        <f t="shared" si="12"/>
        <v>1963</v>
      </c>
      <c r="AJ41" s="65">
        <f t="shared" si="13"/>
        <v>2002</v>
      </c>
      <c r="AK41" s="136">
        <f t="shared" si="14"/>
        <v>2002</v>
      </c>
      <c r="AL41" s="43">
        <f t="shared" si="15"/>
        <v>12.833333333333334</v>
      </c>
      <c r="AM41" s="43"/>
      <c r="AN41" s="43"/>
      <c r="AO41" s="43"/>
      <c r="AP41" s="43"/>
      <c r="AQ41" s="43"/>
      <c r="AR41" s="5"/>
      <c r="AS41" s="5"/>
      <c r="AT41" s="5"/>
      <c r="AU41" s="5"/>
      <c r="AV41" s="5"/>
      <c r="AW41" s="5"/>
      <c r="AX41" s="6"/>
    </row>
    <row r="42" spans="1:50" x14ac:dyDescent="0.15">
      <c r="A42" s="108">
        <v>2</v>
      </c>
      <c r="B42" s="108">
        <v>2</v>
      </c>
      <c r="C42" s="108">
        <f t="shared" si="1"/>
        <v>2</v>
      </c>
      <c r="D42" s="108" t="str">
        <f t="shared" si="2"/>
        <v>2_2</v>
      </c>
      <c r="E42" s="109">
        <v>1901</v>
      </c>
      <c r="F42" s="108"/>
      <c r="G42" s="108">
        <v>2</v>
      </c>
      <c r="H42" s="108">
        <v>2</v>
      </c>
      <c r="I42" s="108">
        <f t="shared" si="3"/>
        <v>2</v>
      </c>
      <c r="J42" s="108" t="str">
        <f t="shared" si="4"/>
        <v>2_2</v>
      </c>
      <c r="K42" s="109">
        <v>1963</v>
      </c>
      <c r="L42" s="5"/>
      <c r="M42" s="108">
        <v>2</v>
      </c>
      <c r="N42" s="108">
        <v>2</v>
      </c>
      <c r="O42" s="108">
        <f t="shared" si="5"/>
        <v>2</v>
      </c>
      <c r="P42" s="108" t="str">
        <f t="shared" si="6"/>
        <v>2_2</v>
      </c>
      <c r="Q42" s="109">
        <v>2012</v>
      </c>
      <c r="R42" s="109"/>
      <c r="S42" s="108">
        <v>2</v>
      </c>
      <c r="T42" s="108">
        <v>2</v>
      </c>
      <c r="U42" s="108">
        <f t="shared" si="7"/>
        <v>2</v>
      </c>
      <c r="V42" s="108" t="str">
        <f t="shared" si="8"/>
        <v>2_2</v>
      </c>
      <c r="W42" s="109">
        <v>2012</v>
      </c>
      <c r="X42" s="109"/>
      <c r="Y42" s="108">
        <v>2</v>
      </c>
      <c r="Z42" s="108">
        <v>2</v>
      </c>
      <c r="AA42" s="108">
        <f t="shared" si="9"/>
        <v>2</v>
      </c>
      <c r="AB42" s="108" t="str">
        <f t="shared" si="10"/>
        <v>2_2</v>
      </c>
      <c r="AC42" s="109">
        <v>2052</v>
      </c>
      <c r="AD42" s="50"/>
      <c r="AE42" s="108">
        <v>2</v>
      </c>
      <c r="AF42" s="108">
        <v>2</v>
      </c>
      <c r="AG42" s="108">
        <f t="shared" si="11"/>
        <v>2</v>
      </c>
      <c r="AH42" s="108" t="str">
        <f t="shared" si="0"/>
        <v>2_2</v>
      </c>
      <c r="AI42" s="65">
        <f t="shared" si="12"/>
        <v>2012</v>
      </c>
      <c r="AJ42" s="65">
        <f t="shared" si="13"/>
        <v>2052</v>
      </c>
      <c r="AK42" s="136">
        <f t="shared" si="14"/>
        <v>2052</v>
      </c>
      <c r="AL42" s="43">
        <f t="shared" si="15"/>
        <v>13.153846153846153</v>
      </c>
      <c r="AM42" s="43"/>
      <c r="AN42" s="43"/>
      <c r="AO42" s="43"/>
      <c r="AP42" s="43"/>
      <c r="AQ42" s="43"/>
      <c r="AR42" s="5"/>
      <c r="AS42" s="5"/>
      <c r="AT42" s="5"/>
      <c r="AU42" s="5"/>
      <c r="AV42" s="5"/>
      <c r="AW42" s="5"/>
      <c r="AX42" s="6"/>
    </row>
    <row r="43" spans="1:50" x14ac:dyDescent="0.15">
      <c r="A43" s="108">
        <v>2</v>
      </c>
      <c r="B43" s="108">
        <v>3</v>
      </c>
      <c r="C43" s="108">
        <f t="shared" si="1"/>
        <v>3</v>
      </c>
      <c r="D43" s="108" t="str">
        <f t="shared" si="2"/>
        <v>2_3</v>
      </c>
      <c r="E43" s="109">
        <v>1945</v>
      </c>
      <c r="F43" s="108"/>
      <c r="G43" s="108">
        <v>2</v>
      </c>
      <c r="H43" s="108">
        <v>3</v>
      </c>
      <c r="I43" s="108">
        <f t="shared" si="3"/>
        <v>3</v>
      </c>
      <c r="J43" s="108" t="str">
        <f t="shared" si="4"/>
        <v>2_3</v>
      </c>
      <c r="K43" s="109">
        <v>2008</v>
      </c>
      <c r="L43" s="5"/>
      <c r="M43" s="108">
        <v>2</v>
      </c>
      <c r="N43" s="108">
        <v>3</v>
      </c>
      <c r="O43" s="108">
        <f t="shared" si="5"/>
        <v>3</v>
      </c>
      <c r="P43" s="108" t="str">
        <f t="shared" si="6"/>
        <v>2_3</v>
      </c>
      <c r="Q43" s="109">
        <v>2058</v>
      </c>
      <c r="R43" s="109"/>
      <c r="S43" s="108">
        <v>2</v>
      </c>
      <c r="T43" s="108">
        <v>3</v>
      </c>
      <c r="U43" s="108">
        <f t="shared" si="7"/>
        <v>3</v>
      </c>
      <c r="V43" s="108" t="str">
        <f t="shared" si="8"/>
        <v>2_3</v>
      </c>
      <c r="W43" s="109">
        <v>2058</v>
      </c>
      <c r="X43" s="109"/>
      <c r="Y43" s="108">
        <v>2</v>
      </c>
      <c r="Z43" s="108">
        <v>3</v>
      </c>
      <c r="AA43" s="108">
        <f t="shared" si="9"/>
        <v>3</v>
      </c>
      <c r="AB43" s="108" t="str">
        <f t="shared" si="10"/>
        <v>2_3</v>
      </c>
      <c r="AC43" s="109">
        <v>2099</v>
      </c>
      <c r="AD43" s="50"/>
      <c r="AE43" s="108">
        <v>2</v>
      </c>
      <c r="AF43" s="108">
        <v>3</v>
      </c>
      <c r="AG43" s="108">
        <f t="shared" si="11"/>
        <v>3</v>
      </c>
      <c r="AH43" s="108" t="str">
        <f t="shared" si="0"/>
        <v>2_3</v>
      </c>
      <c r="AI43" s="65">
        <f t="shared" si="12"/>
        <v>2058</v>
      </c>
      <c r="AJ43" s="65">
        <f t="shared" si="13"/>
        <v>2099</v>
      </c>
      <c r="AK43" s="136">
        <f t="shared" si="14"/>
        <v>2099</v>
      </c>
      <c r="AL43" s="43">
        <f t="shared" si="15"/>
        <v>13.455128205128204</v>
      </c>
      <c r="AM43" s="43"/>
      <c r="AN43" s="43"/>
      <c r="AO43" s="43"/>
      <c r="AP43" s="43"/>
      <c r="AQ43" s="43"/>
      <c r="AR43" s="5"/>
      <c r="AS43" s="5"/>
      <c r="AT43" s="5"/>
      <c r="AU43" s="5"/>
      <c r="AV43" s="5"/>
      <c r="AW43" s="5"/>
      <c r="AX43" s="6"/>
    </row>
    <row r="44" spans="1:50" x14ac:dyDescent="0.15">
      <c r="A44" s="108">
        <v>2</v>
      </c>
      <c r="B44" s="108">
        <v>4</v>
      </c>
      <c r="C44" s="108">
        <f t="shared" si="1"/>
        <v>4</v>
      </c>
      <c r="D44" s="108" t="str">
        <f t="shared" si="2"/>
        <v>2_4</v>
      </c>
      <c r="E44" s="109">
        <v>1989</v>
      </c>
      <c r="F44" s="108"/>
      <c r="G44" s="108">
        <v>2</v>
      </c>
      <c r="H44" s="108">
        <v>4</v>
      </c>
      <c r="I44" s="108">
        <f t="shared" si="3"/>
        <v>4</v>
      </c>
      <c r="J44" s="108" t="str">
        <f t="shared" si="4"/>
        <v>2_4</v>
      </c>
      <c r="K44" s="109">
        <v>2054</v>
      </c>
      <c r="L44" s="5"/>
      <c r="M44" s="108">
        <v>2</v>
      </c>
      <c r="N44" s="108">
        <v>4</v>
      </c>
      <c r="O44" s="108">
        <f t="shared" si="5"/>
        <v>4</v>
      </c>
      <c r="P44" s="108" t="str">
        <f t="shared" si="6"/>
        <v>2_4</v>
      </c>
      <c r="Q44" s="109">
        <v>2105</v>
      </c>
      <c r="R44" s="109"/>
      <c r="S44" s="108">
        <v>2</v>
      </c>
      <c r="T44" s="108">
        <v>4</v>
      </c>
      <c r="U44" s="108">
        <f t="shared" si="7"/>
        <v>4</v>
      </c>
      <c r="V44" s="108" t="str">
        <f t="shared" si="8"/>
        <v>2_4</v>
      </c>
      <c r="W44" s="109">
        <v>2105</v>
      </c>
      <c r="X44" s="109"/>
      <c r="Y44" s="108">
        <v>2</v>
      </c>
      <c r="Z44" s="108">
        <v>4</v>
      </c>
      <c r="AA44" s="108">
        <f t="shared" si="9"/>
        <v>4</v>
      </c>
      <c r="AB44" s="108" t="str">
        <f t="shared" si="10"/>
        <v>2_4</v>
      </c>
      <c r="AC44" s="109">
        <v>2147</v>
      </c>
      <c r="AD44" s="50"/>
      <c r="AE44" s="108">
        <v>2</v>
      </c>
      <c r="AF44" s="108">
        <v>4</v>
      </c>
      <c r="AG44" s="108">
        <f t="shared" si="11"/>
        <v>4</v>
      </c>
      <c r="AH44" s="108" t="str">
        <f t="shared" si="0"/>
        <v>2_4</v>
      </c>
      <c r="AI44" s="65">
        <f t="shared" si="12"/>
        <v>2105</v>
      </c>
      <c r="AJ44" s="65">
        <f t="shared" si="13"/>
        <v>2147</v>
      </c>
      <c r="AK44" s="136">
        <f t="shared" si="14"/>
        <v>2147</v>
      </c>
      <c r="AL44" s="43">
        <f t="shared" si="15"/>
        <v>13.762820512820513</v>
      </c>
      <c r="AM44" s="43"/>
      <c r="AN44" s="43"/>
      <c r="AO44" s="43"/>
      <c r="AP44" s="43"/>
      <c r="AQ44" s="43"/>
      <c r="AR44" s="5"/>
      <c r="AS44" s="5"/>
      <c r="AT44" s="5"/>
      <c r="AU44" s="5"/>
      <c r="AV44" s="5"/>
      <c r="AW44" s="5"/>
      <c r="AX44" s="6"/>
    </row>
    <row r="45" spans="1:50" x14ac:dyDescent="0.15">
      <c r="A45" s="108">
        <v>2</v>
      </c>
      <c r="B45" s="108">
        <v>5</v>
      </c>
      <c r="C45" s="108">
        <f t="shared" si="1"/>
        <v>5</v>
      </c>
      <c r="D45" s="108" t="str">
        <f t="shared" si="2"/>
        <v>2_5</v>
      </c>
      <c r="E45" s="109">
        <v>2038</v>
      </c>
      <c r="F45" s="108"/>
      <c r="G45" s="108">
        <v>2</v>
      </c>
      <c r="H45" s="108">
        <v>5</v>
      </c>
      <c r="I45" s="108">
        <f t="shared" si="3"/>
        <v>5</v>
      </c>
      <c r="J45" s="108" t="str">
        <f t="shared" si="4"/>
        <v>2_5</v>
      </c>
      <c r="K45" s="109">
        <v>2104</v>
      </c>
      <c r="L45" s="5"/>
      <c r="M45" s="108">
        <v>2</v>
      </c>
      <c r="N45" s="108">
        <v>5</v>
      </c>
      <c r="O45" s="108">
        <f t="shared" si="5"/>
        <v>5</v>
      </c>
      <c r="P45" s="108" t="str">
        <f t="shared" si="6"/>
        <v>2_5</v>
      </c>
      <c r="Q45" s="109">
        <v>2157</v>
      </c>
      <c r="R45" s="109"/>
      <c r="S45" s="108">
        <v>2</v>
      </c>
      <c r="T45" s="108">
        <v>5</v>
      </c>
      <c r="U45" s="108">
        <f t="shared" si="7"/>
        <v>5</v>
      </c>
      <c r="V45" s="108" t="str">
        <f t="shared" si="8"/>
        <v>2_5</v>
      </c>
      <c r="W45" s="109">
        <v>2157</v>
      </c>
      <c r="X45" s="109"/>
      <c r="Y45" s="108">
        <v>2</v>
      </c>
      <c r="Z45" s="108">
        <v>5</v>
      </c>
      <c r="AA45" s="108">
        <f t="shared" si="9"/>
        <v>5</v>
      </c>
      <c r="AB45" s="108" t="str">
        <f t="shared" si="10"/>
        <v>2_5</v>
      </c>
      <c r="AC45" s="109">
        <v>2200</v>
      </c>
      <c r="AD45" s="178"/>
      <c r="AE45" s="108">
        <v>2</v>
      </c>
      <c r="AF45" s="108">
        <v>5</v>
      </c>
      <c r="AG45" s="108">
        <f t="shared" si="11"/>
        <v>5</v>
      </c>
      <c r="AH45" s="108" t="str">
        <f t="shared" si="0"/>
        <v>2_5</v>
      </c>
      <c r="AI45" s="65">
        <f t="shared" si="12"/>
        <v>2157</v>
      </c>
      <c r="AJ45" s="65">
        <f t="shared" si="13"/>
        <v>2200</v>
      </c>
      <c r="AK45" s="136">
        <f t="shared" si="14"/>
        <v>2200</v>
      </c>
      <c r="AL45" s="43">
        <f t="shared" si="15"/>
        <v>14.102564102564102</v>
      </c>
      <c r="AM45" s="43"/>
      <c r="AN45" s="43"/>
      <c r="AO45" s="43"/>
      <c r="AP45" s="43"/>
      <c r="AQ45" s="43"/>
      <c r="AR45" s="5"/>
      <c r="AS45" s="5"/>
      <c r="AT45" s="5"/>
      <c r="AU45" s="5"/>
      <c r="AV45" s="5"/>
      <c r="AW45" s="5"/>
      <c r="AX45" s="6"/>
    </row>
    <row r="46" spans="1:50" x14ac:dyDescent="0.15">
      <c r="A46" s="108">
        <v>2</v>
      </c>
      <c r="B46" s="108">
        <v>6</v>
      </c>
      <c r="C46" s="108">
        <f t="shared" si="1"/>
        <v>6</v>
      </c>
      <c r="D46" s="108" t="str">
        <f t="shared" si="2"/>
        <v>2_6</v>
      </c>
      <c r="E46" s="109">
        <v>2089</v>
      </c>
      <c r="F46" s="108"/>
      <c r="G46" s="108">
        <v>2</v>
      </c>
      <c r="H46" s="108">
        <v>6</v>
      </c>
      <c r="I46" s="108">
        <f t="shared" si="3"/>
        <v>6</v>
      </c>
      <c r="J46" s="108" t="str">
        <f t="shared" si="4"/>
        <v>2_6</v>
      </c>
      <c r="K46" s="109">
        <v>2157</v>
      </c>
      <c r="L46" s="5"/>
      <c r="M46" s="108">
        <v>2</v>
      </c>
      <c r="N46" s="108">
        <v>6</v>
      </c>
      <c r="O46" s="108">
        <f t="shared" si="5"/>
        <v>6</v>
      </c>
      <c r="P46" s="108" t="str">
        <f t="shared" si="6"/>
        <v>2_6</v>
      </c>
      <c r="Q46" s="109">
        <v>2211</v>
      </c>
      <c r="R46" s="109"/>
      <c r="S46" s="108">
        <v>2</v>
      </c>
      <c r="T46" s="108">
        <v>6</v>
      </c>
      <c r="U46" s="108">
        <f t="shared" si="7"/>
        <v>6</v>
      </c>
      <c r="V46" s="108" t="str">
        <f t="shared" si="8"/>
        <v>2_6</v>
      </c>
      <c r="W46" s="109">
        <v>2211</v>
      </c>
      <c r="X46" s="109"/>
      <c r="Y46" s="108">
        <v>2</v>
      </c>
      <c r="Z46" s="108">
        <v>6</v>
      </c>
      <c r="AA46" s="108">
        <f t="shared" si="9"/>
        <v>6</v>
      </c>
      <c r="AB46" s="108" t="str">
        <f t="shared" si="10"/>
        <v>2_6</v>
      </c>
      <c r="AC46" s="109">
        <v>2255</v>
      </c>
      <c r="AD46" s="178"/>
      <c r="AE46" s="108">
        <v>2</v>
      </c>
      <c r="AF46" s="108">
        <v>6</v>
      </c>
      <c r="AG46" s="108">
        <f t="shared" si="11"/>
        <v>6</v>
      </c>
      <c r="AH46" s="108" t="str">
        <f t="shared" si="0"/>
        <v>2_6</v>
      </c>
      <c r="AI46" s="65">
        <f t="shared" si="12"/>
        <v>2211</v>
      </c>
      <c r="AJ46" s="65">
        <f t="shared" si="13"/>
        <v>2255</v>
      </c>
      <c r="AK46" s="136">
        <f t="shared" si="14"/>
        <v>2255</v>
      </c>
      <c r="AL46" s="43">
        <f t="shared" si="15"/>
        <v>14.455128205128204</v>
      </c>
      <c r="AM46" s="43"/>
      <c r="AN46" s="43"/>
      <c r="AO46" s="43"/>
      <c r="AP46" s="43"/>
      <c r="AQ46" s="43"/>
      <c r="AR46" s="5"/>
      <c r="AS46" s="5"/>
      <c r="AT46" s="5"/>
      <c r="AU46" s="5"/>
      <c r="AV46" s="5"/>
      <c r="AW46" s="5"/>
      <c r="AX46" s="6"/>
    </row>
    <row r="47" spans="1:50" x14ac:dyDescent="0.15">
      <c r="A47" s="108">
        <v>2</v>
      </c>
      <c r="B47" s="108">
        <v>7</v>
      </c>
      <c r="C47" s="108">
        <f t="shared" si="1"/>
        <v>7</v>
      </c>
      <c r="D47" s="108" t="str">
        <f t="shared" si="2"/>
        <v>2_7</v>
      </c>
      <c r="E47" s="109">
        <v>2138</v>
      </c>
      <c r="F47" s="108"/>
      <c r="G47" s="108">
        <v>2</v>
      </c>
      <c r="H47" s="108">
        <v>7</v>
      </c>
      <c r="I47" s="108">
        <f t="shared" si="3"/>
        <v>7</v>
      </c>
      <c r="J47" s="108" t="str">
        <f t="shared" si="4"/>
        <v>2_7</v>
      </c>
      <c r="K47" s="109">
        <v>2207</v>
      </c>
      <c r="L47" s="5"/>
      <c r="M47" s="108">
        <v>2</v>
      </c>
      <c r="N47" s="108">
        <v>7</v>
      </c>
      <c r="O47" s="108">
        <f t="shared" si="5"/>
        <v>7</v>
      </c>
      <c r="P47" s="108" t="str">
        <f t="shared" si="6"/>
        <v>2_7</v>
      </c>
      <c r="Q47" s="109">
        <v>2262</v>
      </c>
      <c r="R47" s="109"/>
      <c r="S47" s="108">
        <v>2</v>
      </c>
      <c r="T47" s="108">
        <v>7</v>
      </c>
      <c r="U47" s="108">
        <f t="shared" si="7"/>
        <v>7</v>
      </c>
      <c r="V47" s="108" t="str">
        <f t="shared" si="8"/>
        <v>2_7</v>
      </c>
      <c r="W47" s="109">
        <v>2262</v>
      </c>
      <c r="X47" s="109"/>
      <c r="Y47" s="108">
        <v>2</v>
      </c>
      <c r="Z47" s="108">
        <v>7</v>
      </c>
      <c r="AA47" s="108">
        <f t="shared" si="9"/>
        <v>7</v>
      </c>
      <c r="AB47" s="108" t="str">
        <f t="shared" si="10"/>
        <v>2_7</v>
      </c>
      <c r="AC47" s="109">
        <v>2307</v>
      </c>
      <c r="AD47" s="50"/>
      <c r="AE47" s="108">
        <v>2</v>
      </c>
      <c r="AF47" s="108">
        <v>7</v>
      </c>
      <c r="AG47" s="108">
        <f t="shared" si="11"/>
        <v>7</v>
      </c>
      <c r="AH47" s="108" t="str">
        <f t="shared" si="0"/>
        <v>2_7</v>
      </c>
      <c r="AI47" s="65">
        <f t="shared" si="12"/>
        <v>2262</v>
      </c>
      <c r="AJ47" s="65">
        <f t="shared" si="13"/>
        <v>2307</v>
      </c>
      <c r="AK47" s="136">
        <f t="shared" si="14"/>
        <v>2307</v>
      </c>
      <c r="AL47" s="43">
        <f t="shared" si="15"/>
        <v>14.788461538461538</v>
      </c>
      <c r="AM47" s="43"/>
      <c r="AN47" s="43"/>
      <c r="AO47" s="43"/>
      <c r="AP47" s="43"/>
      <c r="AQ47" s="43"/>
      <c r="AR47" s="5"/>
      <c r="AS47" s="5"/>
      <c r="AT47" s="5"/>
      <c r="AU47" s="5"/>
      <c r="AV47" s="5"/>
      <c r="AW47" s="5"/>
      <c r="AX47" s="6"/>
    </row>
    <row r="48" spans="1:50" x14ac:dyDescent="0.15">
      <c r="A48" s="108">
        <v>2</v>
      </c>
      <c r="B48" s="108">
        <v>8</v>
      </c>
      <c r="C48" s="108">
        <f t="shared" si="1"/>
        <v>8</v>
      </c>
      <c r="D48" s="108" t="str">
        <f t="shared" si="2"/>
        <v>2_8</v>
      </c>
      <c r="E48" s="109">
        <v>2191</v>
      </c>
      <c r="F48" s="108"/>
      <c r="G48" s="108">
        <v>2</v>
      </c>
      <c r="H48" s="108">
        <v>8</v>
      </c>
      <c r="I48" s="108">
        <f t="shared" si="3"/>
        <v>8</v>
      </c>
      <c r="J48" s="108" t="str">
        <f t="shared" si="4"/>
        <v>2_8</v>
      </c>
      <c r="K48" s="109">
        <v>2262</v>
      </c>
      <c r="L48" s="5"/>
      <c r="M48" s="108">
        <v>2</v>
      </c>
      <c r="N48" s="108">
        <v>8</v>
      </c>
      <c r="O48" s="108">
        <f t="shared" si="5"/>
        <v>8</v>
      </c>
      <c r="P48" s="108" t="str">
        <f t="shared" si="6"/>
        <v>2_8</v>
      </c>
      <c r="Q48" s="109">
        <v>2319</v>
      </c>
      <c r="R48" s="109"/>
      <c r="S48" s="108">
        <v>2</v>
      </c>
      <c r="T48" s="108">
        <v>8</v>
      </c>
      <c r="U48" s="108">
        <f t="shared" si="7"/>
        <v>8</v>
      </c>
      <c r="V48" s="108" t="str">
        <f t="shared" si="8"/>
        <v>2_8</v>
      </c>
      <c r="W48" s="109">
        <v>2319</v>
      </c>
      <c r="X48" s="109"/>
      <c r="Y48" s="108">
        <v>2</v>
      </c>
      <c r="Z48" s="108">
        <v>8</v>
      </c>
      <c r="AA48" s="108">
        <f t="shared" si="9"/>
        <v>8</v>
      </c>
      <c r="AB48" s="108" t="str">
        <f t="shared" si="10"/>
        <v>2_8</v>
      </c>
      <c r="AC48" s="109">
        <v>2365</v>
      </c>
      <c r="AD48" s="50"/>
      <c r="AE48" s="108">
        <v>2</v>
      </c>
      <c r="AF48" s="108">
        <v>8</v>
      </c>
      <c r="AG48" s="108">
        <f t="shared" si="11"/>
        <v>8</v>
      </c>
      <c r="AH48" s="108" t="str">
        <f t="shared" si="0"/>
        <v>2_8</v>
      </c>
      <c r="AI48" s="65">
        <f t="shared" si="12"/>
        <v>2319</v>
      </c>
      <c r="AJ48" s="65">
        <f t="shared" si="13"/>
        <v>2365</v>
      </c>
      <c r="AK48" s="136">
        <f t="shared" si="14"/>
        <v>2365</v>
      </c>
      <c r="AL48" s="43">
        <f t="shared" si="15"/>
        <v>15.160256410256411</v>
      </c>
      <c r="AM48" s="43"/>
      <c r="AN48" s="43"/>
      <c r="AO48" s="43"/>
      <c r="AP48" s="43"/>
      <c r="AQ48" s="43"/>
      <c r="AR48" s="5"/>
      <c r="AS48" s="5"/>
      <c r="AT48" s="5"/>
      <c r="AU48" s="5"/>
      <c r="AV48" s="5"/>
      <c r="AW48" s="5"/>
      <c r="AX48" s="6"/>
    </row>
    <row r="49" spans="1:50" x14ac:dyDescent="0.15">
      <c r="A49" s="108">
        <v>2</v>
      </c>
      <c r="B49" s="108">
        <v>9</v>
      </c>
      <c r="C49" s="108">
        <f t="shared" si="1"/>
        <v>9</v>
      </c>
      <c r="D49" s="108" t="str">
        <f t="shared" si="2"/>
        <v>2_9</v>
      </c>
      <c r="E49" s="109">
        <v>2264</v>
      </c>
      <c r="F49" s="108"/>
      <c r="G49" s="108">
        <v>2</v>
      </c>
      <c r="H49" s="108">
        <v>9</v>
      </c>
      <c r="I49" s="108">
        <f t="shared" si="3"/>
        <v>9</v>
      </c>
      <c r="J49" s="108" t="str">
        <f t="shared" si="4"/>
        <v>2_9</v>
      </c>
      <c r="K49" s="109">
        <v>2338</v>
      </c>
      <c r="L49" s="5"/>
      <c r="M49" s="108">
        <v>2</v>
      </c>
      <c r="N49" s="108">
        <v>9</v>
      </c>
      <c r="O49" s="108">
        <f t="shared" si="5"/>
        <v>9</v>
      </c>
      <c r="P49" s="108" t="str">
        <f t="shared" si="6"/>
        <v>2_9</v>
      </c>
      <c r="Q49" s="109">
        <v>2396</v>
      </c>
      <c r="R49" s="109"/>
      <c r="S49" s="108">
        <v>2</v>
      </c>
      <c r="T49" s="108">
        <v>9</v>
      </c>
      <c r="U49" s="108">
        <f t="shared" si="7"/>
        <v>9</v>
      </c>
      <c r="V49" s="108" t="str">
        <f t="shared" si="8"/>
        <v>2_9</v>
      </c>
      <c r="W49" s="109">
        <v>2396</v>
      </c>
      <c r="X49" s="109"/>
      <c r="Y49" s="108">
        <v>2</v>
      </c>
      <c r="Z49" s="108">
        <v>9</v>
      </c>
      <c r="AA49" s="108">
        <f t="shared" si="9"/>
        <v>9</v>
      </c>
      <c r="AB49" s="108" t="str">
        <f t="shared" si="10"/>
        <v>2_9</v>
      </c>
      <c r="AC49" s="109">
        <v>2444</v>
      </c>
      <c r="AD49" s="50"/>
      <c r="AE49" s="108">
        <v>2</v>
      </c>
      <c r="AF49" s="108">
        <v>9</v>
      </c>
      <c r="AG49" s="108">
        <f t="shared" si="11"/>
        <v>9</v>
      </c>
      <c r="AH49" s="108" t="str">
        <f t="shared" si="0"/>
        <v>2_9</v>
      </c>
      <c r="AI49" s="65">
        <f t="shared" si="12"/>
        <v>2396</v>
      </c>
      <c r="AJ49" s="65">
        <f t="shared" si="13"/>
        <v>2444</v>
      </c>
      <c r="AK49" s="136">
        <f t="shared" si="14"/>
        <v>2444</v>
      </c>
      <c r="AL49" s="43">
        <f t="shared" si="15"/>
        <v>15.666666666666666</v>
      </c>
      <c r="AM49" s="43"/>
      <c r="AN49" s="43"/>
      <c r="AO49" s="43"/>
      <c r="AP49" s="43"/>
      <c r="AQ49" s="43"/>
      <c r="AR49" s="5"/>
      <c r="AS49" s="5"/>
      <c r="AT49" s="5"/>
      <c r="AU49" s="5"/>
      <c r="AV49" s="5"/>
      <c r="AW49" s="5"/>
      <c r="AX49" s="6"/>
    </row>
    <row r="50" spans="1:50" x14ac:dyDescent="0.15">
      <c r="A50" s="108">
        <v>2</v>
      </c>
      <c r="B50" s="108">
        <v>10</v>
      </c>
      <c r="C50" s="108">
        <f t="shared" si="1"/>
        <v>10</v>
      </c>
      <c r="D50" s="108" t="str">
        <f t="shared" si="2"/>
        <v>2_10</v>
      </c>
      <c r="E50" s="109">
        <v>2327</v>
      </c>
      <c r="F50" s="108"/>
      <c r="G50" s="108">
        <v>2</v>
      </c>
      <c r="H50" s="108">
        <v>10</v>
      </c>
      <c r="I50" s="108">
        <f t="shared" si="3"/>
        <v>10</v>
      </c>
      <c r="J50" s="108" t="str">
        <f t="shared" si="4"/>
        <v>2_10</v>
      </c>
      <c r="K50" s="109">
        <v>2403</v>
      </c>
      <c r="L50" s="5"/>
      <c r="M50" s="108">
        <v>2</v>
      </c>
      <c r="N50" s="108">
        <v>10</v>
      </c>
      <c r="O50" s="108">
        <f t="shared" si="5"/>
        <v>10</v>
      </c>
      <c r="P50" s="108" t="str">
        <f t="shared" si="6"/>
        <v>2_10</v>
      </c>
      <c r="Q50" s="109">
        <v>2463</v>
      </c>
      <c r="R50" s="109"/>
      <c r="S50" s="108">
        <v>2</v>
      </c>
      <c r="T50" s="108">
        <v>10</v>
      </c>
      <c r="U50" s="108">
        <f t="shared" si="7"/>
        <v>10</v>
      </c>
      <c r="V50" s="108" t="str">
        <f t="shared" si="8"/>
        <v>2_10</v>
      </c>
      <c r="W50" s="109">
        <v>2463</v>
      </c>
      <c r="X50" s="109"/>
      <c r="Y50" s="108">
        <v>2</v>
      </c>
      <c r="Z50" s="108">
        <v>10</v>
      </c>
      <c r="AA50" s="108">
        <f t="shared" si="9"/>
        <v>10</v>
      </c>
      <c r="AB50" s="108" t="str">
        <f t="shared" si="10"/>
        <v>2_10</v>
      </c>
      <c r="AC50" s="109">
        <v>2512</v>
      </c>
      <c r="AD50" s="50"/>
      <c r="AE50" s="108">
        <v>2</v>
      </c>
      <c r="AF50" s="108">
        <v>10</v>
      </c>
      <c r="AG50" s="108">
        <f t="shared" si="11"/>
        <v>10</v>
      </c>
      <c r="AH50" s="108" t="str">
        <f t="shared" si="0"/>
        <v>2_10</v>
      </c>
      <c r="AI50" s="65">
        <f t="shared" si="12"/>
        <v>2463</v>
      </c>
      <c r="AJ50" s="65">
        <f t="shared" si="13"/>
        <v>2512</v>
      </c>
      <c r="AK50" s="136">
        <f t="shared" si="14"/>
        <v>2512</v>
      </c>
      <c r="AL50" s="43">
        <f t="shared" si="15"/>
        <v>16.102564102564102</v>
      </c>
      <c r="AM50" s="43"/>
      <c r="AN50" s="43"/>
      <c r="AO50" s="43"/>
      <c r="AP50" s="43"/>
      <c r="AQ50" s="43"/>
      <c r="AR50" s="5"/>
      <c r="AS50" s="5"/>
      <c r="AT50" s="5"/>
      <c r="AU50" s="5"/>
      <c r="AV50" s="5"/>
      <c r="AW50" s="5"/>
      <c r="AX50" s="6"/>
    </row>
    <row r="51" spans="1:50" x14ac:dyDescent="0.15">
      <c r="A51" s="108">
        <v>2</v>
      </c>
      <c r="B51" s="108">
        <v>11</v>
      </c>
      <c r="C51" s="108">
        <f t="shared" si="1"/>
        <v>11</v>
      </c>
      <c r="D51" s="108" t="str">
        <f t="shared" si="2"/>
        <v>2_11</v>
      </c>
      <c r="E51" s="108"/>
      <c r="F51" s="108"/>
      <c r="G51" s="108">
        <v>2</v>
      </c>
      <c r="H51" s="108">
        <v>11</v>
      </c>
      <c r="I51" s="108">
        <f t="shared" si="3"/>
        <v>11</v>
      </c>
      <c r="J51" s="108" t="str">
        <f t="shared" si="4"/>
        <v>2_11</v>
      </c>
      <c r="K51" s="108"/>
      <c r="L51" s="5"/>
      <c r="M51" s="108">
        <v>2</v>
      </c>
      <c r="N51" s="108">
        <v>11</v>
      </c>
      <c r="O51" s="108">
        <f t="shared" si="5"/>
        <v>11</v>
      </c>
      <c r="P51" s="108" t="str">
        <f t="shared" si="6"/>
        <v>2_11</v>
      </c>
      <c r="Q51" s="108"/>
      <c r="R51" s="108"/>
      <c r="S51" s="108">
        <v>2</v>
      </c>
      <c r="T51" s="108">
        <v>11</v>
      </c>
      <c r="U51" s="108">
        <f t="shared" si="7"/>
        <v>11</v>
      </c>
      <c r="V51" s="108" t="str">
        <f t="shared" si="8"/>
        <v>2_11</v>
      </c>
      <c r="W51" s="109" t="s">
        <v>695</v>
      </c>
      <c r="X51" s="109"/>
      <c r="Y51" s="108">
        <v>2</v>
      </c>
      <c r="Z51" s="108">
        <v>11</v>
      </c>
      <c r="AA51" s="108">
        <f t="shared" si="9"/>
        <v>11</v>
      </c>
      <c r="AB51" s="108" t="str">
        <f t="shared" si="10"/>
        <v>2_11</v>
      </c>
      <c r="AC51" s="109" t="s">
        <v>695</v>
      </c>
      <c r="AD51" s="50"/>
      <c r="AE51" s="108">
        <v>2</v>
      </c>
      <c r="AF51" s="108">
        <v>11</v>
      </c>
      <c r="AG51" s="108">
        <f t="shared" si="11"/>
        <v>11</v>
      </c>
      <c r="AH51" s="108" t="str">
        <f t="shared" si="0"/>
        <v>2_11</v>
      </c>
      <c r="AI51" s="65" t="str">
        <f t="shared" si="12"/>
        <v/>
      </c>
      <c r="AJ51" s="65" t="str">
        <f t="shared" si="13"/>
        <v/>
      </c>
      <c r="AK51" s="136" t="str">
        <f t="shared" si="14"/>
        <v/>
      </c>
      <c r="AL51" s="43" t="str">
        <f t="shared" si="15"/>
        <v/>
      </c>
      <c r="AM51" s="43"/>
      <c r="AN51" s="43"/>
      <c r="AO51" s="43"/>
      <c r="AP51" s="43"/>
      <c r="AQ51" s="43"/>
      <c r="AR51" s="5"/>
      <c r="AS51" s="5"/>
      <c r="AT51" s="5"/>
      <c r="AU51" s="5"/>
      <c r="AV51" s="5"/>
      <c r="AW51" s="5"/>
      <c r="AX51" s="6"/>
    </row>
    <row r="52" spans="1:50" x14ac:dyDescent="0.15">
      <c r="A52" s="108">
        <v>2</v>
      </c>
      <c r="B52" s="108">
        <v>12</v>
      </c>
      <c r="C52" s="108">
        <f t="shared" si="1"/>
        <v>12</v>
      </c>
      <c r="D52" s="108" t="str">
        <f t="shared" si="2"/>
        <v>2_12</v>
      </c>
      <c r="E52" s="108"/>
      <c r="F52" s="108"/>
      <c r="G52" s="108">
        <v>2</v>
      </c>
      <c r="H52" s="108">
        <v>12</v>
      </c>
      <c r="I52" s="108">
        <f t="shared" si="3"/>
        <v>12</v>
      </c>
      <c r="J52" s="108" t="str">
        <f t="shared" si="4"/>
        <v>2_12</v>
      </c>
      <c r="K52" s="108"/>
      <c r="L52" s="5"/>
      <c r="M52" s="108">
        <v>2</v>
      </c>
      <c r="N52" s="108">
        <v>12</v>
      </c>
      <c r="O52" s="108">
        <f t="shared" si="5"/>
        <v>12</v>
      </c>
      <c r="P52" s="108" t="str">
        <f t="shared" si="6"/>
        <v>2_12</v>
      </c>
      <c r="Q52" s="108"/>
      <c r="R52" s="108"/>
      <c r="S52" s="108">
        <v>2</v>
      </c>
      <c r="T52" s="108">
        <v>12</v>
      </c>
      <c r="U52" s="108">
        <f t="shared" si="7"/>
        <v>12</v>
      </c>
      <c r="V52" s="108" t="str">
        <f t="shared" si="8"/>
        <v>2_12</v>
      </c>
      <c r="W52" s="109" t="s">
        <v>695</v>
      </c>
      <c r="X52" s="109"/>
      <c r="Y52" s="108">
        <v>2</v>
      </c>
      <c r="Z52" s="108">
        <v>12</v>
      </c>
      <c r="AA52" s="108">
        <f t="shared" si="9"/>
        <v>12</v>
      </c>
      <c r="AB52" s="108" t="str">
        <f t="shared" si="10"/>
        <v>2_12</v>
      </c>
      <c r="AC52" s="109" t="s">
        <v>695</v>
      </c>
      <c r="AD52" s="50"/>
      <c r="AE52" s="108">
        <v>2</v>
      </c>
      <c r="AF52" s="108">
        <v>12</v>
      </c>
      <c r="AG52" s="108">
        <f t="shared" si="11"/>
        <v>12</v>
      </c>
      <c r="AH52" s="108" t="str">
        <f t="shared" si="0"/>
        <v>2_12</v>
      </c>
      <c r="AI52" s="65" t="str">
        <f t="shared" si="12"/>
        <v/>
      </c>
      <c r="AJ52" s="65" t="str">
        <f t="shared" si="13"/>
        <v/>
      </c>
      <c r="AK52" s="136" t="str">
        <f t="shared" si="14"/>
        <v/>
      </c>
      <c r="AL52" s="43" t="str">
        <f t="shared" si="15"/>
        <v/>
      </c>
      <c r="AM52" s="43"/>
      <c r="AN52" s="43"/>
      <c r="AO52" s="43"/>
      <c r="AP52" s="43"/>
      <c r="AQ52" s="43"/>
      <c r="AR52" s="5"/>
      <c r="AS52" s="5"/>
      <c r="AT52" s="5"/>
      <c r="AU52" s="5"/>
      <c r="AV52" s="5"/>
      <c r="AW52" s="5"/>
      <c r="AX52" s="6"/>
    </row>
    <row r="53" spans="1:50" x14ac:dyDescent="0.15">
      <c r="A53" s="108">
        <v>2</v>
      </c>
      <c r="B53" s="108">
        <v>13</v>
      </c>
      <c r="C53" s="108">
        <f t="shared" si="1"/>
        <v>13</v>
      </c>
      <c r="D53" s="108" t="str">
        <f t="shared" si="2"/>
        <v>2_13</v>
      </c>
      <c r="E53" s="108"/>
      <c r="F53" s="108"/>
      <c r="G53" s="108">
        <v>2</v>
      </c>
      <c r="H53" s="108">
        <v>13</v>
      </c>
      <c r="I53" s="108">
        <f t="shared" si="3"/>
        <v>13</v>
      </c>
      <c r="J53" s="108" t="str">
        <f t="shared" si="4"/>
        <v>2_13</v>
      </c>
      <c r="K53" s="108"/>
      <c r="L53" s="5"/>
      <c r="M53" s="108">
        <v>2</v>
      </c>
      <c r="N53" s="108">
        <v>13</v>
      </c>
      <c r="O53" s="108">
        <f t="shared" si="5"/>
        <v>13</v>
      </c>
      <c r="P53" s="108" t="str">
        <f t="shared" si="6"/>
        <v>2_13</v>
      </c>
      <c r="Q53" s="108"/>
      <c r="R53" s="108"/>
      <c r="S53" s="108">
        <v>2</v>
      </c>
      <c r="T53" s="108">
        <v>13</v>
      </c>
      <c r="U53" s="108">
        <f t="shared" si="7"/>
        <v>13</v>
      </c>
      <c r="V53" s="108" t="str">
        <f t="shared" si="8"/>
        <v>2_13</v>
      </c>
      <c r="W53" s="109" t="s">
        <v>695</v>
      </c>
      <c r="X53" s="109"/>
      <c r="Y53" s="108">
        <v>2</v>
      </c>
      <c r="Z53" s="108">
        <v>13</v>
      </c>
      <c r="AA53" s="108">
        <f t="shared" si="9"/>
        <v>13</v>
      </c>
      <c r="AB53" s="108" t="str">
        <f t="shared" si="10"/>
        <v>2_13</v>
      </c>
      <c r="AC53" s="109" t="s">
        <v>695</v>
      </c>
      <c r="AD53" s="50"/>
      <c r="AE53" s="108">
        <v>2</v>
      </c>
      <c r="AF53" s="108">
        <v>13</v>
      </c>
      <c r="AG53" s="108">
        <f t="shared" si="11"/>
        <v>13</v>
      </c>
      <c r="AH53" s="108" t="str">
        <f t="shared" si="0"/>
        <v>2_13</v>
      </c>
      <c r="AI53" s="65" t="str">
        <f t="shared" si="12"/>
        <v/>
      </c>
      <c r="AJ53" s="65" t="str">
        <f t="shared" si="13"/>
        <v/>
      </c>
      <c r="AK53" s="136" t="str">
        <f t="shared" si="14"/>
        <v/>
      </c>
      <c r="AL53" s="43" t="str">
        <f t="shared" si="15"/>
        <v/>
      </c>
      <c r="AM53" s="43"/>
      <c r="AN53" s="43"/>
      <c r="AO53" s="43"/>
      <c r="AP53" s="43"/>
      <c r="AQ53" s="43"/>
      <c r="AR53" s="5"/>
      <c r="AS53" s="5"/>
      <c r="AT53" s="5"/>
      <c r="AU53" s="5"/>
      <c r="AV53" s="5"/>
      <c r="AW53" s="5"/>
      <c r="AX53" s="6"/>
    </row>
    <row r="54" spans="1:50" x14ac:dyDescent="0.15">
      <c r="A54" s="108">
        <v>2</v>
      </c>
      <c r="B54" s="108" t="s">
        <v>3</v>
      </c>
      <c r="C54" s="108" t="str">
        <f t="shared" si="1"/>
        <v>u1</v>
      </c>
      <c r="D54" s="108" t="str">
        <f t="shared" si="2"/>
        <v>2_u1</v>
      </c>
      <c r="E54" s="109">
        <v>2403</v>
      </c>
      <c r="F54" s="108"/>
      <c r="G54" s="108">
        <v>2</v>
      </c>
      <c r="H54" s="108" t="s">
        <v>3</v>
      </c>
      <c r="I54" s="108" t="str">
        <f t="shared" si="3"/>
        <v>u1</v>
      </c>
      <c r="J54" s="108" t="str">
        <f t="shared" si="4"/>
        <v>2_u1</v>
      </c>
      <c r="K54" s="109">
        <v>2481</v>
      </c>
      <c r="L54" s="5"/>
      <c r="M54" s="108">
        <v>2</v>
      </c>
      <c r="N54" s="108" t="s">
        <v>3</v>
      </c>
      <c r="O54" s="108" t="str">
        <f t="shared" si="5"/>
        <v>u1</v>
      </c>
      <c r="P54" s="108" t="str">
        <f t="shared" si="6"/>
        <v>2_u1</v>
      </c>
      <c r="Q54" s="109">
        <v>2543</v>
      </c>
      <c r="R54" s="109"/>
      <c r="S54" s="108">
        <v>2</v>
      </c>
      <c r="T54" s="108" t="s">
        <v>3</v>
      </c>
      <c r="U54" s="108" t="str">
        <f t="shared" si="7"/>
        <v>u1</v>
      </c>
      <c r="V54" s="108" t="str">
        <f t="shared" si="8"/>
        <v>2_u1</v>
      </c>
      <c r="W54" s="109">
        <v>2543</v>
      </c>
      <c r="X54" s="109"/>
      <c r="Y54" s="108">
        <v>2</v>
      </c>
      <c r="Z54" s="108" t="s">
        <v>3</v>
      </c>
      <c r="AA54" s="108" t="str">
        <f t="shared" si="9"/>
        <v>u1</v>
      </c>
      <c r="AB54" s="108" t="str">
        <f t="shared" si="10"/>
        <v>2_u1</v>
      </c>
      <c r="AC54" s="109">
        <v>2594</v>
      </c>
      <c r="AD54" s="50"/>
      <c r="AE54" s="108">
        <v>2</v>
      </c>
      <c r="AF54" s="108" t="s">
        <v>3</v>
      </c>
      <c r="AG54" s="108" t="str">
        <f t="shared" si="11"/>
        <v>u1</v>
      </c>
      <c r="AH54" s="108" t="str">
        <f t="shared" si="0"/>
        <v>2_u1</v>
      </c>
      <c r="AI54" s="65">
        <f t="shared" si="12"/>
        <v>2543</v>
      </c>
      <c r="AJ54" s="65">
        <f t="shared" si="13"/>
        <v>2594</v>
      </c>
      <c r="AK54" s="136">
        <f t="shared" si="14"/>
        <v>2594</v>
      </c>
      <c r="AL54" s="43">
        <f t="shared" si="15"/>
        <v>16.628205128205128</v>
      </c>
      <c r="AM54" s="43"/>
      <c r="AN54" s="43"/>
      <c r="AO54" s="43"/>
      <c r="AP54" s="43"/>
      <c r="AQ54" s="43"/>
      <c r="AR54" s="5"/>
      <c r="AS54" s="5"/>
      <c r="AT54" s="5"/>
      <c r="AU54" s="5"/>
      <c r="AV54" s="5"/>
      <c r="AW54" s="5"/>
      <c r="AX54" s="6"/>
    </row>
    <row r="55" spans="1:50" x14ac:dyDescent="0.15">
      <c r="A55" s="108">
        <v>2</v>
      </c>
      <c r="B55" s="108" t="s">
        <v>4</v>
      </c>
      <c r="C55" s="108" t="str">
        <f t="shared" si="1"/>
        <v>u2</v>
      </c>
      <c r="D55" s="108" t="str">
        <f t="shared" si="2"/>
        <v>2_u2</v>
      </c>
      <c r="E55" s="109">
        <v>2470</v>
      </c>
      <c r="F55" s="108"/>
      <c r="G55" s="108">
        <v>2</v>
      </c>
      <c r="H55" s="108" t="s">
        <v>4</v>
      </c>
      <c r="I55" s="108" t="str">
        <f t="shared" si="3"/>
        <v>u2</v>
      </c>
      <c r="J55" s="108" t="str">
        <f t="shared" si="4"/>
        <v>2_u2</v>
      </c>
      <c r="K55" s="109">
        <v>2550</v>
      </c>
      <c r="L55" s="5"/>
      <c r="M55" s="108">
        <v>2</v>
      </c>
      <c r="N55" s="108" t="s">
        <v>4</v>
      </c>
      <c r="O55" s="108" t="str">
        <f t="shared" si="5"/>
        <v>u2</v>
      </c>
      <c r="P55" s="108" t="str">
        <f t="shared" si="6"/>
        <v>2_u2</v>
      </c>
      <c r="Q55" s="109">
        <v>2614</v>
      </c>
      <c r="R55" s="109"/>
      <c r="S55" s="108">
        <v>2</v>
      </c>
      <c r="T55" s="108" t="s">
        <v>4</v>
      </c>
      <c r="U55" s="108" t="str">
        <f t="shared" si="7"/>
        <v>u2</v>
      </c>
      <c r="V55" s="108" t="str">
        <f t="shared" si="8"/>
        <v>2_u2</v>
      </c>
      <c r="W55" s="109">
        <v>2614</v>
      </c>
      <c r="X55" s="109"/>
      <c r="Y55" s="108">
        <v>2</v>
      </c>
      <c r="Z55" s="108" t="s">
        <v>4</v>
      </c>
      <c r="AA55" s="108" t="str">
        <f t="shared" si="9"/>
        <v>u2</v>
      </c>
      <c r="AB55" s="108" t="str">
        <f t="shared" si="10"/>
        <v>2_u2</v>
      </c>
      <c r="AC55" s="109">
        <v>2666</v>
      </c>
      <c r="AD55" s="50"/>
      <c r="AE55" s="108">
        <v>2</v>
      </c>
      <c r="AF55" s="108" t="s">
        <v>4</v>
      </c>
      <c r="AG55" s="108" t="str">
        <f t="shared" si="11"/>
        <v>u2</v>
      </c>
      <c r="AH55" s="108" t="str">
        <f t="shared" si="0"/>
        <v>2_u2</v>
      </c>
      <c r="AI55" s="65">
        <f t="shared" si="12"/>
        <v>2614</v>
      </c>
      <c r="AJ55" s="65">
        <f t="shared" si="13"/>
        <v>2666</v>
      </c>
      <c r="AK55" s="136">
        <f t="shared" si="14"/>
        <v>2666</v>
      </c>
      <c r="AL55" s="43">
        <f t="shared" si="15"/>
        <v>17.089743589743591</v>
      </c>
      <c r="AM55" s="43"/>
      <c r="AN55" s="43"/>
      <c r="AO55" s="43"/>
      <c r="AP55" s="43"/>
      <c r="AQ55" s="43"/>
      <c r="AR55" s="5"/>
      <c r="AS55" s="5"/>
      <c r="AT55" s="5"/>
      <c r="AU55" s="5"/>
      <c r="AV55" s="5"/>
      <c r="AW55" s="5"/>
      <c r="AX55" s="6"/>
    </row>
    <row r="56" spans="1:50" x14ac:dyDescent="0.15">
      <c r="A56" s="108">
        <v>2</v>
      </c>
      <c r="B56" s="108" t="s">
        <v>5</v>
      </c>
      <c r="C56" s="108" t="str">
        <f t="shared" si="1"/>
        <v>a</v>
      </c>
      <c r="D56" s="108" t="str">
        <f t="shared" si="2"/>
        <v>2_a</v>
      </c>
      <c r="E56" s="109">
        <v>2403</v>
      </c>
      <c r="F56" s="108"/>
      <c r="G56" s="108">
        <v>2</v>
      </c>
      <c r="H56" s="108" t="s">
        <v>5</v>
      </c>
      <c r="I56" s="108" t="str">
        <f t="shared" si="3"/>
        <v>a</v>
      </c>
      <c r="J56" s="108" t="str">
        <f t="shared" si="4"/>
        <v>2_a</v>
      </c>
      <c r="K56" s="109">
        <v>2481</v>
      </c>
      <c r="L56" s="5"/>
      <c r="M56" s="108">
        <v>2</v>
      </c>
      <c r="N56" s="108" t="s">
        <v>5</v>
      </c>
      <c r="O56" s="108" t="str">
        <f t="shared" si="5"/>
        <v>a</v>
      </c>
      <c r="P56" s="108" t="str">
        <f t="shared" si="6"/>
        <v>2_a</v>
      </c>
      <c r="Q56" s="109">
        <v>2543</v>
      </c>
      <c r="R56" s="109"/>
      <c r="S56" s="108">
        <v>2</v>
      </c>
      <c r="T56" s="108" t="s">
        <v>5</v>
      </c>
      <c r="U56" s="108" t="str">
        <f t="shared" si="7"/>
        <v>a</v>
      </c>
      <c r="V56" s="108" t="str">
        <f t="shared" si="8"/>
        <v>2_a</v>
      </c>
      <c r="W56" s="109">
        <v>2543</v>
      </c>
      <c r="X56" s="109"/>
      <c r="Y56" s="108">
        <v>2</v>
      </c>
      <c r="Z56" s="108" t="s">
        <v>5</v>
      </c>
      <c r="AA56" s="108" t="str">
        <f t="shared" si="9"/>
        <v>a</v>
      </c>
      <c r="AB56" s="108" t="str">
        <f t="shared" si="10"/>
        <v>2_a</v>
      </c>
      <c r="AC56" s="109">
        <v>2594</v>
      </c>
      <c r="AD56" s="50"/>
      <c r="AE56" s="108">
        <v>2</v>
      </c>
      <c r="AF56" s="108" t="s">
        <v>5</v>
      </c>
      <c r="AG56" s="108" t="str">
        <f t="shared" si="11"/>
        <v>a</v>
      </c>
      <c r="AH56" s="108" t="str">
        <f t="shared" si="0"/>
        <v>2_a</v>
      </c>
      <c r="AI56" s="65">
        <f t="shared" si="12"/>
        <v>2543</v>
      </c>
      <c r="AJ56" s="65">
        <f t="shared" si="13"/>
        <v>2594</v>
      </c>
      <c r="AK56" s="136">
        <f t="shared" si="14"/>
        <v>2594</v>
      </c>
      <c r="AL56" s="43">
        <f t="shared" si="15"/>
        <v>16.628205128205128</v>
      </c>
      <c r="AM56" s="43"/>
      <c r="AN56" s="43"/>
      <c r="AO56" s="43"/>
      <c r="AP56" s="43"/>
      <c r="AQ56" s="43"/>
      <c r="AR56" s="5"/>
      <c r="AS56" s="5"/>
      <c r="AT56" s="5"/>
      <c r="AU56" s="5"/>
      <c r="AV56" s="5"/>
      <c r="AW56" s="5"/>
      <c r="AX56" s="6"/>
    </row>
    <row r="57" spans="1:50" x14ac:dyDescent="0.15">
      <c r="A57" s="108">
        <v>2</v>
      </c>
      <c r="B57" s="108" t="s">
        <v>6</v>
      </c>
      <c r="C57" s="108" t="str">
        <f t="shared" si="1"/>
        <v>b</v>
      </c>
      <c r="D57" s="108" t="str">
        <f t="shared" si="2"/>
        <v>2_b</v>
      </c>
      <c r="E57" s="109">
        <v>2470</v>
      </c>
      <c r="F57" s="108"/>
      <c r="G57" s="108">
        <v>2</v>
      </c>
      <c r="H57" s="108" t="s">
        <v>6</v>
      </c>
      <c r="I57" s="108" t="str">
        <f t="shared" si="3"/>
        <v>b</v>
      </c>
      <c r="J57" s="108" t="str">
        <f t="shared" si="4"/>
        <v>2_b</v>
      </c>
      <c r="K57" s="109">
        <v>2550</v>
      </c>
      <c r="L57" s="5"/>
      <c r="M57" s="108">
        <v>2</v>
      </c>
      <c r="N57" s="108" t="s">
        <v>6</v>
      </c>
      <c r="O57" s="108" t="str">
        <f t="shared" si="5"/>
        <v>b</v>
      </c>
      <c r="P57" s="108" t="str">
        <f t="shared" si="6"/>
        <v>2_b</v>
      </c>
      <c r="Q57" s="109">
        <v>2614</v>
      </c>
      <c r="R57" s="109"/>
      <c r="S57" s="108">
        <v>2</v>
      </c>
      <c r="T57" s="108" t="s">
        <v>6</v>
      </c>
      <c r="U57" s="108" t="str">
        <f t="shared" si="7"/>
        <v>b</v>
      </c>
      <c r="V57" s="108" t="str">
        <f t="shared" si="8"/>
        <v>2_b</v>
      </c>
      <c r="W57" s="109">
        <v>2614</v>
      </c>
      <c r="X57" s="109"/>
      <c r="Y57" s="108">
        <v>2</v>
      </c>
      <c r="Z57" s="108" t="s">
        <v>6</v>
      </c>
      <c r="AA57" s="108" t="str">
        <f t="shared" si="9"/>
        <v>b</v>
      </c>
      <c r="AB57" s="108" t="str">
        <f t="shared" si="10"/>
        <v>2_b</v>
      </c>
      <c r="AC57" s="109">
        <v>2666</v>
      </c>
      <c r="AD57" s="50"/>
      <c r="AE57" s="108">
        <v>2</v>
      </c>
      <c r="AF57" s="108" t="s">
        <v>6</v>
      </c>
      <c r="AG57" s="108" t="str">
        <f t="shared" si="11"/>
        <v>b</v>
      </c>
      <c r="AH57" s="108" t="str">
        <f t="shared" si="0"/>
        <v>2_b</v>
      </c>
      <c r="AI57" s="65">
        <f t="shared" si="12"/>
        <v>2614</v>
      </c>
      <c r="AJ57" s="65">
        <f t="shared" si="13"/>
        <v>2666</v>
      </c>
      <c r="AK57" s="136">
        <f t="shared" si="14"/>
        <v>2666</v>
      </c>
      <c r="AL57" s="43">
        <f t="shared" si="15"/>
        <v>17.089743589743591</v>
      </c>
      <c r="AM57" s="43"/>
      <c r="AN57" s="43"/>
      <c r="AO57" s="43"/>
      <c r="AP57" s="43"/>
      <c r="AQ57" s="43"/>
      <c r="AR57" s="5"/>
      <c r="AS57" s="5"/>
      <c r="AT57" s="5"/>
      <c r="AU57" s="5"/>
      <c r="AV57" s="5"/>
      <c r="AW57" s="5"/>
      <c r="AX57" s="6"/>
    </row>
    <row r="58" spans="1:50" x14ac:dyDescent="0.15">
      <c r="A58" s="108">
        <v>2</v>
      </c>
      <c r="B58" s="108" t="s">
        <v>7</v>
      </c>
      <c r="C58" s="108" t="str">
        <f t="shared" si="1"/>
        <v>c</v>
      </c>
      <c r="D58" s="108" t="str">
        <f t="shared" si="2"/>
        <v>2_c</v>
      </c>
      <c r="E58" s="109">
        <v>2544</v>
      </c>
      <c r="F58" s="108"/>
      <c r="G58" s="108">
        <v>2</v>
      </c>
      <c r="H58" s="108" t="s">
        <v>7</v>
      </c>
      <c r="I58" s="108" t="str">
        <f t="shared" si="3"/>
        <v>c</v>
      </c>
      <c r="J58" s="108" t="str">
        <f t="shared" si="4"/>
        <v>2_c</v>
      </c>
      <c r="K58" s="109">
        <v>2627</v>
      </c>
      <c r="L58" s="5"/>
      <c r="M58" s="108">
        <v>2</v>
      </c>
      <c r="N58" s="108" t="s">
        <v>7</v>
      </c>
      <c r="O58" s="108" t="str">
        <f t="shared" si="5"/>
        <v>c</v>
      </c>
      <c r="P58" s="108" t="str">
        <f t="shared" si="6"/>
        <v>2_c</v>
      </c>
      <c r="Q58" s="109">
        <v>2693</v>
      </c>
      <c r="R58" s="109"/>
      <c r="S58" s="108">
        <v>2</v>
      </c>
      <c r="T58" s="108" t="s">
        <v>7</v>
      </c>
      <c r="U58" s="108" t="str">
        <f t="shared" si="7"/>
        <v>c</v>
      </c>
      <c r="V58" s="108" t="str">
        <f t="shared" si="8"/>
        <v>2_c</v>
      </c>
      <c r="W58" s="109">
        <v>2693</v>
      </c>
      <c r="X58" s="109"/>
      <c r="Y58" s="108">
        <v>2</v>
      </c>
      <c r="Z58" s="108" t="s">
        <v>7</v>
      </c>
      <c r="AA58" s="108" t="str">
        <f t="shared" si="9"/>
        <v>c</v>
      </c>
      <c r="AB58" s="108" t="str">
        <f t="shared" si="10"/>
        <v>2_c</v>
      </c>
      <c r="AC58" s="109">
        <v>2747</v>
      </c>
      <c r="AD58" s="50"/>
      <c r="AE58" s="108">
        <v>2</v>
      </c>
      <c r="AF58" s="108" t="s">
        <v>7</v>
      </c>
      <c r="AG58" s="108" t="str">
        <f t="shared" si="11"/>
        <v>c</v>
      </c>
      <c r="AH58" s="108" t="str">
        <f t="shared" si="0"/>
        <v>2_c</v>
      </c>
      <c r="AI58" s="65">
        <f t="shared" si="12"/>
        <v>2693</v>
      </c>
      <c r="AJ58" s="65">
        <f t="shared" si="13"/>
        <v>2747</v>
      </c>
      <c r="AK58" s="136">
        <f t="shared" si="14"/>
        <v>2747</v>
      </c>
      <c r="AL58" s="43">
        <f t="shared" si="15"/>
        <v>17.608974358974358</v>
      </c>
      <c r="AM58" s="43"/>
      <c r="AN58" s="43"/>
      <c r="AO58" s="43"/>
      <c r="AP58" s="43"/>
      <c r="AQ58" s="43"/>
      <c r="AR58" s="5"/>
      <c r="AS58" s="5"/>
      <c r="AT58" s="5"/>
      <c r="AU58" s="5"/>
      <c r="AV58" s="5"/>
      <c r="AW58" s="5"/>
      <c r="AX58" s="6"/>
    </row>
    <row r="59" spans="1:50" x14ac:dyDescent="0.15">
      <c r="A59" s="108">
        <v>2</v>
      </c>
      <c r="B59" s="108" t="s">
        <v>8</v>
      </c>
      <c r="C59" s="108" t="str">
        <f t="shared" si="1"/>
        <v>d</v>
      </c>
      <c r="D59" s="108" t="str">
        <f t="shared" si="2"/>
        <v>2_d</v>
      </c>
      <c r="E59" s="109">
        <v>2609</v>
      </c>
      <c r="F59" s="108"/>
      <c r="G59" s="108">
        <v>2</v>
      </c>
      <c r="H59" s="108" t="s">
        <v>8</v>
      </c>
      <c r="I59" s="108" t="str">
        <f t="shared" si="3"/>
        <v>d</v>
      </c>
      <c r="J59" s="108" t="str">
        <f t="shared" si="4"/>
        <v>2_d</v>
      </c>
      <c r="K59" s="109">
        <v>2694</v>
      </c>
      <c r="L59" s="5"/>
      <c r="M59" s="108">
        <v>2</v>
      </c>
      <c r="N59" s="108" t="s">
        <v>8</v>
      </c>
      <c r="O59" s="108" t="str">
        <f t="shared" si="5"/>
        <v>d</v>
      </c>
      <c r="P59" s="108" t="str">
        <f t="shared" si="6"/>
        <v>2_d</v>
      </c>
      <c r="Q59" s="109">
        <v>2761</v>
      </c>
      <c r="R59" s="109"/>
      <c r="S59" s="108">
        <v>2</v>
      </c>
      <c r="T59" s="108" t="s">
        <v>8</v>
      </c>
      <c r="U59" s="108" t="str">
        <f t="shared" si="7"/>
        <v>d</v>
      </c>
      <c r="V59" s="108" t="str">
        <f t="shared" si="8"/>
        <v>2_d</v>
      </c>
      <c r="W59" s="109">
        <v>2761</v>
      </c>
      <c r="X59" s="109"/>
      <c r="Y59" s="108">
        <v>2</v>
      </c>
      <c r="Z59" s="108" t="s">
        <v>8</v>
      </c>
      <c r="AA59" s="108" t="str">
        <f t="shared" si="9"/>
        <v>d</v>
      </c>
      <c r="AB59" s="108" t="str">
        <f t="shared" si="10"/>
        <v>2_d</v>
      </c>
      <c r="AC59" s="109">
        <v>2816</v>
      </c>
      <c r="AD59" s="50"/>
      <c r="AE59" s="108">
        <v>2</v>
      </c>
      <c r="AF59" s="108" t="s">
        <v>8</v>
      </c>
      <c r="AG59" s="108" t="str">
        <f t="shared" si="11"/>
        <v>d</v>
      </c>
      <c r="AH59" s="108" t="str">
        <f t="shared" si="0"/>
        <v>2_d</v>
      </c>
      <c r="AI59" s="65">
        <f t="shared" si="12"/>
        <v>2761</v>
      </c>
      <c r="AJ59" s="65">
        <f t="shared" si="13"/>
        <v>2816</v>
      </c>
      <c r="AK59" s="136">
        <f t="shared" si="14"/>
        <v>2816</v>
      </c>
      <c r="AL59" s="43">
        <f t="shared" si="15"/>
        <v>18.051282051282051</v>
      </c>
      <c r="AM59" s="43"/>
      <c r="AN59" s="43"/>
      <c r="AO59" s="43"/>
      <c r="AP59" s="43"/>
      <c r="AQ59" s="43"/>
      <c r="AR59" s="5"/>
      <c r="AS59" s="5"/>
      <c r="AT59" s="5"/>
      <c r="AU59" s="5"/>
      <c r="AV59" s="5"/>
      <c r="AW59" s="5"/>
      <c r="AX59" s="6"/>
    </row>
    <row r="60" spans="1:50" x14ac:dyDescent="0.15">
      <c r="A60" s="108">
        <v>2</v>
      </c>
      <c r="B60" s="108" t="s">
        <v>9</v>
      </c>
      <c r="C60" s="108" t="str">
        <f t="shared" si="1"/>
        <v>e</v>
      </c>
      <c r="D60" s="108" t="str">
        <f t="shared" si="2"/>
        <v>2_e</v>
      </c>
      <c r="E60" s="109">
        <v>2676</v>
      </c>
      <c r="F60" s="108"/>
      <c r="G60" s="108">
        <v>2</v>
      </c>
      <c r="H60" s="108" t="s">
        <v>9</v>
      </c>
      <c r="I60" s="108" t="str">
        <f t="shared" si="3"/>
        <v>e</v>
      </c>
      <c r="J60" s="108" t="str">
        <f t="shared" si="4"/>
        <v>2_e</v>
      </c>
      <c r="K60" s="109">
        <v>2763</v>
      </c>
      <c r="L60" s="5"/>
      <c r="M60" s="108">
        <v>2</v>
      </c>
      <c r="N60" s="108" t="s">
        <v>9</v>
      </c>
      <c r="O60" s="108" t="str">
        <f t="shared" si="5"/>
        <v>e</v>
      </c>
      <c r="P60" s="108" t="str">
        <f t="shared" si="6"/>
        <v>2_e</v>
      </c>
      <c r="Q60" s="109">
        <v>2832</v>
      </c>
      <c r="R60" s="109"/>
      <c r="S60" s="108">
        <v>2</v>
      </c>
      <c r="T60" s="108" t="s">
        <v>9</v>
      </c>
      <c r="U60" s="108" t="str">
        <f t="shared" si="7"/>
        <v>e</v>
      </c>
      <c r="V60" s="108" t="str">
        <f t="shared" si="8"/>
        <v>2_e</v>
      </c>
      <c r="W60" s="109">
        <v>2832</v>
      </c>
      <c r="X60" s="109"/>
      <c r="Y60" s="108">
        <v>2</v>
      </c>
      <c r="Z60" s="108" t="s">
        <v>9</v>
      </c>
      <c r="AA60" s="108" t="str">
        <f t="shared" si="9"/>
        <v>e</v>
      </c>
      <c r="AB60" s="108" t="str">
        <f t="shared" si="10"/>
        <v>2_e</v>
      </c>
      <c r="AC60" s="109">
        <v>2889</v>
      </c>
      <c r="AD60" s="50"/>
      <c r="AE60" s="108">
        <v>2</v>
      </c>
      <c r="AF60" s="108" t="s">
        <v>9</v>
      </c>
      <c r="AG60" s="108" t="str">
        <f t="shared" si="11"/>
        <v>e</v>
      </c>
      <c r="AH60" s="108" t="str">
        <f t="shared" si="0"/>
        <v>2_e</v>
      </c>
      <c r="AI60" s="65">
        <f t="shared" si="12"/>
        <v>2832</v>
      </c>
      <c r="AJ60" s="65">
        <f t="shared" si="13"/>
        <v>2889</v>
      </c>
      <c r="AK60" s="136">
        <f t="shared" si="14"/>
        <v>2889</v>
      </c>
      <c r="AL60" s="43">
        <f t="shared" si="15"/>
        <v>18.51923076923077</v>
      </c>
      <c r="AM60" s="43"/>
      <c r="AN60" s="43"/>
      <c r="AO60" s="43"/>
      <c r="AP60" s="43"/>
      <c r="AQ60" s="43"/>
      <c r="AR60" s="5"/>
      <c r="AS60" s="5"/>
      <c r="AT60" s="5"/>
      <c r="AU60" s="5"/>
      <c r="AV60" s="5"/>
      <c r="AW60" s="5"/>
      <c r="AX60" s="6"/>
    </row>
    <row r="61" spans="1:50" x14ac:dyDescent="0.15">
      <c r="A61" s="108">
        <v>3</v>
      </c>
      <c r="B61" s="108" t="s">
        <v>2</v>
      </c>
      <c r="C61" s="108" t="str">
        <f t="shared" si="1"/>
        <v>Start</v>
      </c>
      <c r="D61" s="108" t="str">
        <f t="shared" si="2"/>
        <v>3_Start</v>
      </c>
      <c r="E61" s="109">
        <v>1814</v>
      </c>
      <c r="F61" s="108"/>
      <c r="G61" s="108">
        <v>3</v>
      </c>
      <c r="H61" s="108" t="s">
        <v>2</v>
      </c>
      <c r="I61" s="108" t="str">
        <f t="shared" si="3"/>
        <v>Start</v>
      </c>
      <c r="J61" s="108" t="str">
        <f t="shared" si="4"/>
        <v>3_Start</v>
      </c>
      <c r="K61" s="109">
        <v>1873</v>
      </c>
      <c r="L61" s="5"/>
      <c r="M61" s="108">
        <v>3</v>
      </c>
      <c r="N61" s="108" t="s">
        <v>2</v>
      </c>
      <c r="O61" s="108" t="str">
        <f t="shared" si="5"/>
        <v>Start</v>
      </c>
      <c r="P61" s="108" t="str">
        <f t="shared" si="6"/>
        <v>3_Start</v>
      </c>
      <c r="Q61" s="109">
        <v>1920</v>
      </c>
      <c r="R61" s="109"/>
      <c r="S61" s="108">
        <v>3</v>
      </c>
      <c r="T61" s="108" t="s">
        <v>2</v>
      </c>
      <c r="U61" s="108" t="str">
        <f t="shared" si="7"/>
        <v>Start</v>
      </c>
      <c r="V61" s="108" t="str">
        <f t="shared" si="8"/>
        <v>3_Start</v>
      </c>
      <c r="W61" s="109">
        <v>1920</v>
      </c>
      <c r="X61" s="109"/>
      <c r="Y61" s="108">
        <v>3</v>
      </c>
      <c r="Z61" s="108" t="s">
        <v>2</v>
      </c>
      <c r="AA61" s="108" t="str">
        <f t="shared" si="9"/>
        <v>Start</v>
      </c>
      <c r="AB61" s="108" t="str">
        <f t="shared" si="10"/>
        <v>3_Start</v>
      </c>
      <c r="AC61" s="109">
        <v>1958</v>
      </c>
      <c r="AD61" s="50"/>
      <c r="AE61" s="108">
        <v>3</v>
      </c>
      <c r="AF61" s="108" t="s">
        <v>2</v>
      </c>
      <c r="AG61" s="108" t="str">
        <f t="shared" si="11"/>
        <v>Start</v>
      </c>
      <c r="AH61" s="108" t="str">
        <f t="shared" si="0"/>
        <v>3_Start</v>
      </c>
      <c r="AI61" s="65">
        <f t="shared" si="12"/>
        <v>1920</v>
      </c>
      <c r="AJ61" s="65">
        <f t="shared" si="13"/>
        <v>1958</v>
      </c>
      <c r="AK61" s="136">
        <f t="shared" si="14"/>
        <v>1958</v>
      </c>
      <c r="AL61" s="43">
        <f t="shared" si="15"/>
        <v>12.551282051282051</v>
      </c>
      <c r="AM61" s="43"/>
      <c r="AN61" s="43"/>
      <c r="AO61" s="43"/>
      <c r="AP61" s="43"/>
      <c r="AQ61" s="43"/>
      <c r="AR61" s="5"/>
      <c r="AS61" s="5"/>
      <c r="AT61" s="5"/>
      <c r="AU61" s="5"/>
      <c r="AV61" s="5"/>
      <c r="AW61" s="5"/>
      <c r="AX61" s="6"/>
    </row>
    <row r="62" spans="1:50" x14ac:dyDescent="0.15">
      <c r="A62" s="108">
        <v>3</v>
      </c>
      <c r="B62" s="108">
        <v>0</v>
      </c>
      <c r="C62" s="108">
        <f t="shared" si="1"/>
        <v>0</v>
      </c>
      <c r="D62" s="108" t="str">
        <f t="shared" si="2"/>
        <v>3_0</v>
      </c>
      <c r="E62" s="109">
        <v>1855</v>
      </c>
      <c r="F62" s="108"/>
      <c r="G62" s="108">
        <v>3</v>
      </c>
      <c r="H62" s="108">
        <v>0</v>
      </c>
      <c r="I62" s="108">
        <f t="shared" si="3"/>
        <v>0</v>
      </c>
      <c r="J62" s="108" t="str">
        <f t="shared" si="4"/>
        <v>3_0</v>
      </c>
      <c r="K62" s="109">
        <v>1915</v>
      </c>
      <c r="L62" s="5"/>
      <c r="M62" s="108">
        <v>3</v>
      </c>
      <c r="N62" s="108">
        <v>0</v>
      </c>
      <c r="O62" s="108">
        <f t="shared" si="5"/>
        <v>0</v>
      </c>
      <c r="P62" s="108" t="str">
        <f t="shared" si="6"/>
        <v>3_0</v>
      </c>
      <c r="Q62" s="109">
        <v>1963</v>
      </c>
      <c r="R62" s="109"/>
      <c r="S62" s="108">
        <v>3</v>
      </c>
      <c r="T62" s="108">
        <v>0</v>
      </c>
      <c r="U62" s="108">
        <f t="shared" si="7"/>
        <v>0</v>
      </c>
      <c r="V62" s="108" t="str">
        <f t="shared" si="8"/>
        <v>3_0</v>
      </c>
      <c r="W62" s="109">
        <v>1963</v>
      </c>
      <c r="X62" s="109"/>
      <c r="Y62" s="108">
        <v>3</v>
      </c>
      <c r="Z62" s="108">
        <v>0</v>
      </c>
      <c r="AA62" s="108">
        <f t="shared" si="9"/>
        <v>0</v>
      </c>
      <c r="AB62" s="108" t="str">
        <f t="shared" si="10"/>
        <v>3_0</v>
      </c>
      <c r="AC62" s="109">
        <v>2002</v>
      </c>
      <c r="AD62" s="50"/>
      <c r="AE62" s="108">
        <v>3</v>
      </c>
      <c r="AF62" s="108">
        <v>0</v>
      </c>
      <c r="AG62" s="108">
        <f t="shared" si="11"/>
        <v>0</v>
      </c>
      <c r="AH62" s="108" t="str">
        <f t="shared" si="0"/>
        <v>3_0</v>
      </c>
      <c r="AI62" s="65">
        <f t="shared" si="12"/>
        <v>1963</v>
      </c>
      <c r="AJ62" s="65">
        <f t="shared" si="13"/>
        <v>2002</v>
      </c>
      <c r="AK62" s="136">
        <f t="shared" si="14"/>
        <v>2002</v>
      </c>
      <c r="AL62" s="43">
        <f t="shared" si="15"/>
        <v>12.833333333333334</v>
      </c>
      <c r="AM62" s="43"/>
      <c r="AN62" s="43"/>
      <c r="AO62" s="43"/>
      <c r="AP62" s="43"/>
      <c r="AQ62" s="43"/>
      <c r="AR62" s="5"/>
      <c r="AS62" s="5"/>
      <c r="AT62" s="5"/>
      <c r="AU62" s="5"/>
      <c r="AV62" s="5"/>
      <c r="AW62" s="5"/>
      <c r="AX62" s="6"/>
    </row>
    <row r="63" spans="1:50" x14ac:dyDescent="0.15">
      <c r="A63" s="108">
        <v>3</v>
      </c>
      <c r="B63" s="108">
        <v>1</v>
      </c>
      <c r="C63" s="108">
        <f t="shared" si="1"/>
        <v>1</v>
      </c>
      <c r="D63" s="108" t="str">
        <f t="shared" si="2"/>
        <v>3_1</v>
      </c>
      <c r="E63" s="109">
        <v>1901</v>
      </c>
      <c r="F63" s="108"/>
      <c r="G63" s="108">
        <v>3</v>
      </c>
      <c r="H63" s="108">
        <v>1</v>
      </c>
      <c r="I63" s="108">
        <f t="shared" si="3"/>
        <v>1</v>
      </c>
      <c r="J63" s="108" t="str">
        <f t="shared" si="4"/>
        <v>3_1</v>
      </c>
      <c r="K63" s="109">
        <v>1963</v>
      </c>
      <c r="L63" s="5"/>
      <c r="M63" s="108">
        <v>3</v>
      </c>
      <c r="N63" s="108">
        <v>1</v>
      </c>
      <c r="O63" s="108">
        <f t="shared" si="5"/>
        <v>1</v>
      </c>
      <c r="P63" s="108" t="str">
        <f t="shared" si="6"/>
        <v>3_1</v>
      </c>
      <c r="Q63" s="109">
        <v>2012</v>
      </c>
      <c r="R63" s="109"/>
      <c r="S63" s="108">
        <v>3</v>
      </c>
      <c r="T63" s="108">
        <v>1</v>
      </c>
      <c r="U63" s="108">
        <f t="shared" si="7"/>
        <v>1</v>
      </c>
      <c r="V63" s="108" t="str">
        <f t="shared" si="8"/>
        <v>3_1</v>
      </c>
      <c r="W63" s="109">
        <v>2012</v>
      </c>
      <c r="X63" s="109"/>
      <c r="Y63" s="108">
        <v>3</v>
      </c>
      <c r="Z63" s="108">
        <v>1</v>
      </c>
      <c r="AA63" s="108">
        <f t="shared" si="9"/>
        <v>1</v>
      </c>
      <c r="AB63" s="108" t="str">
        <f t="shared" si="10"/>
        <v>3_1</v>
      </c>
      <c r="AC63" s="109">
        <v>2052</v>
      </c>
      <c r="AD63" s="50"/>
      <c r="AE63" s="108">
        <v>3</v>
      </c>
      <c r="AF63" s="108">
        <v>1</v>
      </c>
      <c r="AG63" s="108">
        <f t="shared" si="11"/>
        <v>1</v>
      </c>
      <c r="AH63" s="108" t="str">
        <f t="shared" si="0"/>
        <v>3_1</v>
      </c>
      <c r="AI63" s="65">
        <f t="shared" si="12"/>
        <v>2012</v>
      </c>
      <c r="AJ63" s="65">
        <f t="shared" si="13"/>
        <v>2052</v>
      </c>
      <c r="AK63" s="136">
        <f t="shared" si="14"/>
        <v>2052</v>
      </c>
      <c r="AL63" s="43">
        <f t="shared" si="15"/>
        <v>13.153846153846153</v>
      </c>
      <c r="AM63" s="43"/>
      <c r="AN63" s="43"/>
      <c r="AO63" s="43"/>
      <c r="AP63" s="43"/>
      <c r="AQ63" s="43"/>
      <c r="AR63" s="5"/>
      <c r="AS63" s="5"/>
      <c r="AT63" s="5"/>
      <c r="AU63" s="5"/>
      <c r="AV63" s="5"/>
      <c r="AW63" s="5"/>
      <c r="AX63" s="6"/>
    </row>
    <row r="64" spans="1:50" x14ac:dyDescent="0.15">
      <c r="A64" s="108">
        <v>3</v>
      </c>
      <c r="B64" s="108">
        <v>2</v>
      </c>
      <c r="C64" s="108">
        <f t="shared" si="1"/>
        <v>2</v>
      </c>
      <c r="D64" s="108" t="str">
        <f t="shared" si="2"/>
        <v>3_2</v>
      </c>
      <c r="E64" s="109">
        <v>1945</v>
      </c>
      <c r="F64" s="108"/>
      <c r="G64" s="108">
        <v>3</v>
      </c>
      <c r="H64" s="108">
        <v>2</v>
      </c>
      <c r="I64" s="108">
        <f t="shared" si="3"/>
        <v>2</v>
      </c>
      <c r="J64" s="108" t="str">
        <f t="shared" si="4"/>
        <v>3_2</v>
      </c>
      <c r="K64" s="109">
        <v>2008</v>
      </c>
      <c r="L64" s="5"/>
      <c r="M64" s="108">
        <v>3</v>
      </c>
      <c r="N64" s="108">
        <v>2</v>
      </c>
      <c r="O64" s="108">
        <f t="shared" si="5"/>
        <v>2</v>
      </c>
      <c r="P64" s="108" t="str">
        <f t="shared" si="6"/>
        <v>3_2</v>
      </c>
      <c r="Q64" s="109">
        <v>2058</v>
      </c>
      <c r="R64" s="109"/>
      <c r="S64" s="108">
        <v>3</v>
      </c>
      <c r="T64" s="108">
        <v>2</v>
      </c>
      <c r="U64" s="108">
        <f t="shared" si="7"/>
        <v>2</v>
      </c>
      <c r="V64" s="108" t="str">
        <f t="shared" si="8"/>
        <v>3_2</v>
      </c>
      <c r="W64" s="109">
        <v>2058</v>
      </c>
      <c r="X64" s="109"/>
      <c r="Y64" s="108">
        <v>3</v>
      </c>
      <c r="Z64" s="108">
        <v>2</v>
      </c>
      <c r="AA64" s="108">
        <f t="shared" si="9"/>
        <v>2</v>
      </c>
      <c r="AB64" s="108" t="str">
        <f t="shared" si="10"/>
        <v>3_2</v>
      </c>
      <c r="AC64" s="109">
        <v>2099</v>
      </c>
      <c r="AD64" s="50"/>
      <c r="AE64" s="108">
        <v>3</v>
      </c>
      <c r="AF64" s="108">
        <v>2</v>
      </c>
      <c r="AG64" s="108">
        <f t="shared" si="11"/>
        <v>2</v>
      </c>
      <c r="AH64" s="108" t="str">
        <f t="shared" si="0"/>
        <v>3_2</v>
      </c>
      <c r="AI64" s="65">
        <f t="shared" si="12"/>
        <v>2058</v>
      </c>
      <c r="AJ64" s="65">
        <f t="shared" si="13"/>
        <v>2099</v>
      </c>
      <c r="AK64" s="136">
        <f t="shared" si="14"/>
        <v>2099</v>
      </c>
      <c r="AL64" s="43">
        <f t="shared" si="15"/>
        <v>13.455128205128204</v>
      </c>
      <c r="AM64" s="43"/>
      <c r="AN64" s="43"/>
      <c r="AO64" s="43"/>
      <c r="AP64" s="43"/>
      <c r="AQ64" s="43"/>
      <c r="AR64" s="5"/>
      <c r="AS64" s="5"/>
      <c r="AT64" s="5"/>
      <c r="AU64" s="5"/>
      <c r="AV64" s="5"/>
      <c r="AW64" s="5"/>
      <c r="AX64" s="6"/>
    </row>
    <row r="65" spans="1:50" x14ac:dyDescent="0.15">
      <c r="A65" s="108">
        <v>3</v>
      </c>
      <c r="B65" s="108">
        <v>3</v>
      </c>
      <c r="C65" s="108">
        <f t="shared" si="1"/>
        <v>3</v>
      </c>
      <c r="D65" s="108" t="str">
        <f t="shared" si="2"/>
        <v>3_3</v>
      </c>
      <c r="E65" s="109">
        <v>1989</v>
      </c>
      <c r="F65" s="108"/>
      <c r="G65" s="108">
        <v>3</v>
      </c>
      <c r="H65" s="108">
        <v>3</v>
      </c>
      <c r="I65" s="108">
        <f t="shared" si="3"/>
        <v>3</v>
      </c>
      <c r="J65" s="108" t="str">
        <f t="shared" si="4"/>
        <v>3_3</v>
      </c>
      <c r="K65" s="109">
        <v>2054</v>
      </c>
      <c r="L65" s="5"/>
      <c r="M65" s="108">
        <v>3</v>
      </c>
      <c r="N65" s="108">
        <v>3</v>
      </c>
      <c r="O65" s="108">
        <f t="shared" si="5"/>
        <v>3</v>
      </c>
      <c r="P65" s="108" t="str">
        <f t="shared" si="6"/>
        <v>3_3</v>
      </c>
      <c r="Q65" s="109">
        <v>2105</v>
      </c>
      <c r="R65" s="109"/>
      <c r="S65" s="108">
        <v>3</v>
      </c>
      <c r="T65" s="108">
        <v>3</v>
      </c>
      <c r="U65" s="108">
        <f t="shared" si="7"/>
        <v>3</v>
      </c>
      <c r="V65" s="108" t="str">
        <f t="shared" si="8"/>
        <v>3_3</v>
      </c>
      <c r="W65" s="109">
        <v>2105</v>
      </c>
      <c r="X65" s="109"/>
      <c r="Y65" s="108">
        <v>3</v>
      </c>
      <c r="Z65" s="108">
        <v>3</v>
      </c>
      <c r="AA65" s="108">
        <f t="shared" si="9"/>
        <v>3</v>
      </c>
      <c r="AB65" s="108" t="str">
        <f t="shared" si="10"/>
        <v>3_3</v>
      </c>
      <c r="AC65" s="109">
        <v>2147</v>
      </c>
      <c r="AD65" s="50"/>
      <c r="AE65" s="108">
        <v>3</v>
      </c>
      <c r="AF65" s="108">
        <v>3</v>
      </c>
      <c r="AG65" s="108">
        <f t="shared" si="11"/>
        <v>3</v>
      </c>
      <c r="AH65" s="108" t="str">
        <f t="shared" si="0"/>
        <v>3_3</v>
      </c>
      <c r="AI65" s="65">
        <f t="shared" si="12"/>
        <v>2105</v>
      </c>
      <c r="AJ65" s="65">
        <f t="shared" si="13"/>
        <v>2147</v>
      </c>
      <c r="AK65" s="136">
        <f t="shared" si="14"/>
        <v>2147</v>
      </c>
      <c r="AL65" s="43">
        <f t="shared" si="15"/>
        <v>13.762820512820513</v>
      </c>
      <c r="AM65" s="43"/>
      <c r="AN65" s="43"/>
      <c r="AO65" s="43"/>
      <c r="AP65" s="43"/>
      <c r="AQ65" s="43"/>
      <c r="AR65" s="5"/>
      <c r="AS65" s="5"/>
      <c r="AT65" s="5"/>
      <c r="AU65" s="5"/>
      <c r="AV65" s="5"/>
      <c r="AW65" s="5"/>
      <c r="AX65" s="6"/>
    </row>
    <row r="66" spans="1:50" x14ac:dyDescent="0.15">
      <c r="A66" s="108">
        <v>3</v>
      </c>
      <c r="B66" s="108">
        <v>4</v>
      </c>
      <c r="C66" s="108">
        <f t="shared" si="1"/>
        <v>4</v>
      </c>
      <c r="D66" s="108" t="str">
        <f t="shared" si="2"/>
        <v>3_4</v>
      </c>
      <c r="E66" s="109">
        <v>2038</v>
      </c>
      <c r="F66" s="108"/>
      <c r="G66" s="108">
        <v>3</v>
      </c>
      <c r="H66" s="108">
        <v>4</v>
      </c>
      <c r="I66" s="108">
        <f t="shared" si="3"/>
        <v>4</v>
      </c>
      <c r="J66" s="108" t="str">
        <f t="shared" si="4"/>
        <v>3_4</v>
      </c>
      <c r="K66" s="109">
        <v>2104</v>
      </c>
      <c r="L66" s="5"/>
      <c r="M66" s="108">
        <v>3</v>
      </c>
      <c r="N66" s="108">
        <v>4</v>
      </c>
      <c r="O66" s="108">
        <f t="shared" si="5"/>
        <v>4</v>
      </c>
      <c r="P66" s="108" t="str">
        <f t="shared" si="6"/>
        <v>3_4</v>
      </c>
      <c r="Q66" s="109">
        <v>2157</v>
      </c>
      <c r="R66" s="109"/>
      <c r="S66" s="108">
        <v>3</v>
      </c>
      <c r="T66" s="108">
        <v>4</v>
      </c>
      <c r="U66" s="108">
        <f t="shared" si="7"/>
        <v>4</v>
      </c>
      <c r="V66" s="108" t="str">
        <f t="shared" si="8"/>
        <v>3_4</v>
      </c>
      <c r="W66" s="109">
        <v>2157</v>
      </c>
      <c r="X66" s="109"/>
      <c r="Y66" s="108">
        <v>3</v>
      </c>
      <c r="Z66" s="108">
        <v>4</v>
      </c>
      <c r="AA66" s="108">
        <f t="shared" si="9"/>
        <v>4</v>
      </c>
      <c r="AB66" s="108" t="str">
        <f t="shared" si="10"/>
        <v>3_4</v>
      </c>
      <c r="AC66" s="109">
        <v>2200</v>
      </c>
      <c r="AD66" s="50"/>
      <c r="AE66" s="108">
        <v>3</v>
      </c>
      <c r="AF66" s="108">
        <v>4</v>
      </c>
      <c r="AG66" s="108">
        <f t="shared" si="11"/>
        <v>4</v>
      </c>
      <c r="AH66" s="108" t="str">
        <f t="shared" si="0"/>
        <v>3_4</v>
      </c>
      <c r="AI66" s="65">
        <f t="shared" si="12"/>
        <v>2157</v>
      </c>
      <c r="AJ66" s="65">
        <f t="shared" si="13"/>
        <v>2200</v>
      </c>
      <c r="AK66" s="136">
        <f t="shared" si="14"/>
        <v>2200</v>
      </c>
      <c r="AL66" s="43">
        <f t="shared" si="15"/>
        <v>14.102564102564102</v>
      </c>
      <c r="AM66" s="43"/>
      <c r="AN66" s="43"/>
      <c r="AO66" s="43"/>
      <c r="AP66" s="43"/>
      <c r="AQ66" s="43"/>
      <c r="AR66" s="5"/>
      <c r="AS66" s="5"/>
      <c r="AT66" s="5"/>
      <c r="AU66" s="5"/>
      <c r="AV66" s="5"/>
      <c r="AW66" s="5"/>
      <c r="AX66" s="6"/>
    </row>
    <row r="67" spans="1:50" x14ac:dyDescent="0.15">
      <c r="A67" s="108">
        <v>3</v>
      </c>
      <c r="B67" s="108">
        <v>5</v>
      </c>
      <c r="C67" s="108">
        <f t="shared" si="1"/>
        <v>5</v>
      </c>
      <c r="D67" s="108" t="str">
        <f t="shared" si="2"/>
        <v>3_5</v>
      </c>
      <c r="E67" s="109">
        <v>2089</v>
      </c>
      <c r="F67" s="108"/>
      <c r="G67" s="108">
        <v>3</v>
      </c>
      <c r="H67" s="108">
        <v>5</v>
      </c>
      <c r="I67" s="108">
        <f t="shared" si="3"/>
        <v>5</v>
      </c>
      <c r="J67" s="108" t="str">
        <f t="shared" si="4"/>
        <v>3_5</v>
      </c>
      <c r="K67" s="109">
        <v>2157</v>
      </c>
      <c r="L67" s="5"/>
      <c r="M67" s="108">
        <v>3</v>
      </c>
      <c r="N67" s="108">
        <v>5</v>
      </c>
      <c r="O67" s="108">
        <f t="shared" si="5"/>
        <v>5</v>
      </c>
      <c r="P67" s="108" t="str">
        <f t="shared" si="6"/>
        <v>3_5</v>
      </c>
      <c r="Q67" s="109">
        <v>2211</v>
      </c>
      <c r="R67" s="109"/>
      <c r="S67" s="108">
        <v>3</v>
      </c>
      <c r="T67" s="108">
        <v>5</v>
      </c>
      <c r="U67" s="108">
        <f t="shared" si="7"/>
        <v>5</v>
      </c>
      <c r="V67" s="108" t="str">
        <f t="shared" si="8"/>
        <v>3_5</v>
      </c>
      <c r="W67" s="109">
        <v>2211</v>
      </c>
      <c r="X67" s="109"/>
      <c r="Y67" s="108">
        <v>3</v>
      </c>
      <c r="Z67" s="108">
        <v>5</v>
      </c>
      <c r="AA67" s="108">
        <f t="shared" si="9"/>
        <v>5</v>
      </c>
      <c r="AB67" s="108" t="str">
        <f t="shared" si="10"/>
        <v>3_5</v>
      </c>
      <c r="AC67" s="109">
        <v>2255</v>
      </c>
      <c r="AD67" s="50"/>
      <c r="AE67" s="108">
        <v>3</v>
      </c>
      <c r="AF67" s="108">
        <v>5</v>
      </c>
      <c r="AG67" s="108">
        <f t="shared" si="11"/>
        <v>5</v>
      </c>
      <c r="AH67" s="108" t="str">
        <f t="shared" si="0"/>
        <v>3_5</v>
      </c>
      <c r="AI67" s="65">
        <f t="shared" si="12"/>
        <v>2211</v>
      </c>
      <c r="AJ67" s="65">
        <f t="shared" si="13"/>
        <v>2255</v>
      </c>
      <c r="AK67" s="136">
        <f t="shared" si="14"/>
        <v>2255</v>
      </c>
      <c r="AL67" s="43">
        <f t="shared" si="15"/>
        <v>14.455128205128204</v>
      </c>
      <c r="AM67" s="43"/>
      <c r="AN67" s="43"/>
      <c r="AO67" s="43"/>
      <c r="AP67" s="43"/>
      <c r="AQ67" s="43"/>
      <c r="AR67" s="5"/>
      <c r="AS67" s="5"/>
      <c r="AT67" s="5"/>
      <c r="AU67" s="5"/>
      <c r="AV67" s="5"/>
      <c r="AW67" s="5"/>
      <c r="AX67" s="6"/>
    </row>
    <row r="68" spans="1:50" x14ac:dyDescent="0.15">
      <c r="A68" s="108">
        <v>3</v>
      </c>
      <c r="B68" s="108">
        <v>6</v>
      </c>
      <c r="C68" s="108">
        <f t="shared" si="1"/>
        <v>6</v>
      </c>
      <c r="D68" s="108" t="str">
        <f t="shared" si="2"/>
        <v>3_6</v>
      </c>
      <c r="E68" s="109">
        <v>2138</v>
      </c>
      <c r="F68" s="108"/>
      <c r="G68" s="108">
        <v>3</v>
      </c>
      <c r="H68" s="108">
        <v>6</v>
      </c>
      <c r="I68" s="108">
        <f t="shared" si="3"/>
        <v>6</v>
      </c>
      <c r="J68" s="108" t="str">
        <f t="shared" si="4"/>
        <v>3_6</v>
      </c>
      <c r="K68" s="109">
        <v>2207</v>
      </c>
      <c r="L68" s="5"/>
      <c r="M68" s="108">
        <v>3</v>
      </c>
      <c r="N68" s="108">
        <v>6</v>
      </c>
      <c r="O68" s="108">
        <f t="shared" si="5"/>
        <v>6</v>
      </c>
      <c r="P68" s="108" t="str">
        <f t="shared" si="6"/>
        <v>3_6</v>
      </c>
      <c r="Q68" s="109">
        <v>2262</v>
      </c>
      <c r="R68" s="109"/>
      <c r="S68" s="108">
        <v>3</v>
      </c>
      <c r="T68" s="108">
        <v>6</v>
      </c>
      <c r="U68" s="108">
        <f t="shared" si="7"/>
        <v>6</v>
      </c>
      <c r="V68" s="108" t="str">
        <f t="shared" si="8"/>
        <v>3_6</v>
      </c>
      <c r="W68" s="109">
        <v>2262</v>
      </c>
      <c r="X68" s="109"/>
      <c r="Y68" s="108">
        <v>3</v>
      </c>
      <c r="Z68" s="108">
        <v>6</v>
      </c>
      <c r="AA68" s="108">
        <f t="shared" si="9"/>
        <v>6</v>
      </c>
      <c r="AB68" s="108" t="str">
        <f t="shared" si="10"/>
        <v>3_6</v>
      </c>
      <c r="AC68" s="109">
        <v>2307</v>
      </c>
      <c r="AD68" s="50"/>
      <c r="AE68" s="108">
        <v>3</v>
      </c>
      <c r="AF68" s="108">
        <v>6</v>
      </c>
      <c r="AG68" s="108">
        <f t="shared" si="11"/>
        <v>6</v>
      </c>
      <c r="AH68" s="108" t="str">
        <f t="shared" si="0"/>
        <v>3_6</v>
      </c>
      <c r="AI68" s="65">
        <f t="shared" si="12"/>
        <v>2262</v>
      </c>
      <c r="AJ68" s="65">
        <f t="shared" si="13"/>
        <v>2307</v>
      </c>
      <c r="AK68" s="136">
        <f t="shared" si="14"/>
        <v>2307</v>
      </c>
      <c r="AL68" s="43">
        <f t="shared" si="15"/>
        <v>14.788461538461538</v>
      </c>
      <c r="AM68" s="43"/>
      <c r="AN68" s="43"/>
      <c r="AO68" s="43"/>
      <c r="AP68" s="43"/>
      <c r="AQ68" s="43"/>
      <c r="AR68" s="5"/>
      <c r="AS68" s="5"/>
      <c r="AT68" s="5"/>
      <c r="AU68" s="5"/>
      <c r="AV68" s="5"/>
      <c r="AW68" s="5"/>
      <c r="AX68" s="6"/>
    </row>
    <row r="69" spans="1:50" x14ac:dyDescent="0.15">
      <c r="A69" s="108">
        <v>3</v>
      </c>
      <c r="B69" s="108">
        <v>7</v>
      </c>
      <c r="C69" s="108">
        <f t="shared" si="1"/>
        <v>7</v>
      </c>
      <c r="D69" s="108" t="str">
        <f t="shared" si="2"/>
        <v>3_7</v>
      </c>
      <c r="E69" s="109">
        <v>2191</v>
      </c>
      <c r="F69" s="108"/>
      <c r="G69" s="108">
        <v>3</v>
      </c>
      <c r="H69" s="108">
        <v>7</v>
      </c>
      <c r="I69" s="108">
        <f t="shared" si="3"/>
        <v>7</v>
      </c>
      <c r="J69" s="108" t="str">
        <f t="shared" si="4"/>
        <v>3_7</v>
      </c>
      <c r="K69" s="109">
        <v>2262</v>
      </c>
      <c r="L69" s="5"/>
      <c r="M69" s="108">
        <v>3</v>
      </c>
      <c r="N69" s="108">
        <v>7</v>
      </c>
      <c r="O69" s="108">
        <f t="shared" si="5"/>
        <v>7</v>
      </c>
      <c r="P69" s="108" t="str">
        <f t="shared" si="6"/>
        <v>3_7</v>
      </c>
      <c r="Q69" s="109">
        <v>2319</v>
      </c>
      <c r="R69" s="109"/>
      <c r="S69" s="108">
        <v>3</v>
      </c>
      <c r="T69" s="108">
        <v>7</v>
      </c>
      <c r="U69" s="108">
        <f t="shared" si="7"/>
        <v>7</v>
      </c>
      <c r="V69" s="108" t="str">
        <f t="shared" si="8"/>
        <v>3_7</v>
      </c>
      <c r="W69" s="109">
        <v>2319</v>
      </c>
      <c r="X69" s="109"/>
      <c r="Y69" s="108">
        <v>3</v>
      </c>
      <c r="Z69" s="108">
        <v>7</v>
      </c>
      <c r="AA69" s="108">
        <f t="shared" si="9"/>
        <v>7</v>
      </c>
      <c r="AB69" s="108" t="str">
        <f t="shared" si="10"/>
        <v>3_7</v>
      </c>
      <c r="AC69" s="109">
        <v>2365</v>
      </c>
      <c r="AD69" s="50"/>
      <c r="AE69" s="108">
        <v>3</v>
      </c>
      <c r="AF69" s="108">
        <v>7</v>
      </c>
      <c r="AG69" s="108">
        <f t="shared" si="11"/>
        <v>7</v>
      </c>
      <c r="AH69" s="108" t="str">
        <f t="shared" si="0"/>
        <v>3_7</v>
      </c>
      <c r="AI69" s="65">
        <f t="shared" si="12"/>
        <v>2319</v>
      </c>
      <c r="AJ69" s="65">
        <f t="shared" si="13"/>
        <v>2365</v>
      </c>
      <c r="AK69" s="136">
        <f t="shared" si="14"/>
        <v>2365</v>
      </c>
      <c r="AL69" s="43">
        <f t="shared" si="15"/>
        <v>15.160256410256411</v>
      </c>
      <c r="AM69" s="43"/>
      <c r="AN69" s="43"/>
      <c r="AO69" s="43"/>
      <c r="AP69" s="43"/>
      <c r="AQ69" s="43"/>
      <c r="AR69" s="5"/>
      <c r="AS69" s="5"/>
      <c r="AT69" s="5"/>
      <c r="AU69" s="5"/>
      <c r="AV69" s="5"/>
      <c r="AW69" s="5"/>
      <c r="AX69" s="6"/>
    </row>
    <row r="70" spans="1:50" x14ac:dyDescent="0.15">
      <c r="A70" s="108">
        <v>3</v>
      </c>
      <c r="B70" s="108">
        <v>8</v>
      </c>
      <c r="C70" s="108">
        <f t="shared" si="1"/>
        <v>8</v>
      </c>
      <c r="D70" s="108" t="str">
        <f t="shared" si="2"/>
        <v>3_8</v>
      </c>
      <c r="E70" s="109">
        <v>2264</v>
      </c>
      <c r="F70" s="108"/>
      <c r="G70" s="108">
        <v>3</v>
      </c>
      <c r="H70" s="108">
        <v>8</v>
      </c>
      <c r="I70" s="108">
        <f t="shared" si="3"/>
        <v>8</v>
      </c>
      <c r="J70" s="108" t="str">
        <f t="shared" si="4"/>
        <v>3_8</v>
      </c>
      <c r="K70" s="109">
        <v>2338</v>
      </c>
      <c r="L70" s="5"/>
      <c r="M70" s="108">
        <v>3</v>
      </c>
      <c r="N70" s="108">
        <v>8</v>
      </c>
      <c r="O70" s="108">
        <f t="shared" si="5"/>
        <v>8</v>
      </c>
      <c r="P70" s="108" t="str">
        <f t="shared" si="6"/>
        <v>3_8</v>
      </c>
      <c r="Q70" s="109">
        <v>2396</v>
      </c>
      <c r="R70" s="109"/>
      <c r="S70" s="108">
        <v>3</v>
      </c>
      <c r="T70" s="108">
        <v>8</v>
      </c>
      <c r="U70" s="108">
        <f t="shared" si="7"/>
        <v>8</v>
      </c>
      <c r="V70" s="108" t="str">
        <f t="shared" si="8"/>
        <v>3_8</v>
      </c>
      <c r="W70" s="109">
        <v>2396</v>
      </c>
      <c r="X70" s="109"/>
      <c r="Y70" s="108">
        <v>3</v>
      </c>
      <c r="Z70" s="108">
        <v>8</v>
      </c>
      <c r="AA70" s="108">
        <f t="shared" si="9"/>
        <v>8</v>
      </c>
      <c r="AB70" s="108" t="str">
        <f t="shared" si="10"/>
        <v>3_8</v>
      </c>
      <c r="AC70" s="109">
        <v>2444</v>
      </c>
      <c r="AD70" s="50"/>
      <c r="AE70" s="108">
        <v>3</v>
      </c>
      <c r="AF70" s="108">
        <v>8</v>
      </c>
      <c r="AG70" s="108">
        <f t="shared" si="11"/>
        <v>8</v>
      </c>
      <c r="AH70" s="108" t="str">
        <f t="shared" si="0"/>
        <v>3_8</v>
      </c>
      <c r="AI70" s="65">
        <f t="shared" si="12"/>
        <v>2396</v>
      </c>
      <c r="AJ70" s="65">
        <f t="shared" si="13"/>
        <v>2444</v>
      </c>
      <c r="AK70" s="136">
        <f t="shared" si="14"/>
        <v>2444</v>
      </c>
      <c r="AL70" s="43">
        <f t="shared" si="15"/>
        <v>15.666666666666666</v>
      </c>
      <c r="AM70" s="43"/>
      <c r="AN70" s="43"/>
      <c r="AO70" s="43"/>
      <c r="AP70" s="43"/>
      <c r="AQ70" s="43"/>
      <c r="AR70" s="5"/>
      <c r="AS70" s="5"/>
      <c r="AT70" s="5"/>
      <c r="AU70" s="5"/>
      <c r="AV70" s="5"/>
      <c r="AW70" s="5"/>
      <c r="AX70" s="6"/>
    </row>
    <row r="71" spans="1:50" x14ac:dyDescent="0.15">
      <c r="A71" s="108">
        <v>3</v>
      </c>
      <c r="B71" s="108">
        <v>9</v>
      </c>
      <c r="C71" s="108">
        <f t="shared" si="1"/>
        <v>9</v>
      </c>
      <c r="D71" s="108" t="str">
        <f t="shared" si="2"/>
        <v>3_9</v>
      </c>
      <c r="E71" s="109">
        <v>2327</v>
      </c>
      <c r="F71" s="108"/>
      <c r="G71" s="108">
        <v>3</v>
      </c>
      <c r="H71" s="108">
        <v>9</v>
      </c>
      <c r="I71" s="108">
        <f t="shared" si="3"/>
        <v>9</v>
      </c>
      <c r="J71" s="108" t="str">
        <f t="shared" si="4"/>
        <v>3_9</v>
      </c>
      <c r="K71" s="109">
        <v>2403</v>
      </c>
      <c r="L71" s="5"/>
      <c r="M71" s="108">
        <v>3</v>
      </c>
      <c r="N71" s="108">
        <v>9</v>
      </c>
      <c r="O71" s="108">
        <f t="shared" si="5"/>
        <v>9</v>
      </c>
      <c r="P71" s="108" t="str">
        <f t="shared" si="6"/>
        <v>3_9</v>
      </c>
      <c r="Q71" s="109">
        <v>2463</v>
      </c>
      <c r="R71" s="109"/>
      <c r="S71" s="108">
        <v>3</v>
      </c>
      <c r="T71" s="108">
        <v>9</v>
      </c>
      <c r="U71" s="108">
        <f t="shared" si="7"/>
        <v>9</v>
      </c>
      <c r="V71" s="108" t="str">
        <f t="shared" si="8"/>
        <v>3_9</v>
      </c>
      <c r="W71" s="109">
        <v>2463</v>
      </c>
      <c r="X71" s="109"/>
      <c r="Y71" s="108">
        <v>3</v>
      </c>
      <c r="Z71" s="108">
        <v>9</v>
      </c>
      <c r="AA71" s="108">
        <f t="shared" si="9"/>
        <v>9</v>
      </c>
      <c r="AB71" s="108" t="str">
        <f t="shared" si="10"/>
        <v>3_9</v>
      </c>
      <c r="AC71" s="109">
        <v>2512</v>
      </c>
      <c r="AD71" s="50"/>
      <c r="AE71" s="108">
        <v>3</v>
      </c>
      <c r="AF71" s="108">
        <v>9</v>
      </c>
      <c r="AG71" s="108">
        <f t="shared" si="11"/>
        <v>9</v>
      </c>
      <c r="AH71" s="108" t="str">
        <f t="shared" si="0"/>
        <v>3_9</v>
      </c>
      <c r="AI71" s="65">
        <f t="shared" si="12"/>
        <v>2463</v>
      </c>
      <c r="AJ71" s="65">
        <f t="shared" si="13"/>
        <v>2512</v>
      </c>
      <c r="AK71" s="136">
        <f t="shared" si="14"/>
        <v>2512</v>
      </c>
      <c r="AL71" s="43">
        <f t="shared" si="15"/>
        <v>16.102564102564102</v>
      </c>
      <c r="AM71" s="43"/>
      <c r="AN71" s="43"/>
      <c r="AO71" s="43"/>
      <c r="AP71" s="43"/>
      <c r="AQ71" s="43"/>
      <c r="AR71" s="5"/>
      <c r="AS71" s="5"/>
      <c r="AT71" s="5"/>
      <c r="AU71" s="5"/>
      <c r="AV71" s="5"/>
      <c r="AW71" s="5"/>
      <c r="AX71" s="6"/>
    </row>
    <row r="72" spans="1:50" x14ac:dyDescent="0.15">
      <c r="A72" s="108">
        <v>3</v>
      </c>
      <c r="B72" s="108">
        <v>10</v>
      </c>
      <c r="C72" s="108">
        <f t="shared" si="1"/>
        <v>10</v>
      </c>
      <c r="D72" s="108" t="str">
        <f t="shared" si="2"/>
        <v>3_10</v>
      </c>
      <c r="E72" s="109">
        <v>2403</v>
      </c>
      <c r="F72" s="108"/>
      <c r="G72" s="108">
        <v>3</v>
      </c>
      <c r="H72" s="108">
        <v>10</v>
      </c>
      <c r="I72" s="108">
        <f t="shared" si="3"/>
        <v>10</v>
      </c>
      <c r="J72" s="108" t="str">
        <f t="shared" si="4"/>
        <v>3_10</v>
      </c>
      <c r="K72" s="109">
        <v>2481</v>
      </c>
      <c r="L72" s="5"/>
      <c r="M72" s="108">
        <v>3</v>
      </c>
      <c r="N72" s="108">
        <v>10</v>
      </c>
      <c r="O72" s="108">
        <f t="shared" si="5"/>
        <v>10</v>
      </c>
      <c r="P72" s="108" t="str">
        <f t="shared" si="6"/>
        <v>3_10</v>
      </c>
      <c r="Q72" s="109">
        <v>2543</v>
      </c>
      <c r="R72" s="109"/>
      <c r="S72" s="108">
        <v>3</v>
      </c>
      <c r="T72" s="108">
        <v>10</v>
      </c>
      <c r="U72" s="108">
        <f t="shared" si="7"/>
        <v>10</v>
      </c>
      <c r="V72" s="108" t="str">
        <f t="shared" si="8"/>
        <v>3_10</v>
      </c>
      <c r="W72" s="109">
        <v>2543</v>
      </c>
      <c r="X72" s="109"/>
      <c r="Y72" s="108">
        <v>3</v>
      </c>
      <c r="Z72" s="108">
        <v>10</v>
      </c>
      <c r="AA72" s="108">
        <f t="shared" si="9"/>
        <v>10</v>
      </c>
      <c r="AB72" s="108" t="str">
        <f t="shared" si="10"/>
        <v>3_10</v>
      </c>
      <c r="AC72" s="109">
        <v>2594</v>
      </c>
      <c r="AD72" s="50"/>
      <c r="AE72" s="108">
        <v>3</v>
      </c>
      <c r="AF72" s="108">
        <v>10</v>
      </c>
      <c r="AG72" s="108">
        <f t="shared" si="11"/>
        <v>10</v>
      </c>
      <c r="AH72" s="108" t="str">
        <f t="shared" si="0"/>
        <v>3_10</v>
      </c>
      <c r="AI72" s="65">
        <f t="shared" si="12"/>
        <v>2543</v>
      </c>
      <c r="AJ72" s="65">
        <f t="shared" si="13"/>
        <v>2594</v>
      </c>
      <c r="AK72" s="136">
        <f t="shared" si="14"/>
        <v>2594</v>
      </c>
      <c r="AL72" s="43">
        <f t="shared" si="15"/>
        <v>16.628205128205128</v>
      </c>
      <c r="AM72" s="43"/>
      <c r="AN72" s="43"/>
      <c r="AO72" s="43"/>
      <c r="AP72" s="43"/>
      <c r="AQ72" s="43"/>
      <c r="AR72" s="5"/>
      <c r="AS72" s="5"/>
      <c r="AT72" s="5"/>
      <c r="AU72" s="5"/>
      <c r="AV72" s="5"/>
      <c r="AW72" s="5"/>
      <c r="AX72" s="6"/>
    </row>
    <row r="73" spans="1:50" x14ac:dyDescent="0.15">
      <c r="A73" s="108">
        <v>3</v>
      </c>
      <c r="B73" s="108">
        <v>11</v>
      </c>
      <c r="C73" s="108">
        <f t="shared" si="1"/>
        <v>11</v>
      </c>
      <c r="D73" s="108" t="str">
        <f t="shared" si="2"/>
        <v>3_11</v>
      </c>
      <c r="E73" s="109">
        <v>2470</v>
      </c>
      <c r="F73" s="108"/>
      <c r="G73" s="108">
        <v>3</v>
      </c>
      <c r="H73" s="108">
        <v>11</v>
      </c>
      <c r="I73" s="108">
        <f t="shared" si="3"/>
        <v>11</v>
      </c>
      <c r="J73" s="108" t="str">
        <f t="shared" si="4"/>
        <v>3_11</v>
      </c>
      <c r="K73" s="109">
        <v>2550</v>
      </c>
      <c r="L73" s="5"/>
      <c r="M73" s="108">
        <v>3</v>
      </c>
      <c r="N73" s="108">
        <v>11</v>
      </c>
      <c r="O73" s="108">
        <f t="shared" si="5"/>
        <v>11</v>
      </c>
      <c r="P73" s="108" t="str">
        <f t="shared" si="6"/>
        <v>3_11</v>
      </c>
      <c r="Q73" s="109">
        <v>2614</v>
      </c>
      <c r="R73" s="109"/>
      <c r="S73" s="108">
        <v>3</v>
      </c>
      <c r="T73" s="108">
        <v>11</v>
      </c>
      <c r="U73" s="108">
        <f t="shared" si="7"/>
        <v>11</v>
      </c>
      <c r="V73" s="108" t="str">
        <f t="shared" si="8"/>
        <v>3_11</v>
      </c>
      <c r="W73" s="109">
        <v>2614</v>
      </c>
      <c r="X73" s="109"/>
      <c r="Y73" s="108">
        <v>3</v>
      </c>
      <c r="Z73" s="108">
        <v>11</v>
      </c>
      <c r="AA73" s="108">
        <f t="shared" si="9"/>
        <v>11</v>
      </c>
      <c r="AB73" s="108" t="str">
        <f t="shared" si="10"/>
        <v>3_11</v>
      </c>
      <c r="AC73" s="109">
        <v>2666</v>
      </c>
      <c r="AD73" s="178"/>
      <c r="AE73" s="108">
        <v>3</v>
      </c>
      <c r="AF73" s="108">
        <v>11</v>
      </c>
      <c r="AG73" s="108">
        <f t="shared" si="11"/>
        <v>11</v>
      </c>
      <c r="AH73" s="108" t="str">
        <f t="shared" si="0"/>
        <v>3_11</v>
      </c>
      <c r="AI73" s="65">
        <f t="shared" si="12"/>
        <v>2614</v>
      </c>
      <c r="AJ73" s="65">
        <f t="shared" si="13"/>
        <v>2666</v>
      </c>
      <c r="AK73" s="136">
        <f t="shared" si="14"/>
        <v>2666</v>
      </c>
      <c r="AL73" s="43">
        <f t="shared" si="15"/>
        <v>17.089743589743591</v>
      </c>
      <c r="AM73" s="43"/>
      <c r="AN73" s="43"/>
      <c r="AO73" s="43"/>
      <c r="AP73" s="43"/>
      <c r="AQ73" s="43"/>
      <c r="AR73" s="5"/>
      <c r="AS73" s="5"/>
      <c r="AT73" s="5"/>
      <c r="AU73" s="5"/>
      <c r="AV73" s="5"/>
      <c r="AW73" s="5"/>
      <c r="AX73" s="6"/>
    </row>
    <row r="74" spans="1:50" x14ac:dyDescent="0.15">
      <c r="A74" s="108">
        <v>3</v>
      </c>
      <c r="B74" s="108">
        <v>12</v>
      </c>
      <c r="C74" s="108">
        <f t="shared" si="1"/>
        <v>12</v>
      </c>
      <c r="D74" s="108" t="str">
        <f t="shared" si="2"/>
        <v>3_12</v>
      </c>
      <c r="E74" s="108"/>
      <c r="F74" s="108"/>
      <c r="G74" s="108">
        <v>3</v>
      </c>
      <c r="H74" s="108">
        <v>12</v>
      </c>
      <c r="I74" s="108">
        <f t="shared" si="3"/>
        <v>12</v>
      </c>
      <c r="J74" s="108" t="str">
        <f t="shared" si="4"/>
        <v>3_12</v>
      </c>
      <c r="K74" s="108"/>
      <c r="L74" s="5"/>
      <c r="M74" s="108">
        <v>3</v>
      </c>
      <c r="N74" s="108">
        <v>12</v>
      </c>
      <c r="O74" s="108">
        <f t="shared" si="5"/>
        <v>12</v>
      </c>
      <c r="P74" s="108" t="str">
        <f t="shared" si="6"/>
        <v>3_12</v>
      </c>
      <c r="Q74" s="108"/>
      <c r="R74" s="108"/>
      <c r="S74" s="108">
        <v>3</v>
      </c>
      <c r="T74" s="108">
        <v>12</v>
      </c>
      <c r="U74" s="108">
        <f t="shared" si="7"/>
        <v>12</v>
      </c>
      <c r="V74" s="108" t="str">
        <f t="shared" si="8"/>
        <v>3_12</v>
      </c>
      <c r="W74" s="109" t="s">
        <v>695</v>
      </c>
      <c r="X74" s="109"/>
      <c r="Y74" s="108">
        <v>3</v>
      </c>
      <c r="Z74" s="108">
        <v>12</v>
      </c>
      <c r="AA74" s="108">
        <f t="shared" si="9"/>
        <v>12</v>
      </c>
      <c r="AB74" s="108" t="str">
        <f t="shared" si="10"/>
        <v>3_12</v>
      </c>
      <c r="AC74" s="109" t="s">
        <v>695</v>
      </c>
      <c r="AD74" s="178"/>
      <c r="AE74" s="108">
        <v>3</v>
      </c>
      <c r="AF74" s="108">
        <v>12</v>
      </c>
      <c r="AG74" s="108">
        <f t="shared" si="11"/>
        <v>12</v>
      </c>
      <c r="AH74" s="108" t="str">
        <f t="shared" si="0"/>
        <v>3_12</v>
      </c>
      <c r="AI74" s="65" t="str">
        <f t="shared" si="12"/>
        <v/>
      </c>
      <c r="AJ74" s="65" t="str">
        <f t="shared" si="13"/>
        <v/>
      </c>
      <c r="AK74" s="136" t="str">
        <f t="shared" si="14"/>
        <v/>
      </c>
      <c r="AL74" s="43" t="str">
        <f t="shared" si="15"/>
        <v/>
      </c>
      <c r="AM74" s="43"/>
      <c r="AN74" s="43"/>
      <c r="AO74" s="43"/>
      <c r="AP74" s="43"/>
      <c r="AQ74" s="43"/>
      <c r="AR74" s="5"/>
      <c r="AS74" s="5"/>
      <c r="AT74" s="5"/>
      <c r="AU74" s="5"/>
      <c r="AV74" s="5"/>
      <c r="AW74" s="5"/>
      <c r="AX74" s="6"/>
    </row>
    <row r="75" spans="1:50" x14ac:dyDescent="0.15">
      <c r="A75" s="108">
        <v>3</v>
      </c>
      <c r="B75" s="108">
        <v>13</v>
      </c>
      <c r="C75" s="108">
        <f t="shared" si="1"/>
        <v>13</v>
      </c>
      <c r="D75" s="108" t="str">
        <f t="shared" si="2"/>
        <v>3_13</v>
      </c>
      <c r="E75" s="108"/>
      <c r="F75" s="108"/>
      <c r="G75" s="108">
        <v>3</v>
      </c>
      <c r="H75" s="108">
        <v>13</v>
      </c>
      <c r="I75" s="108">
        <f t="shared" si="3"/>
        <v>13</v>
      </c>
      <c r="J75" s="108" t="str">
        <f t="shared" si="4"/>
        <v>3_13</v>
      </c>
      <c r="K75" s="108"/>
      <c r="L75" s="5"/>
      <c r="M75" s="108">
        <v>3</v>
      </c>
      <c r="N75" s="108">
        <v>13</v>
      </c>
      <c r="O75" s="108">
        <f t="shared" si="5"/>
        <v>13</v>
      </c>
      <c r="P75" s="108" t="str">
        <f t="shared" si="6"/>
        <v>3_13</v>
      </c>
      <c r="Q75" s="108"/>
      <c r="R75" s="108"/>
      <c r="S75" s="108">
        <v>3</v>
      </c>
      <c r="T75" s="108">
        <v>13</v>
      </c>
      <c r="U75" s="108">
        <f t="shared" si="7"/>
        <v>13</v>
      </c>
      <c r="V75" s="108" t="str">
        <f t="shared" si="8"/>
        <v>3_13</v>
      </c>
      <c r="W75" s="109" t="s">
        <v>695</v>
      </c>
      <c r="X75" s="109"/>
      <c r="Y75" s="108">
        <v>3</v>
      </c>
      <c r="Z75" s="108">
        <v>13</v>
      </c>
      <c r="AA75" s="108">
        <f t="shared" si="9"/>
        <v>13</v>
      </c>
      <c r="AB75" s="108" t="str">
        <f t="shared" si="10"/>
        <v>3_13</v>
      </c>
      <c r="AC75" s="109" t="s">
        <v>695</v>
      </c>
      <c r="AD75" s="50"/>
      <c r="AE75" s="108">
        <v>3</v>
      </c>
      <c r="AF75" s="108">
        <v>13</v>
      </c>
      <c r="AG75" s="108">
        <f t="shared" si="11"/>
        <v>13</v>
      </c>
      <c r="AH75" s="108" t="str">
        <f t="shared" si="0"/>
        <v>3_13</v>
      </c>
      <c r="AI75" s="65" t="str">
        <f t="shared" si="12"/>
        <v/>
      </c>
      <c r="AJ75" s="65" t="str">
        <f t="shared" si="13"/>
        <v/>
      </c>
      <c r="AK75" s="136" t="str">
        <f t="shared" si="14"/>
        <v/>
      </c>
      <c r="AL75" s="43" t="str">
        <f t="shared" si="15"/>
        <v/>
      </c>
      <c r="AM75" s="43"/>
      <c r="AN75" s="43"/>
      <c r="AO75" s="43"/>
      <c r="AP75" s="43"/>
      <c r="AQ75" s="43"/>
      <c r="AR75" s="5"/>
      <c r="AS75" s="5"/>
      <c r="AT75" s="5"/>
      <c r="AU75" s="5"/>
      <c r="AV75" s="5"/>
      <c r="AW75" s="5"/>
      <c r="AX75" s="6"/>
    </row>
    <row r="76" spans="1:50" x14ac:dyDescent="0.15">
      <c r="A76" s="108">
        <v>3</v>
      </c>
      <c r="B76" s="108" t="s">
        <v>3</v>
      </c>
      <c r="C76" s="108" t="str">
        <f t="shared" si="1"/>
        <v>u1</v>
      </c>
      <c r="D76" s="108" t="str">
        <f t="shared" si="2"/>
        <v>3_u1</v>
      </c>
      <c r="E76" s="109">
        <v>2544</v>
      </c>
      <c r="F76" s="108"/>
      <c r="G76" s="108">
        <v>3</v>
      </c>
      <c r="H76" s="108" t="s">
        <v>3</v>
      </c>
      <c r="I76" s="108" t="str">
        <f t="shared" si="3"/>
        <v>u1</v>
      </c>
      <c r="J76" s="108" t="str">
        <f t="shared" si="4"/>
        <v>3_u1</v>
      </c>
      <c r="K76" s="109">
        <v>2627</v>
      </c>
      <c r="L76" s="5"/>
      <c r="M76" s="108">
        <v>3</v>
      </c>
      <c r="N76" s="108" t="s">
        <v>3</v>
      </c>
      <c r="O76" s="108" t="str">
        <f t="shared" si="5"/>
        <v>u1</v>
      </c>
      <c r="P76" s="108" t="str">
        <f t="shared" si="6"/>
        <v>3_u1</v>
      </c>
      <c r="Q76" s="109">
        <v>2693</v>
      </c>
      <c r="R76" s="109"/>
      <c r="S76" s="108">
        <v>3</v>
      </c>
      <c r="T76" s="108" t="s">
        <v>3</v>
      </c>
      <c r="U76" s="108" t="str">
        <f t="shared" si="7"/>
        <v>u1</v>
      </c>
      <c r="V76" s="108" t="str">
        <f t="shared" si="8"/>
        <v>3_u1</v>
      </c>
      <c r="W76" s="109">
        <v>2693</v>
      </c>
      <c r="X76" s="109"/>
      <c r="Y76" s="108">
        <v>3</v>
      </c>
      <c r="Z76" s="108" t="s">
        <v>3</v>
      </c>
      <c r="AA76" s="108" t="str">
        <f t="shared" si="9"/>
        <v>u1</v>
      </c>
      <c r="AB76" s="108" t="str">
        <f t="shared" si="10"/>
        <v>3_u1</v>
      </c>
      <c r="AC76" s="109">
        <v>2747</v>
      </c>
      <c r="AD76" s="50"/>
      <c r="AE76" s="108">
        <v>3</v>
      </c>
      <c r="AF76" s="108" t="s">
        <v>3</v>
      </c>
      <c r="AG76" s="108" t="str">
        <f t="shared" si="11"/>
        <v>u1</v>
      </c>
      <c r="AH76" s="108" t="str">
        <f t="shared" si="0"/>
        <v>3_u1</v>
      </c>
      <c r="AI76" s="65">
        <f t="shared" si="12"/>
        <v>2693</v>
      </c>
      <c r="AJ76" s="65">
        <f t="shared" si="13"/>
        <v>2747</v>
      </c>
      <c r="AK76" s="136">
        <f t="shared" si="14"/>
        <v>2747</v>
      </c>
      <c r="AL76" s="43">
        <f t="shared" si="15"/>
        <v>17.608974358974358</v>
      </c>
      <c r="AM76" s="43"/>
      <c r="AN76" s="43"/>
      <c r="AO76" s="43"/>
      <c r="AP76" s="43"/>
      <c r="AQ76" s="43"/>
      <c r="AR76" s="5"/>
      <c r="AS76" s="5"/>
      <c r="AT76" s="5"/>
      <c r="AU76" s="5"/>
      <c r="AV76" s="5"/>
      <c r="AW76" s="5"/>
      <c r="AX76" s="6"/>
    </row>
    <row r="77" spans="1:50" x14ac:dyDescent="0.15">
      <c r="A77" s="108">
        <v>3</v>
      </c>
      <c r="B77" s="108" t="s">
        <v>4</v>
      </c>
      <c r="C77" s="108" t="str">
        <f t="shared" si="1"/>
        <v>u2</v>
      </c>
      <c r="D77" s="108" t="str">
        <f t="shared" si="2"/>
        <v>3_u2</v>
      </c>
      <c r="E77" s="109">
        <v>2609</v>
      </c>
      <c r="F77" s="108"/>
      <c r="G77" s="108">
        <v>3</v>
      </c>
      <c r="H77" s="108" t="s">
        <v>4</v>
      </c>
      <c r="I77" s="108" t="str">
        <f t="shared" si="3"/>
        <v>u2</v>
      </c>
      <c r="J77" s="108" t="str">
        <f t="shared" si="4"/>
        <v>3_u2</v>
      </c>
      <c r="K77" s="109">
        <v>2694</v>
      </c>
      <c r="L77" s="5"/>
      <c r="M77" s="108">
        <v>3</v>
      </c>
      <c r="N77" s="108" t="s">
        <v>4</v>
      </c>
      <c r="O77" s="108" t="str">
        <f t="shared" si="5"/>
        <v>u2</v>
      </c>
      <c r="P77" s="108" t="str">
        <f t="shared" si="6"/>
        <v>3_u2</v>
      </c>
      <c r="Q77" s="109">
        <v>2761</v>
      </c>
      <c r="R77" s="109"/>
      <c r="S77" s="108">
        <v>3</v>
      </c>
      <c r="T77" s="108" t="s">
        <v>4</v>
      </c>
      <c r="U77" s="108" t="str">
        <f t="shared" si="7"/>
        <v>u2</v>
      </c>
      <c r="V77" s="108" t="str">
        <f t="shared" si="8"/>
        <v>3_u2</v>
      </c>
      <c r="W77" s="109">
        <v>2761</v>
      </c>
      <c r="X77" s="109"/>
      <c r="Y77" s="108">
        <v>3</v>
      </c>
      <c r="Z77" s="108" t="s">
        <v>4</v>
      </c>
      <c r="AA77" s="108" t="str">
        <f t="shared" si="9"/>
        <v>u2</v>
      </c>
      <c r="AB77" s="108" t="str">
        <f t="shared" si="10"/>
        <v>3_u2</v>
      </c>
      <c r="AC77" s="109">
        <v>2816</v>
      </c>
      <c r="AD77" s="50"/>
      <c r="AE77" s="108">
        <v>3</v>
      </c>
      <c r="AF77" s="108" t="s">
        <v>4</v>
      </c>
      <c r="AG77" s="108" t="str">
        <f t="shared" si="11"/>
        <v>u2</v>
      </c>
      <c r="AH77" s="108" t="str">
        <f t="shared" si="0"/>
        <v>3_u2</v>
      </c>
      <c r="AI77" s="65">
        <f t="shared" si="12"/>
        <v>2761</v>
      </c>
      <c r="AJ77" s="65">
        <f t="shared" si="13"/>
        <v>2816</v>
      </c>
      <c r="AK77" s="136">
        <f t="shared" si="14"/>
        <v>2816</v>
      </c>
      <c r="AL77" s="43">
        <f t="shared" si="15"/>
        <v>18.051282051282051</v>
      </c>
      <c r="AM77" s="43"/>
      <c r="AN77" s="43"/>
      <c r="AO77" s="43"/>
      <c r="AP77" s="43"/>
      <c r="AQ77" s="43"/>
      <c r="AR77" s="5"/>
      <c r="AS77" s="5"/>
      <c r="AT77" s="5"/>
      <c r="AU77" s="5"/>
      <c r="AV77" s="5"/>
      <c r="AW77" s="5"/>
      <c r="AX77" s="6"/>
    </row>
    <row r="78" spans="1:50" x14ac:dyDescent="0.15">
      <c r="A78" s="108">
        <v>3</v>
      </c>
      <c r="B78" s="108" t="s">
        <v>5</v>
      </c>
      <c r="C78" s="108" t="str">
        <f t="shared" si="1"/>
        <v>a</v>
      </c>
      <c r="D78" s="108" t="str">
        <f t="shared" si="2"/>
        <v>3_a</v>
      </c>
      <c r="E78" s="109">
        <v>2544</v>
      </c>
      <c r="F78" s="108"/>
      <c r="G78" s="108">
        <v>3</v>
      </c>
      <c r="H78" s="108" t="s">
        <v>5</v>
      </c>
      <c r="I78" s="108" t="str">
        <f t="shared" si="3"/>
        <v>a</v>
      </c>
      <c r="J78" s="108" t="str">
        <f t="shared" si="4"/>
        <v>3_a</v>
      </c>
      <c r="K78" s="109">
        <v>2627</v>
      </c>
      <c r="L78" s="5"/>
      <c r="M78" s="108">
        <v>3</v>
      </c>
      <c r="N78" s="108" t="s">
        <v>5</v>
      </c>
      <c r="O78" s="108" t="str">
        <f t="shared" si="5"/>
        <v>a</v>
      </c>
      <c r="P78" s="108" t="str">
        <f t="shared" si="6"/>
        <v>3_a</v>
      </c>
      <c r="Q78" s="109">
        <v>2693</v>
      </c>
      <c r="R78" s="109"/>
      <c r="S78" s="108">
        <v>3</v>
      </c>
      <c r="T78" s="108" t="s">
        <v>5</v>
      </c>
      <c r="U78" s="108" t="str">
        <f t="shared" si="7"/>
        <v>a</v>
      </c>
      <c r="V78" s="108" t="str">
        <f t="shared" si="8"/>
        <v>3_a</v>
      </c>
      <c r="W78" s="109">
        <v>2693</v>
      </c>
      <c r="X78" s="109"/>
      <c r="Y78" s="108">
        <v>3</v>
      </c>
      <c r="Z78" s="108" t="s">
        <v>5</v>
      </c>
      <c r="AA78" s="108" t="str">
        <f t="shared" si="9"/>
        <v>a</v>
      </c>
      <c r="AB78" s="108" t="str">
        <f t="shared" si="10"/>
        <v>3_a</v>
      </c>
      <c r="AC78" s="109">
        <v>2747</v>
      </c>
      <c r="AD78" s="50"/>
      <c r="AE78" s="108">
        <v>3</v>
      </c>
      <c r="AF78" s="108" t="s">
        <v>5</v>
      </c>
      <c r="AG78" s="108" t="str">
        <f t="shared" si="11"/>
        <v>a</v>
      </c>
      <c r="AH78" s="108" t="str">
        <f t="shared" si="0"/>
        <v>3_a</v>
      </c>
      <c r="AI78" s="65">
        <f t="shared" si="12"/>
        <v>2693</v>
      </c>
      <c r="AJ78" s="65">
        <f t="shared" si="13"/>
        <v>2747</v>
      </c>
      <c r="AK78" s="136">
        <f t="shared" si="14"/>
        <v>2747</v>
      </c>
      <c r="AL78" s="43">
        <f t="shared" si="15"/>
        <v>17.608974358974358</v>
      </c>
      <c r="AM78" s="43"/>
      <c r="AN78" s="43"/>
      <c r="AO78" s="43"/>
      <c r="AP78" s="43"/>
      <c r="AQ78" s="43"/>
      <c r="AR78" s="5"/>
      <c r="AS78" s="5"/>
      <c r="AT78" s="5"/>
      <c r="AU78" s="5"/>
      <c r="AV78" s="5"/>
      <c r="AW78" s="5"/>
      <c r="AX78" s="6"/>
    </row>
    <row r="79" spans="1:50" x14ac:dyDescent="0.15">
      <c r="A79" s="108">
        <v>3</v>
      </c>
      <c r="B79" s="108" t="s">
        <v>6</v>
      </c>
      <c r="C79" s="108" t="str">
        <f t="shared" si="1"/>
        <v>b</v>
      </c>
      <c r="D79" s="108" t="str">
        <f t="shared" si="2"/>
        <v>3_b</v>
      </c>
      <c r="E79" s="109">
        <v>2609</v>
      </c>
      <c r="F79" s="108"/>
      <c r="G79" s="108">
        <v>3</v>
      </c>
      <c r="H79" s="108" t="s">
        <v>6</v>
      </c>
      <c r="I79" s="108" t="str">
        <f t="shared" si="3"/>
        <v>b</v>
      </c>
      <c r="J79" s="108" t="str">
        <f t="shared" si="4"/>
        <v>3_b</v>
      </c>
      <c r="K79" s="109">
        <v>2694</v>
      </c>
      <c r="L79" s="5"/>
      <c r="M79" s="108">
        <v>3</v>
      </c>
      <c r="N79" s="108" t="s">
        <v>6</v>
      </c>
      <c r="O79" s="108" t="str">
        <f t="shared" si="5"/>
        <v>b</v>
      </c>
      <c r="P79" s="108" t="str">
        <f t="shared" si="6"/>
        <v>3_b</v>
      </c>
      <c r="Q79" s="109">
        <v>2761</v>
      </c>
      <c r="R79" s="109"/>
      <c r="S79" s="108">
        <v>3</v>
      </c>
      <c r="T79" s="108" t="s">
        <v>6</v>
      </c>
      <c r="U79" s="108" t="str">
        <f t="shared" si="7"/>
        <v>b</v>
      </c>
      <c r="V79" s="108" t="str">
        <f t="shared" si="8"/>
        <v>3_b</v>
      </c>
      <c r="W79" s="109">
        <v>2761</v>
      </c>
      <c r="X79" s="109"/>
      <c r="Y79" s="108">
        <v>3</v>
      </c>
      <c r="Z79" s="108" t="s">
        <v>6</v>
      </c>
      <c r="AA79" s="108" t="str">
        <f t="shared" si="9"/>
        <v>b</v>
      </c>
      <c r="AB79" s="108" t="str">
        <f t="shared" si="10"/>
        <v>3_b</v>
      </c>
      <c r="AC79" s="109">
        <v>2816</v>
      </c>
      <c r="AD79" s="50"/>
      <c r="AE79" s="108">
        <v>3</v>
      </c>
      <c r="AF79" s="108" t="s">
        <v>6</v>
      </c>
      <c r="AG79" s="108" t="str">
        <f t="shared" si="11"/>
        <v>b</v>
      </c>
      <c r="AH79" s="108" t="str">
        <f t="shared" si="0"/>
        <v>3_b</v>
      </c>
      <c r="AI79" s="65">
        <f t="shared" si="12"/>
        <v>2761</v>
      </c>
      <c r="AJ79" s="65">
        <f t="shared" si="13"/>
        <v>2816</v>
      </c>
      <c r="AK79" s="136">
        <f t="shared" si="14"/>
        <v>2816</v>
      </c>
      <c r="AL79" s="43">
        <f t="shared" si="15"/>
        <v>18.051282051282051</v>
      </c>
      <c r="AM79" s="43"/>
      <c r="AN79" s="43"/>
      <c r="AO79" s="43"/>
      <c r="AP79" s="43"/>
      <c r="AQ79" s="43"/>
      <c r="AR79" s="5"/>
      <c r="AS79" s="5"/>
      <c r="AT79" s="5"/>
      <c r="AU79" s="5"/>
      <c r="AV79" s="5"/>
      <c r="AW79" s="5"/>
      <c r="AX79" s="6"/>
    </row>
    <row r="80" spans="1:50" x14ac:dyDescent="0.15">
      <c r="A80" s="108">
        <v>3</v>
      </c>
      <c r="B80" s="108" t="s">
        <v>7</v>
      </c>
      <c r="C80" s="108" t="str">
        <f t="shared" si="1"/>
        <v>c</v>
      </c>
      <c r="D80" s="108" t="str">
        <f t="shared" si="2"/>
        <v>3_c</v>
      </c>
      <c r="E80" s="109">
        <v>2676</v>
      </c>
      <c r="F80" s="108"/>
      <c r="G80" s="108">
        <v>3</v>
      </c>
      <c r="H80" s="108" t="s">
        <v>7</v>
      </c>
      <c r="I80" s="108" t="str">
        <f t="shared" si="3"/>
        <v>c</v>
      </c>
      <c r="J80" s="108" t="str">
        <f t="shared" si="4"/>
        <v>3_c</v>
      </c>
      <c r="K80" s="109">
        <v>2763</v>
      </c>
      <c r="L80" s="5"/>
      <c r="M80" s="108">
        <v>3</v>
      </c>
      <c r="N80" s="108" t="s">
        <v>7</v>
      </c>
      <c r="O80" s="108" t="str">
        <f t="shared" si="5"/>
        <v>c</v>
      </c>
      <c r="P80" s="108" t="str">
        <f t="shared" si="6"/>
        <v>3_c</v>
      </c>
      <c r="Q80" s="109">
        <v>2832</v>
      </c>
      <c r="R80" s="109"/>
      <c r="S80" s="108">
        <v>3</v>
      </c>
      <c r="T80" s="108" t="s">
        <v>7</v>
      </c>
      <c r="U80" s="108" t="str">
        <f t="shared" si="7"/>
        <v>c</v>
      </c>
      <c r="V80" s="108" t="str">
        <f t="shared" si="8"/>
        <v>3_c</v>
      </c>
      <c r="W80" s="109">
        <v>2832</v>
      </c>
      <c r="X80" s="109"/>
      <c r="Y80" s="108">
        <v>3</v>
      </c>
      <c r="Z80" s="108" t="s">
        <v>7</v>
      </c>
      <c r="AA80" s="108" t="str">
        <f t="shared" si="9"/>
        <v>c</v>
      </c>
      <c r="AB80" s="108" t="str">
        <f t="shared" si="10"/>
        <v>3_c</v>
      </c>
      <c r="AC80" s="109">
        <v>2889</v>
      </c>
      <c r="AD80" s="50"/>
      <c r="AE80" s="108">
        <v>3</v>
      </c>
      <c r="AF80" s="108" t="s">
        <v>7</v>
      </c>
      <c r="AG80" s="108" t="str">
        <f t="shared" si="11"/>
        <v>c</v>
      </c>
      <c r="AH80" s="108" t="str">
        <f t="shared" si="0"/>
        <v>3_c</v>
      </c>
      <c r="AI80" s="65">
        <f t="shared" si="12"/>
        <v>2832</v>
      </c>
      <c r="AJ80" s="65">
        <f t="shared" si="13"/>
        <v>2889</v>
      </c>
      <c r="AK80" s="136">
        <f t="shared" si="14"/>
        <v>2889</v>
      </c>
      <c r="AL80" s="43">
        <f t="shared" si="15"/>
        <v>18.51923076923077</v>
      </c>
      <c r="AM80" s="43"/>
      <c r="AN80" s="43"/>
      <c r="AO80" s="43"/>
      <c r="AP80" s="43"/>
      <c r="AQ80" s="43"/>
      <c r="AR80" s="5"/>
      <c r="AS80" s="5"/>
      <c r="AT80" s="5"/>
      <c r="AU80" s="5"/>
      <c r="AV80" s="5"/>
      <c r="AW80" s="5"/>
      <c r="AX80" s="6"/>
    </row>
    <row r="81" spans="1:50" x14ac:dyDescent="0.15">
      <c r="A81" s="108">
        <v>3</v>
      </c>
      <c r="B81" s="108" t="s">
        <v>8</v>
      </c>
      <c r="C81" s="108" t="str">
        <f t="shared" si="1"/>
        <v>d</v>
      </c>
      <c r="D81" s="108" t="str">
        <f t="shared" si="2"/>
        <v>3_d</v>
      </c>
      <c r="E81" s="109">
        <v>2729</v>
      </c>
      <c r="F81" s="108"/>
      <c r="G81" s="108">
        <v>3</v>
      </c>
      <c r="H81" s="108" t="s">
        <v>8</v>
      </c>
      <c r="I81" s="108" t="str">
        <f t="shared" si="3"/>
        <v>d</v>
      </c>
      <c r="J81" s="108" t="str">
        <f t="shared" si="4"/>
        <v>3_d</v>
      </c>
      <c r="K81" s="109">
        <v>2818</v>
      </c>
      <c r="L81" s="5"/>
      <c r="M81" s="108">
        <v>3</v>
      </c>
      <c r="N81" s="108" t="s">
        <v>8</v>
      </c>
      <c r="O81" s="108" t="str">
        <f t="shared" si="5"/>
        <v>d</v>
      </c>
      <c r="P81" s="108" t="str">
        <f t="shared" si="6"/>
        <v>3_d</v>
      </c>
      <c r="Q81" s="109">
        <v>2888</v>
      </c>
      <c r="R81" s="109"/>
      <c r="S81" s="108">
        <v>3</v>
      </c>
      <c r="T81" s="108" t="s">
        <v>8</v>
      </c>
      <c r="U81" s="108" t="str">
        <f t="shared" si="7"/>
        <v>d</v>
      </c>
      <c r="V81" s="108" t="str">
        <f t="shared" si="8"/>
        <v>3_d</v>
      </c>
      <c r="W81" s="109">
        <v>2888</v>
      </c>
      <c r="X81" s="109"/>
      <c r="Y81" s="108">
        <v>3</v>
      </c>
      <c r="Z81" s="108" t="s">
        <v>8</v>
      </c>
      <c r="AA81" s="108" t="str">
        <f t="shared" si="9"/>
        <v>d</v>
      </c>
      <c r="AB81" s="108" t="str">
        <f t="shared" si="10"/>
        <v>3_d</v>
      </c>
      <c r="AC81" s="109">
        <v>2946</v>
      </c>
      <c r="AD81" s="50"/>
      <c r="AE81" s="108">
        <v>3</v>
      </c>
      <c r="AF81" s="108" t="s">
        <v>8</v>
      </c>
      <c r="AG81" s="108" t="str">
        <f t="shared" si="11"/>
        <v>d</v>
      </c>
      <c r="AH81" s="108" t="str">
        <f t="shared" ref="AH81:AH144" si="16">AE81&amp;"_"&amp;AF81</f>
        <v>3_d</v>
      </c>
      <c r="AI81" s="65">
        <f t="shared" si="12"/>
        <v>2888</v>
      </c>
      <c r="AJ81" s="65">
        <f t="shared" si="13"/>
        <v>2946</v>
      </c>
      <c r="AK81" s="136">
        <f t="shared" si="14"/>
        <v>2946</v>
      </c>
      <c r="AL81" s="43">
        <f t="shared" si="15"/>
        <v>18.884615384615383</v>
      </c>
      <c r="AM81" s="43"/>
      <c r="AN81" s="43"/>
      <c r="AO81" s="43"/>
      <c r="AP81" s="43"/>
      <c r="AQ81" s="43"/>
      <c r="AR81" s="5"/>
      <c r="AS81" s="5"/>
      <c r="AT81" s="5"/>
      <c r="AU81" s="5"/>
      <c r="AV81" s="5"/>
      <c r="AW81" s="5"/>
      <c r="AX81" s="6"/>
    </row>
    <row r="82" spans="1:50" x14ac:dyDescent="0.15">
      <c r="A82" s="108">
        <v>3</v>
      </c>
      <c r="B82" s="108" t="s">
        <v>9</v>
      </c>
      <c r="C82" s="108" t="str">
        <f t="shared" ref="C82:C145" si="17">B82</f>
        <v>e</v>
      </c>
      <c r="D82" s="108" t="str">
        <f t="shared" ref="D82:D145" si="18">A82&amp;"_"&amp;B82</f>
        <v>3_e</v>
      </c>
      <c r="E82" s="109">
        <v>2789</v>
      </c>
      <c r="F82" s="108"/>
      <c r="G82" s="108">
        <v>3</v>
      </c>
      <c r="H82" s="108" t="s">
        <v>9</v>
      </c>
      <c r="I82" s="108" t="str">
        <f t="shared" ref="I82:I145" si="19">H82</f>
        <v>e</v>
      </c>
      <c r="J82" s="108" t="str">
        <f t="shared" ref="J82:J145" si="20">G82&amp;"_"&amp;H82</f>
        <v>3_e</v>
      </c>
      <c r="K82" s="109">
        <v>2880</v>
      </c>
      <c r="L82" s="5"/>
      <c r="M82" s="108">
        <v>3</v>
      </c>
      <c r="N82" s="108" t="s">
        <v>9</v>
      </c>
      <c r="O82" s="108" t="str">
        <f t="shared" ref="O82:O145" si="21">N82</f>
        <v>e</v>
      </c>
      <c r="P82" s="108" t="str">
        <f t="shared" ref="P82:P145" si="22">M82&amp;"_"&amp;N82</f>
        <v>3_e</v>
      </c>
      <c r="Q82" s="109">
        <v>2952</v>
      </c>
      <c r="R82" s="109"/>
      <c r="S82" s="108">
        <v>3</v>
      </c>
      <c r="T82" s="108" t="s">
        <v>9</v>
      </c>
      <c r="U82" s="108" t="str">
        <f t="shared" ref="U82:U145" si="23">T82</f>
        <v>e</v>
      </c>
      <c r="V82" s="108" t="str">
        <f t="shared" ref="V82:V145" si="24">S82&amp;"_"&amp;T82</f>
        <v>3_e</v>
      </c>
      <c r="W82" s="109">
        <v>2952</v>
      </c>
      <c r="X82" s="109"/>
      <c r="Y82" s="108">
        <v>3</v>
      </c>
      <c r="Z82" s="108" t="s">
        <v>9</v>
      </c>
      <c r="AA82" s="108" t="str">
        <f t="shared" ref="AA82:AA145" si="25">Z82</f>
        <v>e</v>
      </c>
      <c r="AB82" s="108" t="str">
        <f t="shared" ref="AB82:AB145" si="26">Y82&amp;"_"&amp;Z82</f>
        <v>3_e</v>
      </c>
      <c r="AC82" s="109">
        <v>3011</v>
      </c>
      <c r="AD82" s="50"/>
      <c r="AE82" s="108">
        <v>3</v>
      </c>
      <c r="AF82" s="108" t="s">
        <v>9</v>
      </c>
      <c r="AG82" s="108" t="str">
        <f t="shared" ref="AG82:AG145" si="27">AF82</f>
        <v>e</v>
      </c>
      <c r="AH82" s="108" t="str">
        <f t="shared" si="16"/>
        <v>3_e</v>
      </c>
      <c r="AI82" s="65">
        <f t="shared" ref="AI82:AI145" si="28">INDEX($W$17:$W$346,MATCH($AH82,$V$17:$V$346,0))</f>
        <v>2952</v>
      </c>
      <c r="AJ82" s="65">
        <f t="shared" ref="AJ82:AJ145" si="29">INDEX($AC$17:$AC$346,MATCH(AH82,$AB$17:$AB$346,0))</f>
        <v>3011</v>
      </c>
      <c r="AK82" s="136">
        <f t="shared" ref="AK82:AK145" si="30">IFERROR($D$6*AI82+$D$7*AJ82,"")</f>
        <v>3011</v>
      </c>
      <c r="AL82" s="43">
        <f t="shared" si="15"/>
        <v>19.301282051282051</v>
      </c>
      <c r="AM82" s="43"/>
      <c r="AN82" s="43"/>
      <c r="AO82" s="43"/>
      <c r="AP82" s="43"/>
      <c r="AQ82" s="43"/>
      <c r="AR82" s="5"/>
      <c r="AS82" s="5"/>
      <c r="AT82" s="5"/>
      <c r="AU82" s="5"/>
      <c r="AV82" s="5"/>
      <c r="AW82" s="5"/>
      <c r="AX82" s="6"/>
    </row>
    <row r="83" spans="1:50" x14ac:dyDescent="0.15">
      <c r="A83" s="108">
        <v>4</v>
      </c>
      <c r="B83" s="108" t="s">
        <v>2</v>
      </c>
      <c r="C83" s="108" t="str">
        <f t="shared" si="17"/>
        <v>Start</v>
      </c>
      <c r="D83" s="108" t="str">
        <f t="shared" si="18"/>
        <v>4_Start</v>
      </c>
      <c r="E83" s="109">
        <v>1946</v>
      </c>
      <c r="F83" s="108"/>
      <c r="G83" s="108">
        <v>4</v>
      </c>
      <c r="H83" s="108" t="s">
        <v>2</v>
      </c>
      <c r="I83" s="108" t="str">
        <f t="shared" si="19"/>
        <v>Start</v>
      </c>
      <c r="J83" s="108" t="str">
        <f t="shared" si="20"/>
        <v>4_Start</v>
      </c>
      <c r="K83" s="109">
        <v>2009</v>
      </c>
      <c r="L83" s="5"/>
      <c r="M83" s="108">
        <v>4</v>
      </c>
      <c r="N83" s="108" t="s">
        <v>2</v>
      </c>
      <c r="O83" s="108" t="str">
        <f t="shared" si="21"/>
        <v>Start</v>
      </c>
      <c r="P83" s="108" t="str">
        <f t="shared" si="22"/>
        <v>4_Start</v>
      </c>
      <c r="Q83" s="109">
        <v>2059</v>
      </c>
      <c r="R83" s="109"/>
      <c r="S83" s="108">
        <v>4</v>
      </c>
      <c r="T83" s="108" t="s">
        <v>2</v>
      </c>
      <c r="U83" s="108" t="str">
        <f t="shared" si="23"/>
        <v>Start</v>
      </c>
      <c r="V83" s="108" t="str">
        <f t="shared" si="24"/>
        <v>4_Start</v>
      </c>
      <c r="W83" s="109">
        <v>2082</v>
      </c>
      <c r="X83" s="109"/>
      <c r="Y83" s="108">
        <v>4</v>
      </c>
      <c r="Z83" s="108" t="s">
        <v>2</v>
      </c>
      <c r="AA83" s="108" t="str">
        <f t="shared" si="25"/>
        <v>Start</v>
      </c>
      <c r="AB83" s="108" t="str">
        <f t="shared" si="26"/>
        <v>4_Start</v>
      </c>
      <c r="AC83" s="109">
        <v>2124</v>
      </c>
      <c r="AD83" s="50"/>
      <c r="AE83" s="108">
        <v>4</v>
      </c>
      <c r="AF83" s="108" t="s">
        <v>2</v>
      </c>
      <c r="AG83" s="108" t="str">
        <f t="shared" si="27"/>
        <v>Start</v>
      </c>
      <c r="AH83" s="108" t="str">
        <f t="shared" si="16"/>
        <v>4_Start</v>
      </c>
      <c r="AI83" s="65">
        <f t="shared" si="28"/>
        <v>2082</v>
      </c>
      <c r="AJ83" s="65">
        <f t="shared" si="29"/>
        <v>2124</v>
      </c>
      <c r="AK83" s="136">
        <f t="shared" si="30"/>
        <v>2124</v>
      </c>
      <c r="AL83" s="43">
        <f t="shared" ref="AL83:AL146" si="31">IFERROR(AK83/$D$10,"")</f>
        <v>13.615384615384615</v>
      </c>
      <c r="AM83" s="43"/>
      <c r="AN83" s="43"/>
      <c r="AO83" s="43"/>
      <c r="AP83" s="43"/>
      <c r="AQ83" s="43"/>
      <c r="AR83" s="5"/>
      <c r="AS83" s="5"/>
      <c r="AT83" s="5"/>
      <c r="AU83" s="5"/>
      <c r="AV83" s="5"/>
      <c r="AW83" s="5"/>
      <c r="AX83" s="6"/>
    </row>
    <row r="84" spans="1:50" x14ac:dyDescent="0.15">
      <c r="A84" s="108">
        <v>4</v>
      </c>
      <c r="B84" s="108">
        <v>0</v>
      </c>
      <c r="C84" s="108">
        <f t="shared" si="17"/>
        <v>0</v>
      </c>
      <c r="D84" s="108" t="str">
        <f t="shared" si="18"/>
        <v>4_0</v>
      </c>
      <c r="E84" s="109">
        <v>1989</v>
      </c>
      <c r="F84" s="108"/>
      <c r="G84" s="108">
        <v>4</v>
      </c>
      <c r="H84" s="108">
        <v>0</v>
      </c>
      <c r="I84" s="108">
        <f t="shared" si="19"/>
        <v>0</v>
      </c>
      <c r="J84" s="108" t="str">
        <f t="shared" si="20"/>
        <v>4_0</v>
      </c>
      <c r="K84" s="109">
        <v>2054</v>
      </c>
      <c r="L84" s="5"/>
      <c r="M84" s="108">
        <v>4</v>
      </c>
      <c r="N84" s="108">
        <v>0</v>
      </c>
      <c r="O84" s="108">
        <f t="shared" si="21"/>
        <v>0</v>
      </c>
      <c r="P84" s="108" t="str">
        <f t="shared" si="22"/>
        <v>4_0</v>
      </c>
      <c r="Q84" s="109">
        <v>2105</v>
      </c>
      <c r="R84" s="109"/>
      <c r="S84" s="108">
        <v>4</v>
      </c>
      <c r="T84" s="108">
        <v>0</v>
      </c>
      <c r="U84" s="108">
        <f t="shared" si="23"/>
        <v>0</v>
      </c>
      <c r="V84" s="108" t="str">
        <f t="shared" si="24"/>
        <v>4_0</v>
      </c>
      <c r="W84" s="109">
        <v>2129</v>
      </c>
      <c r="X84" s="109"/>
      <c r="Y84" s="108">
        <v>4</v>
      </c>
      <c r="Z84" s="108">
        <v>0</v>
      </c>
      <c r="AA84" s="108">
        <f t="shared" si="25"/>
        <v>0</v>
      </c>
      <c r="AB84" s="108" t="str">
        <f t="shared" si="26"/>
        <v>4_0</v>
      </c>
      <c r="AC84" s="109">
        <v>2172</v>
      </c>
      <c r="AD84" s="50"/>
      <c r="AE84" s="108">
        <v>4</v>
      </c>
      <c r="AF84" s="108">
        <v>0</v>
      </c>
      <c r="AG84" s="108">
        <f t="shared" si="27"/>
        <v>0</v>
      </c>
      <c r="AH84" s="108" t="str">
        <f t="shared" si="16"/>
        <v>4_0</v>
      </c>
      <c r="AI84" s="65">
        <f t="shared" si="28"/>
        <v>2129</v>
      </c>
      <c r="AJ84" s="65">
        <f t="shared" si="29"/>
        <v>2172</v>
      </c>
      <c r="AK84" s="136">
        <f t="shared" si="30"/>
        <v>2172</v>
      </c>
      <c r="AL84" s="43">
        <f t="shared" si="31"/>
        <v>13.923076923076923</v>
      </c>
      <c r="AM84" s="43"/>
      <c r="AN84" s="43"/>
      <c r="AO84" s="43"/>
      <c r="AP84" s="43"/>
      <c r="AQ84" s="43"/>
      <c r="AR84" s="5"/>
      <c r="AS84" s="5"/>
      <c r="AT84" s="5"/>
      <c r="AU84" s="5"/>
      <c r="AV84" s="5"/>
      <c r="AW84" s="5"/>
      <c r="AX84" s="6"/>
    </row>
    <row r="85" spans="1:50" x14ac:dyDescent="0.15">
      <c r="A85" s="108">
        <v>4</v>
      </c>
      <c r="B85" s="108">
        <v>1</v>
      </c>
      <c r="C85" s="108">
        <f t="shared" si="17"/>
        <v>1</v>
      </c>
      <c r="D85" s="108" t="str">
        <f t="shared" si="18"/>
        <v>4_1</v>
      </c>
      <c r="E85" s="109">
        <v>2038</v>
      </c>
      <c r="F85" s="108"/>
      <c r="G85" s="108">
        <v>4</v>
      </c>
      <c r="H85" s="108">
        <v>1</v>
      </c>
      <c r="I85" s="108">
        <f t="shared" si="19"/>
        <v>1</v>
      </c>
      <c r="J85" s="108" t="str">
        <f t="shared" si="20"/>
        <v>4_1</v>
      </c>
      <c r="K85" s="109">
        <v>2104</v>
      </c>
      <c r="L85" s="5"/>
      <c r="M85" s="108">
        <v>4</v>
      </c>
      <c r="N85" s="108">
        <v>1</v>
      </c>
      <c r="O85" s="108">
        <f t="shared" si="21"/>
        <v>1</v>
      </c>
      <c r="P85" s="108" t="str">
        <f t="shared" si="22"/>
        <v>4_1</v>
      </c>
      <c r="Q85" s="109">
        <v>2157</v>
      </c>
      <c r="R85" s="109"/>
      <c r="S85" s="108">
        <v>4</v>
      </c>
      <c r="T85" s="108">
        <v>1</v>
      </c>
      <c r="U85" s="108">
        <f t="shared" si="23"/>
        <v>1</v>
      </c>
      <c r="V85" s="108" t="str">
        <f t="shared" si="24"/>
        <v>4_1</v>
      </c>
      <c r="W85" s="109">
        <v>2181</v>
      </c>
      <c r="X85" s="109"/>
      <c r="Y85" s="108">
        <v>4</v>
      </c>
      <c r="Z85" s="108">
        <v>1</v>
      </c>
      <c r="AA85" s="108">
        <f t="shared" si="25"/>
        <v>1</v>
      </c>
      <c r="AB85" s="108" t="str">
        <f t="shared" si="26"/>
        <v>4_1</v>
      </c>
      <c r="AC85" s="109">
        <v>2225</v>
      </c>
      <c r="AD85" s="50"/>
      <c r="AE85" s="108">
        <v>4</v>
      </c>
      <c r="AF85" s="108">
        <v>1</v>
      </c>
      <c r="AG85" s="108">
        <f t="shared" si="27"/>
        <v>1</v>
      </c>
      <c r="AH85" s="108" t="str">
        <f t="shared" si="16"/>
        <v>4_1</v>
      </c>
      <c r="AI85" s="65">
        <f t="shared" si="28"/>
        <v>2181</v>
      </c>
      <c r="AJ85" s="65">
        <f t="shared" si="29"/>
        <v>2225</v>
      </c>
      <c r="AK85" s="136">
        <f t="shared" si="30"/>
        <v>2225</v>
      </c>
      <c r="AL85" s="43">
        <f t="shared" si="31"/>
        <v>14.262820512820513</v>
      </c>
      <c r="AM85" s="43"/>
      <c r="AN85" s="43"/>
      <c r="AO85" s="43"/>
      <c r="AP85" s="43"/>
      <c r="AQ85" s="43"/>
      <c r="AR85" s="5"/>
      <c r="AS85" s="5"/>
      <c r="AT85" s="5"/>
      <c r="AU85" s="5"/>
      <c r="AV85" s="5"/>
      <c r="AW85" s="5"/>
      <c r="AX85" s="6"/>
    </row>
    <row r="86" spans="1:50" x14ac:dyDescent="0.15">
      <c r="A86" s="108">
        <v>4</v>
      </c>
      <c r="B86" s="108">
        <v>2</v>
      </c>
      <c r="C86" s="108">
        <f t="shared" si="17"/>
        <v>2</v>
      </c>
      <c r="D86" s="108" t="str">
        <f t="shared" si="18"/>
        <v>4_2</v>
      </c>
      <c r="E86" s="109">
        <v>2089</v>
      </c>
      <c r="F86" s="108"/>
      <c r="G86" s="108">
        <v>4</v>
      </c>
      <c r="H86" s="108">
        <v>2</v>
      </c>
      <c r="I86" s="108">
        <f t="shared" si="19"/>
        <v>2</v>
      </c>
      <c r="J86" s="108" t="str">
        <f t="shared" si="20"/>
        <v>4_2</v>
      </c>
      <c r="K86" s="109">
        <v>2157</v>
      </c>
      <c r="L86" s="5"/>
      <c r="M86" s="108">
        <v>4</v>
      </c>
      <c r="N86" s="108">
        <v>2</v>
      </c>
      <c r="O86" s="108">
        <f t="shared" si="21"/>
        <v>2</v>
      </c>
      <c r="P86" s="108" t="str">
        <f t="shared" si="22"/>
        <v>4_2</v>
      </c>
      <c r="Q86" s="109">
        <v>2211</v>
      </c>
      <c r="R86" s="109"/>
      <c r="S86" s="108">
        <v>4</v>
      </c>
      <c r="T86" s="108">
        <v>2</v>
      </c>
      <c r="U86" s="108">
        <f t="shared" si="23"/>
        <v>2</v>
      </c>
      <c r="V86" s="108" t="str">
        <f t="shared" si="24"/>
        <v>4_2</v>
      </c>
      <c r="W86" s="109">
        <v>2236</v>
      </c>
      <c r="X86" s="109"/>
      <c r="Y86" s="108">
        <v>4</v>
      </c>
      <c r="Z86" s="108">
        <v>2</v>
      </c>
      <c r="AA86" s="108">
        <f t="shared" si="25"/>
        <v>2</v>
      </c>
      <c r="AB86" s="108" t="str">
        <f t="shared" si="26"/>
        <v>4_2</v>
      </c>
      <c r="AC86" s="109">
        <v>2281</v>
      </c>
      <c r="AD86" s="50"/>
      <c r="AE86" s="108">
        <v>4</v>
      </c>
      <c r="AF86" s="108">
        <v>2</v>
      </c>
      <c r="AG86" s="108">
        <f t="shared" si="27"/>
        <v>2</v>
      </c>
      <c r="AH86" s="108" t="str">
        <f t="shared" si="16"/>
        <v>4_2</v>
      </c>
      <c r="AI86" s="65">
        <f t="shared" si="28"/>
        <v>2236</v>
      </c>
      <c r="AJ86" s="65">
        <f t="shared" si="29"/>
        <v>2281</v>
      </c>
      <c r="AK86" s="136">
        <f t="shared" si="30"/>
        <v>2281</v>
      </c>
      <c r="AL86" s="43">
        <f t="shared" si="31"/>
        <v>14.621794871794872</v>
      </c>
      <c r="AM86" s="43"/>
      <c r="AN86" s="43"/>
      <c r="AO86" s="43"/>
      <c r="AP86" s="43"/>
      <c r="AQ86" s="43"/>
      <c r="AR86" s="5"/>
      <c r="AS86" s="5"/>
      <c r="AT86" s="5"/>
      <c r="AU86" s="5"/>
      <c r="AV86" s="5"/>
      <c r="AW86" s="5"/>
      <c r="AX86" s="6"/>
    </row>
    <row r="87" spans="1:50" x14ac:dyDescent="0.15">
      <c r="A87" s="108">
        <v>4</v>
      </c>
      <c r="B87" s="108">
        <v>3</v>
      </c>
      <c r="C87" s="108">
        <f t="shared" si="17"/>
        <v>3</v>
      </c>
      <c r="D87" s="108" t="str">
        <f t="shared" si="18"/>
        <v>4_3</v>
      </c>
      <c r="E87" s="109">
        <v>2138</v>
      </c>
      <c r="F87" s="108"/>
      <c r="G87" s="108">
        <v>4</v>
      </c>
      <c r="H87" s="108">
        <v>3</v>
      </c>
      <c r="I87" s="108">
        <f t="shared" si="19"/>
        <v>3</v>
      </c>
      <c r="J87" s="108" t="str">
        <f t="shared" si="20"/>
        <v>4_3</v>
      </c>
      <c r="K87" s="109">
        <v>2207</v>
      </c>
      <c r="L87" s="5"/>
      <c r="M87" s="108">
        <v>4</v>
      </c>
      <c r="N87" s="108">
        <v>3</v>
      </c>
      <c r="O87" s="108">
        <f t="shared" si="21"/>
        <v>3</v>
      </c>
      <c r="P87" s="108" t="str">
        <f t="shared" si="22"/>
        <v>4_3</v>
      </c>
      <c r="Q87" s="109">
        <v>2262</v>
      </c>
      <c r="R87" s="109"/>
      <c r="S87" s="108">
        <v>4</v>
      </c>
      <c r="T87" s="108">
        <v>3</v>
      </c>
      <c r="U87" s="108">
        <f t="shared" si="23"/>
        <v>3</v>
      </c>
      <c r="V87" s="108" t="str">
        <f t="shared" si="24"/>
        <v>4_3</v>
      </c>
      <c r="W87" s="109">
        <v>2288</v>
      </c>
      <c r="X87" s="109"/>
      <c r="Y87" s="108">
        <v>4</v>
      </c>
      <c r="Z87" s="108">
        <v>3</v>
      </c>
      <c r="AA87" s="108">
        <f t="shared" si="25"/>
        <v>3</v>
      </c>
      <c r="AB87" s="108" t="str">
        <f t="shared" si="26"/>
        <v>4_3</v>
      </c>
      <c r="AC87" s="109">
        <v>2334</v>
      </c>
      <c r="AD87" s="50"/>
      <c r="AE87" s="108">
        <v>4</v>
      </c>
      <c r="AF87" s="108">
        <v>3</v>
      </c>
      <c r="AG87" s="108">
        <f t="shared" si="27"/>
        <v>3</v>
      </c>
      <c r="AH87" s="108" t="str">
        <f t="shared" si="16"/>
        <v>4_3</v>
      </c>
      <c r="AI87" s="65">
        <f t="shared" si="28"/>
        <v>2288</v>
      </c>
      <c r="AJ87" s="65">
        <f t="shared" si="29"/>
        <v>2334</v>
      </c>
      <c r="AK87" s="136">
        <f t="shared" si="30"/>
        <v>2334</v>
      </c>
      <c r="AL87" s="43">
        <f t="shared" si="31"/>
        <v>14.961538461538462</v>
      </c>
      <c r="AM87" s="43"/>
      <c r="AN87" s="43"/>
      <c r="AO87" s="43"/>
      <c r="AP87" s="43"/>
      <c r="AQ87" s="43"/>
      <c r="AR87" s="5"/>
      <c r="AS87" s="5"/>
      <c r="AT87" s="5"/>
      <c r="AU87" s="5"/>
      <c r="AV87" s="5"/>
      <c r="AW87" s="5"/>
      <c r="AX87" s="6"/>
    </row>
    <row r="88" spans="1:50" x14ac:dyDescent="0.15">
      <c r="A88" s="108">
        <v>4</v>
      </c>
      <c r="B88" s="108">
        <v>4</v>
      </c>
      <c r="C88" s="108">
        <f t="shared" si="17"/>
        <v>4</v>
      </c>
      <c r="D88" s="108" t="str">
        <f t="shared" si="18"/>
        <v>4_4</v>
      </c>
      <c r="E88" s="109">
        <v>2191</v>
      </c>
      <c r="F88" s="108"/>
      <c r="G88" s="108">
        <v>4</v>
      </c>
      <c r="H88" s="108">
        <v>4</v>
      </c>
      <c r="I88" s="108">
        <f t="shared" si="19"/>
        <v>4</v>
      </c>
      <c r="J88" s="108" t="str">
        <f t="shared" si="20"/>
        <v>4_4</v>
      </c>
      <c r="K88" s="109">
        <v>2262</v>
      </c>
      <c r="L88" s="5"/>
      <c r="M88" s="108">
        <v>4</v>
      </c>
      <c r="N88" s="108">
        <v>4</v>
      </c>
      <c r="O88" s="108">
        <f t="shared" si="21"/>
        <v>4</v>
      </c>
      <c r="P88" s="108" t="str">
        <f t="shared" si="22"/>
        <v>4_4</v>
      </c>
      <c r="Q88" s="109">
        <v>2319</v>
      </c>
      <c r="R88" s="109"/>
      <c r="S88" s="108">
        <v>4</v>
      </c>
      <c r="T88" s="108">
        <v>4</v>
      </c>
      <c r="U88" s="108">
        <f t="shared" si="23"/>
        <v>4</v>
      </c>
      <c r="V88" s="108" t="str">
        <f t="shared" si="24"/>
        <v>4_4</v>
      </c>
      <c r="W88" s="109">
        <v>2345</v>
      </c>
      <c r="X88" s="109"/>
      <c r="Y88" s="108">
        <v>4</v>
      </c>
      <c r="Z88" s="108">
        <v>4</v>
      </c>
      <c r="AA88" s="108">
        <f t="shared" si="25"/>
        <v>4</v>
      </c>
      <c r="AB88" s="108" t="str">
        <f t="shared" si="26"/>
        <v>4_4</v>
      </c>
      <c r="AC88" s="109">
        <v>2392</v>
      </c>
      <c r="AD88" s="50"/>
      <c r="AE88" s="108">
        <v>4</v>
      </c>
      <c r="AF88" s="108">
        <v>4</v>
      </c>
      <c r="AG88" s="108">
        <f t="shared" si="27"/>
        <v>4</v>
      </c>
      <c r="AH88" s="108" t="str">
        <f t="shared" si="16"/>
        <v>4_4</v>
      </c>
      <c r="AI88" s="65">
        <f t="shared" si="28"/>
        <v>2345</v>
      </c>
      <c r="AJ88" s="65">
        <f t="shared" si="29"/>
        <v>2392</v>
      </c>
      <c r="AK88" s="136">
        <f t="shared" si="30"/>
        <v>2392</v>
      </c>
      <c r="AL88" s="43">
        <f t="shared" si="31"/>
        <v>15.333333333333334</v>
      </c>
      <c r="AM88" s="43"/>
      <c r="AN88" s="43"/>
      <c r="AO88" s="43"/>
      <c r="AP88" s="43"/>
      <c r="AQ88" s="43"/>
      <c r="AR88" s="5"/>
      <c r="AS88" s="5"/>
      <c r="AT88" s="5"/>
      <c r="AU88" s="5"/>
      <c r="AV88" s="5"/>
      <c r="AW88" s="5"/>
      <c r="AX88" s="6"/>
    </row>
    <row r="89" spans="1:50" x14ac:dyDescent="0.15">
      <c r="A89" s="108">
        <v>4</v>
      </c>
      <c r="B89" s="108">
        <v>5</v>
      </c>
      <c r="C89" s="108">
        <f t="shared" si="17"/>
        <v>5</v>
      </c>
      <c r="D89" s="108" t="str">
        <f t="shared" si="18"/>
        <v>4_5</v>
      </c>
      <c r="E89" s="109">
        <v>2264</v>
      </c>
      <c r="F89" s="108"/>
      <c r="G89" s="108">
        <v>4</v>
      </c>
      <c r="H89" s="108">
        <v>5</v>
      </c>
      <c r="I89" s="108">
        <f t="shared" si="19"/>
        <v>5</v>
      </c>
      <c r="J89" s="108" t="str">
        <f t="shared" si="20"/>
        <v>4_5</v>
      </c>
      <c r="K89" s="109">
        <v>2338</v>
      </c>
      <c r="L89" s="5"/>
      <c r="M89" s="108">
        <v>4</v>
      </c>
      <c r="N89" s="108">
        <v>5</v>
      </c>
      <c r="O89" s="108">
        <f t="shared" si="21"/>
        <v>5</v>
      </c>
      <c r="P89" s="108" t="str">
        <f t="shared" si="22"/>
        <v>4_5</v>
      </c>
      <c r="Q89" s="109">
        <v>2396</v>
      </c>
      <c r="R89" s="109"/>
      <c r="S89" s="108">
        <v>4</v>
      </c>
      <c r="T89" s="108">
        <v>5</v>
      </c>
      <c r="U89" s="108">
        <f t="shared" si="23"/>
        <v>5</v>
      </c>
      <c r="V89" s="108" t="str">
        <f t="shared" si="24"/>
        <v>4_5</v>
      </c>
      <c r="W89" s="109">
        <v>2423</v>
      </c>
      <c r="X89" s="109"/>
      <c r="Y89" s="108">
        <v>4</v>
      </c>
      <c r="Z89" s="108">
        <v>5</v>
      </c>
      <c r="AA89" s="108">
        <f t="shared" si="25"/>
        <v>5</v>
      </c>
      <c r="AB89" s="108" t="str">
        <f t="shared" si="26"/>
        <v>4_5</v>
      </c>
      <c r="AC89" s="109">
        <v>2471</v>
      </c>
      <c r="AD89" s="50"/>
      <c r="AE89" s="108">
        <v>4</v>
      </c>
      <c r="AF89" s="108">
        <v>5</v>
      </c>
      <c r="AG89" s="108">
        <f t="shared" si="27"/>
        <v>5</v>
      </c>
      <c r="AH89" s="108" t="str">
        <f t="shared" si="16"/>
        <v>4_5</v>
      </c>
      <c r="AI89" s="65">
        <f t="shared" si="28"/>
        <v>2423</v>
      </c>
      <c r="AJ89" s="65">
        <f t="shared" si="29"/>
        <v>2471</v>
      </c>
      <c r="AK89" s="136">
        <f t="shared" si="30"/>
        <v>2471</v>
      </c>
      <c r="AL89" s="43">
        <f t="shared" si="31"/>
        <v>15.839743589743589</v>
      </c>
      <c r="AM89" s="43"/>
      <c r="AN89" s="43"/>
      <c r="AO89" s="43"/>
      <c r="AP89" s="43"/>
      <c r="AQ89" s="43"/>
      <c r="AR89" s="5"/>
      <c r="AS89" s="5"/>
      <c r="AT89" s="5"/>
      <c r="AU89" s="5"/>
      <c r="AV89" s="5"/>
      <c r="AW89" s="5"/>
      <c r="AX89" s="6"/>
    </row>
    <row r="90" spans="1:50" x14ac:dyDescent="0.15">
      <c r="A90" s="108">
        <v>4</v>
      </c>
      <c r="B90" s="108">
        <v>6</v>
      </c>
      <c r="C90" s="108">
        <f t="shared" si="17"/>
        <v>6</v>
      </c>
      <c r="D90" s="108" t="str">
        <f t="shared" si="18"/>
        <v>4_6</v>
      </c>
      <c r="E90" s="109">
        <v>2327</v>
      </c>
      <c r="F90" s="108"/>
      <c r="G90" s="108">
        <v>4</v>
      </c>
      <c r="H90" s="108">
        <v>6</v>
      </c>
      <c r="I90" s="108">
        <f t="shared" si="19"/>
        <v>6</v>
      </c>
      <c r="J90" s="108" t="str">
        <f t="shared" si="20"/>
        <v>4_6</v>
      </c>
      <c r="K90" s="109">
        <v>2403</v>
      </c>
      <c r="L90" s="5"/>
      <c r="M90" s="108">
        <v>4</v>
      </c>
      <c r="N90" s="108">
        <v>6</v>
      </c>
      <c r="O90" s="108">
        <f t="shared" si="21"/>
        <v>6</v>
      </c>
      <c r="P90" s="108" t="str">
        <f t="shared" si="22"/>
        <v>4_6</v>
      </c>
      <c r="Q90" s="109">
        <v>2463</v>
      </c>
      <c r="R90" s="109"/>
      <c r="S90" s="108">
        <v>4</v>
      </c>
      <c r="T90" s="108">
        <v>6</v>
      </c>
      <c r="U90" s="108">
        <f t="shared" si="23"/>
        <v>6</v>
      </c>
      <c r="V90" s="108" t="str">
        <f t="shared" si="24"/>
        <v>4_6</v>
      </c>
      <c r="W90" s="109">
        <v>2491</v>
      </c>
      <c r="X90" s="109"/>
      <c r="Y90" s="108">
        <v>4</v>
      </c>
      <c r="Z90" s="108">
        <v>6</v>
      </c>
      <c r="AA90" s="108">
        <f t="shared" si="25"/>
        <v>6</v>
      </c>
      <c r="AB90" s="108" t="str">
        <f t="shared" si="26"/>
        <v>4_6</v>
      </c>
      <c r="AC90" s="109">
        <v>2541</v>
      </c>
      <c r="AD90" s="50"/>
      <c r="AE90" s="108">
        <v>4</v>
      </c>
      <c r="AF90" s="108">
        <v>6</v>
      </c>
      <c r="AG90" s="108">
        <f t="shared" si="27"/>
        <v>6</v>
      </c>
      <c r="AH90" s="108" t="str">
        <f t="shared" si="16"/>
        <v>4_6</v>
      </c>
      <c r="AI90" s="65">
        <f t="shared" si="28"/>
        <v>2491</v>
      </c>
      <c r="AJ90" s="65">
        <f t="shared" si="29"/>
        <v>2541</v>
      </c>
      <c r="AK90" s="136">
        <f t="shared" si="30"/>
        <v>2541</v>
      </c>
      <c r="AL90" s="43">
        <f t="shared" si="31"/>
        <v>16.28846153846154</v>
      </c>
      <c r="AM90" s="43"/>
      <c r="AN90" s="43"/>
      <c r="AO90" s="43"/>
      <c r="AP90" s="43"/>
      <c r="AQ90" s="43"/>
      <c r="AR90" s="5"/>
      <c r="AS90" s="5"/>
      <c r="AT90" s="5"/>
      <c r="AU90" s="5"/>
      <c r="AV90" s="5"/>
      <c r="AW90" s="5"/>
      <c r="AX90" s="6"/>
    </row>
    <row r="91" spans="1:50" x14ac:dyDescent="0.15">
      <c r="A91" s="108">
        <v>4</v>
      </c>
      <c r="B91" s="108">
        <v>7</v>
      </c>
      <c r="C91" s="108">
        <f t="shared" si="17"/>
        <v>7</v>
      </c>
      <c r="D91" s="108" t="str">
        <f t="shared" si="18"/>
        <v>4_7</v>
      </c>
      <c r="E91" s="109">
        <v>2403</v>
      </c>
      <c r="F91" s="108"/>
      <c r="G91" s="108">
        <v>4</v>
      </c>
      <c r="H91" s="108">
        <v>7</v>
      </c>
      <c r="I91" s="108">
        <f t="shared" si="19"/>
        <v>7</v>
      </c>
      <c r="J91" s="108" t="str">
        <f t="shared" si="20"/>
        <v>4_7</v>
      </c>
      <c r="K91" s="109">
        <v>2481</v>
      </c>
      <c r="L91" s="5"/>
      <c r="M91" s="108">
        <v>4</v>
      </c>
      <c r="N91" s="108">
        <v>7</v>
      </c>
      <c r="O91" s="108">
        <f t="shared" si="21"/>
        <v>7</v>
      </c>
      <c r="P91" s="108" t="str">
        <f t="shared" si="22"/>
        <v>4_7</v>
      </c>
      <c r="Q91" s="109">
        <v>2543</v>
      </c>
      <c r="R91" s="109"/>
      <c r="S91" s="108">
        <v>4</v>
      </c>
      <c r="T91" s="108">
        <v>7</v>
      </c>
      <c r="U91" s="108">
        <f t="shared" si="23"/>
        <v>7</v>
      </c>
      <c r="V91" s="108" t="str">
        <f t="shared" si="24"/>
        <v>4_7</v>
      </c>
      <c r="W91" s="109">
        <v>2572</v>
      </c>
      <c r="X91" s="109"/>
      <c r="Y91" s="108">
        <v>4</v>
      </c>
      <c r="Z91" s="108">
        <v>7</v>
      </c>
      <c r="AA91" s="108">
        <f t="shared" si="25"/>
        <v>7</v>
      </c>
      <c r="AB91" s="108" t="str">
        <f t="shared" si="26"/>
        <v>4_7</v>
      </c>
      <c r="AC91" s="109">
        <v>2623</v>
      </c>
      <c r="AD91" s="50"/>
      <c r="AE91" s="108">
        <v>4</v>
      </c>
      <c r="AF91" s="108">
        <v>7</v>
      </c>
      <c r="AG91" s="108">
        <f t="shared" si="27"/>
        <v>7</v>
      </c>
      <c r="AH91" s="108" t="str">
        <f t="shared" si="16"/>
        <v>4_7</v>
      </c>
      <c r="AI91" s="65">
        <f t="shared" si="28"/>
        <v>2572</v>
      </c>
      <c r="AJ91" s="65">
        <f t="shared" si="29"/>
        <v>2623</v>
      </c>
      <c r="AK91" s="136">
        <f t="shared" si="30"/>
        <v>2623</v>
      </c>
      <c r="AL91" s="43">
        <f t="shared" si="31"/>
        <v>16.814102564102566</v>
      </c>
      <c r="AM91" s="43"/>
      <c r="AN91" s="43"/>
      <c r="AO91" s="43"/>
      <c r="AP91" s="43"/>
      <c r="AQ91" s="43"/>
      <c r="AR91" s="5"/>
      <c r="AS91" s="5"/>
      <c r="AT91" s="5"/>
      <c r="AU91" s="5"/>
      <c r="AV91" s="5"/>
      <c r="AW91" s="5"/>
      <c r="AX91" s="6"/>
    </row>
    <row r="92" spans="1:50" x14ac:dyDescent="0.15">
      <c r="A92" s="108">
        <v>4</v>
      </c>
      <c r="B92" s="108">
        <v>8</v>
      </c>
      <c r="C92" s="108">
        <f t="shared" si="17"/>
        <v>8</v>
      </c>
      <c r="D92" s="108" t="str">
        <f t="shared" si="18"/>
        <v>4_8</v>
      </c>
      <c r="E92" s="109">
        <v>2470</v>
      </c>
      <c r="F92" s="108"/>
      <c r="G92" s="108">
        <v>4</v>
      </c>
      <c r="H92" s="108">
        <v>8</v>
      </c>
      <c r="I92" s="108">
        <f t="shared" si="19"/>
        <v>8</v>
      </c>
      <c r="J92" s="108" t="str">
        <f t="shared" si="20"/>
        <v>4_8</v>
      </c>
      <c r="K92" s="109">
        <v>2550</v>
      </c>
      <c r="L92" s="5"/>
      <c r="M92" s="108">
        <v>4</v>
      </c>
      <c r="N92" s="108">
        <v>8</v>
      </c>
      <c r="O92" s="108">
        <f t="shared" si="21"/>
        <v>8</v>
      </c>
      <c r="P92" s="108" t="str">
        <f t="shared" si="22"/>
        <v>4_8</v>
      </c>
      <c r="Q92" s="109">
        <v>2614</v>
      </c>
      <c r="R92" s="109"/>
      <c r="S92" s="108">
        <v>4</v>
      </c>
      <c r="T92" s="108">
        <v>8</v>
      </c>
      <c r="U92" s="108">
        <f t="shared" si="23"/>
        <v>8</v>
      </c>
      <c r="V92" s="108" t="str">
        <f t="shared" si="24"/>
        <v>4_8</v>
      </c>
      <c r="W92" s="109">
        <v>2644</v>
      </c>
      <c r="X92" s="109"/>
      <c r="Y92" s="108">
        <v>4</v>
      </c>
      <c r="Z92" s="108">
        <v>8</v>
      </c>
      <c r="AA92" s="108">
        <f t="shared" si="25"/>
        <v>8</v>
      </c>
      <c r="AB92" s="108" t="str">
        <f t="shared" si="26"/>
        <v>4_8</v>
      </c>
      <c r="AC92" s="109">
        <v>2697</v>
      </c>
      <c r="AD92" s="50"/>
      <c r="AE92" s="108">
        <v>4</v>
      </c>
      <c r="AF92" s="108">
        <v>8</v>
      </c>
      <c r="AG92" s="108">
        <f t="shared" si="27"/>
        <v>8</v>
      </c>
      <c r="AH92" s="108" t="str">
        <f t="shared" si="16"/>
        <v>4_8</v>
      </c>
      <c r="AI92" s="65">
        <f t="shared" si="28"/>
        <v>2644</v>
      </c>
      <c r="AJ92" s="65">
        <f t="shared" si="29"/>
        <v>2697</v>
      </c>
      <c r="AK92" s="136">
        <f t="shared" si="30"/>
        <v>2697</v>
      </c>
      <c r="AL92" s="43">
        <f t="shared" si="31"/>
        <v>17.28846153846154</v>
      </c>
      <c r="AM92" s="43"/>
      <c r="AN92" s="43"/>
      <c r="AO92" s="43"/>
      <c r="AP92" s="43"/>
      <c r="AQ92" s="43"/>
      <c r="AR92" s="5"/>
      <c r="AS92" s="5"/>
      <c r="AT92" s="5"/>
      <c r="AU92" s="5"/>
      <c r="AV92" s="5"/>
      <c r="AW92" s="5"/>
      <c r="AX92" s="6"/>
    </row>
    <row r="93" spans="1:50" x14ac:dyDescent="0.15">
      <c r="A93" s="108">
        <v>4</v>
      </c>
      <c r="B93" s="108">
        <v>9</v>
      </c>
      <c r="C93" s="108">
        <f t="shared" si="17"/>
        <v>9</v>
      </c>
      <c r="D93" s="108" t="str">
        <f t="shared" si="18"/>
        <v>4_9</v>
      </c>
      <c r="E93" s="109">
        <v>2544</v>
      </c>
      <c r="F93" s="108"/>
      <c r="G93" s="108">
        <v>4</v>
      </c>
      <c r="H93" s="108">
        <v>9</v>
      </c>
      <c r="I93" s="108">
        <f t="shared" si="19"/>
        <v>9</v>
      </c>
      <c r="J93" s="108" t="str">
        <f t="shared" si="20"/>
        <v>4_9</v>
      </c>
      <c r="K93" s="109">
        <v>2627</v>
      </c>
      <c r="L93" s="5"/>
      <c r="M93" s="108">
        <v>4</v>
      </c>
      <c r="N93" s="108">
        <v>9</v>
      </c>
      <c r="O93" s="108">
        <f t="shared" si="21"/>
        <v>9</v>
      </c>
      <c r="P93" s="108" t="str">
        <f t="shared" si="22"/>
        <v>4_9</v>
      </c>
      <c r="Q93" s="109">
        <v>2693</v>
      </c>
      <c r="R93" s="109"/>
      <c r="S93" s="108">
        <v>4</v>
      </c>
      <c r="T93" s="108">
        <v>9</v>
      </c>
      <c r="U93" s="108">
        <f t="shared" si="23"/>
        <v>9</v>
      </c>
      <c r="V93" s="108" t="str">
        <f t="shared" si="24"/>
        <v>4_9</v>
      </c>
      <c r="W93" s="109">
        <v>2723</v>
      </c>
      <c r="X93" s="109"/>
      <c r="Y93" s="108">
        <v>4</v>
      </c>
      <c r="Z93" s="108">
        <v>9</v>
      </c>
      <c r="AA93" s="108">
        <f t="shared" si="25"/>
        <v>9</v>
      </c>
      <c r="AB93" s="108" t="str">
        <f t="shared" si="26"/>
        <v>4_9</v>
      </c>
      <c r="AC93" s="109">
        <v>2777</v>
      </c>
      <c r="AD93" s="50"/>
      <c r="AE93" s="108">
        <v>4</v>
      </c>
      <c r="AF93" s="108">
        <v>9</v>
      </c>
      <c r="AG93" s="108">
        <f t="shared" si="27"/>
        <v>9</v>
      </c>
      <c r="AH93" s="108" t="str">
        <f t="shared" si="16"/>
        <v>4_9</v>
      </c>
      <c r="AI93" s="65">
        <f t="shared" si="28"/>
        <v>2723</v>
      </c>
      <c r="AJ93" s="65">
        <f t="shared" si="29"/>
        <v>2777</v>
      </c>
      <c r="AK93" s="136">
        <f t="shared" si="30"/>
        <v>2777</v>
      </c>
      <c r="AL93" s="43">
        <f t="shared" si="31"/>
        <v>17.801282051282051</v>
      </c>
      <c r="AM93" s="43"/>
      <c r="AN93" s="43"/>
      <c r="AO93" s="43"/>
      <c r="AP93" s="43"/>
      <c r="AQ93" s="43"/>
      <c r="AR93" s="5"/>
      <c r="AS93" s="5"/>
      <c r="AT93" s="5"/>
      <c r="AU93" s="5"/>
      <c r="AV93" s="5"/>
      <c r="AW93" s="5"/>
      <c r="AX93" s="6"/>
    </row>
    <row r="94" spans="1:50" x14ac:dyDescent="0.15">
      <c r="A94" s="108">
        <v>4</v>
      </c>
      <c r="B94" s="108">
        <v>10</v>
      </c>
      <c r="C94" s="108">
        <f t="shared" si="17"/>
        <v>10</v>
      </c>
      <c r="D94" s="108" t="str">
        <f t="shared" si="18"/>
        <v>4_10</v>
      </c>
      <c r="E94" s="109">
        <v>2609</v>
      </c>
      <c r="F94" s="108"/>
      <c r="G94" s="108">
        <v>4</v>
      </c>
      <c r="H94" s="108">
        <v>10</v>
      </c>
      <c r="I94" s="108">
        <f t="shared" si="19"/>
        <v>10</v>
      </c>
      <c r="J94" s="108" t="str">
        <f t="shared" si="20"/>
        <v>4_10</v>
      </c>
      <c r="K94" s="109">
        <v>2694</v>
      </c>
      <c r="L94" s="5"/>
      <c r="M94" s="108">
        <v>4</v>
      </c>
      <c r="N94" s="108">
        <v>10</v>
      </c>
      <c r="O94" s="108">
        <f t="shared" si="21"/>
        <v>10</v>
      </c>
      <c r="P94" s="108" t="str">
        <f t="shared" si="22"/>
        <v>4_10</v>
      </c>
      <c r="Q94" s="109">
        <v>2761</v>
      </c>
      <c r="R94" s="109"/>
      <c r="S94" s="108">
        <v>4</v>
      </c>
      <c r="T94" s="108">
        <v>10</v>
      </c>
      <c r="U94" s="108">
        <f t="shared" si="23"/>
        <v>10</v>
      </c>
      <c r="V94" s="108" t="str">
        <f t="shared" si="24"/>
        <v>4_10</v>
      </c>
      <c r="W94" s="109">
        <v>2792</v>
      </c>
      <c r="X94" s="109"/>
      <c r="Y94" s="108">
        <v>4</v>
      </c>
      <c r="Z94" s="108">
        <v>10</v>
      </c>
      <c r="AA94" s="108">
        <f t="shared" si="25"/>
        <v>10</v>
      </c>
      <c r="AB94" s="108" t="str">
        <f t="shared" si="26"/>
        <v>4_10</v>
      </c>
      <c r="AC94" s="109">
        <v>2848</v>
      </c>
      <c r="AD94" s="50"/>
      <c r="AE94" s="108">
        <v>4</v>
      </c>
      <c r="AF94" s="108">
        <v>10</v>
      </c>
      <c r="AG94" s="108">
        <f t="shared" si="27"/>
        <v>10</v>
      </c>
      <c r="AH94" s="108" t="str">
        <f t="shared" si="16"/>
        <v>4_10</v>
      </c>
      <c r="AI94" s="65">
        <f t="shared" si="28"/>
        <v>2792</v>
      </c>
      <c r="AJ94" s="65">
        <f t="shared" si="29"/>
        <v>2848</v>
      </c>
      <c r="AK94" s="136">
        <f t="shared" si="30"/>
        <v>2848</v>
      </c>
      <c r="AL94" s="43">
        <f t="shared" si="31"/>
        <v>18.256410256410255</v>
      </c>
      <c r="AM94" s="43"/>
      <c r="AN94" s="43"/>
      <c r="AO94" s="43"/>
      <c r="AP94" s="43"/>
      <c r="AQ94" s="43"/>
      <c r="AR94" s="5"/>
      <c r="AS94" s="5"/>
      <c r="AT94" s="5"/>
      <c r="AU94" s="5"/>
      <c r="AV94" s="5"/>
      <c r="AW94" s="5"/>
      <c r="AX94" s="6"/>
    </row>
    <row r="95" spans="1:50" x14ac:dyDescent="0.15">
      <c r="A95" s="108">
        <v>4</v>
      </c>
      <c r="B95" s="108">
        <v>11</v>
      </c>
      <c r="C95" s="108">
        <f t="shared" si="17"/>
        <v>11</v>
      </c>
      <c r="D95" s="108" t="str">
        <f t="shared" si="18"/>
        <v>4_11</v>
      </c>
      <c r="E95" s="109">
        <v>2676</v>
      </c>
      <c r="F95" s="108"/>
      <c r="G95" s="108">
        <v>4</v>
      </c>
      <c r="H95" s="108">
        <v>11</v>
      </c>
      <c r="I95" s="108">
        <f t="shared" si="19"/>
        <v>11</v>
      </c>
      <c r="J95" s="108" t="str">
        <f t="shared" si="20"/>
        <v>4_11</v>
      </c>
      <c r="K95" s="109">
        <v>2763</v>
      </c>
      <c r="L95" s="5"/>
      <c r="M95" s="108">
        <v>4</v>
      </c>
      <c r="N95" s="108">
        <v>11</v>
      </c>
      <c r="O95" s="108">
        <f t="shared" si="21"/>
        <v>11</v>
      </c>
      <c r="P95" s="108" t="str">
        <f t="shared" si="22"/>
        <v>4_11</v>
      </c>
      <c r="Q95" s="109">
        <v>2832</v>
      </c>
      <c r="R95" s="109"/>
      <c r="S95" s="108">
        <v>4</v>
      </c>
      <c r="T95" s="108">
        <v>11</v>
      </c>
      <c r="U95" s="108">
        <f t="shared" si="23"/>
        <v>11</v>
      </c>
      <c r="V95" s="108" t="str">
        <f t="shared" si="24"/>
        <v>4_11</v>
      </c>
      <c r="W95" s="109">
        <v>2864</v>
      </c>
      <c r="X95" s="109"/>
      <c r="Y95" s="108">
        <v>4</v>
      </c>
      <c r="Z95" s="108">
        <v>11</v>
      </c>
      <c r="AA95" s="108">
        <f t="shared" si="25"/>
        <v>11</v>
      </c>
      <c r="AB95" s="108" t="str">
        <f t="shared" si="26"/>
        <v>4_11</v>
      </c>
      <c r="AC95" s="109">
        <v>2921</v>
      </c>
      <c r="AD95" s="50"/>
      <c r="AE95" s="108">
        <v>4</v>
      </c>
      <c r="AF95" s="108">
        <v>11</v>
      </c>
      <c r="AG95" s="108">
        <f t="shared" si="27"/>
        <v>11</v>
      </c>
      <c r="AH95" s="108" t="str">
        <f t="shared" si="16"/>
        <v>4_11</v>
      </c>
      <c r="AI95" s="65">
        <f t="shared" si="28"/>
        <v>2864</v>
      </c>
      <c r="AJ95" s="65">
        <f t="shared" si="29"/>
        <v>2921</v>
      </c>
      <c r="AK95" s="136">
        <f t="shared" si="30"/>
        <v>2921</v>
      </c>
      <c r="AL95" s="43">
        <f t="shared" si="31"/>
        <v>18.724358974358974</v>
      </c>
      <c r="AM95" s="43"/>
      <c r="AN95" s="43"/>
      <c r="AO95" s="43"/>
      <c r="AP95" s="43"/>
      <c r="AQ95" s="43"/>
      <c r="AR95" s="5"/>
      <c r="AS95" s="5"/>
      <c r="AT95" s="5"/>
      <c r="AU95" s="5"/>
      <c r="AV95" s="5"/>
      <c r="AW95" s="5"/>
      <c r="AX95" s="6"/>
    </row>
    <row r="96" spans="1:50" x14ac:dyDescent="0.15">
      <c r="A96" s="108">
        <v>4</v>
      </c>
      <c r="B96" s="108">
        <v>12</v>
      </c>
      <c r="C96" s="108">
        <f t="shared" si="17"/>
        <v>12</v>
      </c>
      <c r="D96" s="108" t="str">
        <f t="shared" si="18"/>
        <v>4_12</v>
      </c>
      <c r="E96" s="108"/>
      <c r="F96" s="108"/>
      <c r="G96" s="108">
        <v>4</v>
      </c>
      <c r="H96" s="108">
        <v>12</v>
      </c>
      <c r="I96" s="108">
        <f t="shared" si="19"/>
        <v>12</v>
      </c>
      <c r="J96" s="108" t="str">
        <f t="shared" si="20"/>
        <v>4_12</v>
      </c>
      <c r="K96" s="108"/>
      <c r="L96" s="5"/>
      <c r="M96" s="108">
        <v>4</v>
      </c>
      <c r="N96" s="108">
        <v>12</v>
      </c>
      <c r="O96" s="108">
        <f t="shared" si="21"/>
        <v>12</v>
      </c>
      <c r="P96" s="108" t="str">
        <f t="shared" si="22"/>
        <v>4_12</v>
      </c>
      <c r="Q96" s="108"/>
      <c r="R96" s="108"/>
      <c r="S96" s="108">
        <v>4</v>
      </c>
      <c r="T96" s="108">
        <v>12</v>
      </c>
      <c r="U96" s="108">
        <f t="shared" si="23"/>
        <v>12</v>
      </c>
      <c r="V96" s="108" t="str">
        <f t="shared" si="24"/>
        <v>4_12</v>
      </c>
      <c r="W96" s="109" t="s">
        <v>695</v>
      </c>
      <c r="X96" s="109"/>
      <c r="Y96" s="108">
        <v>4</v>
      </c>
      <c r="Z96" s="108">
        <v>12</v>
      </c>
      <c r="AA96" s="108">
        <f t="shared" si="25"/>
        <v>12</v>
      </c>
      <c r="AB96" s="108" t="str">
        <f t="shared" si="26"/>
        <v>4_12</v>
      </c>
      <c r="AC96" s="109" t="s">
        <v>695</v>
      </c>
      <c r="AD96" s="50"/>
      <c r="AE96" s="108">
        <v>4</v>
      </c>
      <c r="AF96" s="108">
        <v>12</v>
      </c>
      <c r="AG96" s="108">
        <f t="shared" si="27"/>
        <v>12</v>
      </c>
      <c r="AH96" s="108" t="str">
        <f t="shared" si="16"/>
        <v>4_12</v>
      </c>
      <c r="AI96" s="65" t="str">
        <f t="shared" si="28"/>
        <v/>
      </c>
      <c r="AJ96" s="65" t="str">
        <f t="shared" si="29"/>
        <v/>
      </c>
      <c r="AK96" s="136" t="str">
        <f t="shared" si="30"/>
        <v/>
      </c>
      <c r="AL96" s="43" t="str">
        <f t="shared" si="31"/>
        <v/>
      </c>
      <c r="AM96" s="43"/>
      <c r="AN96" s="43"/>
      <c r="AO96" s="43"/>
      <c r="AP96" s="43"/>
      <c r="AQ96" s="43"/>
      <c r="AR96" s="5"/>
      <c r="AS96" s="5"/>
      <c r="AT96" s="5"/>
      <c r="AU96" s="5"/>
      <c r="AV96" s="5"/>
      <c r="AW96" s="5"/>
      <c r="AX96" s="6"/>
    </row>
    <row r="97" spans="1:50" x14ac:dyDescent="0.15">
      <c r="A97" s="108">
        <v>4</v>
      </c>
      <c r="B97" s="108">
        <v>13</v>
      </c>
      <c r="C97" s="108">
        <f t="shared" si="17"/>
        <v>13</v>
      </c>
      <c r="D97" s="108" t="str">
        <f t="shared" si="18"/>
        <v>4_13</v>
      </c>
      <c r="E97" s="108"/>
      <c r="F97" s="108"/>
      <c r="G97" s="108">
        <v>4</v>
      </c>
      <c r="H97" s="108">
        <v>13</v>
      </c>
      <c r="I97" s="108">
        <f t="shared" si="19"/>
        <v>13</v>
      </c>
      <c r="J97" s="108" t="str">
        <f t="shared" si="20"/>
        <v>4_13</v>
      </c>
      <c r="K97" s="108"/>
      <c r="L97" s="5"/>
      <c r="M97" s="108">
        <v>4</v>
      </c>
      <c r="N97" s="108">
        <v>13</v>
      </c>
      <c r="O97" s="108">
        <f t="shared" si="21"/>
        <v>13</v>
      </c>
      <c r="P97" s="108" t="str">
        <f t="shared" si="22"/>
        <v>4_13</v>
      </c>
      <c r="Q97" s="108"/>
      <c r="R97" s="108"/>
      <c r="S97" s="108">
        <v>4</v>
      </c>
      <c r="T97" s="108">
        <v>13</v>
      </c>
      <c r="U97" s="108">
        <f t="shared" si="23"/>
        <v>13</v>
      </c>
      <c r="V97" s="108" t="str">
        <f t="shared" si="24"/>
        <v>4_13</v>
      </c>
      <c r="W97" s="109" t="s">
        <v>695</v>
      </c>
      <c r="X97" s="109"/>
      <c r="Y97" s="108">
        <v>4</v>
      </c>
      <c r="Z97" s="108">
        <v>13</v>
      </c>
      <c r="AA97" s="108">
        <f t="shared" si="25"/>
        <v>13</v>
      </c>
      <c r="AB97" s="108" t="str">
        <f t="shared" si="26"/>
        <v>4_13</v>
      </c>
      <c r="AC97" s="109" t="s">
        <v>695</v>
      </c>
      <c r="AD97" s="50"/>
      <c r="AE97" s="108">
        <v>4</v>
      </c>
      <c r="AF97" s="108">
        <v>13</v>
      </c>
      <c r="AG97" s="108">
        <f t="shared" si="27"/>
        <v>13</v>
      </c>
      <c r="AH97" s="108" t="str">
        <f t="shared" si="16"/>
        <v>4_13</v>
      </c>
      <c r="AI97" s="65" t="str">
        <f t="shared" si="28"/>
        <v/>
      </c>
      <c r="AJ97" s="65" t="str">
        <f t="shared" si="29"/>
        <v/>
      </c>
      <c r="AK97" s="136" t="str">
        <f t="shared" si="30"/>
        <v/>
      </c>
      <c r="AL97" s="43" t="str">
        <f t="shared" si="31"/>
        <v/>
      </c>
      <c r="AM97" s="43"/>
      <c r="AN97" s="43"/>
      <c r="AO97" s="43"/>
      <c r="AP97" s="43"/>
      <c r="AQ97" s="43"/>
      <c r="AR97" s="5"/>
      <c r="AS97" s="5"/>
      <c r="AT97" s="5"/>
      <c r="AU97" s="5"/>
      <c r="AV97" s="5"/>
      <c r="AW97" s="5"/>
      <c r="AX97" s="6"/>
    </row>
    <row r="98" spans="1:50" x14ac:dyDescent="0.15">
      <c r="A98" s="108">
        <v>4</v>
      </c>
      <c r="B98" s="108" t="s">
        <v>3</v>
      </c>
      <c r="C98" s="108" t="str">
        <f t="shared" si="17"/>
        <v>u1</v>
      </c>
      <c r="D98" s="108" t="str">
        <f t="shared" si="18"/>
        <v>4_u1</v>
      </c>
      <c r="E98" s="109">
        <v>2729</v>
      </c>
      <c r="F98" s="108"/>
      <c r="G98" s="108">
        <v>4</v>
      </c>
      <c r="H98" s="108" t="s">
        <v>3</v>
      </c>
      <c r="I98" s="108" t="str">
        <f t="shared" si="19"/>
        <v>u1</v>
      </c>
      <c r="J98" s="108" t="str">
        <f t="shared" si="20"/>
        <v>4_u1</v>
      </c>
      <c r="K98" s="109">
        <v>2818</v>
      </c>
      <c r="L98" s="5"/>
      <c r="M98" s="108">
        <v>4</v>
      </c>
      <c r="N98" s="108" t="s">
        <v>3</v>
      </c>
      <c r="O98" s="108" t="str">
        <f t="shared" si="21"/>
        <v>u1</v>
      </c>
      <c r="P98" s="108" t="str">
        <f t="shared" si="22"/>
        <v>4_u1</v>
      </c>
      <c r="Q98" s="109">
        <v>2888</v>
      </c>
      <c r="R98" s="109"/>
      <c r="S98" s="108">
        <v>4</v>
      </c>
      <c r="T98" s="108" t="s">
        <v>3</v>
      </c>
      <c r="U98" s="108" t="str">
        <f t="shared" si="23"/>
        <v>u1</v>
      </c>
      <c r="V98" s="108" t="str">
        <f t="shared" si="24"/>
        <v>4_u1</v>
      </c>
      <c r="W98" s="109">
        <v>2921</v>
      </c>
      <c r="X98" s="109"/>
      <c r="Y98" s="108">
        <v>4</v>
      </c>
      <c r="Z98" s="108" t="s">
        <v>3</v>
      </c>
      <c r="AA98" s="108" t="str">
        <f t="shared" si="25"/>
        <v>u1</v>
      </c>
      <c r="AB98" s="108" t="str">
        <f t="shared" si="26"/>
        <v>4_u1</v>
      </c>
      <c r="AC98" s="109">
        <v>2979</v>
      </c>
      <c r="AD98" s="50"/>
      <c r="AE98" s="108">
        <v>4</v>
      </c>
      <c r="AF98" s="108" t="s">
        <v>3</v>
      </c>
      <c r="AG98" s="108" t="str">
        <f t="shared" si="27"/>
        <v>u1</v>
      </c>
      <c r="AH98" s="108" t="str">
        <f t="shared" si="16"/>
        <v>4_u1</v>
      </c>
      <c r="AI98" s="65">
        <f t="shared" si="28"/>
        <v>2921</v>
      </c>
      <c r="AJ98" s="65">
        <f t="shared" si="29"/>
        <v>2979</v>
      </c>
      <c r="AK98" s="136">
        <f t="shared" si="30"/>
        <v>2979</v>
      </c>
      <c r="AL98" s="43">
        <f t="shared" si="31"/>
        <v>19.096153846153847</v>
      </c>
      <c r="AM98" s="43"/>
      <c r="AN98" s="43"/>
      <c r="AO98" s="43"/>
      <c r="AP98" s="43"/>
      <c r="AQ98" s="43"/>
      <c r="AR98" s="5"/>
      <c r="AS98" s="5"/>
      <c r="AT98" s="5"/>
      <c r="AU98" s="5"/>
      <c r="AV98" s="5"/>
      <c r="AW98" s="5"/>
      <c r="AX98" s="6"/>
    </row>
    <row r="99" spans="1:50" x14ac:dyDescent="0.15">
      <c r="A99" s="108">
        <v>4</v>
      </c>
      <c r="B99" s="108" t="s">
        <v>4</v>
      </c>
      <c r="C99" s="108" t="str">
        <f t="shared" si="17"/>
        <v>u2</v>
      </c>
      <c r="D99" s="108" t="str">
        <f t="shared" si="18"/>
        <v>4_u2</v>
      </c>
      <c r="E99" s="109">
        <v>2789</v>
      </c>
      <c r="F99" s="108"/>
      <c r="G99" s="108">
        <v>4</v>
      </c>
      <c r="H99" s="108" t="s">
        <v>4</v>
      </c>
      <c r="I99" s="108" t="str">
        <f t="shared" si="19"/>
        <v>u2</v>
      </c>
      <c r="J99" s="108" t="str">
        <f t="shared" si="20"/>
        <v>4_u2</v>
      </c>
      <c r="K99" s="109">
        <v>2880</v>
      </c>
      <c r="L99" s="5"/>
      <c r="M99" s="108">
        <v>4</v>
      </c>
      <c r="N99" s="108" t="s">
        <v>4</v>
      </c>
      <c r="O99" s="108" t="str">
        <f t="shared" si="21"/>
        <v>u2</v>
      </c>
      <c r="P99" s="108" t="str">
        <f t="shared" si="22"/>
        <v>4_u2</v>
      </c>
      <c r="Q99" s="109">
        <v>2952</v>
      </c>
      <c r="R99" s="109"/>
      <c r="S99" s="108">
        <v>4</v>
      </c>
      <c r="T99" s="108" t="s">
        <v>4</v>
      </c>
      <c r="U99" s="108" t="str">
        <f t="shared" si="23"/>
        <v>u2</v>
      </c>
      <c r="V99" s="108" t="str">
        <f t="shared" si="24"/>
        <v>4_u2</v>
      </c>
      <c r="W99" s="109">
        <v>2985</v>
      </c>
      <c r="X99" s="109"/>
      <c r="Y99" s="108">
        <v>4</v>
      </c>
      <c r="Z99" s="108" t="s">
        <v>4</v>
      </c>
      <c r="AA99" s="108" t="str">
        <f t="shared" si="25"/>
        <v>u2</v>
      </c>
      <c r="AB99" s="108" t="str">
        <f t="shared" si="26"/>
        <v>4_u2</v>
      </c>
      <c r="AC99" s="109">
        <v>3045</v>
      </c>
      <c r="AD99" s="50"/>
      <c r="AE99" s="108">
        <v>4</v>
      </c>
      <c r="AF99" s="108" t="s">
        <v>4</v>
      </c>
      <c r="AG99" s="108" t="str">
        <f t="shared" si="27"/>
        <v>u2</v>
      </c>
      <c r="AH99" s="108" t="str">
        <f t="shared" si="16"/>
        <v>4_u2</v>
      </c>
      <c r="AI99" s="65">
        <f t="shared" si="28"/>
        <v>2985</v>
      </c>
      <c r="AJ99" s="65">
        <f t="shared" si="29"/>
        <v>3045</v>
      </c>
      <c r="AK99" s="136">
        <f t="shared" si="30"/>
        <v>3045</v>
      </c>
      <c r="AL99" s="43">
        <f t="shared" si="31"/>
        <v>19.51923076923077</v>
      </c>
      <c r="AM99" s="43"/>
      <c r="AN99" s="43"/>
      <c r="AO99" s="43"/>
      <c r="AP99" s="43"/>
      <c r="AQ99" s="43"/>
      <c r="AR99" s="5"/>
      <c r="AS99" s="5"/>
      <c r="AT99" s="5"/>
      <c r="AU99" s="5"/>
      <c r="AV99" s="5"/>
      <c r="AW99" s="5"/>
      <c r="AX99" s="6"/>
    </row>
    <row r="100" spans="1:50" x14ac:dyDescent="0.15">
      <c r="A100" s="108">
        <v>4</v>
      </c>
      <c r="B100" s="108" t="s">
        <v>5</v>
      </c>
      <c r="C100" s="108" t="str">
        <f t="shared" si="17"/>
        <v>a</v>
      </c>
      <c r="D100" s="108" t="str">
        <f t="shared" si="18"/>
        <v>4_a</v>
      </c>
      <c r="E100" s="109">
        <v>2729</v>
      </c>
      <c r="F100" s="108"/>
      <c r="G100" s="108">
        <v>4</v>
      </c>
      <c r="H100" s="108" t="s">
        <v>5</v>
      </c>
      <c r="I100" s="108" t="str">
        <f t="shared" si="19"/>
        <v>a</v>
      </c>
      <c r="J100" s="108" t="str">
        <f t="shared" si="20"/>
        <v>4_a</v>
      </c>
      <c r="K100" s="109">
        <v>2818</v>
      </c>
      <c r="L100" s="5"/>
      <c r="M100" s="108">
        <v>4</v>
      </c>
      <c r="N100" s="108" t="s">
        <v>5</v>
      </c>
      <c r="O100" s="108" t="str">
        <f t="shared" si="21"/>
        <v>a</v>
      </c>
      <c r="P100" s="108" t="str">
        <f t="shared" si="22"/>
        <v>4_a</v>
      </c>
      <c r="Q100" s="109">
        <v>2888</v>
      </c>
      <c r="R100" s="109"/>
      <c r="S100" s="108">
        <v>4</v>
      </c>
      <c r="T100" s="108" t="s">
        <v>5</v>
      </c>
      <c r="U100" s="108" t="str">
        <f t="shared" si="23"/>
        <v>a</v>
      </c>
      <c r="V100" s="108" t="str">
        <f t="shared" si="24"/>
        <v>4_a</v>
      </c>
      <c r="W100" s="109">
        <v>2921</v>
      </c>
      <c r="X100" s="109"/>
      <c r="Y100" s="108">
        <v>4</v>
      </c>
      <c r="Z100" s="108" t="s">
        <v>5</v>
      </c>
      <c r="AA100" s="108" t="str">
        <f t="shared" si="25"/>
        <v>a</v>
      </c>
      <c r="AB100" s="108" t="str">
        <f t="shared" si="26"/>
        <v>4_a</v>
      </c>
      <c r="AC100" s="109">
        <v>2979</v>
      </c>
      <c r="AD100" s="50"/>
      <c r="AE100" s="108">
        <v>4</v>
      </c>
      <c r="AF100" s="108" t="s">
        <v>5</v>
      </c>
      <c r="AG100" s="108" t="str">
        <f t="shared" si="27"/>
        <v>a</v>
      </c>
      <c r="AH100" s="108" t="str">
        <f t="shared" si="16"/>
        <v>4_a</v>
      </c>
      <c r="AI100" s="65">
        <f t="shared" si="28"/>
        <v>2921</v>
      </c>
      <c r="AJ100" s="65">
        <f t="shared" si="29"/>
        <v>2979</v>
      </c>
      <c r="AK100" s="136">
        <f t="shared" si="30"/>
        <v>2979</v>
      </c>
      <c r="AL100" s="43">
        <f t="shared" si="31"/>
        <v>19.096153846153847</v>
      </c>
      <c r="AM100" s="43"/>
      <c r="AN100" s="43"/>
      <c r="AO100" s="43"/>
      <c r="AP100" s="43"/>
      <c r="AQ100" s="43"/>
      <c r="AR100" s="5"/>
      <c r="AS100" s="5"/>
      <c r="AT100" s="5"/>
      <c r="AU100" s="5"/>
      <c r="AV100" s="5"/>
      <c r="AW100" s="5"/>
      <c r="AX100" s="6"/>
    </row>
    <row r="101" spans="1:50" x14ac:dyDescent="0.15">
      <c r="A101" s="108">
        <v>4</v>
      </c>
      <c r="B101" s="108" t="s">
        <v>6</v>
      </c>
      <c r="C101" s="108" t="str">
        <f t="shared" si="17"/>
        <v>b</v>
      </c>
      <c r="D101" s="108" t="str">
        <f t="shared" si="18"/>
        <v>4_b</v>
      </c>
      <c r="E101" s="109">
        <v>2789</v>
      </c>
      <c r="F101" s="108"/>
      <c r="G101" s="108">
        <v>4</v>
      </c>
      <c r="H101" s="108" t="s">
        <v>6</v>
      </c>
      <c r="I101" s="108" t="str">
        <f t="shared" si="19"/>
        <v>b</v>
      </c>
      <c r="J101" s="108" t="str">
        <f t="shared" si="20"/>
        <v>4_b</v>
      </c>
      <c r="K101" s="109">
        <v>2880</v>
      </c>
      <c r="L101" s="5"/>
      <c r="M101" s="108">
        <v>4</v>
      </c>
      <c r="N101" s="108" t="s">
        <v>6</v>
      </c>
      <c r="O101" s="108" t="str">
        <f t="shared" si="21"/>
        <v>b</v>
      </c>
      <c r="P101" s="108" t="str">
        <f t="shared" si="22"/>
        <v>4_b</v>
      </c>
      <c r="Q101" s="109">
        <v>2952</v>
      </c>
      <c r="R101" s="109"/>
      <c r="S101" s="108">
        <v>4</v>
      </c>
      <c r="T101" s="108" t="s">
        <v>6</v>
      </c>
      <c r="U101" s="108" t="str">
        <f t="shared" si="23"/>
        <v>b</v>
      </c>
      <c r="V101" s="108" t="str">
        <f t="shared" si="24"/>
        <v>4_b</v>
      </c>
      <c r="W101" s="109">
        <v>2985</v>
      </c>
      <c r="X101" s="109"/>
      <c r="Y101" s="108">
        <v>4</v>
      </c>
      <c r="Z101" s="108" t="s">
        <v>6</v>
      </c>
      <c r="AA101" s="108" t="str">
        <f t="shared" si="25"/>
        <v>b</v>
      </c>
      <c r="AB101" s="108" t="str">
        <f t="shared" si="26"/>
        <v>4_b</v>
      </c>
      <c r="AC101" s="109">
        <v>3045</v>
      </c>
      <c r="AD101" s="178"/>
      <c r="AE101" s="108">
        <v>4</v>
      </c>
      <c r="AF101" s="108" t="s">
        <v>6</v>
      </c>
      <c r="AG101" s="108" t="str">
        <f t="shared" si="27"/>
        <v>b</v>
      </c>
      <c r="AH101" s="108" t="str">
        <f t="shared" si="16"/>
        <v>4_b</v>
      </c>
      <c r="AI101" s="65">
        <f t="shared" si="28"/>
        <v>2985</v>
      </c>
      <c r="AJ101" s="65">
        <f t="shared" si="29"/>
        <v>3045</v>
      </c>
      <c r="AK101" s="136">
        <f t="shared" si="30"/>
        <v>3045</v>
      </c>
      <c r="AL101" s="43">
        <f t="shared" si="31"/>
        <v>19.51923076923077</v>
      </c>
      <c r="AM101" s="43"/>
      <c r="AN101" s="43"/>
      <c r="AO101" s="43"/>
      <c r="AP101" s="43"/>
      <c r="AQ101" s="43"/>
      <c r="AR101" s="5"/>
      <c r="AS101" s="5"/>
      <c r="AT101" s="5"/>
      <c r="AU101" s="5"/>
      <c r="AV101" s="5"/>
      <c r="AW101" s="5"/>
      <c r="AX101" s="6"/>
    </row>
    <row r="102" spans="1:50" x14ac:dyDescent="0.15">
      <c r="A102" s="108">
        <v>4</v>
      </c>
      <c r="B102" s="108" t="s">
        <v>7</v>
      </c>
      <c r="C102" s="108" t="str">
        <f t="shared" si="17"/>
        <v>c</v>
      </c>
      <c r="D102" s="108" t="str">
        <f t="shared" si="18"/>
        <v>4_c</v>
      </c>
      <c r="E102" s="109">
        <v>2844</v>
      </c>
      <c r="F102" s="108"/>
      <c r="G102" s="108">
        <v>4</v>
      </c>
      <c r="H102" s="108" t="s">
        <v>7</v>
      </c>
      <c r="I102" s="108" t="str">
        <f t="shared" si="19"/>
        <v>c</v>
      </c>
      <c r="J102" s="108" t="str">
        <f t="shared" si="20"/>
        <v>4_c</v>
      </c>
      <c r="K102" s="109">
        <v>2936</v>
      </c>
      <c r="L102" s="5"/>
      <c r="M102" s="108">
        <v>4</v>
      </c>
      <c r="N102" s="108" t="s">
        <v>7</v>
      </c>
      <c r="O102" s="108" t="str">
        <f t="shared" si="21"/>
        <v>c</v>
      </c>
      <c r="P102" s="108" t="str">
        <f t="shared" si="22"/>
        <v>4_c</v>
      </c>
      <c r="Q102" s="109">
        <v>3009</v>
      </c>
      <c r="R102" s="109"/>
      <c r="S102" s="108">
        <v>4</v>
      </c>
      <c r="T102" s="108" t="s">
        <v>7</v>
      </c>
      <c r="U102" s="108" t="str">
        <f t="shared" si="23"/>
        <v>c</v>
      </c>
      <c r="V102" s="108" t="str">
        <f t="shared" si="24"/>
        <v>4_c</v>
      </c>
      <c r="W102" s="109">
        <v>3043</v>
      </c>
      <c r="X102" s="109"/>
      <c r="Y102" s="108">
        <v>4</v>
      </c>
      <c r="Z102" s="108" t="s">
        <v>7</v>
      </c>
      <c r="AA102" s="108" t="str">
        <f t="shared" si="25"/>
        <v>c</v>
      </c>
      <c r="AB102" s="108" t="str">
        <f t="shared" si="26"/>
        <v>4_c</v>
      </c>
      <c r="AC102" s="109">
        <v>3104</v>
      </c>
      <c r="AD102" s="178"/>
      <c r="AE102" s="108">
        <v>4</v>
      </c>
      <c r="AF102" s="108" t="s">
        <v>7</v>
      </c>
      <c r="AG102" s="108" t="str">
        <f t="shared" si="27"/>
        <v>c</v>
      </c>
      <c r="AH102" s="108" t="str">
        <f t="shared" si="16"/>
        <v>4_c</v>
      </c>
      <c r="AI102" s="65">
        <f t="shared" si="28"/>
        <v>3043</v>
      </c>
      <c r="AJ102" s="65">
        <f t="shared" si="29"/>
        <v>3104</v>
      </c>
      <c r="AK102" s="136">
        <f t="shared" si="30"/>
        <v>3104</v>
      </c>
      <c r="AL102" s="43">
        <f t="shared" si="31"/>
        <v>19.897435897435898</v>
      </c>
      <c r="AM102" s="43"/>
      <c r="AN102" s="43"/>
      <c r="AO102" s="43"/>
      <c r="AP102" s="43"/>
      <c r="AQ102" s="43"/>
      <c r="AR102" s="5"/>
      <c r="AS102" s="5"/>
      <c r="AT102" s="5"/>
      <c r="AU102" s="5"/>
      <c r="AV102" s="5"/>
      <c r="AW102" s="5"/>
      <c r="AX102" s="6"/>
    </row>
    <row r="103" spans="1:50" x14ac:dyDescent="0.15">
      <c r="A103" s="108">
        <v>4</v>
      </c>
      <c r="B103" s="108" t="s">
        <v>8</v>
      </c>
      <c r="C103" s="108" t="str">
        <f t="shared" si="17"/>
        <v>d</v>
      </c>
      <c r="D103" s="108" t="str">
        <f t="shared" si="18"/>
        <v>4_d</v>
      </c>
      <c r="E103" s="109">
        <v>2951</v>
      </c>
      <c r="F103" s="108"/>
      <c r="G103" s="108">
        <v>4</v>
      </c>
      <c r="H103" s="108" t="s">
        <v>8</v>
      </c>
      <c r="I103" s="108" t="str">
        <f t="shared" si="19"/>
        <v>d</v>
      </c>
      <c r="J103" s="108" t="str">
        <f t="shared" si="20"/>
        <v>4_d</v>
      </c>
      <c r="K103" s="109">
        <v>3047</v>
      </c>
      <c r="L103" s="5"/>
      <c r="M103" s="108">
        <v>4</v>
      </c>
      <c r="N103" s="108" t="s">
        <v>8</v>
      </c>
      <c r="O103" s="108" t="str">
        <f t="shared" si="21"/>
        <v>d</v>
      </c>
      <c r="P103" s="108" t="str">
        <f t="shared" si="22"/>
        <v>4_d</v>
      </c>
      <c r="Q103" s="109">
        <v>3123</v>
      </c>
      <c r="R103" s="109"/>
      <c r="S103" s="108">
        <v>4</v>
      </c>
      <c r="T103" s="108" t="s">
        <v>8</v>
      </c>
      <c r="U103" s="108" t="str">
        <f t="shared" si="23"/>
        <v>d</v>
      </c>
      <c r="V103" s="108" t="str">
        <f t="shared" si="24"/>
        <v>4_d</v>
      </c>
      <c r="W103" s="109">
        <v>3158</v>
      </c>
      <c r="X103" s="109"/>
      <c r="Y103" s="108">
        <v>4</v>
      </c>
      <c r="Z103" s="108" t="s">
        <v>8</v>
      </c>
      <c r="AA103" s="108" t="str">
        <f t="shared" si="25"/>
        <v>d</v>
      </c>
      <c r="AB103" s="108" t="str">
        <f t="shared" si="26"/>
        <v>4_d</v>
      </c>
      <c r="AC103" s="109">
        <v>3221</v>
      </c>
      <c r="AD103" s="50"/>
      <c r="AE103" s="108">
        <v>4</v>
      </c>
      <c r="AF103" s="108" t="s">
        <v>8</v>
      </c>
      <c r="AG103" s="108" t="str">
        <f t="shared" si="27"/>
        <v>d</v>
      </c>
      <c r="AH103" s="108" t="str">
        <f t="shared" si="16"/>
        <v>4_d</v>
      </c>
      <c r="AI103" s="65">
        <f t="shared" si="28"/>
        <v>3158</v>
      </c>
      <c r="AJ103" s="65">
        <f t="shared" si="29"/>
        <v>3221</v>
      </c>
      <c r="AK103" s="136">
        <f t="shared" si="30"/>
        <v>3221</v>
      </c>
      <c r="AL103" s="43">
        <f t="shared" si="31"/>
        <v>20.647435897435898</v>
      </c>
      <c r="AM103" s="43"/>
      <c r="AN103" s="43"/>
      <c r="AO103" s="43"/>
      <c r="AP103" s="43"/>
      <c r="AQ103" s="43"/>
      <c r="AR103" s="5"/>
      <c r="AS103" s="5"/>
      <c r="AT103" s="5"/>
      <c r="AU103" s="5"/>
      <c r="AV103" s="5"/>
      <c r="AW103" s="5"/>
      <c r="AX103" s="6"/>
    </row>
    <row r="104" spans="1:50" x14ac:dyDescent="0.15">
      <c r="A104" s="108">
        <v>4</v>
      </c>
      <c r="B104" s="108" t="s">
        <v>9</v>
      </c>
      <c r="C104" s="108" t="str">
        <f t="shared" si="17"/>
        <v>e</v>
      </c>
      <c r="D104" s="108" t="str">
        <f t="shared" si="18"/>
        <v>4_e</v>
      </c>
      <c r="E104" s="109">
        <v>3021</v>
      </c>
      <c r="F104" s="108"/>
      <c r="G104" s="108">
        <v>4</v>
      </c>
      <c r="H104" s="108" t="s">
        <v>9</v>
      </c>
      <c r="I104" s="108" t="str">
        <f t="shared" si="19"/>
        <v>e</v>
      </c>
      <c r="J104" s="108" t="str">
        <f t="shared" si="20"/>
        <v>4_e</v>
      </c>
      <c r="K104" s="109">
        <v>3119</v>
      </c>
      <c r="L104" s="5"/>
      <c r="M104" s="108">
        <v>4</v>
      </c>
      <c r="N104" s="108" t="s">
        <v>9</v>
      </c>
      <c r="O104" s="108" t="str">
        <f t="shared" si="21"/>
        <v>e</v>
      </c>
      <c r="P104" s="108" t="str">
        <f t="shared" si="22"/>
        <v>4_e</v>
      </c>
      <c r="Q104" s="109">
        <v>3197</v>
      </c>
      <c r="R104" s="109"/>
      <c r="S104" s="108">
        <v>4</v>
      </c>
      <c r="T104" s="108" t="s">
        <v>9</v>
      </c>
      <c r="U104" s="108" t="str">
        <f t="shared" si="23"/>
        <v>e</v>
      </c>
      <c r="V104" s="108" t="str">
        <f t="shared" si="24"/>
        <v>4_e</v>
      </c>
      <c r="W104" s="109">
        <v>3233</v>
      </c>
      <c r="X104" s="109"/>
      <c r="Y104" s="108">
        <v>4</v>
      </c>
      <c r="Z104" s="108" t="s">
        <v>9</v>
      </c>
      <c r="AA104" s="108" t="str">
        <f t="shared" si="25"/>
        <v>e</v>
      </c>
      <c r="AB104" s="108" t="str">
        <f t="shared" si="26"/>
        <v>4_e</v>
      </c>
      <c r="AC104" s="109">
        <v>3298</v>
      </c>
      <c r="AD104" s="50"/>
      <c r="AE104" s="108">
        <v>4</v>
      </c>
      <c r="AF104" s="108" t="s">
        <v>9</v>
      </c>
      <c r="AG104" s="108" t="str">
        <f t="shared" si="27"/>
        <v>e</v>
      </c>
      <c r="AH104" s="108" t="str">
        <f t="shared" si="16"/>
        <v>4_e</v>
      </c>
      <c r="AI104" s="65">
        <f t="shared" si="28"/>
        <v>3233</v>
      </c>
      <c r="AJ104" s="65">
        <f t="shared" si="29"/>
        <v>3298</v>
      </c>
      <c r="AK104" s="136">
        <f t="shared" si="30"/>
        <v>3298</v>
      </c>
      <c r="AL104" s="43">
        <f t="shared" si="31"/>
        <v>21.141025641025642</v>
      </c>
      <c r="AM104" s="43"/>
      <c r="AN104" s="43"/>
      <c r="AO104" s="43"/>
      <c r="AP104" s="43"/>
      <c r="AQ104" s="43"/>
      <c r="AR104" s="5"/>
      <c r="AS104" s="5"/>
      <c r="AT104" s="5"/>
      <c r="AU104" s="5"/>
      <c r="AV104" s="5"/>
      <c r="AW104" s="5"/>
      <c r="AX104" s="6"/>
    </row>
    <row r="105" spans="1:50" x14ac:dyDescent="0.15">
      <c r="A105" s="108">
        <v>5</v>
      </c>
      <c r="B105" s="108" t="s">
        <v>2</v>
      </c>
      <c r="C105" s="108" t="str">
        <f t="shared" si="17"/>
        <v>Start</v>
      </c>
      <c r="D105" s="108" t="str">
        <f t="shared" si="18"/>
        <v>5_Start</v>
      </c>
      <c r="E105" s="109">
        <v>1996</v>
      </c>
      <c r="F105" s="108"/>
      <c r="G105" s="108">
        <v>5</v>
      </c>
      <c r="H105" s="108" t="s">
        <v>2</v>
      </c>
      <c r="I105" s="108" t="str">
        <f t="shared" si="19"/>
        <v>Start</v>
      </c>
      <c r="J105" s="108" t="str">
        <f t="shared" si="20"/>
        <v>5_Start</v>
      </c>
      <c r="K105" s="109">
        <v>2061</v>
      </c>
      <c r="L105" s="5"/>
      <c r="M105" s="108">
        <v>5</v>
      </c>
      <c r="N105" s="108" t="s">
        <v>2</v>
      </c>
      <c r="O105" s="108" t="str">
        <f t="shared" si="21"/>
        <v>Start</v>
      </c>
      <c r="P105" s="108" t="str">
        <f t="shared" si="22"/>
        <v>5_Start</v>
      </c>
      <c r="Q105" s="109">
        <v>2113</v>
      </c>
      <c r="R105" s="109"/>
      <c r="S105" s="108">
        <v>5</v>
      </c>
      <c r="T105" s="108" t="s">
        <v>2</v>
      </c>
      <c r="U105" s="108" t="str">
        <f t="shared" si="23"/>
        <v>Start</v>
      </c>
      <c r="V105" s="108" t="str">
        <f t="shared" si="24"/>
        <v>5_Start</v>
      </c>
      <c r="W105" s="109">
        <v>2137</v>
      </c>
      <c r="X105" s="109"/>
      <c r="Y105" s="108">
        <v>5</v>
      </c>
      <c r="Z105" s="108" t="s">
        <v>2</v>
      </c>
      <c r="AA105" s="108" t="str">
        <f t="shared" si="25"/>
        <v>Start</v>
      </c>
      <c r="AB105" s="108" t="str">
        <f t="shared" si="26"/>
        <v>5_Start</v>
      </c>
      <c r="AC105" s="109">
        <v>2180</v>
      </c>
      <c r="AD105" s="50"/>
      <c r="AE105" s="108">
        <v>5</v>
      </c>
      <c r="AF105" s="108" t="s">
        <v>2</v>
      </c>
      <c r="AG105" s="108" t="str">
        <f t="shared" si="27"/>
        <v>Start</v>
      </c>
      <c r="AH105" s="108" t="str">
        <f t="shared" si="16"/>
        <v>5_Start</v>
      </c>
      <c r="AI105" s="65">
        <f t="shared" si="28"/>
        <v>2137</v>
      </c>
      <c r="AJ105" s="65">
        <f t="shared" si="29"/>
        <v>2180</v>
      </c>
      <c r="AK105" s="136">
        <f t="shared" si="30"/>
        <v>2180</v>
      </c>
      <c r="AL105" s="43">
        <f t="shared" si="31"/>
        <v>13.974358974358974</v>
      </c>
      <c r="AM105" s="43"/>
      <c r="AN105" s="43"/>
      <c r="AO105" s="43"/>
      <c r="AP105" s="43"/>
      <c r="AQ105" s="43"/>
      <c r="AR105" s="5"/>
      <c r="AS105" s="5"/>
      <c r="AT105" s="5"/>
      <c r="AU105" s="5"/>
      <c r="AV105" s="5"/>
      <c r="AW105" s="5"/>
      <c r="AX105" s="6"/>
    </row>
    <row r="106" spans="1:50" x14ac:dyDescent="0.15">
      <c r="A106" s="108">
        <v>5</v>
      </c>
      <c r="B106" s="108">
        <v>0</v>
      </c>
      <c r="C106" s="108">
        <f t="shared" si="17"/>
        <v>0</v>
      </c>
      <c r="D106" s="108" t="str">
        <f t="shared" si="18"/>
        <v>5_0</v>
      </c>
      <c r="E106" s="109">
        <v>2038</v>
      </c>
      <c r="F106" s="108"/>
      <c r="G106" s="108">
        <v>5</v>
      </c>
      <c r="H106" s="108">
        <v>0</v>
      </c>
      <c r="I106" s="108">
        <f t="shared" si="19"/>
        <v>0</v>
      </c>
      <c r="J106" s="108" t="str">
        <f t="shared" si="20"/>
        <v>5_0</v>
      </c>
      <c r="K106" s="109">
        <v>2104</v>
      </c>
      <c r="L106" s="5"/>
      <c r="M106" s="108">
        <v>5</v>
      </c>
      <c r="N106" s="108">
        <v>0</v>
      </c>
      <c r="O106" s="108">
        <f t="shared" si="21"/>
        <v>0</v>
      </c>
      <c r="P106" s="108" t="str">
        <f t="shared" si="22"/>
        <v>5_0</v>
      </c>
      <c r="Q106" s="109">
        <v>2157</v>
      </c>
      <c r="R106" s="109"/>
      <c r="S106" s="108">
        <v>5</v>
      </c>
      <c r="T106" s="108">
        <v>0</v>
      </c>
      <c r="U106" s="108">
        <f t="shared" si="23"/>
        <v>0</v>
      </c>
      <c r="V106" s="108" t="str">
        <f t="shared" si="24"/>
        <v>5_0</v>
      </c>
      <c r="W106" s="109">
        <v>2181</v>
      </c>
      <c r="X106" s="109"/>
      <c r="Y106" s="108">
        <v>5</v>
      </c>
      <c r="Z106" s="108">
        <v>0</v>
      </c>
      <c r="AA106" s="108">
        <f t="shared" si="25"/>
        <v>0</v>
      </c>
      <c r="AB106" s="108" t="str">
        <f t="shared" si="26"/>
        <v>5_0</v>
      </c>
      <c r="AC106" s="109">
        <v>2225</v>
      </c>
      <c r="AD106" s="50"/>
      <c r="AE106" s="108">
        <v>5</v>
      </c>
      <c r="AF106" s="108">
        <v>0</v>
      </c>
      <c r="AG106" s="108">
        <f t="shared" si="27"/>
        <v>0</v>
      </c>
      <c r="AH106" s="108" t="str">
        <f t="shared" si="16"/>
        <v>5_0</v>
      </c>
      <c r="AI106" s="65">
        <f t="shared" si="28"/>
        <v>2181</v>
      </c>
      <c r="AJ106" s="65">
        <f t="shared" si="29"/>
        <v>2225</v>
      </c>
      <c r="AK106" s="136">
        <f t="shared" si="30"/>
        <v>2225</v>
      </c>
      <c r="AL106" s="43">
        <f t="shared" si="31"/>
        <v>14.262820512820513</v>
      </c>
      <c r="AM106" s="43"/>
      <c r="AN106" s="43"/>
      <c r="AO106" s="43"/>
      <c r="AP106" s="43"/>
      <c r="AQ106" s="43"/>
      <c r="AR106" s="5"/>
      <c r="AS106" s="5"/>
      <c r="AT106" s="5"/>
      <c r="AU106" s="5"/>
      <c r="AV106" s="5"/>
      <c r="AW106" s="5"/>
      <c r="AX106" s="6"/>
    </row>
    <row r="107" spans="1:50" x14ac:dyDescent="0.15">
      <c r="A107" s="108">
        <v>5</v>
      </c>
      <c r="B107" s="108">
        <v>1</v>
      </c>
      <c r="C107" s="108">
        <f t="shared" si="17"/>
        <v>1</v>
      </c>
      <c r="D107" s="108" t="str">
        <f t="shared" si="18"/>
        <v>5_1</v>
      </c>
      <c r="E107" s="109">
        <v>2089</v>
      </c>
      <c r="F107" s="108"/>
      <c r="G107" s="108">
        <v>5</v>
      </c>
      <c r="H107" s="108">
        <v>1</v>
      </c>
      <c r="I107" s="108">
        <f t="shared" si="19"/>
        <v>1</v>
      </c>
      <c r="J107" s="108" t="str">
        <f t="shared" si="20"/>
        <v>5_1</v>
      </c>
      <c r="K107" s="109">
        <v>2157</v>
      </c>
      <c r="L107" s="5"/>
      <c r="M107" s="108">
        <v>5</v>
      </c>
      <c r="N107" s="108">
        <v>1</v>
      </c>
      <c r="O107" s="108">
        <f t="shared" si="21"/>
        <v>1</v>
      </c>
      <c r="P107" s="108" t="str">
        <f t="shared" si="22"/>
        <v>5_1</v>
      </c>
      <c r="Q107" s="109">
        <v>2211</v>
      </c>
      <c r="R107" s="109"/>
      <c r="S107" s="108">
        <v>5</v>
      </c>
      <c r="T107" s="108">
        <v>1</v>
      </c>
      <c r="U107" s="108">
        <f t="shared" si="23"/>
        <v>1</v>
      </c>
      <c r="V107" s="108" t="str">
        <f t="shared" si="24"/>
        <v>5_1</v>
      </c>
      <c r="W107" s="109">
        <v>2236</v>
      </c>
      <c r="X107" s="109"/>
      <c r="Y107" s="108">
        <v>5</v>
      </c>
      <c r="Z107" s="108">
        <v>1</v>
      </c>
      <c r="AA107" s="108">
        <f t="shared" si="25"/>
        <v>1</v>
      </c>
      <c r="AB107" s="108" t="str">
        <f t="shared" si="26"/>
        <v>5_1</v>
      </c>
      <c r="AC107" s="109">
        <v>2281</v>
      </c>
      <c r="AD107" s="50"/>
      <c r="AE107" s="108">
        <v>5</v>
      </c>
      <c r="AF107" s="108">
        <v>1</v>
      </c>
      <c r="AG107" s="108">
        <f t="shared" si="27"/>
        <v>1</v>
      </c>
      <c r="AH107" s="108" t="str">
        <f t="shared" si="16"/>
        <v>5_1</v>
      </c>
      <c r="AI107" s="65">
        <f t="shared" si="28"/>
        <v>2236</v>
      </c>
      <c r="AJ107" s="65">
        <f t="shared" si="29"/>
        <v>2281</v>
      </c>
      <c r="AK107" s="136">
        <f t="shared" si="30"/>
        <v>2281</v>
      </c>
      <c r="AL107" s="43">
        <f t="shared" si="31"/>
        <v>14.621794871794872</v>
      </c>
      <c r="AM107" s="43"/>
      <c r="AN107" s="43"/>
      <c r="AO107" s="43"/>
      <c r="AP107" s="43"/>
      <c r="AQ107" s="43"/>
      <c r="AR107" s="5"/>
      <c r="AS107" s="5"/>
      <c r="AT107" s="5"/>
      <c r="AU107" s="5"/>
      <c r="AV107" s="5"/>
      <c r="AW107" s="5"/>
      <c r="AX107" s="6"/>
    </row>
    <row r="108" spans="1:50" x14ac:dyDescent="0.15">
      <c r="A108" s="108">
        <v>5</v>
      </c>
      <c r="B108" s="108">
        <v>2</v>
      </c>
      <c r="C108" s="108">
        <f t="shared" si="17"/>
        <v>2</v>
      </c>
      <c r="D108" s="108" t="str">
        <f t="shared" si="18"/>
        <v>5_2</v>
      </c>
      <c r="E108" s="109">
        <v>2138</v>
      </c>
      <c r="F108" s="108"/>
      <c r="G108" s="108">
        <v>5</v>
      </c>
      <c r="H108" s="108">
        <v>2</v>
      </c>
      <c r="I108" s="108">
        <f t="shared" si="19"/>
        <v>2</v>
      </c>
      <c r="J108" s="108" t="str">
        <f t="shared" si="20"/>
        <v>5_2</v>
      </c>
      <c r="K108" s="109">
        <v>2207</v>
      </c>
      <c r="L108" s="5"/>
      <c r="M108" s="108">
        <v>5</v>
      </c>
      <c r="N108" s="108">
        <v>2</v>
      </c>
      <c r="O108" s="108">
        <f t="shared" si="21"/>
        <v>2</v>
      </c>
      <c r="P108" s="108" t="str">
        <f t="shared" si="22"/>
        <v>5_2</v>
      </c>
      <c r="Q108" s="109">
        <v>2262</v>
      </c>
      <c r="R108" s="109"/>
      <c r="S108" s="108">
        <v>5</v>
      </c>
      <c r="T108" s="108">
        <v>2</v>
      </c>
      <c r="U108" s="108">
        <f t="shared" si="23"/>
        <v>2</v>
      </c>
      <c r="V108" s="108" t="str">
        <f t="shared" si="24"/>
        <v>5_2</v>
      </c>
      <c r="W108" s="109">
        <v>2288</v>
      </c>
      <c r="X108" s="109"/>
      <c r="Y108" s="108">
        <v>5</v>
      </c>
      <c r="Z108" s="108">
        <v>2</v>
      </c>
      <c r="AA108" s="108">
        <f t="shared" si="25"/>
        <v>2</v>
      </c>
      <c r="AB108" s="108" t="str">
        <f t="shared" si="26"/>
        <v>5_2</v>
      </c>
      <c r="AC108" s="109">
        <v>2334</v>
      </c>
      <c r="AD108" s="50"/>
      <c r="AE108" s="108">
        <v>5</v>
      </c>
      <c r="AF108" s="108">
        <v>2</v>
      </c>
      <c r="AG108" s="108">
        <f t="shared" si="27"/>
        <v>2</v>
      </c>
      <c r="AH108" s="108" t="str">
        <f t="shared" si="16"/>
        <v>5_2</v>
      </c>
      <c r="AI108" s="65">
        <f t="shared" si="28"/>
        <v>2288</v>
      </c>
      <c r="AJ108" s="65">
        <f t="shared" si="29"/>
        <v>2334</v>
      </c>
      <c r="AK108" s="136">
        <f t="shared" si="30"/>
        <v>2334</v>
      </c>
      <c r="AL108" s="43">
        <f t="shared" si="31"/>
        <v>14.961538461538462</v>
      </c>
      <c r="AM108" s="43"/>
      <c r="AN108" s="43"/>
      <c r="AO108" s="43"/>
      <c r="AP108" s="43"/>
      <c r="AQ108" s="43"/>
      <c r="AR108" s="5"/>
      <c r="AS108" s="5"/>
      <c r="AT108" s="5"/>
      <c r="AU108" s="5"/>
      <c r="AV108" s="5"/>
      <c r="AW108" s="5"/>
      <c r="AX108" s="6"/>
    </row>
    <row r="109" spans="1:50" x14ac:dyDescent="0.15">
      <c r="A109" s="108">
        <v>5</v>
      </c>
      <c r="B109" s="108">
        <v>3</v>
      </c>
      <c r="C109" s="108">
        <f t="shared" si="17"/>
        <v>3</v>
      </c>
      <c r="D109" s="108" t="str">
        <f t="shared" si="18"/>
        <v>5_3</v>
      </c>
      <c r="E109" s="109">
        <v>2191</v>
      </c>
      <c r="F109" s="108"/>
      <c r="G109" s="108">
        <v>5</v>
      </c>
      <c r="H109" s="108">
        <v>3</v>
      </c>
      <c r="I109" s="108">
        <f t="shared" si="19"/>
        <v>3</v>
      </c>
      <c r="J109" s="108" t="str">
        <f t="shared" si="20"/>
        <v>5_3</v>
      </c>
      <c r="K109" s="109">
        <v>2262</v>
      </c>
      <c r="L109" s="5"/>
      <c r="M109" s="108">
        <v>5</v>
      </c>
      <c r="N109" s="108">
        <v>3</v>
      </c>
      <c r="O109" s="108">
        <f t="shared" si="21"/>
        <v>3</v>
      </c>
      <c r="P109" s="108" t="str">
        <f t="shared" si="22"/>
        <v>5_3</v>
      </c>
      <c r="Q109" s="109">
        <v>2319</v>
      </c>
      <c r="R109" s="109"/>
      <c r="S109" s="108">
        <v>5</v>
      </c>
      <c r="T109" s="108">
        <v>3</v>
      </c>
      <c r="U109" s="108">
        <f t="shared" si="23"/>
        <v>3</v>
      </c>
      <c r="V109" s="108" t="str">
        <f t="shared" si="24"/>
        <v>5_3</v>
      </c>
      <c r="W109" s="109">
        <v>2345</v>
      </c>
      <c r="X109" s="109"/>
      <c r="Y109" s="108">
        <v>5</v>
      </c>
      <c r="Z109" s="108">
        <v>3</v>
      </c>
      <c r="AA109" s="108">
        <f t="shared" si="25"/>
        <v>3</v>
      </c>
      <c r="AB109" s="108" t="str">
        <f t="shared" si="26"/>
        <v>5_3</v>
      </c>
      <c r="AC109" s="109">
        <v>2392</v>
      </c>
      <c r="AD109" s="50"/>
      <c r="AE109" s="108">
        <v>5</v>
      </c>
      <c r="AF109" s="108">
        <v>3</v>
      </c>
      <c r="AG109" s="108">
        <f t="shared" si="27"/>
        <v>3</v>
      </c>
      <c r="AH109" s="108" t="str">
        <f t="shared" si="16"/>
        <v>5_3</v>
      </c>
      <c r="AI109" s="65">
        <f t="shared" si="28"/>
        <v>2345</v>
      </c>
      <c r="AJ109" s="65">
        <f t="shared" si="29"/>
        <v>2392</v>
      </c>
      <c r="AK109" s="136">
        <f t="shared" si="30"/>
        <v>2392</v>
      </c>
      <c r="AL109" s="43">
        <f t="shared" si="31"/>
        <v>15.333333333333334</v>
      </c>
      <c r="AM109" s="43"/>
      <c r="AN109" s="43"/>
      <c r="AO109" s="43"/>
      <c r="AP109" s="43"/>
      <c r="AQ109" s="43"/>
      <c r="AR109" s="5"/>
      <c r="AS109" s="5"/>
      <c r="AT109" s="5"/>
      <c r="AU109" s="5"/>
      <c r="AV109" s="5"/>
      <c r="AW109" s="5"/>
      <c r="AX109" s="6"/>
    </row>
    <row r="110" spans="1:50" x14ac:dyDescent="0.15">
      <c r="A110" s="108">
        <v>5</v>
      </c>
      <c r="B110" s="108">
        <v>4</v>
      </c>
      <c r="C110" s="108">
        <f t="shared" si="17"/>
        <v>4</v>
      </c>
      <c r="D110" s="108" t="str">
        <f t="shared" si="18"/>
        <v>5_4</v>
      </c>
      <c r="E110" s="109">
        <v>2264</v>
      </c>
      <c r="F110" s="108"/>
      <c r="G110" s="108">
        <v>5</v>
      </c>
      <c r="H110" s="108">
        <v>4</v>
      </c>
      <c r="I110" s="108">
        <f t="shared" si="19"/>
        <v>4</v>
      </c>
      <c r="J110" s="108" t="str">
        <f t="shared" si="20"/>
        <v>5_4</v>
      </c>
      <c r="K110" s="109">
        <v>2338</v>
      </c>
      <c r="L110" s="5"/>
      <c r="M110" s="108">
        <v>5</v>
      </c>
      <c r="N110" s="108">
        <v>4</v>
      </c>
      <c r="O110" s="108">
        <f t="shared" si="21"/>
        <v>4</v>
      </c>
      <c r="P110" s="108" t="str">
        <f t="shared" si="22"/>
        <v>5_4</v>
      </c>
      <c r="Q110" s="109">
        <v>2396</v>
      </c>
      <c r="R110" s="109"/>
      <c r="S110" s="108">
        <v>5</v>
      </c>
      <c r="T110" s="108">
        <v>4</v>
      </c>
      <c r="U110" s="108">
        <f t="shared" si="23"/>
        <v>4</v>
      </c>
      <c r="V110" s="108" t="str">
        <f t="shared" si="24"/>
        <v>5_4</v>
      </c>
      <c r="W110" s="109">
        <v>2423</v>
      </c>
      <c r="X110" s="109"/>
      <c r="Y110" s="108">
        <v>5</v>
      </c>
      <c r="Z110" s="108">
        <v>4</v>
      </c>
      <c r="AA110" s="108">
        <f t="shared" si="25"/>
        <v>4</v>
      </c>
      <c r="AB110" s="108" t="str">
        <f t="shared" si="26"/>
        <v>5_4</v>
      </c>
      <c r="AC110" s="109">
        <v>2471</v>
      </c>
      <c r="AD110" s="50"/>
      <c r="AE110" s="108">
        <v>5</v>
      </c>
      <c r="AF110" s="108">
        <v>4</v>
      </c>
      <c r="AG110" s="108">
        <f t="shared" si="27"/>
        <v>4</v>
      </c>
      <c r="AH110" s="108" t="str">
        <f t="shared" si="16"/>
        <v>5_4</v>
      </c>
      <c r="AI110" s="65">
        <f t="shared" si="28"/>
        <v>2423</v>
      </c>
      <c r="AJ110" s="65">
        <f t="shared" si="29"/>
        <v>2471</v>
      </c>
      <c r="AK110" s="136">
        <f t="shared" si="30"/>
        <v>2471</v>
      </c>
      <c r="AL110" s="43">
        <f t="shared" si="31"/>
        <v>15.839743589743589</v>
      </c>
      <c r="AM110" s="43"/>
      <c r="AN110" s="43"/>
      <c r="AO110" s="43"/>
      <c r="AP110" s="43"/>
      <c r="AQ110" s="43"/>
      <c r="AR110" s="5"/>
      <c r="AS110" s="5"/>
      <c r="AT110" s="5"/>
      <c r="AU110" s="5"/>
      <c r="AV110" s="5"/>
      <c r="AW110" s="5"/>
      <c r="AX110" s="6"/>
    </row>
    <row r="111" spans="1:50" x14ac:dyDescent="0.15">
      <c r="A111" s="108">
        <v>5</v>
      </c>
      <c r="B111" s="108">
        <v>5</v>
      </c>
      <c r="C111" s="108">
        <f t="shared" si="17"/>
        <v>5</v>
      </c>
      <c r="D111" s="108" t="str">
        <f t="shared" si="18"/>
        <v>5_5</v>
      </c>
      <c r="E111" s="109">
        <v>2327</v>
      </c>
      <c r="F111" s="108"/>
      <c r="G111" s="108">
        <v>5</v>
      </c>
      <c r="H111" s="108">
        <v>5</v>
      </c>
      <c r="I111" s="108">
        <f t="shared" si="19"/>
        <v>5</v>
      </c>
      <c r="J111" s="108" t="str">
        <f t="shared" si="20"/>
        <v>5_5</v>
      </c>
      <c r="K111" s="109">
        <v>2403</v>
      </c>
      <c r="L111" s="5"/>
      <c r="M111" s="108">
        <v>5</v>
      </c>
      <c r="N111" s="108">
        <v>5</v>
      </c>
      <c r="O111" s="108">
        <f t="shared" si="21"/>
        <v>5</v>
      </c>
      <c r="P111" s="108" t="str">
        <f t="shared" si="22"/>
        <v>5_5</v>
      </c>
      <c r="Q111" s="109">
        <v>2463</v>
      </c>
      <c r="R111" s="109"/>
      <c r="S111" s="108">
        <v>5</v>
      </c>
      <c r="T111" s="108">
        <v>5</v>
      </c>
      <c r="U111" s="108">
        <f t="shared" si="23"/>
        <v>5</v>
      </c>
      <c r="V111" s="108" t="str">
        <f t="shared" si="24"/>
        <v>5_5</v>
      </c>
      <c r="W111" s="109">
        <v>2491</v>
      </c>
      <c r="X111" s="109"/>
      <c r="Y111" s="108">
        <v>5</v>
      </c>
      <c r="Z111" s="108">
        <v>5</v>
      </c>
      <c r="AA111" s="108">
        <f t="shared" si="25"/>
        <v>5</v>
      </c>
      <c r="AB111" s="108" t="str">
        <f t="shared" si="26"/>
        <v>5_5</v>
      </c>
      <c r="AC111" s="109">
        <v>2541</v>
      </c>
      <c r="AD111" s="50"/>
      <c r="AE111" s="108">
        <v>5</v>
      </c>
      <c r="AF111" s="108">
        <v>5</v>
      </c>
      <c r="AG111" s="108">
        <f t="shared" si="27"/>
        <v>5</v>
      </c>
      <c r="AH111" s="108" t="str">
        <f t="shared" si="16"/>
        <v>5_5</v>
      </c>
      <c r="AI111" s="65">
        <f t="shared" si="28"/>
        <v>2491</v>
      </c>
      <c r="AJ111" s="65">
        <f t="shared" si="29"/>
        <v>2541</v>
      </c>
      <c r="AK111" s="136">
        <f t="shared" si="30"/>
        <v>2541</v>
      </c>
      <c r="AL111" s="43">
        <f t="shared" si="31"/>
        <v>16.28846153846154</v>
      </c>
      <c r="AM111" s="43"/>
      <c r="AN111" s="43"/>
      <c r="AO111" s="43"/>
      <c r="AP111" s="43"/>
      <c r="AQ111" s="43"/>
      <c r="AR111" s="5"/>
      <c r="AS111" s="5"/>
      <c r="AT111" s="5"/>
      <c r="AU111" s="5"/>
      <c r="AV111" s="5"/>
      <c r="AW111" s="5"/>
      <c r="AX111" s="6"/>
    </row>
    <row r="112" spans="1:50" x14ac:dyDescent="0.15">
      <c r="A112" s="108">
        <v>5</v>
      </c>
      <c r="B112" s="108">
        <v>6</v>
      </c>
      <c r="C112" s="108">
        <f t="shared" si="17"/>
        <v>6</v>
      </c>
      <c r="D112" s="108" t="str">
        <f t="shared" si="18"/>
        <v>5_6</v>
      </c>
      <c r="E112" s="109">
        <v>2403</v>
      </c>
      <c r="F112" s="108"/>
      <c r="G112" s="108">
        <v>5</v>
      </c>
      <c r="H112" s="108">
        <v>6</v>
      </c>
      <c r="I112" s="108">
        <f t="shared" si="19"/>
        <v>6</v>
      </c>
      <c r="J112" s="108" t="str">
        <f t="shared" si="20"/>
        <v>5_6</v>
      </c>
      <c r="K112" s="109">
        <v>2481</v>
      </c>
      <c r="L112" s="5"/>
      <c r="M112" s="108">
        <v>5</v>
      </c>
      <c r="N112" s="108">
        <v>6</v>
      </c>
      <c r="O112" s="108">
        <f t="shared" si="21"/>
        <v>6</v>
      </c>
      <c r="P112" s="108" t="str">
        <f t="shared" si="22"/>
        <v>5_6</v>
      </c>
      <c r="Q112" s="109">
        <v>2543</v>
      </c>
      <c r="R112" s="109"/>
      <c r="S112" s="108">
        <v>5</v>
      </c>
      <c r="T112" s="108">
        <v>6</v>
      </c>
      <c r="U112" s="108">
        <f t="shared" si="23"/>
        <v>6</v>
      </c>
      <c r="V112" s="108" t="str">
        <f t="shared" si="24"/>
        <v>5_6</v>
      </c>
      <c r="W112" s="109">
        <v>2572</v>
      </c>
      <c r="X112" s="109"/>
      <c r="Y112" s="108">
        <v>5</v>
      </c>
      <c r="Z112" s="108">
        <v>6</v>
      </c>
      <c r="AA112" s="108">
        <f t="shared" si="25"/>
        <v>6</v>
      </c>
      <c r="AB112" s="108" t="str">
        <f t="shared" si="26"/>
        <v>5_6</v>
      </c>
      <c r="AC112" s="109">
        <v>2623</v>
      </c>
      <c r="AD112" s="50"/>
      <c r="AE112" s="108">
        <v>5</v>
      </c>
      <c r="AF112" s="108">
        <v>6</v>
      </c>
      <c r="AG112" s="108">
        <f t="shared" si="27"/>
        <v>6</v>
      </c>
      <c r="AH112" s="108" t="str">
        <f t="shared" si="16"/>
        <v>5_6</v>
      </c>
      <c r="AI112" s="65">
        <f t="shared" si="28"/>
        <v>2572</v>
      </c>
      <c r="AJ112" s="65">
        <f t="shared" si="29"/>
        <v>2623</v>
      </c>
      <c r="AK112" s="136">
        <f t="shared" si="30"/>
        <v>2623</v>
      </c>
      <c r="AL112" s="43">
        <f t="shared" si="31"/>
        <v>16.814102564102566</v>
      </c>
      <c r="AM112" s="43"/>
      <c r="AN112" s="43"/>
      <c r="AO112" s="43"/>
      <c r="AP112" s="43"/>
      <c r="AQ112" s="43"/>
      <c r="AR112" s="5"/>
      <c r="AS112" s="5"/>
      <c r="AT112" s="5"/>
      <c r="AU112" s="5"/>
      <c r="AV112" s="5"/>
      <c r="AW112" s="5"/>
      <c r="AX112" s="6"/>
    </row>
    <row r="113" spans="1:50" x14ac:dyDescent="0.15">
      <c r="A113" s="108">
        <v>5</v>
      </c>
      <c r="B113" s="108">
        <v>7</v>
      </c>
      <c r="C113" s="108">
        <f t="shared" si="17"/>
        <v>7</v>
      </c>
      <c r="D113" s="108" t="str">
        <f t="shared" si="18"/>
        <v>5_7</v>
      </c>
      <c r="E113" s="109">
        <v>2470</v>
      </c>
      <c r="F113" s="108"/>
      <c r="G113" s="108">
        <v>5</v>
      </c>
      <c r="H113" s="108">
        <v>7</v>
      </c>
      <c r="I113" s="108">
        <f t="shared" si="19"/>
        <v>7</v>
      </c>
      <c r="J113" s="108" t="str">
        <f t="shared" si="20"/>
        <v>5_7</v>
      </c>
      <c r="K113" s="109">
        <v>2550</v>
      </c>
      <c r="L113" s="5"/>
      <c r="M113" s="108">
        <v>5</v>
      </c>
      <c r="N113" s="108">
        <v>7</v>
      </c>
      <c r="O113" s="108">
        <f t="shared" si="21"/>
        <v>7</v>
      </c>
      <c r="P113" s="108" t="str">
        <f t="shared" si="22"/>
        <v>5_7</v>
      </c>
      <c r="Q113" s="109">
        <v>2614</v>
      </c>
      <c r="R113" s="109"/>
      <c r="S113" s="108">
        <v>5</v>
      </c>
      <c r="T113" s="108">
        <v>7</v>
      </c>
      <c r="U113" s="108">
        <f t="shared" si="23"/>
        <v>7</v>
      </c>
      <c r="V113" s="108" t="str">
        <f t="shared" si="24"/>
        <v>5_7</v>
      </c>
      <c r="W113" s="109">
        <v>2644</v>
      </c>
      <c r="X113" s="109"/>
      <c r="Y113" s="108">
        <v>5</v>
      </c>
      <c r="Z113" s="108">
        <v>7</v>
      </c>
      <c r="AA113" s="108">
        <f t="shared" si="25"/>
        <v>7</v>
      </c>
      <c r="AB113" s="108" t="str">
        <f t="shared" si="26"/>
        <v>5_7</v>
      </c>
      <c r="AC113" s="109">
        <v>2697</v>
      </c>
      <c r="AD113" s="50"/>
      <c r="AE113" s="108">
        <v>5</v>
      </c>
      <c r="AF113" s="108">
        <v>7</v>
      </c>
      <c r="AG113" s="108">
        <f t="shared" si="27"/>
        <v>7</v>
      </c>
      <c r="AH113" s="108" t="str">
        <f t="shared" si="16"/>
        <v>5_7</v>
      </c>
      <c r="AI113" s="65">
        <f t="shared" si="28"/>
        <v>2644</v>
      </c>
      <c r="AJ113" s="65">
        <f t="shared" si="29"/>
        <v>2697</v>
      </c>
      <c r="AK113" s="136">
        <f t="shared" si="30"/>
        <v>2697</v>
      </c>
      <c r="AL113" s="43">
        <f t="shared" si="31"/>
        <v>17.28846153846154</v>
      </c>
      <c r="AM113" s="43"/>
      <c r="AN113" s="43"/>
      <c r="AO113" s="43"/>
      <c r="AP113" s="43"/>
      <c r="AQ113" s="43"/>
      <c r="AR113" s="5"/>
      <c r="AS113" s="5"/>
      <c r="AT113" s="5"/>
      <c r="AU113" s="5"/>
      <c r="AV113" s="5"/>
      <c r="AW113" s="5"/>
      <c r="AX113" s="6"/>
    </row>
    <row r="114" spans="1:50" x14ac:dyDescent="0.15">
      <c r="A114" s="108">
        <v>5</v>
      </c>
      <c r="B114" s="108">
        <v>8</v>
      </c>
      <c r="C114" s="108">
        <f t="shared" si="17"/>
        <v>8</v>
      </c>
      <c r="D114" s="108" t="str">
        <f t="shared" si="18"/>
        <v>5_8</v>
      </c>
      <c r="E114" s="109">
        <v>2544</v>
      </c>
      <c r="F114" s="108"/>
      <c r="G114" s="108">
        <v>5</v>
      </c>
      <c r="H114" s="108">
        <v>8</v>
      </c>
      <c r="I114" s="108">
        <f t="shared" si="19"/>
        <v>8</v>
      </c>
      <c r="J114" s="108" t="str">
        <f t="shared" si="20"/>
        <v>5_8</v>
      </c>
      <c r="K114" s="109">
        <v>2627</v>
      </c>
      <c r="L114" s="5"/>
      <c r="M114" s="108">
        <v>5</v>
      </c>
      <c r="N114" s="108">
        <v>8</v>
      </c>
      <c r="O114" s="108">
        <f t="shared" si="21"/>
        <v>8</v>
      </c>
      <c r="P114" s="108" t="str">
        <f t="shared" si="22"/>
        <v>5_8</v>
      </c>
      <c r="Q114" s="109">
        <v>2693</v>
      </c>
      <c r="R114" s="109"/>
      <c r="S114" s="108">
        <v>5</v>
      </c>
      <c r="T114" s="108">
        <v>8</v>
      </c>
      <c r="U114" s="108">
        <f t="shared" si="23"/>
        <v>8</v>
      </c>
      <c r="V114" s="108" t="str">
        <f t="shared" si="24"/>
        <v>5_8</v>
      </c>
      <c r="W114" s="109">
        <v>2723</v>
      </c>
      <c r="X114" s="109"/>
      <c r="Y114" s="108">
        <v>5</v>
      </c>
      <c r="Z114" s="108">
        <v>8</v>
      </c>
      <c r="AA114" s="108">
        <f t="shared" si="25"/>
        <v>8</v>
      </c>
      <c r="AB114" s="108" t="str">
        <f t="shared" si="26"/>
        <v>5_8</v>
      </c>
      <c r="AC114" s="109">
        <v>2777</v>
      </c>
      <c r="AD114" s="50"/>
      <c r="AE114" s="108">
        <v>5</v>
      </c>
      <c r="AF114" s="108">
        <v>8</v>
      </c>
      <c r="AG114" s="108">
        <f t="shared" si="27"/>
        <v>8</v>
      </c>
      <c r="AH114" s="108" t="str">
        <f t="shared" si="16"/>
        <v>5_8</v>
      </c>
      <c r="AI114" s="65">
        <f t="shared" si="28"/>
        <v>2723</v>
      </c>
      <c r="AJ114" s="65">
        <f t="shared" si="29"/>
        <v>2777</v>
      </c>
      <c r="AK114" s="136">
        <f t="shared" si="30"/>
        <v>2777</v>
      </c>
      <c r="AL114" s="43">
        <f t="shared" si="31"/>
        <v>17.801282051282051</v>
      </c>
      <c r="AM114" s="43"/>
      <c r="AN114" s="43"/>
      <c r="AO114" s="43"/>
      <c r="AP114" s="43"/>
      <c r="AQ114" s="43"/>
      <c r="AR114" s="5"/>
      <c r="AS114" s="5"/>
      <c r="AT114" s="5"/>
      <c r="AU114" s="5"/>
      <c r="AV114" s="5"/>
      <c r="AW114" s="5"/>
      <c r="AX114" s="6"/>
    </row>
    <row r="115" spans="1:50" x14ac:dyDescent="0.15">
      <c r="A115" s="108">
        <v>5</v>
      </c>
      <c r="B115" s="108">
        <v>9</v>
      </c>
      <c r="C115" s="108">
        <f t="shared" si="17"/>
        <v>9</v>
      </c>
      <c r="D115" s="108" t="str">
        <f t="shared" si="18"/>
        <v>5_9</v>
      </c>
      <c r="E115" s="109">
        <v>2609</v>
      </c>
      <c r="F115" s="108"/>
      <c r="G115" s="108">
        <v>5</v>
      </c>
      <c r="H115" s="108">
        <v>9</v>
      </c>
      <c r="I115" s="108">
        <f t="shared" si="19"/>
        <v>9</v>
      </c>
      <c r="J115" s="108" t="str">
        <f t="shared" si="20"/>
        <v>5_9</v>
      </c>
      <c r="K115" s="109">
        <v>2694</v>
      </c>
      <c r="L115" s="5"/>
      <c r="M115" s="108">
        <v>5</v>
      </c>
      <c r="N115" s="108">
        <v>9</v>
      </c>
      <c r="O115" s="108">
        <f t="shared" si="21"/>
        <v>9</v>
      </c>
      <c r="P115" s="108" t="str">
        <f t="shared" si="22"/>
        <v>5_9</v>
      </c>
      <c r="Q115" s="109">
        <v>2761</v>
      </c>
      <c r="R115" s="109"/>
      <c r="S115" s="108">
        <v>5</v>
      </c>
      <c r="T115" s="108">
        <v>9</v>
      </c>
      <c r="U115" s="108">
        <f t="shared" si="23"/>
        <v>9</v>
      </c>
      <c r="V115" s="108" t="str">
        <f t="shared" si="24"/>
        <v>5_9</v>
      </c>
      <c r="W115" s="109">
        <v>2792</v>
      </c>
      <c r="X115" s="109"/>
      <c r="Y115" s="108">
        <v>5</v>
      </c>
      <c r="Z115" s="108">
        <v>9</v>
      </c>
      <c r="AA115" s="108">
        <f t="shared" si="25"/>
        <v>9</v>
      </c>
      <c r="AB115" s="108" t="str">
        <f t="shared" si="26"/>
        <v>5_9</v>
      </c>
      <c r="AC115" s="109">
        <v>2848</v>
      </c>
      <c r="AD115" s="50"/>
      <c r="AE115" s="108">
        <v>5</v>
      </c>
      <c r="AF115" s="108">
        <v>9</v>
      </c>
      <c r="AG115" s="108">
        <f t="shared" si="27"/>
        <v>9</v>
      </c>
      <c r="AH115" s="108" t="str">
        <f t="shared" si="16"/>
        <v>5_9</v>
      </c>
      <c r="AI115" s="65">
        <f t="shared" si="28"/>
        <v>2792</v>
      </c>
      <c r="AJ115" s="65">
        <f t="shared" si="29"/>
        <v>2848</v>
      </c>
      <c r="AK115" s="136">
        <f t="shared" si="30"/>
        <v>2848</v>
      </c>
      <c r="AL115" s="43">
        <f t="shared" si="31"/>
        <v>18.256410256410255</v>
      </c>
      <c r="AM115" s="43"/>
      <c r="AN115" s="43"/>
      <c r="AO115" s="43"/>
      <c r="AP115" s="43"/>
      <c r="AQ115" s="43"/>
      <c r="AR115" s="5"/>
      <c r="AS115" s="5"/>
      <c r="AT115" s="5"/>
      <c r="AU115" s="5"/>
      <c r="AV115" s="5"/>
      <c r="AW115" s="5"/>
      <c r="AX115" s="6"/>
    </row>
    <row r="116" spans="1:50" x14ac:dyDescent="0.15">
      <c r="A116" s="108">
        <v>5</v>
      </c>
      <c r="B116" s="108">
        <v>10</v>
      </c>
      <c r="C116" s="108">
        <f t="shared" si="17"/>
        <v>10</v>
      </c>
      <c r="D116" s="108" t="str">
        <f t="shared" si="18"/>
        <v>5_10</v>
      </c>
      <c r="E116" s="109">
        <v>2676</v>
      </c>
      <c r="F116" s="108"/>
      <c r="G116" s="108">
        <v>5</v>
      </c>
      <c r="H116" s="108">
        <v>10</v>
      </c>
      <c r="I116" s="108">
        <f t="shared" si="19"/>
        <v>10</v>
      </c>
      <c r="J116" s="108" t="str">
        <f t="shared" si="20"/>
        <v>5_10</v>
      </c>
      <c r="K116" s="109">
        <v>2763</v>
      </c>
      <c r="L116" s="5"/>
      <c r="M116" s="108">
        <v>5</v>
      </c>
      <c r="N116" s="108">
        <v>10</v>
      </c>
      <c r="O116" s="108">
        <f t="shared" si="21"/>
        <v>10</v>
      </c>
      <c r="P116" s="108" t="str">
        <f t="shared" si="22"/>
        <v>5_10</v>
      </c>
      <c r="Q116" s="109">
        <v>2832</v>
      </c>
      <c r="R116" s="109"/>
      <c r="S116" s="108">
        <v>5</v>
      </c>
      <c r="T116" s="108">
        <v>10</v>
      </c>
      <c r="U116" s="108">
        <f t="shared" si="23"/>
        <v>10</v>
      </c>
      <c r="V116" s="108" t="str">
        <f t="shared" si="24"/>
        <v>5_10</v>
      </c>
      <c r="W116" s="109">
        <v>2864</v>
      </c>
      <c r="X116" s="109"/>
      <c r="Y116" s="108">
        <v>5</v>
      </c>
      <c r="Z116" s="108">
        <v>10</v>
      </c>
      <c r="AA116" s="108">
        <f t="shared" si="25"/>
        <v>10</v>
      </c>
      <c r="AB116" s="108" t="str">
        <f t="shared" si="26"/>
        <v>5_10</v>
      </c>
      <c r="AC116" s="109">
        <v>2921</v>
      </c>
      <c r="AD116" s="50"/>
      <c r="AE116" s="108">
        <v>5</v>
      </c>
      <c r="AF116" s="108">
        <v>10</v>
      </c>
      <c r="AG116" s="108">
        <f t="shared" si="27"/>
        <v>10</v>
      </c>
      <c r="AH116" s="108" t="str">
        <f t="shared" si="16"/>
        <v>5_10</v>
      </c>
      <c r="AI116" s="65">
        <f t="shared" si="28"/>
        <v>2864</v>
      </c>
      <c r="AJ116" s="65">
        <f t="shared" si="29"/>
        <v>2921</v>
      </c>
      <c r="AK116" s="136">
        <f t="shared" si="30"/>
        <v>2921</v>
      </c>
      <c r="AL116" s="43">
        <f t="shared" si="31"/>
        <v>18.724358974358974</v>
      </c>
      <c r="AM116" s="43"/>
      <c r="AN116" s="43"/>
      <c r="AO116" s="43"/>
      <c r="AP116" s="43"/>
      <c r="AQ116" s="43"/>
      <c r="AR116" s="5"/>
      <c r="AS116" s="5"/>
      <c r="AT116" s="5"/>
      <c r="AU116" s="5"/>
      <c r="AV116" s="5"/>
      <c r="AW116" s="5"/>
      <c r="AX116" s="6"/>
    </row>
    <row r="117" spans="1:50" x14ac:dyDescent="0.15">
      <c r="A117" s="108">
        <v>5</v>
      </c>
      <c r="B117" s="108">
        <v>11</v>
      </c>
      <c r="C117" s="108">
        <f t="shared" si="17"/>
        <v>11</v>
      </c>
      <c r="D117" s="108" t="str">
        <f t="shared" si="18"/>
        <v>5_11</v>
      </c>
      <c r="E117" s="109">
        <v>2729</v>
      </c>
      <c r="F117" s="108"/>
      <c r="G117" s="108">
        <v>5</v>
      </c>
      <c r="H117" s="108">
        <v>11</v>
      </c>
      <c r="I117" s="108">
        <f t="shared" si="19"/>
        <v>11</v>
      </c>
      <c r="J117" s="108" t="str">
        <f t="shared" si="20"/>
        <v>5_11</v>
      </c>
      <c r="K117" s="109">
        <v>2818</v>
      </c>
      <c r="L117" s="5"/>
      <c r="M117" s="108">
        <v>5</v>
      </c>
      <c r="N117" s="108">
        <v>11</v>
      </c>
      <c r="O117" s="108">
        <f t="shared" si="21"/>
        <v>11</v>
      </c>
      <c r="P117" s="108" t="str">
        <f t="shared" si="22"/>
        <v>5_11</v>
      </c>
      <c r="Q117" s="109">
        <v>2888</v>
      </c>
      <c r="R117" s="109"/>
      <c r="S117" s="108">
        <v>5</v>
      </c>
      <c r="T117" s="108">
        <v>11</v>
      </c>
      <c r="U117" s="108">
        <f t="shared" si="23"/>
        <v>11</v>
      </c>
      <c r="V117" s="108" t="str">
        <f t="shared" si="24"/>
        <v>5_11</v>
      </c>
      <c r="W117" s="109">
        <v>2921</v>
      </c>
      <c r="X117" s="109"/>
      <c r="Y117" s="108">
        <v>5</v>
      </c>
      <c r="Z117" s="108">
        <v>11</v>
      </c>
      <c r="AA117" s="108">
        <f t="shared" si="25"/>
        <v>11</v>
      </c>
      <c r="AB117" s="108" t="str">
        <f t="shared" si="26"/>
        <v>5_11</v>
      </c>
      <c r="AC117" s="109">
        <v>2979</v>
      </c>
      <c r="AD117" s="50"/>
      <c r="AE117" s="108">
        <v>5</v>
      </c>
      <c r="AF117" s="108">
        <v>11</v>
      </c>
      <c r="AG117" s="108">
        <f t="shared" si="27"/>
        <v>11</v>
      </c>
      <c r="AH117" s="108" t="str">
        <f t="shared" si="16"/>
        <v>5_11</v>
      </c>
      <c r="AI117" s="65">
        <f t="shared" si="28"/>
        <v>2921</v>
      </c>
      <c r="AJ117" s="65">
        <f t="shared" si="29"/>
        <v>2979</v>
      </c>
      <c r="AK117" s="136">
        <f t="shared" si="30"/>
        <v>2979</v>
      </c>
      <c r="AL117" s="43">
        <f t="shared" si="31"/>
        <v>19.096153846153847</v>
      </c>
      <c r="AM117" s="43"/>
      <c r="AN117" s="43"/>
      <c r="AO117" s="43"/>
      <c r="AP117" s="43"/>
      <c r="AQ117" s="43"/>
      <c r="AR117" s="5"/>
      <c r="AS117" s="5"/>
      <c r="AT117" s="5"/>
      <c r="AU117" s="5"/>
      <c r="AV117" s="5"/>
      <c r="AW117" s="5"/>
      <c r="AX117" s="6"/>
    </row>
    <row r="118" spans="1:50" x14ac:dyDescent="0.15">
      <c r="A118" s="108">
        <v>5</v>
      </c>
      <c r="B118" s="108">
        <v>12</v>
      </c>
      <c r="C118" s="108">
        <f t="shared" si="17"/>
        <v>12</v>
      </c>
      <c r="D118" s="108" t="str">
        <f t="shared" si="18"/>
        <v>5_12</v>
      </c>
      <c r="E118" s="109">
        <v>2789</v>
      </c>
      <c r="F118" s="108"/>
      <c r="G118" s="108">
        <v>5</v>
      </c>
      <c r="H118" s="108">
        <v>12</v>
      </c>
      <c r="I118" s="108">
        <f t="shared" si="19"/>
        <v>12</v>
      </c>
      <c r="J118" s="108" t="str">
        <f t="shared" si="20"/>
        <v>5_12</v>
      </c>
      <c r="K118" s="109">
        <v>2880</v>
      </c>
      <c r="L118" s="5"/>
      <c r="M118" s="108">
        <v>5</v>
      </c>
      <c r="N118" s="108">
        <v>12</v>
      </c>
      <c r="O118" s="108">
        <f t="shared" si="21"/>
        <v>12</v>
      </c>
      <c r="P118" s="108" t="str">
        <f t="shared" si="22"/>
        <v>5_12</v>
      </c>
      <c r="Q118" s="109">
        <v>2952</v>
      </c>
      <c r="R118" s="109"/>
      <c r="S118" s="108">
        <v>5</v>
      </c>
      <c r="T118" s="108">
        <v>12</v>
      </c>
      <c r="U118" s="108">
        <f t="shared" si="23"/>
        <v>12</v>
      </c>
      <c r="V118" s="108" t="str">
        <f t="shared" si="24"/>
        <v>5_12</v>
      </c>
      <c r="W118" s="109">
        <v>2985</v>
      </c>
      <c r="X118" s="109"/>
      <c r="Y118" s="108">
        <v>5</v>
      </c>
      <c r="Z118" s="108">
        <v>12</v>
      </c>
      <c r="AA118" s="108">
        <f t="shared" si="25"/>
        <v>12</v>
      </c>
      <c r="AB118" s="108" t="str">
        <f t="shared" si="26"/>
        <v>5_12</v>
      </c>
      <c r="AC118" s="109">
        <v>3045</v>
      </c>
      <c r="AD118" s="50"/>
      <c r="AE118" s="108">
        <v>5</v>
      </c>
      <c r="AF118" s="108">
        <v>12</v>
      </c>
      <c r="AG118" s="108">
        <f t="shared" si="27"/>
        <v>12</v>
      </c>
      <c r="AH118" s="108" t="str">
        <f t="shared" si="16"/>
        <v>5_12</v>
      </c>
      <c r="AI118" s="65">
        <f t="shared" si="28"/>
        <v>2985</v>
      </c>
      <c r="AJ118" s="65">
        <f t="shared" si="29"/>
        <v>3045</v>
      </c>
      <c r="AK118" s="136">
        <f t="shared" si="30"/>
        <v>3045</v>
      </c>
      <c r="AL118" s="43">
        <f t="shared" si="31"/>
        <v>19.51923076923077</v>
      </c>
      <c r="AM118" s="43"/>
      <c r="AN118" s="43"/>
      <c r="AO118" s="43"/>
      <c r="AP118" s="43"/>
      <c r="AQ118" s="43"/>
      <c r="AR118" s="5"/>
      <c r="AS118" s="5"/>
      <c r="AT118" s="5"/>
      <c r="AU118" s="5"/>
      <c r="AV118" s="5"/>
      <c r="AW118" s="5"/>
      <c r="AX118" s="6"/>
    </row>
    <row r="119" spans="1:50" x14ac:dyDescent="0.15">
      <c r="A119" s="108">
        <v>5</v>
      </c>
      <c r="B119" s="108">
        <v>13</v>
      </c>
      <c r="C119" s="108">
        <f t="shared" si="17"/>
        <v>13</v>
      </c>
      <c r="D119" s="108" t="str">
        <f t="shared" si="18"/>
        <v>5_13</v>
      </c>
      <c r="E119" s="109">
        <v>2844</v>
      </c>
      <c r="F119" s="108"/>
      <c r="G119" s="108">
        <v>5</v>
      </c>
      <c r="H119" s="108">
        <v>13</v>
      </c>
      <c r="I119" s="108">
        <f t="shared" si="19"/>
        <v>13</v>
      </c>
      <c r="J119" s="108" t="str">
        <f t="shared" si="20"/>
        <v>5_13</v>
      </c>
      <c r="K119" s="109">
        <v>2936</v>
      </c>
      <c r="L119" s="5"/>
      <c r="M119" s="108">
        <v>5</v>
      </c>
      <c r="N119" s="108">
        <v>13</v>
      </c>
      <c r="O119" s="108">
        <f t="shared" si="21"/>
        <v>13</v>
      </c>
      <c r="P119" s="108" t="str">
        <f t="shared" si="22"/>
        <v>5_13</v>
      </c>
      <c r="Q119" s="109">
        <v>3009</v>
      </c>
      <c r="R119" s="109"/>
      <c r="S119" s="108">
        <v>5</v>
      </c>
      <c r="T119" s="108">
        <v>13</v>
      </c>
      <c r="U119" s="108">
        <f t="shared" si="23"/>
        <v>13</v>
      </c>
      <c r="V119" s="108" t="str">
        <f t="shared" si="24"/>
        <v>5_13</v>
      </c>
      <c r="W119" s="109">
        <v>3043</v>
      </c>
      <c r="X119" s="109"/>
      <c r="Y119" s="108">
        <v>5</v>
      </c>
      <c r="Z119" s="108">
        <v>13</v>
      </c>
      <c r="AA119" s="108">
        <f t="shared" si="25"/>
        <v>13</v>
      </c>
      <c r="AB119" s="108" t="str">
        <f t="shared" si="26"/>
        <v>5_13</v>
      </c>
      <c r="AC119" s="109">
        <v>3104</v>
      </c>
      <c r="AD119" s="50"/>
      <c r="AE119" s="108">
        <v>5</v>
      </c>
      <c r="AF119" s="108">
        <v>13</v>
      </c>
      <c r="AG119" s="108">
        <f t="shared" si="27"/>
        <v>13</v>
      </c>
      <c r="AH119" s="108" t="str">
        <f t="shared" si="16"/>
        <v>5_13</v>
      </c>
      <c r="AI119" s="65">
        <f t="shared" si="28"/>
        <v>3043</v>
      </c>
      <c r="AJ119" s="65">
        <f t="shared" si="29"/>
        <v>3104</v>
      </c>
      <c r="AK119" s="136">
        <f t="shared" si="30"/>
        <v>3104</v>
      </c>
      <c r="AL119" s="43">
        <f t="shared" si="31"/>
        <v>19.897435897435898</v>
      </c>
      <c r="AM119" s="43"/>
      <c r="AN119" s="43"/>
      <c r="AO119" s="43"/>
      <c r="AP119" s="43"/>
      <c r="AQ119" s="43"/>
      <c r="AR119" s="5"/>
      <c r="AS119" s="5"/>
      <c r="AT119" s="5"/>
      <c r="AU119" s="5"/>
      <c r="AV119" s="5"/>
      <c r="AW119" s="5"/>
      <c r="AX119" s="6"/>
    </row>
    <row r="120" spans="1:50" x14ac:dyDescent="0.15">
      <c r="A120" s="108">
        <v>5</v>
      </c>
      <c r="B120" s="108" t="s">
        <v>3</v>
      </c>
      <c r="C120" s="108" t="str">
        <f t="shared" si="17"/>
        <v>u1</v>
      </c>
      <c r="D120" s="108" t="str">
        <f t="shared" si="18"/>
        <v>5_u1</v>
      </c>
      <c r="E120" s="109">
        <v>2951</v>
      </c>
      <c r="F120" s="108"/>
      <c r="G120" s="108">
        <v>5</v>
      </c>
      <c r="H120" s="108" t="s">
        <v>3</v>
      </c>
      <c r="I120" s="108" t="str">
        <f t="shared" si="19"/>
        <v>u1</v>
      </c>
      <c r="J120" s="108" t="str">
        <f t="shared" si="20"/>
        <v>5_u1</v>
      </c>
      <c r="K120" s="109">
        <v>3047</v>
      </c>
      <c r="L120" s="5"/>
      <c r="M120" s="108">
        <v>5</v>
      </c>
      <c r="N120" s="108" t="s">
        <v>3</v>
      </c>
      <c r="O120" s="108" t="str">
        <f t="shared" si="21"/>
        <v>u1</v>
      </c>
      <c r="P120" s="108" t="str">
        <f t="shared" si="22"/>
        <v>5_u1</v>
      </c>
      <c r="Q120" s="109">
        <v>3123</v>
      </c>
      <c r="R120" s="109"/>
      <c r="S120" s="108">
        <v>5</v>
      </c>
      <c r="T120" s="108" t="s">
        <v>3</v>
      </c>
      <c r="U120" s="108" t="str">
        <f t="shared" si="23"/>
        <v>u1</v>
      </c>
      <c r="V120" s="108" t="str">
        <f t="shared" si="24"/>
        <v>5_u1</v>
      </c>
      <c r="W120" s="109">
        <v>3158</v>
      </c>
      <c r="X120" s="109"/>
      <c r="Y120" s="108">
        <v>5</v>
      </c>
      <c r="Z120" s="108" t="s">
        <v>3</v>
      </c>
      <c r="AA120" s="108" t="str">
        <f t="shared" si="25"/>
        <v>u1</v>
      </c>
      <c r="AB120" s="108" t="str">
        <f t="shared" si="26"/>
        <v>5_u1</v>
      </c>
      <c r="AC120" s="109">
        <v>3221</v>
      </c>
      <c r="AD120" s="50"/>
      <c r="AE120" s="108">
        <v>5</v>
      </c>
      <c r="AF120" s="108" t="s">
        <v>3</v>
      </c>
      <c r="AG120" s="108" t="str">
        <f t="shared" si="27"/>
        <v>u1</v>
      </c>
      <c r="AH120" s="108" t="str">
        <f t="shared" si="16"/>
        <v>5_u1</v>
      </c>
      <c r="AI120" s="65">
        <f t="shared" si="28"/>
        <v>3158</v>
      </c>
      <c r="AJ120" s="65">
        <f t="shared" si="29"/>
        <v>3221</v>
      </c>
      <c r="AK120" s="136">
        <f t="shared" si="30"/>
        <v>3221</v>
      </c>
      <c r="AL120" s="43">
        <f t="shared" si="31"/>
        <v>20.647435897435898</v>
      </c>
      <c r="AM120" s="43"/>
      <c r="AN120" s="43"/>
      <c r="AO120" s="43"/>
      <c r="AP120" s="43"/>
      <c r="AQ120" s="43"/>
      <c r="AR120" s="5"/>
      <c r="AS120" s="5"/>
      <c r="AT120" s="5"/>
      <c r="AU120" s="5"/>
      <c r="AV120" s="5"/>
      <c r="AW120" s="5"/>
      <c r="AX120" s="6"/>
    </row>
    <row r="121" spans="1:50" x14ac:dyDescent="0.15">
      <c r="A121" s="108">
        <v>5</v>
      </c>
      <c r="B121" s="108" t="s">
        <v>4</v>
      </c>
      <c r="C121" s="108" t="str">
        <f t="shared" si="17"/>
        <v>u2</v>
      </c>
      <c r="D121" s="108" t="str">
        <f t="shared" si="18"/>
        <v>5_u2</v>
      </c>
      <c r="E121" s="109">
        <v>3021</v>
      </c>
      <c r="F121" s="108"/>
      <c r="G121" s="108">
        <v>5</v>
      </c>
      <c r="H121" s="108" t="s">
        <v>4</v>
      </c>
      <c r="I121" s="108" t="str">
        <f t="shared" si="19"/>
        <v>u2</v>
      </c>
      <c r="J121" s="108" t="str">
        <f t="shared" si="20"/>
        <v>5_u2</v>
      </c>
      <c r="K121" s="109">
        <v>3119</v>
      </c>
      <c r="L121" s="5"/>
      <c r="M121" s="108">
        <v>5</v>
      </c>
      <c r="N121" s="108" t="s">
        <v>4</v>
      </c>
      <c r="O121" s="108" t="str">
        <f t="shared" si="21"/>
        <v>u2</v>
      </c>
      <c r="P121" s="108" t="str">
        <f t="shared" si="22"/>
        <v>5_u2</v>
      </c>
      <c r="Q121" s="109">
        <v>3197</v>
      </c>
      <c r="R121" s="109"/>
      <c r="S121" s="108">
        <v>5</v>
      </c>
      <c r="T121" s="108" t="s">
        <v>4</v>
      </c>
      <c r="U121" s="108" t="str">
        <f t="shared" si="23"/>
        <v>u2</v>
      </c>
      <c r="V121" s="108" t="str">
        <f t="shared" si="24"/>
        <v>5_u2</v>
      </c>
      <c r="W121" s="109">
        <v>3233</v>
      </c>
      <c r="X121" s="109"/>
      <c r="Y121" s="108">
        <v>5</v>
      </c>
      <c r="Z121" s="108" t="s">
        <v>4</v>
      </c>
      <c r="AA121" s="108" t="str">
        <f t="shared" si="25"/>
        <v>u2</v>
      </c>
      <c r="AB121" s="108" t="str">
        <f t="shared" si="26"/>
        <v>5_u2</v>
      </c>
      <c r="AC121" s="109">
        <v>3298</v>
      </c>
      <c r="AD121" s="50"/>
      <c r="AE121" s="108">
        <v>5</v>
      </c>
      <c r="AF121" s="108" t="s">
        <v>4</v>
      </c>
      <c r="AG121" s="108" t="str">
        <f t="shared" si="27"/>
        <v>u2</v>
      </c>
      <c r="AH121" s="108" t="str">
        <f t="shared" si="16"/>
        <v>5_u2</v>
      </c>
      <c r="AI121" s="65">
        <f t="shared" si="28"/>
        <v>3233</v>
      </c>
      <c r="AJ121" s="65">
        <f t="shared" si="29"/>
        <v>3298</v>
      </c>
      <c r="AK121" s="136">
        <f t="shared" si="30"/>
        <v>3298</v>
      </c>
      <c r="AL121" s="43">
        <f t="shared" si="31"/>
        <v>21.141025641025642</v>
      </c>
      <c r="AM121" s="43"/>
      <c r="AN121" s="43"/>
      <c r="AO121" s="43"/>
      <c r="AP121" s="43"/>
      <c r="AQ121" s="43"/>
      <c r="AR121" s="5"/>
      <c r="AS121" s="5"/>
      <c r="AT121" s="5"/>
      <c r="AU121" s="5"/>
      <c r="AV121" s="5"/>
      <c r="AW121" s="5"/>
      <c r="AX121" s="6"/>
    </row>
    <row r="122" spans="1:50" x14ac:dyDescent="0.15">
      <c r="A122" s="108">
        <v>5</v>
      </c>
      <c r="B122" s="108" t="s">
        <v>5</v>
      </c>
      <c r="C122" s="108" t="str">
        <f t="shared" si="17"/>
        <v>a</v>
      </c>
      <c r="D122" s="108" t="str">
        <f t="shared" si="18"/>
        <v>5_a</v>
      </c>
      <c r="E122" s="109">
        <v>2951</v>
      </c>
      <c r="F122" s="108"/>
      <c r="G122" s="108">
        <v>5</v>
      </c>
      <c r="H122" s="108" t="s">
        <v>5</v>
      </c>
      <c r="I122" s="108" t="str">
        <f t="shared" si="19"/>
        <v>a</v>
      </c>
      <c r="J122" s="108" t="str">
        <f t="shared" si="20"/>
        <v>5_a</v>
      </c>
      <c r="K122" s="109">
        <v>3047</v>
      </c>
      <c r="L122" s="5"/>
      <c r="M122" s="108">
        <v>5</v>
      </c>
      <c r="N122" s="108" t="s">
        <v>5</v>
      </c>
      <c r="O122" s="108" t="str">
        <f t="shared" si="21"/>
        <v>a</v>
      </c>
      <c r="P122" s="108" t="str">
        <f t="shared" si="22"/>
        <v>5_a</v>
      </c>
      <c r="Q122" s="109">
        <v>3123</v>
      </c>
      <c r="R122" s="109"/>
      <c r="S122" s="108">
        <v>5</v>
      </c>
      <c r="T122" s="108" t="s">
        <v>5</v>
      </c>
      <c r="U122" s="108" t="str">
        <f t="shared" si="23"/>
        <v>a</v>
      </c>
      <c r="V122" s="108" t="str">
        <f t="shared" si="24"/>
        <v>5_a</v>
      </c>
      <c r="W122" s="109">
        <v>3158</v>
      </c>
      <c r="X122" s="109"/>
      <c r="Y122" s="108">
        <v>5</v>
      </c>
      <c r="Z122" s="108" t="s">
        <v>5</v>
      </c>
      <c r="AA122" s="108" t="str">
        <f t="shared" si="25"/>
        <v>a</v>
      </c>
      <c r="AB122" s="108" t="str">
        <f t="shared" si="26"/>
        <v>5_a</v>
      </c>
      <c r="AC122" s="109">
        <v>3221</v>
      </c>
      <c r="AD122" s="50"/>
      <c r="AE122" s="108">
        <v>5</v>
      </c>
      <c r="AF122" s="108" t="s">
        <v>5</v>
      </c>
      <c r="AG122" s="108" t="str">
        <f t="shared" si="27"/>
        <v>a</v>
      </c>
      <c r="AH122" s="108" t="str">
        <f t="shared" si="16"/>
        <v>5_a</v>
      </c>
      <c r="AI122" s="65">
        <f t="shared" si="28"/>
        <v>3158</v>
      </c>
      <c r="AJ122" s="65">
        <f t="shared" si="29"/>
        <v>3221</v>
      </c>
      <c r="AK122" s="136">
        <f t="shared" si="30"/>
        <v>3221</v>
      </c>
      <c r="AL122" s="43">
        <f t="shared" si="31"/>
        <v>20.647435897435898</v>
      </c>
      <c r="AM122" s="43"/>
      <c r="AN122" s="43"/>
      <c r="AO122" s="43"/>
      <c r="AP122" s="43"/>
      <c r="AQ122" s="43"/>
      <c r="AR122" s="5"/>
      <c r="AS122" s="5"/>
      <c r="AT122" s="5"/>
      <c r="AU122" s="5"/>
      <c r="AV122" s="5"/>
      <c r="AW122" s="5"/>
      <c r="AX122" s="6"/>
    </row>
    <row r="123" spans="1:50" x14ac:dyDescent="0.15">
      <c r="A123" s="108">
        <v>5</v>
      </c>
      <c r="B123" s="108" t="s">
        <v>6</v>
      </c>
      <c r="C123" s="108" t="str">
        <f t="shared" si="17"/>
        <v>b</v>
      </c>
      <c r="D123" s="108" t="str">
        <f t="shared" si="18"/>
        <v>5_b</v>
      </c>
      <c r="E123" s="109">
        <v>3021</v>
      </c>
      <c r="F123" s="108"/>
      <c r="G123" s="108">
        <v>5</v>
      </c>
      <c r="H123" s="108" t="s">
        <v>6</v>
      </c>
      <c r="I123" s="108" t="str">
        <f t="shared" si="19"/>
        <v>b</v>
      </c>
      <c r="J123" s="108" t="str">
        <f t="shared" si="20"/>
        <v>5_b</v>
      </c>
      <c r="K123" s="109">
        <v>3119</v>
      </c>
      <c r="L123" s="5"/>
      <c r="M123" s="108">
        <v>5</v>
      </c>
      <c r="N123" s="108" t="s">
        <v>6</v>
      </c>
      <c r="O123" s="108" t="str">
        <f t="shared" si="21"/>
        <v>b</v>
      </c>
      <c r="P123" s="108" t="str">
        <f t="shared" si="22"/>
        <v>5_b</v>
      </c>
      <c r="Q123" s="109">
        <v>3197</v>
      </c>
      <c r="R123" s="109"/>
      <c r="S123" s="108">
        <v>5</v>
      </c>
      <c r="T123" s="108" t="s">
        <v>6</v>
      </c>
      <c r="U123" s="108" t="str">
        <f t="shared" si="23"/>
        <v>b</v>
      </c>
      <c r="V123" s="108" t="str">
        <f t="shared" si="24"/>
        <v>5_b</v>
      </c>
      <c r="W123" s="109">
        <v>3233</v>
      </c>
      <c r="X123" s="109"/>
      <c r="Y123" s="108">
        <v>5</v>
      </c>
      <c r="Z123" s="108" t="s">
        <v>6</v>
      </c>
      <c r="AA123" s="108" t="str">
        <f t="shared" si="25"/>
        <v>b</v>
      </c>
      <c r="AB123" s="108" t="str">
        <f t="shared" si="26"/>
        <v>5_b</v>
      </c>
      <c r="AC123" s="109">
        <v>3298</v>
      </c>
      <c r="AD123" s="50"/>
      <c r="AE123" s="108">
        <v>5</v>
      </c>
      <c r="AF123" s="108" t="s">
        <v>6</v>
      </c>
      <c r="AG123" s="108" t="str">
        <f t="shared" si="27"/>
        <v>b</v>
      </c>
      <c r="AH123" s="108" t="str">
        <f t="shared" si="16"/>
        <v>5_b</v>
      </c>
      <c r="AI123" s="65">
        <f t="shared" si="28"/>
        <v>3233</v>
      </c>
      <c r="AJ123" s="65">
        <f t="shared" si="29"/>
        <v>3298</v>
      </c>
      <c r="AK123" s="136">
        <f t="shared" si="30"/>
        <v>3298</v>
      </c>
      <c r="AL123" s="43">
        <f t="shared" si="31"/>
        <v>21.141025641025642</v>
      </c>
      <c r="AM123" s="43"/>
      <c r="AN123" s="43"/>
      <c r="AO123" s="43"/>
      <c r="AP123" s="43"/>
      <c r="AQ123" s="43"/>
      <c r="AR123" s="5"/>
      <c r="AS123" s="5"/>
      <c r="AT123" s="5"/>
      <c r="AU123" s="5"/>
      <c r="AV123" s="5"/>
      <c r="AW123" s="5"/>
      <c r="AX123" s="6"/>
    </row>
    <row r="124" spans="1:50" x14ac:dyDescent="0.15">
      <c r="A124" s="108">
        <v>5</v>
      </c>
      <c r="B124" s="108" t="s">
        <v>7</v>
      </c>
      <c r="C124" s="108" t="str">
        <f t="shared" si="17"/>
        <v>c</v>
      </c>
      <c r="D124" s="108" t="str">
        <f t="shared" si="18"/>
        <v>5_c</v>
      </c>
      <c r="E124" s="109">
        <v>3096</v>
      </c>
      <c r="F124" s="108"/>
      <c r="G124" s="108">
        <v>5</v>
      </c>
      <c r="H124" s="108" t="s">
        <v>7</v>
      </c>
      <c r="I124" s="108" t="str">
        <f t="shared" si="19"/>
        <v>c</v>
      </c>
      <c r="J124" s="108" t="str">
        <f t="shared" si="20"/>
        <v>5_c</v>
      </c>
      <c r="K124" s="109">
        <v>3197</v>
      </c>
      <c r="L124" s="5"/>
      <c r="M124" s="108">
        <v>5</v>
      </c>
      <c r="N124" s="108" t="s">
        <v>7</v>
      </c>
      <c r="O124" s="108" t="str">
        <f t="shared" si="21"/>
        <v>c</v>
      </c>
      <c r="P124" s="108" t="str">
        <f t="shared" si="22"/>
        <v>5_c</v>
      </c>
      <c r="Q124" s="109">
        <v>3277</v>
      </c>
      <c r="R124" s="109"/>
      <c r="S124" s="108">
        <v>5</v>
      </c>
      <c r="T124" s="108" t="s">
        <v>7</v>
      </c>
      <c r="U124" s="108" t="str">
        <f t="shared" si="23"/>
        <v>c</v>
      </c>
      <c r="V124" s="108" t="str">
        <f t="shared" si="24"/>
        <v>5_c</v>
      </c>
      <c r="W124" s="109">
        <v>3314</v>
      </c>
      <c r="X124" s="109"/>
      <c r="Y124" s="108">
        <v>5</v>
      </c>
      <c r="Z124" s="108" t="s">
        <v>7</v>
      </c>
      <c r="AA124" s="108" t="str">
        <f t="shared" si="25"/>
        <v>c</v>
      </c>
      <c r="AB124" s="108" t="str">
        <f t="shared" si="26"/>
        <v>5_c</v>
      </c>
      <c r="AC124" s="109">
        <v>3380</v>
      </c>
      <c r="AD124" s="50"/>
      <c r="AE124" s="108">
        <v>5</v>
      </c>
      <c r="AF124" s="108" t="s">
        <v>7</v>
      </c>
      <c r="AG124" s="108" t="str">
        <f t="shared" si="27"/>
        <v>c</v>
      </c>
      <c r="AH124" s="108" t="str">
        <f t="shared" si="16"/>
        <v>5_c</v>
      </c>
      <c r="AI124" s="65">
        <f t="shared" si="28"/>
        <v>3314</v>
      </c>
      <c r="AJ124" s="65">
        <f t="shared" si="29"/>
        <v>3380</v>
      </c>
      <c r="AK124" s="136">
        <f t="shared" si="30"/>
        <v>3380</v>
      </c>
      <c r="AL124" s="43">
        <f t="shared" si="31"/>
        <v>21.666666666666668</v>
      </c>
      <c r="AM124" s="43"/>
      <c r="AN124" s="43"/>
      <c r="AO124" s="43"/>
      <c r="AP124" s="43"/>
      <c r="AQ124" s="43"/>
      <c r="AR124" s="5"/>
      <c r="AS124" s="5"/>
      <c r="AT124" s="5"/>
      <c r="AU124" s="5"/>
      <c r="AV124" s="5"/>
      <c r="AW124" s="5"/>
      <c r="AX124" s="6"/>
    </row>
    <row r="125" spans="1:50" x14ac:dyDescent="0.15">
      <c r="A125" s="108">
        <v>5</v>
      </c>
      <c r="B125" s="108" t="s">
        <v>8</v>
      </c>
      <c r="C125" s="108" t="str">
        <f t="shared" si="17"/>
        <v>d</v>
      </c>
      <c r="D125" s="108" t="str">
        <f t="shared" si="18"/>
        <v>5_d</v>
      </c>
      <c r="E125" s="109">
        <v>3176</v>
      </c>
      <c r="F125" s="108"/>
      <c r="G125" s="108">
        <v>5</v>
      </c>
      <c r="H125" s="108" t="s">
        <v>8</v>
      </c>
      <c r="I125" s="108" t="str">
        <f t="shared" si="19"/>
        <v>d</v>
      </c>
      <c r="J125" s="108" t="str">
        <f t="shared" si="20"/>
        <v>5_d</v>
      </c>
      <c r="K125" s="109">
        <v>3279</v>
      </c>
      <c r="L125" s="5"/>
      <c r="M125" s="108">
        <v>5</v>
      </c>
      <c r="N125" s="108" t="s">
        <v>8</v>
      </c>
      <c r="O125" s="108" t="str">
        <f t="shared" si="21"/>
        <v>d</v>
      </c>
      <c r="P125" s="108" t="str">
        <f t="shared" si="22"/>
        <v>5_d</v>
      </c>
      <c r="Q125" s="109">
        <v>3361</v>
      </c>
      <c r="R125" s="109"/>
      <c r="S125" s="108">
        <v>5</v>
      </c>
      <c r="T125" s="108" t="s">
        <v>8</v>
      </c>
      <c r="U125" s="108" t="str">
        <f t="shared" si="23"/>
        <v>d</v>
      </c>
      <c r="V125" s="108" t="str">
        <f t="shared" si="24"/>
        <v>5_d</v>
      </c>
      <c r="W125" s="109">
        <v>3399</v>
      </c>
      <c r="X125" s="109"/>
      <c r="Y125" s="108">
        <v>5</v>
      </c>
      <c r="Z125" s="108" t="s">
        <v>8</v>
      </c>
      <c r="AA125" s="108" t="str">
        <f t="shared" si="25"/>
        <v>d</v>
      </c>
      <c r="AB125" s="108" t="str">
        <f t="shared" si="26"/>
        <v>5_d</v>
      </c>
      <c r="AC125" s="109">
        <v>3467</v>
      </c>
      <c r="AD125" s="50"/>
      <c r="AE125" s="108">
        <v>5</v>
      </c>
      <c r="AF125" s="108" t="s">
        <v>8</v>
      </c>
      <c r="AG125" s="108" t="str">
        <f t="shared" si="27"/>
        <v>d</v>
      </c>
      <c r="AH125" s="108" t="str">
        <f t="shared" si="16"/>
        <v>5_d</v>
      </c>
      <c r="AI125" s="65">
        <f t="shared" si="28"/>
        <v>3399</v>
      </c>
      <c r="AJ125" s="65">
        <f t="shared" si="29"/>
        <v>3467</v>
      </c>
      <c r="AK125" s="136">
        <f t="shared" si="30"/>
        <v>3467</v>
      </c>
      <c r="AL125" s="43">
        <f t="shared" si="31"/>
        <v>22.224358974358974</v>
      </c>
      <c r="AM125" s="43"/>
      <c r="AN125" s="43"/>
      <c r="AO125" s="43"/>
      <c r="AP125" s="43"/>
      <c r="AQ125" s="43"/>
      <c r="AR125" s="5"/>
      <c r="AS125" s="5"/>
      <c r="AT125" s="5"/>
      <c r="AU125" s="5"/>
      <c r="AV125" s="5"/>
      <c r="AW125" s="5"/>
      <c r="AX125" s="6"/>
    </row>
    <row r="126" spans="1:50" x14ac:dyDescent="0.15">
      <c r="A126" s="108">
        <v>5</v>
      </c>
      <c r="B126" s="108" t="s">
        <v>9</v>
      </c>
      <c r="C126" s="108" t="str">
        <f t="shared" si="17"/>
        <v>e</v>
      </c>
      <c r="D126" s="108" t="str">
        <f t="shared" si="18"/>
        <v>5_e</v>
      </c>
      <c r="E126" s="109">
        <v>3242</v>
      </c>
      <c r="F126" s="108"/>
      <c r="G126" s="108">
        <v>5</v>
      </c>
      <c r="H126" s="108" t="s">
        <v>9</v>
      </c>
      <c r="I126" s="108" t="str">
        <f t="shared" si="19"/>
        <v>e</v>
      </c>
      <c r="J126" s="108" t="str">
        <f t="shared" si="20"/>
        <v>5_e</v>
      </c>
      <c r="K126" s="109">
        <v>3347</v>
      </c>
      <c r="L126" s="5"/>
      <c r="M126" s="108">
        <v>5</v>
      </c>
      <c r="N126" s="108" t="s">
        <v>9</v>
      </c>
      <c r="O126" s="108" t="str">
        <f t="shared" si="21"/>
        <v>e</v>
      </c>
      <c r="P126" s="108" t="str">
        <f t="shared" si="22"/>
        <v>5_e</v>
      </c>
      <c r="Q126" s="109">
        <v>3431</v>
      </c>
      <c r="R126" s="109"/>
      <c r="S126" s="108">
        <v>5</v>
      </c>
      <c r="T126" s="108" t="s">
        <v>9</v>
      </c>
      <c r="U126" s="108" t="str">
        <f t="shared" si="23"/>
        <v>e</v>
      </c>
      <c r="V126" s="108" t="str">
        <f t="shared" si="24"/>
        <v>5_e</v>
      </c>
      <c r="W126" s="109">
        <v>3470</v>
      </c>
      <c r="X126" s="109"/>
      <c r="Y126" s="108">
        <v>5</v>
      </c>
      <c r="Z126" s="108" t="s">
        <v>9</v>
      </c>
      <c r="AA126" s="108" t="str">
        <f t="shared" si="25"/>
        <v>e</v>
      </c>
      <c r="AB126" s="108" t="str">
        <f t="shared" si="26"/>
        <v>5_e</v>
      </c>
      <c r="AC126" s="109">
        <v>3539</v>
      </c>
      <c r="AD126" s="50"/>
      <c r="AE126" s="108">
        <v>5</v>
      </c>
      <c r="AF126" s="108" t="s">
        <v>9</v>
      </c>
      <c r="AG126" s="108" t="str">
        <f t="shared" si="27"/>
        <v>e</v>
      </c>
      <c r="AH126" s="108" t="str">
        <f t="shared" si="16"/>
        <v>5_e</v>
      </c>
      <c r="AI126" s="65">
        <f t="shared" si="28"/>
        <v>3470</v>
      </c>
      <c r="AJ126" s="65">
        <f t="shared" si="29"/>
        <v>3539</v>
      </c>
      <c r="AK126" s="136">
        <f t="shared" si="30"/>
        <v>3539</v>
      </c>
      <c r="AL126" s="43">
        <f t="shared" si="31"/>
        <v>22.685897435897434</v>
      </c>
      <c r="AM126" s="43"/>
      <c r="AN126" s="43"/>
      <c r="AO126" s="43"/>
      <c r="AP126" s="43"/>
      <c r="AQ126" s="43"/>
      <c r="AR126" s="5"/>
      <c r="AS126" s="5"/>
      <c r="AT126" s="5"/>
      <c r="AU126" s="5"/>
      <c r="AV126" s="5"/>
      <c r="AW126" s="5"/>
      <c r="AX126" s="6"/>
    </row>
    <row r="127" spans="1:50" x14ac:dyDescent="0.15">
      <c r="A127" s="108">
        <v>6</v>
      </c>
      <c r="B127" s="108" t="s">
        <v>2</v>
      </c>
      <c r="C127" s="108" t="str">
        <f t="shared" si="17"/>
        <v>Start</v>
      </c>
      <c r="D127" s="108" t="str">
        <f t="shared" si="18"/>
        <v>6_Start</v>
      </c>
      <c r="E127" s="109">
        <v>2219</v>
      </c>
      <c r="F127" s="108"/>
      <c r="G127" s="108">
        <v>6</v>
      </c>
      <c r="H127" s="108" t="s">
        <v>2</v>
      </c>
      <c r="I127" s="108" t="str">
        <f t="shared" si="19"/>
        <v>Start</v>
      </c>
      <c r="J127" s="108" t="str">
        <f t="shared" si="20"/>
        <v>6_Start</v>
      </c>
      <c r="K127" s="109">
        <v>2291</v>
      </c>
      <c r="L127" s="5"/>
      <c r="M127" s="108">
        <v>6</v>
      </c>
      <c r="N127" s="108" t="s">
        <v>2</v>
      </c>
      <c r="O127" s="108" t="str">
        <f t="shared" si="21"/>
        <v>Start</v>
      </c>
      <c r="P127" s="108" t="str">
        <f t="shared" si="22"/>
        <v>6_Start</v>
      </c>
      <c r="Q127" s="109">
        <v>2348</v>
      </c>
      <c r="R127" s="109"/>
      <c r="S127" s="108">
        <v>6</v>
      </c>
      <c r="T127" s="108" t="s">
        <v>2</v>
      </c>
      <c r="U127" s="108" t="str">
        <f t="shared" si="23"/>
        <v>Start</v>
      </c>
      <c r="V127" s="108" t="str">
        <f t="shared" si="24"/>
        <v>6_Start</v>
      </c>
      <c r="W127" s="109">
        <v>2375</v>
      </c>
      <c r="X127" s="109"/>
      <c r="Y127" s="108">
        <v>6</v>
      </c>
      <c r="Z127" s="108" t="s">
        <v>2</v>
      </c>
      <c r="AA127" s="108" t="str">
        <f t="shared" si="25"/>
        <v>Start</v>
      </c>
      <c r="AB127" s="108" t="str">
        <f t="shared" si="26"/>
        <v>6_Start</v>
      </c>
      <c r="AC127" s="109">
        <v>2423</v>
      </c>
      <c r="AD127" s="50"/>
      <c r="AE127" s="108">
        <v>6</v>
      </c>
      <c r="AF127" s="108" t="s">
        <v>2</v>
      </c>
      <c r="AG127" s="108" t="str">
        <f t="shared" si="27"/>
        <v>Start</v>
      </c>
      <c r="AH127" s="108" t="str">
        <f t="shared" si="16"/>
        <v>6_Start</v>
      </c>
      <c r="AI127" s="65">
        <f t="shared" si="28"/>
        <v>2375</v>
      </c>
      <c r="AJ127" s="65">
        <f t="shared" si="29"/>
        <v>2423</v>
      </c>
      <c r="AK127" s="136">
        <f t="shared" si="30"/>
        <v>2423</v>
      </c>
      <c r="AL127" s="43">
        <f t="shared" si="31"/>
        <v>15.532051282051283</v>
      </c>
      <c r="AM127" s="43"/>
      <c r="AN127" s="43"/>
      <c r="AO127" s="43"/>
      <c r="AP127" s="43"/>
      <c r="AQ127" s="43"/>
      <c r="AR127" s="5"/>
      <c r="AS127" s="5"/>
      <c r="AT127" s="5"/>
      <c r="AU127" s="5"/>
      <c r="AV127" s="5"/>
      <c r="AW127" s="5"/>
      <c r="AX127" s="6"/>
    </row>
    <row r="128" spans="1:50" x14ac:dyDescent="0.15">
      <c r="A128" s="108">
        <v>6</v>
      </c>
      <c r="B128" s="108">
        <v>0</v>
      </c>
      <c r="C128" s="108">
        <f t="shared" si="17"/>
        <v>0</v>
      </c>
      <c r="D128" s="108" t="str">
        <f t="shared" si="18"/>
        <v>6_0</v>
      </c>
      <c r="E128" s="109">
        <v>2264</v>
      </c>
      <c r="F128" s="108"/>
      <c r="G128" s="108">
        <v>6</v>
      </c>
      <c r="H128" s="108">
        <v>0</v>
      </c>
      <c r="I128" s="108">
        <f t="shared" si="19"/>
        <v>0</v>
      </c>
      <c r="J128" s="108" t="str">
        <f t="shared" si="20"/>
        <v>6_0</v>
      </c>
      <c r="K128" s="109">
        <v>2338</v>
      </c>
      <c r="L128" s="5"/>
      <c r="M128" s="108">
        <v>6</v>
      </c>
      <c r="N128" s="108">
        <v>0</v>
      </c>
      <c r="O128" s="108">
        <f t="shared" si="21"/>
        <v>0</v>
      </c>
      <c r="P128" s="108" t="str">
        <f t="shared" si="22"/>
        <v>6_0</v>
      </c>
      <c r="Q128" s="109">
        <v>2396</v>
      </c>
      <c r="R128" s="109"/>
      <c r="S128" s="108">
        <v>6</v>
      </c>
      <c r="T128" s="108">
        <v>0</v>
      </c>
      <c r="U128" s="108">
        <f t="shared" si="23"/>
        <v>0</v>
      </c>
      <c r="V128" s="108" t="str">
        <f t="shared" si="24"/>
        <v>6_0</v>
      </c>
      <c r="W128" s="109">
        <v>2423</v>
      </c>
      <c r="X128" s="109"/>
      <c r="Y128" s="108">
        <v>6</v>
      </c>
      <c r="Z128" s="108">
        <v>0</v>
      </c>
      <c r="AA128" s="108">
        <f t="shared" si="25"/>
        <v>0</v>
      </c>
      <c r="AB128" s="108" t="str">
        <f t="shared" si="26"/>
        <v>6_0</v>
      </c>
      <c r="AC128" s="109">
        <v>2471</v>
      </c>
      <c r="AD128" s="50"/>
      <c r="AE128" s="108">
        <v>6</v>
      </c>
      <c r="AF128" s="108">
        <v>0</v>
      </c>
      <c r="AG128" s="108">
        <f t="shared" si="27"/>
        <v>0</v>
      </c>
      <c r="AH128" s="108" t="str">
        <f t="shared" si="16"/>
        <v>6_0</v>
      </c>
      <c r="AI128" s="65">
        <f t="shared" si="28"/>
        <v>2423</v>
      </c>
      <c r="AJ128" s="65">
        <f t="shared" si="29"/>
        <v>2471</v>
      </c>
      <c r="AK128" s="136">
        <f t="shared" si="30"/>
        <v>2471</v>
      </c>
      <c r="AL128" s="43">
        <f t="shared" si="31"/>
        <v>15.839743589743589</v>
      </c>
      <c r="AM128" s="43"/>
      <c r="AN128" s="43"/>
      <c r="AO128" s="43"/>
      <c r="AP128" s="43"/>
      <c r="AQ128" s="43"/>
      <c r="AR128" s="5"/>
      <c r="AS128" s="5"/>
      <c r="AT128" s="5"/>
      <c r="AU128" s="5"/>
      <c r="AV128" s="5"/>
      <c r="AW128" s="5"/>
      <c r="AX128" s="6"/>
    </row>
    <row r="129" spans="1:50" x14ac:dyDescent="0.15">
      <c r="A129" s="108">
        <v>6</v>
      </c>
      <c r="B129" s="108">
        <v>1</v>
      </c>
      <c r="C129" s="108">
        <f t="shared" si="17"/>
        <v>1</v>
      </c>
      <c r="D129" s="108" t="str">
        <f t="shared" si="18"/>
        <v>6_1</v>
      </c>
      <c r="E129" s="109">
        <v>2327</v>
      </c>
      <c r="F129" s="108"/>
      <c r="G129" s="108">
        <v>6</v>
      </c>
      <c r="H129" s="108">
        <v>1</v>
      </c>
      <c r="I129" s="108">
        <f t="shared" si="19"/>
        <v>1</v>
      </c>
      <c r="J129" s="108" t="str">
        <f t="shared" si="20"/>
        <v>6_1</v>
      </c>
      <c r="K129" s="109">
        <v>2403</v>
      </c>
      <c r="L129" s="5"/>
      <c r="M129" s="108">
        <v>6</v>
      </c>
      <c r="N129" s="108">
        <v>1</v>
      </c>
      <c r="O129" s="108">
        <f t="shared" si="21"/>
        <v>1</v>
      </c>
      <c r="P129" s="108" t="str">
        <f t="shared" si="22"/>
        <v>6_1</v>
      </c>
      <c r="Q129" s="109">
        <v>2463</v>
      </c>
      <c r="R129" s="109"/>
      <c r="S129" s="108">
        <v>6</v>
      </c>
      <c r="T129" s="108">
        <v>1</v>
      </c>
      <c r="U129" s="108">
        <f t="shared" si="23"/>
        <v>1</v>
      </c>
      <c r="V129" s="108" t="str">
        <f t="shared" si="24"/>
        <v>6_1</v>
      </c>
      <c r="W129" s="109">
        <v>2491</v>
      </c>
      <c r="X129" s="109"/>
      <c r="Y129" s="108">
        <v>6</v>
      </c>
      <c r="Z129" s="108">
        <v>1</v>
      </c>
      <c r="AA129" s="108">
        <f t="shared" si="25"/>
        <v>1</v>
      </c>
      <c r="AB129" s="108" t="str">
        <f t="shared" si="26"/>
        <v>6_1</v>
      </c>
      <c r="AC129" s="109">
        <v>2541</v>
      </c>
      <c r="AD129" s="50"/>
      <c r="AE129" s="108">
        <v>6</v>
      </c>
      <c r="AF129" s="108">
        <v>1</v>
      </c>
      <c r="AG129" s="108">
        <f t="shared" si="27"/>
        <v>1</v>
      </c>
      <c r="AH129" s="108" t="str">
        <f t="shared" si="16"/>
        <v>6_1</v>
      </c>
      <c r="AI129" s="65">
        <f t="shared" si="28"/>
        <v>2491</v>
      </c>
      <c r="AJ129" s="65">
        <f t="shared" si="29"/>
        <v>2541</v>
      </c>
      <c r="AK129" s="136">
        <f t="shared" si="30"/>
        <v>2541</v>
      </c>
      <c r="AL129" s="43">
        <f t="shared" si="31"/>
        <v>16.28846153846154</v>
      </c>
      <c r="AM129" s="43"/>
      <c r="AN129" s="43"/>
      <c r="AO129" s="43"/>
      <c r="AP129" s="43"/>
      <c r="AQ129" s="43"/>
      <c r="AR129" s="5"/>
      <c r="AS129" s="5"/>
      <c r="AT129" s="5"/>
      <c r="AU129" s="5"/>
      <c r="AV129" s="5"/>
      <c r="AW129" s="5"/>
      <c r="AX129" s="6"/>
    </row>
    <row r="130" spans="1:50" x14ac:dyDescent="0.15">
      <c r="A130" s="108">
        <v>6</v>
      </c>
      <c r="B130" s="108">
        <v>2</v>
      </c>
      <c r="C130" s="108">
        <f t="shared" si="17"/>
        <v>2</v>
      </c>
      <c r="D130" s="108" t="str">
        <f t="shared" si="18"/>
        <v>6_2</v>
      </c>
      <c r="E130" s="109">
        <v>2403</v>
      </c>
      <c r="F130" s="108"/>
      <c r="G130" s="108">
        <v>6</v>
      </c>
      <c r="H130" s="108">
        <v>2</v>
      </c>
      <c r="I130" s="108">
        <f t="shared" si="19"/>
        <v>2</v>
      </c>
      <c r="J130" s="108" t="str">
        <f t="shared" si="20"/>
        <v>6_2</v>
      </c>
      <c r="K130" s="109">
        <v>2481</v>
      </c>
      <c r="L130" s="5"/>
      <c r="M130" s="108">
        <v>6</v>
      </c>
      <c r="N130" s="108">
        <v>2</v>
      </c>
      <c r="O130" s="108">
        <f t="shared" si="21"/>
        <v>2</v>
      </c>
      <c r="P130" s="108" t="str">
        <f t="shared" si="22"/>
        <v>6_2</v>
      </c>
      <c r="Q130" s="109">
        <v>2543</v>
      </c>
      <c r="R130" s="109"/>
      <c r="S130" s="108">
        <v>6</v>
      </c>
      <c r="T130" s="108">
        <v>2</v>
      </c>
      <c r="U130" s="108">
        <f t="shared" si="23"/>
        <v>2</v>
      </c>
      <c r="V130" s="108" t="str">
        <f t="shared" si="24"/>
        <v>6_2</v>
      </c>
      <c r="W130" s="109">
        <v>2572</v>
      </c>
      <c r="X130" s="109"/>
      <c r="Y130" s="108">
        <v>6</v>
      </c>
      <c r="Z130" s="108">
        <v>2</v>
      </c>
      <c r="AA130" s="108">
        <f t="shared" si="25"/>
        <v>2</v>
      </c>
      <c r="AB130" s="108" t="str">
        <f t="shared" si="26"/>
        <v>6_2</v>
      </c>
      <c r="AC130" s="109">
        <v>2623</v>
      </c>
      <c r="AD130" s="50"/>
      <c r="AE130" s="108">
        <v>6</v>
      </c>
      <c r="AF130" s="108">
        <v>2</v>
      </c>
      <c r="AG130" s="108">
        <f t="shared" si="27"/>
        <v>2</v>
      </c>
      <c r="AH130" s="108" t="str">
        <f t="shared" si="16"/>
        <v>6_2</v>
      </c>
      <c r="AI130" s="65">
        <f t="shared" si="28"/>
        <v>2572</v>
      </c>
      <c r="AJ130" s="65">
        <f t="shared" si="29"/>
        <v>2623</v>
      </c>
      <c r="AK130" s="136">
        <f t="shared" si="30"/>
        <v>2623</v>
      </c>
      <c r="AL130" s="43">
        <f t="shared" si="31"/>
        <v>16.814102564102566</v>
      </c>
      <c r="AM130" s="43"/>
      <c r="AN130" s="43"/>
      <c r="AO130" s="43"/>
      <c r="AP130" s="43"/>
      <c r="AQ130" s="43"/>
      <c r="AR130" s="5"/>
      <c r="AS130" s="5"/>
      <c r="AT130" s="5"/>
      <c r="AU130" s="5"/>
      <c r="AV130" s="5"/>
      <c r="AW130" s="5"/>
      <c r="AX130" s="6"/>
    </row>
    <row r="131" spans="1:50" x14ac:dyDescent="0.15">
      <c r="A131" s="108">
        <v>6</v>
      </c>
      <c r="B131" s="108">
        <v>3</v>
      </c>
      <c r="C131" s="108">
        <f t="shared" si="17"/>
        <v>3</v>
      </c>
      <c r="D131" s="108" t="str">
        <f t="shared" si="18"/>
        <v>6_3</v>
      </c>
      <c r="E131" s="109">
        <v>2470</v>
      </c>
      <c r="F131" s="108"/>
      <c r="G131" s="108">
        <v>6</v>
      </c>
      <c r="H131" s="108">
        <v>3</v>
      </c>
      <c r="I131" s="108">
        <f t="shared" si="19"/>
        <v>3</v>
      </c>
      <c r="J131" s="108" t="str">
        <f t="shared" si="20"/>
        <v>6_3</v>
      </c>
      <c r="K131" s="109">
        <v>2550</v>
      </c>
      <c r="L131" s="5"/>
      <c r="M131" s="108">
        <v>6</v>
      </c>
      <c r="N131" s="108">
        <v>3</v>
      </c>
      <c r="O131" s="108">
        <f t="shared" si="21"/>
        <v>3</v>
      </c>
      <c r="P131" s="108" t="str">
        <f t="shared" si="22"/>
        <v>6_3</v>
      </c>
      <c r="Q131" s="109">
        <v>2614</v>
      </c>
      <c r="R131" s="109"/>
      <c r="S131" s="108">
        <v>6</v>
      </c>
      <c r="T131" s="108">
        <v>3</v>
      </c>
      <c r="U131" s="108">
        <f t="shared" si="23"/>
        <v>3</v>
      </c>
      <c r="V131" s="108" t="str">
        <f t="shared" si="24"/>
        <v>6_3</v>
      </c>
      <c r="W131" s="109">
        <v>2644</v>
      </c>
      <c r="X131" s="109"/>
      <c r="Y131" s="108">
        <v>6</v>
      </c>
      <c r="Z131" s="108">
        <v>3</v>
      </c>
      <c r="AA131" s="108">
        <f t="shared" si="25"/>
        <v>3</v>
      </c>
      <c r="AB131" s="108" t="str">
        <f t="shared" si="26"/>
        <v>6_3</v>
      </c>
      <c r="AC131" s="109">
        <v>2697</v>
      </c>
      <c r="AD131" s="50"/>
      <c r="AE131" s="108">
        <v>6</v>
      </c>
      <c r="AF131" s="108">
        <v>3</v>
      </c>
      <c r="AG131" s="108">
        <f t="shared" si="27"/>
        <v>3</v>
      </c>
      <c r="AH131" s="108" t="str">
        <f t="shared" si="16"/>
        <v>6_3</v>
      </c>
      <c r="AI131" s="65">
        <f t="shared" si="28"/>
        <v>2644</v>
      </c>
      <c r="AJ131" s="65">
        <f t="shared" si="29"/>
        <v>2697</v>
      </c>
      <c r="AK131" s="136">
        <f t="shared" si="30"/>
        <v>2697</v>
      </c>
      <c r="AL131" s="43">
        <f t="shared" si="31"/>
        <v>17.28846153846154</v>
      </c>
      <c r="AM131" s="43"/>
      <c r="AN131" s="43"/>
      <c r="AO131" s="43"/>
      <c r="AP131" s="43"/>
      <c r="AQ131" s="43"/>
      <c r="AR131" s="5"/>
      <c r="AS131" s="5"/>
      <c r="AT131" s="5"/>
      <c r="AU131" s="5"/>
      <c r="AV131" s="5"/>
      <c r="AW131" s="5"/>
      <c r="AX131" s="6"/>
    </row>
    <row r="132" spans="1:50" x14ac:dyDescent="0.15">
      <c r="A132" s="108">
        <v>6</v>
      </c>
      <c r="B132" s="108">
        <v>4</v>
      </c>
      <c r="C132" s="108">
        <f t="shared" si="17"/>
        <v>4</v>
      </c>
      <c r="D132" s="108" t="str">
        <f t="shared" si="18"/>
        <v>6_4</v>
      </c>
      <c r="E132" s="109">
        <v>2544</v>
      </c>
      <c r="F132" s="108"/>
      <c r="G132" s="108">
        <v>6</v>
      </c>
      <c r="H132" s="108">
        <v>4</v>
      </c>
      <c r="I132" s="108">
        <f t="shared" si="19"/>
        <v>4</v>
      </c>
      <c r="J132" s="108" t="str">
        <f t="shared" si="20"/>
        <v>6_4</v>
      </c>
      <c r="K132" s="109">
        <v>2627</v>
      </c>
      <c r="L132" s="5"/>
      <c r="M132" s="108">
        <v>6</v>
      </c>
      <c r="N132" s="108">
        <v>4</v>
      </c>
      <c r="O132" s="108">
        <f t="shared" si="21"/>
        <v>4</v>
      </c>
      <c r="P132" s="108" t="str">
        <f t="shared" si="22"/>
        <v>6_4</v>
      </c>
      <c r="Q132" s="109">
        <v>2693</v>
      </c>
      <c r="R132" s="109"/>
      <c r="S132" s="108">
        <v>6</v>
      </c>
      <c r="T132" s="108">
        <v>4</v>
      </c>
      <c r="U132" s="108">
        <f t="shared" si="23"/>
        <v>4</v>
      </c>
      <c r="V132" s="108" t="str">
        <f t="shared" si="24"/>
        <v>6_4</v>
      </c>
      <c r="W132" s="109">
        <v>2723</v>
      </c>
      <c r="X132" s="109"/>
      <c r="Y132" s="108">
        <v>6</v>
      </c>
      <c r="Z132" s="108">
        <v>4</v>
      </c>
      <c r="AA132" s="108">
        <f t="shared" si="25"/>
        <v>4</v>
      </c>
      <c r="AB132" s="108" t="str">
        <f t="shared" si="26"/>
        <v>6_4</v>
      </c>
      <c r="AC132" s="109">
        <v>2777</v>
      </c>
      <c r="AD132" s="50"/>
      <c r="AE132" s="108">
        <v>6</v>
      </c>
      <c r="AF132" s="108">
        <v>4</v>
      </c>
      <c r="AG132" s="108">
        <f t="shared" si="27"/>
        <v>4</v>
      </c>
      <c r="AH132" s="108" t="str">
        <f t="shared" si="16"/>
        <v>6_4</v>
      </c>
      <c r="AI132" s="65">
        <f t="shared" si="28"/>
        <v>2723</v>
      </c>
      <c r="AJ132" s="65">
        <f t="shared" si="29"/>
        <v>2777</v>
      </c>
      <c r="AK132" s="136">
        <f t="shared" si="30"/>
        <v>2777</v>
      </c>
      <c r="AL132" s="43">
        <f t="shared" si="31"/>
        <v>17.801282051282051</v>
      </c>
      <c r="AM132" s="43"/>
      <c r="AN132" s="43"/>
      <c r="AO132" s="43"/>
      <c r="AP132" s="43"/>
      <c r="AQ132" s="43"/>
      <c r="AR132" s="5"/>
      <c r="AS132" s="5"/>
      <c r="AT132" s="5"/>
      <c r="AU132" s="5"/>
      <c r="AV132" s="5"/>
      <c r="AW132" s="5"/>
      <c r="AX132" s="6"/>
    </row>
    <row r="133" spans="1:50" x14ac:dyDescent="0.15">
      <c r="A133" s="108">
        <v>6</v>
      </c>
      <c r="B133" s="108">
        <v>5</v>
      </c>
      <c r="C133" s="108">
        <f t="shared" si="17"/>
        <v>5</v>
      </c>
      <c r="D133" s="108" t="str">
        <f t="shared" si="18"/>
        <v>6_5</v>
      </c>
      <c r="E133" s="109">
        <v>2609</v>
      </c>
      <c r="F133" s="108"/>
      <c r="G133" s="108">
        <v>6</v>
      </c>
      <c r="H133" s="108">
        <v>5</v>
      </c>
      <c r="I133" s="108">
        <f t="shared" si="19"/>
        <v>5</v>
      </c>
      <c r="J133" s="108" t="str">
        <f t="shared" si="20"/>
        <v>6_5</v>
      </c>
      <c r="K133" s="109">
        <v>2694</v>
      </c>
      <c r="L133" s="5"/>
      <c r="M133" s="108">
        <v>6</v>
      </c>
      <c r="N133" s="108">
        <v>5</v>
      </c>
      <c r="O133" s="108">
        <f t="shared" si="21"/>
        <v>5</v>
      </c>
      <c r="P133" s="108" t="str">
        <f t="shared" si="22"/>
        <v>6_5</v>
      </c>
      <c r="Q133" s="109">
        <v>2761</v>
      </c>
      <c r="R133" s="109"/>
      <c r="S133" s="108">
        <v>6</v>
      </c>
      <c r="T133" s="108">
        <v>5</v>
      </c>
      <c r="U133" s="108">
        <f t="shared" si="23"/>
        <v>5</v>
      </c>
      <c r="V133" s="108" t="str">
        <f t="shared" si="24"/>
        <v>6_5</v>
      </c>
      <c r="W133" s="109">
        <v>2792</v>
      </c>
      <c r="X133" s="109"/>
      <c r="Y133" s="108">
        <v>6</v>
      </c>
      <c r="Z133" s="108">
        <v>5</v>
      </c>
      <c r="AA133" s="108">
        <f t="shared" si="25"/>
        <v>5</v>
      </c>
      <c r="AB133" s="108" t="str">
        <f t="shared" si="26"/>
        <v>6_5</v>
      </c>
      <c r="AC133" s="109">
        <v>2848</v>
      </c>
      <c r="AD133" s="50"/>
      <c r="AE133" s="108">
        <v>6</v>
      </c>
      <c r="AF133" s="108">
        <v>5</v>
      </c>
      <c r="AG133" s="108">
        <f t="shared" si="27"/>
        <v>5</v>
      </c>
      <c r="AH133" s="108" t="str">
        <f t="shared" si="16"/>
        <v>6_5</v>
      </c>
      <c r="AI133" s="65">
        <f t="shared" si="28"/>
        <v>2792</v>
      </c>
      <c r="AJ133" s="65">
        <f t="shared" si="29"/>
        <v>2848</v>
      </c>
      <c r="AK133" s="136">
        <f t="shared" si="30"/>
        <v>2848</v>
      </c>
      <c r="AL133" s="43">
        <f t="shared" si="31"/>
        <v>18.256410256410255</v>
      </c>
      <c r="AM133" s="43"/>
      <c r="AN133" s="43"/>
      <c r="AO133" s="43"/>
      <c r="AP133" s="43"/>
      <c r="AQ133" s="43"/>
      <c r="AR133" s="5"/>
      <c r="AS133" s="5"/>
      <c r="AT133" s="5"/>
      <c r="AU133" s="5"/>
      <c r="AV133" s="5"/>
      <c r="AW133" s="5"/>
      <c r="AX133" s="6"/>
    </row>
    <row r="134" spans="1:50" x14ac:dyDescent="0.15">
      <c r="A134" s="108">
        <v>6</v>
      </c>
      <c r="B134" s="108">
        <v>6</v>
      </c>
      <c r="C134" s="108">
        <f t="shared" si="17"/>
        <v>6</v>
      </c>
      <c r="D134" s="108" t="str">
        <f t="shared" si="18"/>
        <v>6_6</v>
      </c>
      <c r="E134" s="109">
        <v>2676</v>
      </c>
      <c r="F134" s="108"/>
      <c r="G134" s="108">
        <v>6</v>
      </c>
      <c r="H134" s="108">
        <v>6</v>
      </c>
      <c r="I134" s="108">
        <f t="shared" si="19"/>
        <v>6</v>
      </c>
      <c r="J134" s="108" t="str">
        <f t="shared" si="20"/>
        <v>6_6</v>
      </c>
      <c r="K134" s="109">
        <v>2763</v>
      </c>
      <c r="L134" s="5"/>
      <c r="M134" s="108">
        <v>6</v>
      </c>
      <c r="N134" s="108">
        <v>6</v>
      </c>
      <c r="O134" s="108">
        <f t="shared" si="21"/>
        <v>6</v>
      </c>
      <c r="P134" s="108" t="str">
        <f t="shared" si="22"/>
        <v>6_6</v>
      </c>
      <c r="Q134" s="109">
        <v>2832</v>
      </c>
      <c r="R134" s="109"/>
      <c r="S134" s="108">
        <v>6</v>
      </c>
      <c r="T134" s="108">
        <v>6</v>
      </c>
      <c r="U134" s="108">
        <f t="shared" si="23"/>
        <v>6</v>
      </c>
      <c r="V134" s="108" t="str">
        <f t="shared" si="24"/>
        <v>6_6</v>
      </c>
      <c r="W134" s="109">
        <v>2864</v>
      </c>
      <c r="X134" s="109"/>
      <c r="Y134" s="108">
        <v>6</v>
      </c>
      <c r="Z134" s="108">
        <v>6</v>
      </c>
      <c r="AA134" s="108">
        <f t="shared" si="25"/>
        <v>6</v>
      </c>
      <c r="AB134" s="108" t="str">
        <f t="shared" si="26"/>
        <v>6_6</v>
      </c>
      <c r="AC134" s="109">
        <v>2921</v>
      </c>
      <c r="AD134" s="50"/>
      <c r="AE134" s="108">
        <v>6</v>
      </c>
      <c r="AF134" s="108">
        <v>6</v>
      </c>
      <c r="AG134" s="108">
        <f t="shared" si="27"/>
        <v>6</v>
      </c>
      <c r="AH134" s="108" t="str">
        <f t="shared" si="16"/>
        <v>6_6</v>
      </c>
      <c r="AI134" s="65">
        <f t="shared" si="28"/>
        <v>2864</v>
      </c>
      <c r="AJ134" s="65">
        <f t="shared" si="29"/>
        <v>2921</v>
      </c>
      <c r="AK134" s="136">
        <f t="shared" si="30"/>
        <v>2921</v>
      </c>
      <c r="AL134" s="43">
        <f t="shared" si="31"/>
        <v>18.724358974358974</v>
      </c>
      <c r="AM134" s="43"/>
      <c r="AN134" s="43"/>
      <c r="AO134" s="43"/>
      <c r="AP134" s="43"/>
      <c r="AQ134" s="43"/>
      <c r="AR134" s="5"/>
      <c r="AS134" s="5"/>
      <c r="AT134" s="5"/>
      <c r="AU134" s="5"/>
      <c r="AV134" s="5"/>
      <c r="AW134" s="5"/>
      <c r="AX134" s="6"/>
    </row>
    <row r="135" spans="1:50" x14ac:dyDescent="0.15">
      <c r="A135" s="108">
        <v>6</v>
      </c>
      <c r="B135" s="108">
        <v>7</v>
      </c>
      <c r="C135" s="108">
        <f t="shared" si="17"/>
        <v>7</v>
      </c>
      <c r="D135" s="108" t="str">
        <f t="shared" si="18"/>
        <v>6_7</v>
      </c>
      <c r="E135" s="109">
        <v>2729</v>
      </c>
      <c r="F135" s="108"/>
      <c r="G135" s="108">
        <v>6</v>
      </c>
      <c r="H135" s="108">
        <v>7</v>
      </c>
      <c r="I135" s="108">
        <f t="shared" si="19"/>
        <v>7</v>
      </c>
      <c r="J135" s="108" t="str">
        <f t="shared" si="20"/>
        <v>6_7</v>
      </c>
      <c r="K135" s="109">
        <v>2818</v>
      </c>
      <c r="L135" s="5"/>
      <c r="M135" s="108">
        <v>6</v>
      </c>
      <c r="N135" s="108">
        <v>7</v>
      </c>
      <c r="O135" s="108">
        <f t="shared" si="21"/>
        <v>7</v>
      </c>
      <c r="P135" s="108" t="str">
        <f t="shared" si="22"/>
        <v>6_7</v>
      </c>
      <c r="Q135" s="109">
        <v>2888</v>
      </c>
      <c r="R135" s="109"/>
      <c r="S135" s="108">
        <v>6</v>
      </c>
      <c r="T135" s="108">
        <v>7</v>
      </c>
      <c r="U135" s="108">
        <f t="shared" si="23"/>
        <v>7</v>
      </c>
      <c r="V135" s="108" t="str">
        <f t="shared" si="24"/>
        <v>6_7</v>
      </c>
      <c r="W135" s="109">
        <v>2921</v>
      </c>
      <c r="X135" s="109"/>
      <c r="Y135" s="108">
        <v>6</v>
      </c>
      <c r="Z135" s="108">
        <v>7</v>
      </c>
      <c r="AA135" s="108">
        <f t="shared" si="25"/>
        <v>7</v>
      </c>
      <c r="AB135" s="108" t="str">
        <f t="shared" si="26"/>
        <v>6_7</v>
      </c>
      <c r="AC135" s="109">
        <v>2979</v>
      </c>
      <c r="AD135" s="50"/>
      <c r="AE135" s="108">
        <v>6</v>
      </c>
      <c r="AF135" s="108">
        <v>7</v>
      </c>
      <c r="AG135" s="108">
        <f t="shared" si="27"/>
        <v>7</v>
      </c>
      <c r="AH135" s="108" t="str">
        <f t="shared" si="16"/>
        <v>6_7</v>
      </c>
      <c r="AI135" s="65">
        <f t="shared" si="28"/>
        <v>2921</v>
      </c>
      <c r="AJ135" s="65">
        <f t="shared" si="29"/>
        <v>2979</v>
      </c>
      <c r="AK135" s="136">
        <f t="shared" si="30"/>
        <v>2979</v>
      </c>
      <c r="AL135" s="43">
        <f t="shared" si="31"/>
        <v>19.096153846153847</v>
      </c>
      <c r="AM135" s="43"/>
      <c r="AN135" s="43"/>
      <c r="AO135" s="43"/>
      <c r="AP135" s="43"/>
      <c r="AQ135" s="43"/>
      <c r="AR135" s="5"/>
      <c r="AS135" s="5"/>
      <c r="AT135" s="5"/>
      <c r="AU135" s="5"/>
      <c r="AV135" s="5"/>
      <c r="AW135" s="5"/>
      <c r="AX135" s="6"/>
    </row>
    <row r="136" spans="1:50" x14ac:dyDescent="0.15">
      <c r="A136" s="108">
        <v>6</v>
      </c>
      <c r="B136" s="108">
        <v>8</v>
      </c>
      <c r="C136" s="108">
        <f t="shared" si="17"/>
        <v>8</v>
      </c>
      <c r="D136" s="108" t="str">
        <f t="shared" si="18"/>
        <v>6_8</v>
      </c>
      <c r="E136" s="109">
        <v>2789</v>
      </c>
      <c r="F136" s="108"/>
      <c r="G136" s="108">
        <v>6</v>
      </c>
      <c r="H136" s="108">
        <v>8</v>
      </c>
      <c r="I136" s="108">
        <f t="shared" si="19"/>
        <v>8</v>
      </c>
      <c r="J136" s="108" t="str">
        <f t="shared" si="20"/>
        <v>6_8</v>
      </c>
      <c r="K136" s="109">
        <v>2880</v>
      </c>
      <c r="L136" s="5"/>
      <c r="M136" s="108">
        <v>6</v>
      </c>
      <c r="N136" s="108">
        <v>8</v>
      </c>
      <c r="O136" s="108">
        <f t="shared" si="21"/>
        <v>8</v>
      </c>
      <c r="P136" s="108" t="str">
        <f t="shared" si="22"/>
        <v>6_8</v>
      </c>
      <c r="Q136" s="109">
        <v>2952</v>
      </c>
      <c r="R136" s="109"/>
      <c r="S136" s="108">
        <v>6</v>
      </c>
      <c r="T136" s="108">
        <v>8</v>
      </c>
      <c r="U136" s="108">
        <f t="shared" si="23"/>
        <v>8</v>
      </c>
      <c r="V136" s="108" t="str">
        <f t="shared" si="24"/>
        <v>6_8</v>
      </c>
      <c r="W136" s="109">
        <v>2985</v>
      </c>
      <c r="X136" s="109"/>
      <c r="Y136" s="108">
        <v>6</v>
      </c>
      <c r="Z136" s="108">
        <v>8</v>
      </c>
      <c r="AA136" s="108">
        <f t="shared" si="25"/>
        <v>8</v>
      </c>
      <c r="AB136" s="108" t="str">
        <f t="shared" si="26"/>
        <v>6_8</v>
      </c>
      <c r="AC136" s="109">
        <v>3045</v>
      </c>
      <c r="AD136" s="50"/>
      <c r="AE136" s="108">
        <v>6</v>
      </c>
      <c r="AF136" s="108">
        <v>8</v>
      </c>
      <c r="AG136" s="108">
        <f t="shared" si="27"/>
        <v>8</v>
      </c>
      <c r="AH136" s="108" t="str">
        <f t="shared" si="16"/>
        <v>6_8</v>
      </c>
      <c r="AI136" s="65">
        <f t="shared" si="28"/>
        <v>2985</v>
      </c>
      <c r="AJ136" s="65">
        <f t="shared" si="29"/>
        <v>3045</v>
      </c>
      <c r="AK136" s="136">
        <f t="shared" si="30"/>
        <v>3045</v>
      </c>
      <c r="AL136" s="43">
        <f t="shared" si="31"/>
        <v>19.51923076923077</v>
      </c>
      <c r="AM136" s="43"/>
      <c r="AN136" s="43"/>
      <c r="AO136" s="43"/>
      <c r="AP136" s="43"/>
      <c r="AQ136" s="43"/>
      <c r="AR136" s="5"/>
      <c r="AS136" s="5"/>
      <c r="AT136" s="5"/>
      <c r="AU136" s="5"/>
      <c r="AV136" s="5"/>
      <c r="AW136" s="5"/>
      <c r="AX136" s="6"/>
    </row>
    <row r="137" spans="1:50" x14ac:dyDescent="0.15">
      <c r="A137" s="108">
        <v>6</v>
      </c>
      <c r="B137" s="108">
        <v>9</v>
      </c>
      <c r="C137" s="108">
        <f t="shared" si="17"/>
        <v>9</v>
      </c>
      <c r="D137" s="108" t="str">
        <f t="shared" si="18"/>
        <v>6_9</v>
      </c>
      <c r="E137" s="109">
        <v>2844</v>
      </c>
      <c r="F137" s="108"/>
      <c r="G137" s="108">
        <v>6</v>
      </c>
      <c r="H137" s="108">
        <v>9</v>
      </c>
      <c r="I137" s="108">
        <f t="shared" si="19"/>
        <v>9</v>
      </c>
      <c r="J137" s="108" t="str">
        <f t="shared" si="20"/>
        <v>6_9</v>
      </c>
      <c r="K137" s="109">
        <v>2936</v>
      </c>
      <c r="L137" s="5"/>
      <c r="M137" s="108">
        <v>6</v>
      </c>
      <c r="N137" s="108">
        <v>9</v>
      </c>
      <c r="O137" s="108">
        <f t="shared" si="21"/>
        <v>9</v>
      </c>
      <c r="P137" s="108" t="str">
        <f t="shared" si="22"/>
        <v>6_9</v>
      </c>
      <c r="Q137" s="109">
        <v>3009</v>
      </c>
      <c r="R137" s="109"/>
      <c r="S137" s="108">
        <v>6</v>
      </c>
      <c r="T137" s="108">
        <v>9</v>
      </c>
      <c r="U137" s="108">
        <f t="shared" si="23"/>
        <v>9</v>
      </c>
      <c r="V137" s="108" t="str">
        <f t="shared" si="24"/>
        <v>6_9</v>
      </c>
      <c r="W137" s="109">
        <v>3043</v>
      </c>
      <c r="X137" s="109"/>
      <c r="Y137" s="108">
        <v>6</v>
      </c>
      <c r="Z137" s="108">
        <v>9</v>
      </c>
      <c r="AA137" s="108">
        <f t="shared" si="25"/>
        <v>9</v>
      </c>
      <c r="AB137" s="108" t="str">
        <f t="shared" si="26"/>
        <v>6_9</v>
      </c>
      <c r="AC137" s="109">
        <v>3104</v>
      </c>
      <c r="AD137" s="50"/>
      <c r="AE137" s="108">
        <v>6</v>
      </c>
      <c r="AF137" s="108">
        <v>9</v>
      </c>
      <c r="AG137" s="108">
        <f t="shared" si="27"/>
        <v>9</v>
      </c>
      <c r="AH137" s="108" t="str">
        <f t="shared" si="16"/>
        <v>6_9</v>
      </c>
      <c r="AI137" s="65">
        <f t="shared" si="28"/>
        <v>3043</v>
      </c>
      <c r="AJ137" s="65">
        <f t="shared" si="29"/>
        <v>3104</v>
      </c>
      <c r="AK137" s="136">
        <f t="shared" si="30"/>
        <v>3104</v>
      </c>
      <c r="AL137" s="43">
        <f t="shared" si="31"/>
        <v>19.897435897435898</v>
      </c>
      <c r="AM137" s="43"/>
      <c r="AN137" s="43"/>
      <c r="AO137" s="43"/>
      <c r="AP137" s="43"/>
      <c r="AQ137" s="43"/>
      <c r="AR137" s="5"/>
      <c r="AS137" s="5"/>
      <c r="AT137" s="5"/>
      <c r="AU137" s="5"/>
      <c r="AV137" s="5"/>
      <c r="AW137" s="5"/>
      <c r="AX137" s="6"/>
    </row>
    <row r="138" spans="1:50" x14ac:dyDescent="0.15">
      <c r="A138" s="108">
        <v>6</v>
      </c>
      <c r="B138" s="108">
        <v>10</v>
      </c>
      <c r="C138" s="108">
        <f t="shared" si="17"/>
        <v>10</v>
      </c>
      <c r="D138" s="108" t="str">
        <f t="shared" si="18"/>
        <v>6_10</v>
      </c>
      <c r="E138" s="109">
        <v>2951</v>
      </c>
      <c r="F138" s="108"/>
      <c r="G138" s="108">
        <v>6</v>
      </c>
      <c r="H138" s="108">
        <v>10</v>
      </c>
      <c r="I138" s="108">
        <f t="shared" si="19"/>
        <v>10</v>
      </c>
      <c r="J138" s="108" t="str">
        <f t="shared" si="20"/>
        <v>6_10</v>
      </c>
      <c r="K138" s="109">
        <v>3047</v>
      </c>
      <c r="L138" s="5"/>
      <c r="M138" s="108">
        <v>6</v>
      </c>
      <c r="N138" s="108">
        <v>10</v>
      </c>
      <c r="O138" s="108">
        <f t="shared" si="21"/>
        <v>10</v>
      </c>
      <c r="P138" s="108" t="str">
        <f t="shared" si="22"/>
        <v>6_10</v>
      </c>
      <c r="Q138" s="109">
        <v>3123</v>
      </c>
      <c r="R138" s="109"/>
      <c r="S138" s="108">
        <v>6</v>
      </c>
      <c r="T138" s="108">
        <v>10</v>
      </c>
      <c r="U138" s="108">
        <f t="shared" si="23"/>
        <v>10</v>
      </c>
      <c r="V138" s="108" t="str">
        <f t="shared" si="24"/>
        <v>6_10</v>
      </c>
      <c r="W138" s="109">
        <v>3158</v>
      </c>
      <c r="X138" s="109"/>
      <c r="Y138" s="108">
        <v>6</v>
      </c>
      <c r="Z138" s="108">
        <v>10</v>
      </c>
      <c r="AA138" s="108">
        <f t="shared" si="25"/>
        <v>10</v>
      </c>
      <c r="AB138" s="108" t="str">
        <f t="shared" si="26"/>
        <v>6_10</v>
      </c>
      <c r="AC138" s="109">
        <v>3221</v>
      </c>
      <c r="AD138" s="50"/>
      <c r="AE138" s="108">
        <v>6</v>
      </c>
      <c r="AF138" s="108">
        <v>10</v>
      </c>
      <c r="AG138" s="108">
        <f t="shared" si="27"/>
        <v>10</v>
      </c>
      <c r="AH138" s="108" t="str">
        <f t="shared" si="16"/>
        <v>6_10</v>
      </c>
      <c r="AI138" s="65">
        <f t="shared" si="28"/>
        <v>3158</v>
      </c>
      <c r="AJ138" s="65">
        <f t="shared" si="29"/>
        <v>3221</v>
      </c>
      <c r="AK138" s="136">
        <f t="shared" si="30"/>
        <v>3221</v>
      </c>
      <c r="AL138" s="43">
        <f t="shared" si="31"/>
        <v>20.647435897435898</v>
      </c>
      <c r="AM138" s="43"/>
      <c r="AN138" s="43"/>
      <c r="AO138" s="43"/>
      <c r="AP138" s="43"/>
      <c r="AQ138" s="43"/>
      <c r="AR138" s="5"/>
      <c r="AS138" s="5"/>
      <c r="AT138" s="5"/>
      <c r="AU138" s="5"/>
      <c r="AV138" s="5"/>
      <c r="AW138" s="5"/>
      <c r="AX138" s="6"/>
    </row>
    <row r="139" spans="1:50" x14ac:dyDescent="0.15">
      <c r="A139" s="108">
        <v>6</v>
      </c>
      <c r="B139" s="108">
        <v>11</v>
      </c>
      <c r="C139" s="108">
        <f t="shared" si="17"/>
        <v>11</v>
      </c>
      <c r="D139" s="108" t="str">
        <f t="shared" si="18"/>
        <v>6_11</v>
      </c>
      <c r="E139" s="109">
        <v>3021</v>
      </c>
      <c r="F139" s="108"/>
      <c r="G139" s="108">
        <v>6</v>
      </c>
      <c r="H139" s="108">
        <v>11</v>
      </c>
      <c r="I139" s="108">
        <f t="shared" si="19"/>
        <v>11</v>
      </c>
      <c r="J139" s="108" t="str">
        <f t="shared" si="20"/>
        <v>6_11</v>
      </c>
      <c r="K139" s="109">
        <v>3119</v>
      </c>
      <c r="L139" s="5"/>
      <c r="M139" s="108">
        <v>6</v>
      </c>
      <c r="N139" s="108">
        <v>11</v>
      </c>
      <c r="O139" s="108">
        <f t="shared" si="21"/>
        <v>11</v>
      </c>
      <c r="P139" s="108" t="str">
        <f t="shared" si="22"/>
        <v>6_11</v>
      </c>
      <c r="Q139" s="109">
        <v>3197</v>
      </c>
      <c r="R139" s="109"/>
      <c r="S139" s="108">
        <v>6</v>
      </c>
      <c r="T139" s="108">
        <v>11</v>
      </c>
      <c r="U139" s="108">
        <f t="shared" si="23"/>
        <v>11</v>
      </c>
      <c r="V139" s="108" t="str">
        <f t="shared" si="24"/>
        <v>6_11</v>
      </c>
      <c r="W139" s="109">
        <v>3233</v>
      </c>
      <c r="X139" s="109"/>
      <c r="Y139" s="108">
        <v>6</v>
      </c>
      <c r="Z139" s="108">
        <v>11</v>
      </c>
      <c r="AA139" s="108">
        <f t="shared" si="25"/>
        <v>11</v>
      </c>
      <c r="AB139" s="108" t="str">
        <f t="shared" si="26"/>
        <v>6_11</v>
      </c>
      <c r="AC139" s="109">
        <v>3298</v>
      </c>
      <c r="AD139" s="50"/>
      <c r="AE139" s="108">
        <v>6</v>
      </c>
      <c r="AF139" s="108">
        <v>11</v>
      </c>
      <c r="AG139" s="108">
        <f t="shared" si="27"/>
        <v>11</v>
      </c>
      <c r="AH139" s="108" t="str">
        <f t="shared" si="16"/>
        <v>6_11</v>
      </c>
      <c r="AI139" s="65">
        <f t="shared" si="28"/>
        <v>3233</v>
      </c>
      <c r="AJ139" s="65">
        <f t="shared" si="29"/>
        <v>3298</v>
      </c>
      <c r="AK139" s="136">
        <f t="shared" si="30"/>
        <v>3298</v>
      </c>
      <c r="AL139" s="43">
        <f t="shared" si="31"/>
        <v>21.141025641025642</v>
      </c>
      <c r="AM139" s="43"/>
      <c r="AN139" s="43"/>
      <c r="AO139" s="43"/>
      <c r="AP139" s="43"/>
      <c r="AQ139" s="43"/>
      <c r="AR139" s="5"/>
      <c r="AS139" s="5"/>
      <c r="AT139" s="5"/>
      <c r="AU139" s="5"/>
      <c r="AV139" s="5"/>
      <c r="AW139" s="5"/>
      <c r="AX139" s="6"/>
    </row>
    <row r="140" spans="1:50" x14ac:dyDescent="0.15">
      <c r="A140" s="108">
        <v>6</v>
      </c>
      <c r="B140" s="108">
        <v>12</v>
      </c>
      <c r="C140" s="108">
        <f t="shared" si="17"/>
        <v>12</v>
      </c>
      <c r="D140" s="108" t="str">
        <f t="shared" si="18"/>
        <v>6_12</v>
      </c>
      <c r="E140" s="109">
        <v>3096</v>
      </c>
      <c r="F140" s="108"/>
      <c r="G140" s="108">
        <v>6</v>
      </c>
      <c r="H140" s="108">
        <v>12</v>
      </c>
      <c r="I140" s="108">
        <f t="shared" si="19"/>
        <v>12</v>
      </c>
      <c r="J140" s="108" t="str">
        <f t="shared" si="20"/>
        <v>6_12</v>
      </c>
      <c r="K140" s="109">
        <v>3197</v>
      </c>
      <c r="L140" s="5"/>
      <c r="M140" s="108">
        <v>6</v>
      </c>
      <c r="N140" s="108">
        <v>12</v>
      </c>
      <c r="O140" s="108">
        <f t="shared" si="21"/>
        <v>12</v>
      </c>
      <c r="P140" s="108" t="str">
        <f t="shared" si="22"/>
        <v>6_12</v>
      </c>
      <c r="Q140" s="109">
        <v>3277</v>
      </c>
      <c r="R140" s="109"/>
      <c r="S140" s="108">
        <v>6</v>
      </c>
      <c r="T140" s="108">
        <v>12</v>
      </c>
      <c r="U140" s="108">
        <f t="shared" si="23"/>
        <v>12</v>
      </c>
      <c r="V140" s="108" t="str">
        <f t="shared" si="24"/>
        <v>6_12</v>
      </c>
      <c r="W140" s="109">
        <v>3314</v>
      </c>
      <c r="X140" s="109"/>
      <c r="Y140" s="108">
        <v>6</v>
      </c>
      <c r="Z140" s="108">
        <v>12</v>
      </c>
      <c r="AA140" s="108">
        <f t="shared" si="25"/>
        <v>12</v>
      </c>
      <c r="AB140" s="108" t="str">
        <f t="shared" si="26"/>
        <v>6_12</v>
      </c>
      <c r="AC140" s="109">
        <v>3380</v>
      </c>
      <c r="AD140" s="50"/>
      <c r="AE140" s="108">
        <v>6</v>
      </c>
      <c r="AF140" s="108">
        <v>12</v>
      </c>
      <c r="AG140" s="108">
        <f t="shared" si="27"/>
        <v>12</v>
      </c>
      <c r="AH140" s="108" t="str">
        <f t="shared" si="16"/>
        <v>6_12</v>
      </c>
      <c r="AI140" s="65">
        <f t="shared" si="28"/>
        <v>3314</v>
      </c>
      <c r="AJ140" s="65">
        <f t="shared" si="29"/>
        <v>3380</v>
      </c>
      <c r="AK140" s="136">
        <f t="shared" si="30"/>
        <v>3380</v>
      </c>
      <c r="AL140" s="43">
        <f t="shared" si="31"/>
        <v>21.666666666666668</v>
      </c>
      <c r="AM140" s="43"/>
      <c r="AN140" s="43"/>
      <c r="AO140" s="43"/>
      <c r="AP140" s="43"/>
      <c r="AQ140" s="43"/>
      <c r="AR140" s="5"/>
      <c r="AS140" s="5"/>
      <c r="AT140" s="5"/>
      <c r="AU140" s="5"/>
      <c r="AV140" s="5"/>
      <c r="AW140" s="5"/>
      <c r="AX140" s="6"/>
    </row>
    <row r="141" spans="1:50" x14ac:dyDescent="0.15">
      <c r="A141" s="108">
        <v>6</v>
      </c>
      <c r="B141" s="108">
        <v>13</v>
      </c>
      <c r="C141" s="108">
        <f t="shared" si="17"/>
        <v>13</v>
      </c>
      <c r="D141" s="108" t="str">
        <f t="shared" si="18"/>
        <v>6_13</v>
      </c>
      <c r="E141" s="109">
        <v>3176</v>
      </c>
      <c r="F141" s="108"/>
      <c r="G141" s="108">
        <v>6</v>
      </c>
      <c r="H141" s="108">
        <v>13</v>
      </c>
      <c r="I141" s="108">
        <f t="shared" si="19"/>
        <v>13</v>
      </c>
      <c r="J141" s="108" t="str">
        <f t="shared" si="20"/>
        <v>6_13</v>
      </c>
      <c r="K141" s="109">
        <v>3279</v>
      </c>
      <c r="L141" s="5"/>
      <c r="M141" s="108">
        <v>6</v>
      </c>
      <c r="N141" s="108">
        <v>13</v>
      </c>
      <c r="O141" s="108">
        <f t="shared" si="21"/>
        <v>13</v>
      </c>
      <c r="P141" s="108" t="str">
        <f t="shared" si="22"/>
        <v>6_13</v>
      </c>
      <c r="Q141" s="109">
        <v>3361</v>
      </c>
      <c r="R141" s="109"/>
      <c r="S141" s="108">
        <v>6</v>
      </c>
      <c r="T141" s="108">
        <v>13</v>
      </c>
      <c r="U141" s="108">
        <f t="shared" si="23"/>
        <v>13</v>
      </c>
      <c r="V141" s="108" t="str">
        <f t="shared" si="24"/>
        <v>6_13</v>
      </c>
      <c r="W141" s="109">
        <v>3399</v>
      </c>
      <c r="X141" s="109"/>
      <c r="Y141" s="108">
        <v>6</v>
      </c>
      <c r="Z141" s="108">
        <v>13</v>
      </c>
      <c r="AA141" s="108">
        <f t="shared" si="25"/>
        <v>13</v>
      </c>
      <c r="AB141" s="108" t="str">
        <f t="shared" si="26"/>
        <v>6_13</v>
      </c>
      <c r="AC141" s="109">
        <v>3467</v>
      </c>
      <c r="AD141" s="50"/>
      <c r="AE141" s="108">
        <v>6</v>
      </c>
      <c r="AF141" s="108">
        <v>13</v>
      </c>
      <c r="AG141" s="108">
        <f t="shared" si="27"/>
        <v>13</v>
      </c>
      <c r="AH141" s="108" t="str">
        <f t="shared" si="16"/>
        <v>6_13</v>
      </c>
      <c r="AI141" s="65">
        <f t="shared" si="28"/>
        <v>3399</v>
      </c>
      <c r="AJ141" s="65">
        <f t="shared" si="29"/>
        <v>3467</v>
      </c>
      <c r="AK141" s="136">
        <f t="shared" si="30"/>
        <v>3467</v>
      </c>
      <c r="AL141" s="43">
        <f t="shared" si="31"/>
        <v>22.224358974358974</v>
      </c>
      <c r="AM141" s="43"/>
      <c r="AN141" s="43"/>
      <c r="AO141" s="43"/>
      <c r="AP141" s="43"/>
      <c r="AQ141" s="43"/>
      <c r="AR141" s="5"/>
      <c r="AS141" s="5"/>
      <c r="AT141" s="5"/>
      <c r="AU141" s="5"/>
      <c r="AV141" s="5"/>
      <c r="AW141" s="5"/>
      <c r="AX141" s="6"/>
    </row>
    <row r="142" spans="1:50" x14ac:dyDescent="0.15">
      <c r="A142" s="108">
        <v>6</v>
      </c>
      <c r="B142" s="108" t="s">
        <v>3</v>
      </c>
      <c r="C142" s="108" t="str">
        <f t="shared" si="17"/>
        <v>u1</v>
      </c>
      <c r="D142" s="108" t="str">
        <f t="shared" si="18"/>
        <v>6_u1</v>
      </c>
      <c r="E142" s="109">
        <v>3242</v>
      </c>
      <c r="F142" s="108"/>
      <c r="G142" s="108">
        <v>6</v>
      </c>
      <c r="H142" s="108" t="s">
        <v>3</v>
      </c>
      <c r="I142" s="108" t="str">
        <f t="shared" si="19"/>
        <v>u1</v>
      </c>
      <c r="J142" s="108" t="str">
        <f t="shared" si="20"/>
        <v>6_u1</v>
      </c>
      <c r="K142" s="109">
        <v>3347</v>
      </c>
      <c r="L142" s="5"/>
      <c r="M142" s="108">
        <v>6</v>
      </c>
      <c r="N142" s="108" t="s">
        <v>3</v>
      </c>
      <c r="O142" s="108" t="str">
        <f t="shared" si="21"/>
        <v>u1</v>
      </c>
      <c r="P142" s="108" t="str">
        <f t="shared" si="22"/>
        <v>6_u1</v>
      </c>
      <c r="Q142" s="109">
        <v>3431</v>
      </c>
      <c r="R142" s="109"/>
      <c r="S142" s="108">
        <v>6</v>
      </c>
      <c r="T142" s="108" t="s">
        <v>3</v>
      </c>
      <c r="U142" s="108" t="str">
        <f t="shared" si="23"/>
        <v>u1</v>
      </c>
      <c r="V142" s="108" t="str">
        <f t="shared" si="24"/>
        <v>6_u1</v>
      </c>
      <c r="W142" s="109">
        <v>3470</v>
      </c>
      <c r="X142" s="109"/>
      <c r="Y142" s="108">
        <v>6</v>
      </c>
      <c r="Z142" s="108" t="s">
        <v>3</v>
      </c>
      <c r="AA142" s="108" t="str">
        <f t="shared" si="25"/>
        <v>u1</v>
      </c>
      <c r="AB142" s="108" t="str">
        <f t="shared" si="26"/>
        <v>6_u1</v>
      </c>
      <c r="AC142" s="109">
        <v>3539</v>
      </c>
      <c r="AD142" s="50"/>
      <c r="AE142" s="108">
        <v>6</v>
      </c>
      <c r="AF142" s="108" t="s">
        <v>3</v>
      </c>
      <c r="AG142" s="108" t="str">
        <f t="shared" si="27"/>
        <v>u1</v>
      </c>
      <c r="AH142" s="108" t="str">
        <f t="shared" si="16"/>
        <v>6_u1</v>
      </c>
      <c r="AI142" s="65">
        <f t="shared" si="28"/>
        <v>3470</v>
      </c>
      <c r="AJ142" s="65">
        <f t="shared" si="29"/>
        <v>3539</v>
      </c>
      <c r="AK142" s="136">
        <f t="shared" si="30"/>
        <v>3539</v>
      </c>
      <c r="AL142" s="43">
        <f t="shared" si="31"/>
        <v>22.685897435897434</v>
      </c>
      <c r="AM142" s="43"/>
      <c r="AN142" s="43"/>
      <c r="AO142" s="43"/>
      <c r="AP142" s="43"/>
      <c r="AQ142" s="43"/>
      <c r="AR142" s="5"/>
      <c r="AS142" s="5"/>
      <c r="AT142" s="5"/>
      <c r="AU142" s="5"/>
      <c r="AV142" s="5"/>
      <c r="AW142" s="5"/>
      <c r="AX142" s="6"/>
    </row>
    <row r="143" spans="1:50" x14ac:dyDescent="0.15">
      <c r="A143" s="108">
        <v>6</v>
      </c>
      <c r="B143" s="108" t="s">
        <v>4</v>
      </c>
      <c r="C143" s="108" t="str">
        <f t="shared" si="17"/>
        <v>u2</v>
      </c>
      <c r="D143" s="108" t="str">
        <f t="shared" si="18"/>
        <v>6_u2</v>
      </c>
      <c r="E143" s="109">
        <v>3314</v>
      </c>
      <c r="F143" s="108"/>
      <c r="G143" s="108">
        <v>6</v>
      </c>
      <c r="H143" s="108" t="s">
        <v>4</v>
      </c>
      <c r="I143" s="108" t="str">
        <f t="shared" si="19"/>
        <v>u2</v>
      </c>
      <c r="J143" s="108" t="str">
        <f t="shared" si="20"/>
        <v>6_u2</v>
      </c>
      <c r="K143" s="109">
        <v>3422</v>
      </c>
      <c r="L143" s="5"/>
      <c r="M143" s="108">
        <v>6</v>
      </c>
      <c r="N143" s="108" t="s">
        <v>4</v>
      </c>
      <c r="O143" s="108" t="str">
        <f t="shared" si="21"/>
        <v>u2</v>
      </c>
      <c r="P143" s="108" t="str">
        <f t="shared" si="22"/>
        <v>6_u2</v>
      </c>
      <c r="Q143" s="109">
        <v>3508</v>
      </c>
      <c r="R143" s="109"/>
      <c r="S143" s="108">
        <v>6</v>
      </c>
      <c r="T143" s="108" t="s">
        <v>4</v>
      </c>
      <c r="U143" s="108" t="str">
        <f t="shared" si="23"/>
        <v>u2</v>
      </c>
      <c r="V143" s="108" t="str">
        <f t="shared" si="24"/>
        <v>6_u2</v>
      </c>
      <c r="W143" s="109">
        <v>3548</v>
      </c>
      <c r="X143" s="109"/>
      <c r="Y143" s="108">
        <v>6</v>
      </c>
      <c r="Z143" s="108" t="s">
        <v>4</v>
      </c>
      <c r="AA143" s="108" t="str">
        <f t="shared" si="25"/>
        <v>u2</v>
      </c>
      <c r="AB143" s="108" t="str">
        <f t="shared" si="26"/>
        <v>6_u2</v>
      </c>
      <c r="AC143" s="109">
        <v>3619</v>
      </c>
      <c r="AD143" s="50"/>
      <c r="AE143" s="108">
        <v>6</v>
      </c>
      <c r="AF143" s="108" t="s">
        <v>4</v>
      </c>
      <c r="AG143" s="108" t="str">
        <f t="shared" si="27"/>
        <v>u2</v>
      </c>
      <c r="AH143" s="108" t="str">
        <f t="shared" si="16"/>
        <v>6_u2</v>
      </c>
      <c r="AI143" s="65">
        <f t="shared" si="28"/>
        <v>3548</v>
      </c>
      <c r="AJ143" s="65">
        <f t="shared" si="29"/>
        <v>3619</v>
      </c>
      <c r="AK143" s="136">
        <f t="shared" si="30"/>
        <v>3619</v>
      </c>
      <c r="AL143" s="43">
        <f t="shared" si="31"/>
        <v>23.198717948717949</v>
      </c>
      <c r="AM143" s="43"/>
      <c r="AN143" s="43"/>
      <c r="AO143" s="43"/>
      <c r="AP143" s="43"/>
      <c r="AQ143" s="43"/>
      <c r="AR143" s="5"/>
      <c r="AS143" s="5"/>
      <c r="AT143" s="5"/>
      <c r="AU143" s="5"/>
      <c r="AV143" s="5"/>
      <c r="AW143" s="5"/>
      <c r="AX143" s="6"/>
    </row>
    <row r="144" spans="1:50" x14ac:dyDescent="0.15">
      <c r="A144" s="108">
        <v>6</v>
      </c>
      <c r="B144" s="108" t="s">
        <v>5</v>
      </c>
      <c r="C144" s="108" t="str">
        <f t="shared" si="17"/>
        <v>a</v>
      </c>
      <c r="D144" s="108" t="str">
        <f t="shared" si="18"/>
        <v>6_a</v>
      </c>
      <c r="E144" s="109">
        <v>3242</v>
      </c>
      <c r="F144" s="108"/>
      <c r="G144" s="108">
        <v>6</v>
      </c>
      <c r="H144" s="108" t="s">
        <v>5</v>
      </c>
      <c r="I144" s="108" t="str">
        <f t="shared" si="19"/>
        <v>a</v>
      </c>
      <c r="J144" s="108" t="str">
        <f t="shared" si="20"/>
        <v>6_a</v>
      </c>
      <c r="K144" s="109">
        <v>3347</v>
      </c>
      <c r="L144" s="5"/>
      <c r="M144" s="108">
        <v>6</v>
      </c>
      <c r="N144" s="108" t="s">
        <v>5</v>
      </c>
      <c r="O144" s="108" t="str">
        <f t="shared" si="21"/>
        <v>a</v>
      </c>
      <c r="P144" s="108" t="str">
        <f t="shared" si="22"/>
        <v>6_a</v>
      </c>
      <c r="Q144" s="109">
        <v>3431</v>
      </c>
      <c r="R144" s="109"/>
      <c r="S144" s="108">
        <v>6</v>
      </c>
      <c r="T144" s="108" t="s">
        <v>5</v>
      </c>
      <c r="U144" s="108" t="str">
        <f t="shared" si="23"/>
        <v>a</v>
      </c>
      <c r="V144" s="108" t="str">
        <f t="shared" si="24"/>
        <v>6_a</v>
      </c>
      <c r="W144" s="109">
        <v>3470</v>
      </c>
      <c r="X144" s="109"/>
      <c r="Y144" s="108">
        <v>6</v>
      </c>
      <c r="Z144" s="108" t="s">
        <v>5</v>
      </c>
      <c r="AA144" s="108" t="str">
        <f t="shared" si="25"/>
        <v>a</v>
      </c>
      <c r="AB144" s="108" t="str">
        <f t="shared" si="26"/>
        <v>6_a</v>
      </c>
      <c r="AC144" s="109">
        <v>3539</v>
      </c>
      <c r="AD144" s="50"/>
      <c r="AE144" s="108">
        <v>6</v>
      </c>
      <c r="AF144" s="108" t="s">
        <v>5</v>
      </c>
      <c r="AG144" s="108" t="str">
        <f t="shared" si="27"/>
        <v>a</v>
      </c>
      <c r="AH144" s="108" t="str">
        <f t="shared" si="16"/>
        <v>6_a</v>
      </c>
      <c r="AI144" s="65">
        <f t="shared" si="28"/>
        <v>3470</v>
      </c>
      <c r="AJ144" s="65">
        <f t="shared" si="29"/>
        <v>3539</v>
      </c>
      <c r="AK144" s="136">
        <f t="shared" si="30"/>
        <v>3539</v>
      </c>
      <c r="AL144" s="43">
        <f t="shared" si="31"/>
        <v>22.685897435897434</v>
      </c>
      <c r="AM144" s="43"/>
      <c r="AN144" s="43"/>
      <c r="AO144" s="43"/>
      <c r="AP144" s="43"/>
      <c r="AQ144" s="43"/>
      <c r="AR144" s="5"/>
      <c r="AS144" s="5"/>
      <c r="AT144" s="5"/>
      <c r="AU144" s="5"/>
      <c r="AV144" s="5"/>
      <c r="AW144" s="5"/>
      <c r="AX144" s="6"/>
    </row>
    <row r="145" spans="1:50" x14ac:dyDescent="0.15">
      <c r="A145" s="108">
        <v>6</v>
      </c>
      <c r="B145" s="108" t="s">
        <v>6</v>
      </c>
      <c r="C145" s="108" t="str">
        <f t="shared" si="17"/>
        <v>b</v>
      </c>
      <c r="D145" s="108" t="str">
        <f t="shared" si="18"/>
        <v>6_b</v>
      </c>
      <c r="E145" s="109">
        <v>3314</v>
      </c>
      <c r="F145" s="108"/>
      <c r="G145" s="108">
        <v>6</v>
      </c>
      <c r="H145" s="108" t="s">
        <v>6</v>
      </c>
      <c r="I145" s="108" t="str">
        <f t="shared" si="19"/>
        <v>b</v>
      </c>
      <c r="J145" s="108" t="str">
        <f t="shared" si="20"/>
        <v>6_b</v>
      </c>
      <c r="K145" s="109">
        <v>3422</v>
      </c>
      <c r="L145" s="5"/>
      <c r="M145" s="108">
        <v>6</v>
      </c>
      <c r="N145" s="108" t="s">
        <v>6</v>
      </c>
      <c r="O145" s="108" t="str">
        <f t="shared" si="21"/>
        <v>b</v>
      </c>
      <c r="P145" s="108" t="str">
        <f t="shared" si="22"/>
        <v>6_b</v>
      </c>
      <c r="Q145" s="109">
        <v>3508</v>
      </c>
      <c r="R145" s="109"/>
      <c r="S145" s="108">
        <v>6</v>
      </c>
      <c r="T145" s="108" t="s">
        <v>6</v>
      </c>
      <c r="U145" s="108" t="str">
        <f t="shared" si="23"/>
        <v>b</v>
      </c>
      <c r="V145" s="108" t="str">
        <f t="shared" si="24"/>
        <v>6_b</v>
      </c>
      <c r="W145" s="109">
        <v>3548</v>
      </c>
      <c r="X145" s="109"/>
      <c r="Y145" s="108">
        <v>6</v>
      </c>
      <c r="Z145" s="108" t="s">
        <v>6</v>
      </c>
      <c r="AA145" s="108" t="str">
        <f t="shared" si="25"/>
        <v>b</v>
      </c>
      <c r="AB145" s="108" t="str">
        <f t="shared" si="26"/>
        <v>6_b</v>
      </c>
      <c r="AC145" s="109">
        <v>3619</v>
      </c>
      <c r="AD145" s="50"/>
      <c r="AE145" s="108">
        <v>6</v>
      </c>
      <c r="AF145" s="108" t="s">
        <v>6</v>
      </c>
      <c r="AG145" s="108" t="str">
        <f t="shared" si="27"/>
        <v>b</v>
      </c>
      <c r="AH145" s="108" t="str">
        <f t="shared" ref="AH145:AH208" si="32">AE145&amp;"_"&amp;AF145</f>
        <v>6_b</v>
      </c>
      <c r="AI145" s="65">
        <f t="shared" si="28"/>
        <v>3548</v>
      </c>
      <c r="AJ145" s="65">
        <f t="shared" si="29"/>
        <v>3619</v>
      </c>
      <c r="AK145" s="136">
        <f t="shared" si="30"/>
        <v>3619</v>
      </c>
      <c r="AL145" s="43">
        <f t="shared" si="31"/>
        <v>23.198717948717949</v>
      </c>
      <c r="AM145" s="43"/>
      <c r="AN145" s="43"/>
      <c r="AO145" s="43"/>
      <c r="AP145" s="43"/>
      <c r="AQ145" s="43"/>
      <c r="AR145" s="5"/>
      <c r="AS145" s="5"/>
      <c r="AT145" s="5"/>
      <c r="AU145" s="5"/>
      <c r="AV145" s="5"/>
      <c r="AW145" s="5"/>
      <c r="AX145" s="6"/>
    </row>
    <row r="146" spans="1:50" x14ac:dyDescent="0.15">
      <c r="A146" s="108">
        <v>6</v>
      </c>
      <c r="B146" s="108" t="s">
        <v>7</v>
      </c>
      <c r="C146" s="108" t="str">
        <f t="shared" ref="C146:C209" si="33">B146</f>
        <v>c</v>
      </c>
      <c r="D146" s="108" t="str">
        <f t="shared" ref="D146:D209" si="34">A146&amp;"_"&amp;B146</f>
        <v>6_c</v>
      </c>
      <c r="E146" s="109">
        <v>3384</v>
      </c>
      <c r="F146" s="108"/>
      <c r="G146" s="108">
        <v>6</v>
      </c>
      <c r="H146" s="108" t="s">
        <v>7</v>
      </c>
      <c r="I146" s="108" t="str">
        <f t="shared" ref="I146:I209" si="35">H146</f>
        <v>c</v>
      </c>
      <c r="J146" s="108" t="str">
        <f t="shared" ref="J146:J209" si="36">G146&amp;"_"&amp;H146</f>
        <v>6_c</v>
      </c>
      <c r="K146" s="109">
        <v>3494</v>
      </c>
      <c r="L146" s="5"/>
      <c r="M146" s="108">
        <v>6</v>
      </c>
      <c r="N146" s="108" t="s">
        <v>7</v>
      </c>
      <c r="O146" s="108" t="str">
        <f t="shared" ref="O146:O209" si="37">N146</f>
        <v>c</v>
      </c>
      <c r="P146" s="108" t="str">
        <f t="shared" ref="P146:P209" si="38">M146&amp;"_"&amp;N146</f>
        <v>6_c</v>
      </c>
      <c r="Q146" s="109">
        <v>3581</v>
      </c>
      <c r="R146" s="109"/>
      <c r="S146" s="108">
        <v>6</v>
      </c>
      <c r="T146" s="108" t="s">
        <v>7</v>
      </c>
      <c r="U146" s="108" t="str">
        <f t="shared" ref="U146:U209" si="39">T146</f>
        <v>c</v>
      </c>
      <c r="V146" s="108" t="str">
        <f t="shared" ref="V146:V209" si="40">S146&amp;"_"&amp;T146</f>
        <v>6_c</v>
      </c>
      <c r="W146" s="109">
        <v>3621</v>
      </c>
      <c r="X146" s="109"/>
      <c r="Y146" s="108">
        <v>6</v>
      </c>
      <c r="Z146" s="108" t="s">
        <v>7</v>
      </c>
      <c r="AA146" s="108" t="str">
        <f t="shared" ref="AA146:AA209" si="41">Z146</f>
        <v>c</v>
      </c>
      <c r="AB146" s="108" t="str">
        <f t="shared" ref="AB146:AB209" si="42">Y146&amp;"_"&amp;Z146</f>
        <v>6_c</v>
      </c>
      <c r="AC146" s="109">
        <v>3693</v>
      </c>
      <c r="AD146" s="50"/>
      <c r="AE146" s="108">
        <v>6</v>
      </c>
      <c r="AF146" s="108" t="s">
        <v>7</v>
      </c>
      <c r="AG146" s="108" t="str">
        <f t="shared" ref="AG146:AG209" si="43">AF146</f>
        <v>c</v>
      </c>
      <c r="AH146" s="108" t="str">
        <f t="shared" si="32"/>
        <v>6_c</v>
      </c>
      <c r="AI146" s="65">
        <f t="shared" ref="AI146:AI209" si="44">INDEX($W$17:$W$346,MATCH($AH146,$V$17:$V$346,0))</f>
        <v>3621</v>
      </c>
      <c r="AJ146" s="65">
        <f t="shared" ref="AJ146:AJ209" si="45">INDEX($AC$17:$AC$346,MATCH(AH146,$AB$17:$AB$346,0))</f>
        <v>3693</v>
      </c>
      <c r="AK146" s="136">
        <f t="shared" ref="AK146:AK209" si="46">IFERROR($D$6*AI146+$D$7*AJ146,"")</f>
        <v>3693</v>
      </c>
      <c r="AL146" s="43">
        <f t="shared" si="31"/>
        <v>23.673076923076923</v>
      </c>
      <c r="AM146" s="43"/>
      <c r="AN146" s="43"/>
      <c r="AO146" s="43"/>
      <c r="AP146" s="43"/>
      <c r="AQ146" s="43"/>
      <c r="AR146" s="5"/>
      <c r="AS146" s="5"/>
      <c r="AT146" s="5"/>
      <c r="AU146" s="5"/>
      <c r="AV146" s="5"/>
      <c r="AW146" s="5"/>
      <c r="AX146" s="6"/>
    </row>
    <row r="147" spans="1:50" x14ac:dyDescent="0.15">
      <c r="A147" s="108">
        <v>6</v>
      </c>
      <c r="B147" s="108" t="s">
        <v>8</v>
      </c>
      <c r="C147" s="108" t="str">
        <f t="shared" si="33"/>
        <v>d</v>
      </c>
      <c r="D147" s="108" t="str">
        <f t="shared" si="34"/>
        <v>6_d</v>
      </c>
      <c r="E147" s="109">
        <v>3499</v>
      </c>
      <c r="F147" s="108"/>
      <c r="G147" s="108">
        <v>6</v>
      </c>
      <c r="H147" s="108" t="s">
        <v>8</v>
      </c>
      <c r="I147" s="108" t="str">
        <f t="shared" si="35"/>
        <v>d</v>
      </c>
      <c r="J147" s="108" t="str">
        <f t="shared" si="36"/>
        <v>6_d</v>
      </c>
      <c r="K147" s="109">
        <v>3613</v>
      </c>
      <c r="L147" s="5"/>
      <c r="M147" s="108">
        <v>6</v>
      </c>
      <c r="N147" s="108" t="s">
        <v>8</v>
      </c>
      <c r="O147" s="108" t="str">
        <f t="shared" si="37"/>
        <v>d</v>
      </c>
      <c r="P147" s="108" t="str">
        <f t="shared" si="38"/>
        <v>6_d</v>
      </c>
      <c r="Q147" s="109">
        <v>3703</v>
      </c>
      <c r="R147" s="109"/>
      <c r="S147" s="108">
        <v>6</v>
      </c>
      <c r="T147" s="108" t="s">
        <v>8</v>
      </c>
      <c r="U147" s="108" t="str">
        <f t="shared" si="39"/>
        <v>d</v>
      </c>
      <c r="V147" s="108" t="str">
        <f t="shared" si="40"/>
        <v>6_d</v>
      </c>
      <c r="W147" s="109">
        <v>3745</v>
      </c>
      <c r="X147" s="109"/>
      <c r="Y147" s="108">
        <v>6</v>
      </c>
      <c r="Z147" s="108" t="s">
        <v>8</v>
      </c>
      <c r="AA147" s="108" t="str">
        <f t="shared" si="41"/>
        <v>d</v>
      </c>
      <c r="AB147" s="108" t="str">
        <f t="shared" si="42"/>
        <v>6_d</v>
      </c>
      <c r="AC147" s="109">
        <v>3820</v>
      </c>
      <c r="AD147" s="50"/>
      <c r="AE147" s="108">
        <v>6</v>
      </c>
      <c r="AF147" s="108" t="s">
        <v>8</v>
      </c>
      <c r="AG147" s="108" t="str">
        <f t="shared" si="43"/>
        <v>d</v>
      </c>
      <c r="AH147" s="108" t="str">
        <f t="shared" si="32"/>
        <v>6_d</v>
      </c>
      <c r="AI147" s="65">
        <f t="shared" si="44"/>
        <v>3745</v>
      </c>
      <c r="AJ147" s="65">
        <f t="shared" si="45"/>
        <v>3820</v>
      </c>
      <c r="AK147" s="136">
        <f t="shared" si="46"/>
        <v>3820</v>
      </c>
      <c r="AL147" s="43">
        <f t="shared" ref="AL147:AL210" si="47">IFERROR(AK147/$D$10,"")</f>
        <v>24.487179487179485</v>
      </c>
      <c r="AM147" s="43"/>
      <c r="AN147" s="43"/>
      <c r="AO147" s="43"/>
      <c r="AP147" s="43"/>
      <c r="AQ147" s="43"/>
      <c r="AR147" s="5"/>
      <c r="AS147" s="5"/>
      <c r="AT147" s="5"/>
      <c r="AU147" s="5"/>
      <c r="AV147" s="5"/>
      <c r="AW147" s="5"/>
      <c r="AX147" s="6"/>
    </row>
    <row r="148" spans="1:50" x14ac:dyDescent="0.15">
      <c r="A148" s="108">
        <v>6</v>
      </c>
      <c r="B148" s="108" t="s">
        <v>9</v>
      </c>
      <c r="C148" s="108" t="str">
        <f t="shared" si="33"/>
        <v>e</v>
      </c>
      <c r="D148" s="108" t="str">
        <f t="shared" si="34"/>
        <v>6_e</v>
      </c>
      <c r="E148" s="109">
        <v>3620</v>
      </c>
      <c r="F148" s="108"/>
      <c r="G148" s="108">
        <v>6</v>
      </c>
      <c r="H148" s="108" t="s">
        <v>9</v>
      </c>
      <c r="I148" s="108" t="str">
        <f t="shared" si="35"/>
        <v>e</v>
      </c>
      <c r="J148" s="108" t="str">
        <f t="shared" si="36"/>
        <v>6_e</v>
      </c>
      <c r="K148" s="109">
        <v>3738</v>
      </c>
      <c r="L148" s="5"/>
      <c r="M148" s="108">
        <v>6</v>
      </c>
      <c r="N148" s="108" t="s">
        <v>9</v>
      </c>
      <c r="O148" s="108" t="str">
        <f t="shared" si="37"/>
        <v>e</v>
      </c>
      <c r="P148" s="108" t="str">
        <f t="shared" si="38"/>
        <v>6_e</v>
      </c>
      <c r="Q148" s="109">
        <v>3831</v>
      </c>
      <c r="R148" s="109"/>
      <c r="S148" s="108">
        <v>6</v>
      </c>
      <c r="T148" s="108" t="s">
        <v>9</v>
      </c>
      <c r="U148" s="108" t="str">
        <f t="shared" si="39"/>
        <v>e</v>
      </c>
      <c r="V148" s="108" t="str">
        <f t="shared" si="40"/>
        <v>6_e</v>
      </c>
      <c r="W148" s="109">
        <v>3874</v>
      </c>
      <c r="X148" s="109"/>
      <c r="Y148" s="108">
        <v>6</v>
      </c>
      <c r="Z148" s="108" t="s">
        <v>9</v>
      </c>
      <c r="AA148" s="108" t="str">
        <f t="shared" si="41"/>
        <v>e</v>
      </c>
      <c r="AB148" s="108" t="str">
        <f t="shared" si="42"/>
        <v>6_e</v>
      </c>
      <c r="AC148" s="109">
        <v>3951</v>
      </c>
      <c r="AD148" s="50"/>
      <c r="AE148" s="108">
        <v>6</v>
      </c>
      <c r="AF148" s="108" t="s">
        <v>9</v>
      </c>
      <c r="AG148" s="108" t="str">
        <f t="shared" si="43"/>
        <v>e</v>
      </c>
      <c r="AH148" s="108" t="str">
        <f t="shared" si="32"/>
        <v>6_e</v>
      </c>
      <c r="AI148" s="65">
        <f t="shared" si="44"/>
        <v>3874</v>
      </c>
      <c r="AJ148" s="65">
        <f t="shared" si="45"/>
        <v>3951</v>
      </c>
      <c r="AK148" s="136">
        <f t="shared" si="46"/>
        <v>3951</v>
      </c>
      <c r="AL148" s="43">
        <f t="shared" si="47"/>
        <v>25.326923076923077</v>
      </c>
      <c r="AM148" s="43"/>
      <c r="AN148" s="43"/>
      <c r="AO148" s="43"/>
      <c r="AP148" s="43"/>
      <c r="AQ148" s="43"/>
      <c r="AR148" s="5"/>
      <c r="AS148" s="5"/>
      <c r="AT148" s="5"/>
      <c r="AU148" s="5"/>
      <c r="AV148" s="5"/>
      <c r="AW148" s="5"/>
      <c r="AX148" s="6"/>
    </row>
    <row r="149" spans="1:50" x14ac:dyDescent="0.15">
      <c r="A149" s="108">
        <v>7</v>
      </c>
      <c r="B149" s="108" t="s">
        <v>2</v>
      </c>
      <c r="C149" s="108" t="str">
        <f t="shared" si="33"/>
        <v>Start</v>
      </c>
      <c r="D149" s="108" t="str">
        <f t="shared" si="34"/>
        <v>7_Start</v>
      </c>
      <c r="E149" s="109">
        <v>2422</v>
      </c>
      <c r="F149" s="108"/>
      <c r="G149" s="108">
        <v>7</v>
      </c>
      <c r="H149" s="108" t="s">
        <v>2</v>
      </c>
      <c r="I149" s="108" t="str">
        <f t="shared" si="35"/>
        <v>Start</v>
      </c>
      <c r="J149" s="108" t="str">
        <f t="shared" si="36"/>
        <v>7_Start</v>
      </c>
      <c r="K149" s="109">
        <v>2501</v>
      </c>
      <c r="L149" s="5"/>
      <c r="M149" s="108">
        <v>7</v>
      </c>
      <c r="N149" s="108" t="s">
        <v>2</v>
      </c>
      <c r="O149" s="108" t="str">
        <f t="shared" si="37"/>
        <v>Start</v>
      </c>
      <c r="P149" s="108" t="str">
        <f t="shared" si="38"/>
        <v>7_Start</v>
      </c>
      <c r="Q149" s="109">
        <v>2564</v>
      </c>
      <c r="R149" s="109"/>
      <c r="S149" s="108">
        <v>7</v>
      </c>
      <c r="T149" s="108" t="s">
        <v>2</v>
      </c>
      <c r="U149" s="108" t="str">
        <f t="shared" si="39"/>
        <v>Start</v>
      </c>
      <c r="V149" s="108" t="str">
        <f t="shared" si="40"/>
        <v>7_Start</v>
      </c>
      <c r="W149" s="109">
        <v>2593</v>
      </c>
      <c r="X149" s="109"/>
      <c r="Y149" s="108">
        <v>7</v>
      </c>
      <c r="Z149" s="108" t="s">
        <v>2</v>
      </c>
      <c r="AA149" s="108" t="str">
        <f t="shared" si="41"/>
        <v>Start</v>
      </c>
      <c r="AB149" s="108" t="str">
        <f t="shared" si="42"/>
        <v>7_Start</v>
      </c>
      <c r="AC149" s="109">
        <v>2645</v>
      </c>
      <c r="AD149" s="50"/>
      <c r="AE149" s="108">
        <v>7</v>
      </c>
      <c r="AF149" s="108" t="s">
        <v>2</v>
      </c>
      <c r="AG149" s="108" t="str">
        <f t="shared" si="43"/>
        <v>Start</v>
      </c>
      <c r="AH149" s="108" t="str">
        <f t="shared" si="32"/>
        <v>7_Start</v>
      </c>
      <c r="AI149" s="65">
        <f t="shared" si="44"/>
        <v>2593</v>
      </c>
      <c r="AJ149" s="65">
        <f t="shared" si="45"/>
        <v>2645</v>
      </c>
      <c r="AK149" s="136">
        <f t="shared" si="46"/>
        <v>2645</v>
      </c>
      <c r="AL149" s="43">
        <f t="shared" si="47"/>
        <v>16.955128205128204</v>
      </c>
      <c r="AM149" s="43"/>
      <c r="AN149" s="43"/>
      <c r="AO149" s="43"/>
      <c r="AP149" s="43"/>
      <c r="AQ149" s="43"/>
      <c r="AR149" s="5"/>
      <c r="AS149" s="5"/>
      <c r="AT149" s="5"/>
      <c r="AU149" s="5"/>
      <c r="AV149" s="5"/>
      <c r="AW149" s="5"/>
      <c r="AX149" s="6"/>
    </row>
    <row r="150" spans="1:50" x14ac:dyDescent="0.15">
      <c r="A150" s="108">
        <v>7</v>
      </c>
      <c r="B150" s="108">
        <v>0</v>
      </c>
      <c r="C150" s="108">
        <f t="shared" si="33"/>
        <v>0</v>
      </c>
      <c r="D150" s="108" t="str">
        <f t="shared" si="34"/>
        <v>7_0</v>
      </c>
      <c r="E150" s="109">
        <v>2470</v>
      </c>
      <c r="F150" s="108"/>
      <c r="G150" s="108">
        <v>7</v>
      </c>
      <c r="H150" s="108">
        <v>0</v>
      </c>
      <c r="I150" s="108">
        <f t="shared" si="35"/>
        <v>0</v>
      </c>
      <c r="J150" s="108" t="str">
        <f t="shared" si="36"/>
        <v>7_0</v>
      </c>
      <c r="K150" s="109">
        <v>2550</v>
      </c>
      <c r="L150" s="5"/>
      <c r="M150" s="108">
        <v>7</v>
      </c>
      <c r="N150" s="108">
        <v>0</v>
      </c>
      <c r="O150" s="108">
        <f t="shared" si="37"/>
        <v>0</v>
      </c>
      <c r="P150" s="108" t="str">
        <f t="shared" si="38"/>
        <v>7_0</v>
      </c>
      <c r="Q150" s="109">
        <v>2614</v>
      </c>
      <c r="R150" s="109"/>
      <c r="S150" s="108">
        <v>7</v>
      </c>
      <c r="T150" s="108">
        <v>0</v>
      </c>
      <c r="U150" s="108">
        <f t="shared" si="39"/>
        <v>0</v>
      </c>
      <c r="V150" s="108" t="str">
        <f t="shared" si="40"/>
        <v>7_0</v>
      </c>
      <c r="W150" s="109">
        <v>2644</v>
      </c>
      <c r="X150" s="109"/>
      <c r="Y150" s="108">
        <v>7</v>
      </c>
      <c r="Z150" s="108">
        <v>0</v>
      </c>
      <c r="AA150" s="108">
        <f t="shared" si="41"/>
        <v>0</v>
      </c>
      <c r="AB150" s="108" t="str">
        <f t="shared" si="42"/>
        <v>7_0</v>
      </c>
      <c r="AC150" s="109">
        <v>2697</v>
      </c>
      <c r="AD150" s="50"/>
      <c r="AE150" s="108">
        <v>7</v>
      </c>
      <c r="AF150" s="108">
        <v>0</v>
      </c>
      <c r="AG150" s="108">
        <f t="shared" si="43"/>
        <v>0</v>
      </c>
      <c r="AH150" s="108" t="str">
        <f t="shared" si="32"/>
        <v>7_0</v>
      </c>
      <c r="AI150" s="65">
        <f t="shared" si="44"/>
        <v>2644</v>
      </c>
      <c r="AJ150" s="65">
        <f t="shared" si="45"/>
        <v>2697</v>
      </c>
      <c r="AK150" s="136">
        <f t="shared" si="46"/>
        <v>2697</v>
      </c>
      <c r="AL150" s="43">
        <f t="shared" si="47"/>
        <v>17.28846153846154</v>
      </c>
      <c r="AM150" s="43"/>
      <c r="AN150" s="43"/>
      <c r="AO150" s="43"/>
      <c r="AP150" s="43"/>
      <c r="AQ150" s="43"/>
      <c r="AR150" s="5"/>
      <c r="AS150" s="5"/>
      <c r="AT150" s="5"/>
      <c r="AU150" s="5"/>
      <c r="AV150" s="5"/>
      <c r="AW150" s="5"/>
      <c r="AX150" s="6"/>
    </row>
    <row r="151" spans="1:50" x14ac:dyDescent="0.15">
      <c r="A151" s="108">
        <v>7</v>
      </c>
      <c r="B151" s="108">
        <v>1</v>
      </c>
      <c r="C151" s="108">
        <f t="shared" si="33"/>
        <v>1</v>
      </c>
      <c r="D151" s="108" t="str">
        <f t="shared" si="34"/>
        <v>7_1</v>
      </c>
      <c r="E151" s="109">
        <v>2544</v>
      </c>
      <c r="F151" s="108"/>
      <c r="G151" s="108">
        <v>7</v>
      </c>
      <c r="H151" s="108">
        <v>1</v>
      </c>
      <c r="I151" s="108">
        <f t="shared" si="35"/>
        <v>1</v>
      </c>
      <c r="J151" s="108" t="str">
        <f t="shared" si="36"/>
        <v>7_1</v>
      </c>
      <c r="K151" s="109">
        <v>2627</v>
      </c>
      <c r="L151" s="5"/>
      <c r="M151" s="108">
        <v>7</v>
      </c>
      <c r="N151" s="108">
        <v>1</v>
      </c>
      <c r="O151" s="108">
        <f t="shared" si="37"/>
        <v>1</v>
      </c>
      <c r="P151" s="108" t="str">
        <f t="shared" si="38"/>
        <v>7_1</v>
      </c>
      <c r="Q151" s="109">
        <v>2693</v>
      </c>
      <c r="R151" s="109"/>
      <c r="S151" s="108">
        <v>7</v>
      </c>
      <c r="T151" s="108">
        <v>1</v>
      </c>
      <c r="U151" s="108">
        <f t="shared" si="39"/>
        <v>1</v>
      </c>
      <c r="V151" s="108" t="str">
        <f t="shared" si="40"/>
        <v>7_1</v>
      </c>
      <c r="W151" s="109">
        <v>2723</v>
      </c>
      <c r="X151" s="109"/>
      <c r="Y151" s="108">
        <v>7</v>
      </c>
      <c r="Z151" s="108">
        <v>1</v>
      </c>
      <c r="AA151" s="108">
        <f t="shared" si="41"/>
        <v>1</v>
      </c>
      <c r="AB151" s="108" t="str">
        <f t="shared" si="42"/>
        <v>7_1</v>
      </c>
      <c r="AC151" s="109">
        <v>2777</v>
      </c>
      <c r="AD151" s="50"/>
      <c r="AE151" s="108">
        <v>7</v>
      </c>
      <c r="AF151" s="108">
        <v>1</v>
      </c>
      <c r="AG151" s="108">
        <f t="shared" si="43"/>
        <v>1</v>
      </c>
      <c r="AH151" s="108" t="str">
        <f t="shared" si="32"/>
        <v>7_1</v>
      </c>
      <c r="AI151" s="65">
        <f t="shared" si="44"/>
        <v>2723</v>
      </c>
      <c r="AJ151" s="65">
        <f t="shared" si="45"/>
        <v>2777</v>
      </c>
      <c r="AK151" s="136">
        <f t="shared" si="46"/>
        <v>2777</v>
      </c>
      <c r="AL151" s="43">
        <f t="shared" si="47"/>
        <v>17.801282051282051</v>
      </c>
      <c r="AM151" s="43"/>
      <c r="AN151" s="43"/>
      <c r="AO151" s="43"/>
      <c r="AP151" s="43"/>
      <c r="AQ151" s="43"/>
      <c r="AR151" s="5"/>
      <c r="AS151" s="5"/>
      <c r="AT151" s="5"/>
      <c r="AU151" s="5"/>
      <c r="AV151" s="5"/>
      <c r="AW151" s="5"/>
      <c r="AX151" s="6"/>
    </row>
    <row r="152" spans="1:50" x14ac:dyDescent="0.15">
      <c r="A152" s="108">
        <v>7</v>
      </c>
      <c r="B152" s="108">
        <v>2</v>
      </c>
      <c r="C152" s="108">
        <f t="shared" si="33"/>
        <v>2</v>
      </c>
      <c r="D152" s="108" t="str">
        <f t="shared" si="34"/>
        <v>7_2</v>
      </c>
      <c r="E152" s="109">
        <v>2609</v>
      </c>
      <c r="F152" s="108"/>
      <c r="G152" s="108">
        <v>7</v>
      </c>
      <c r="H152" s="108">
        <v>2</v>
      </c>
      <c r="I152" s="108">
        <f t="shared" si="35"/>
        <v>2</v>
      </c>
      <c r="J152" s="108" t="str">
        <f t="shared" si="36"/>
        <v>7_2</v>
      </c>
      <c r="K152" s="109">
        <v>2694</v>
      </c>
      <c r="L152" s="5"/>
      <c r="M152" s="108">
        <v>7</v>
      </c>
      <c r="N152" s="108">
        <v>2</v>
      </c>
      <c r="O152" s="108">
        <f t="shared" si="37"/>
        <v>2</v>
      </c>
      <c r="P152" s="108" t="str">
        <f t="shared" si="38"/>
        <v>7_2</v>
      </c>
      <c r="Q152" s="109">
        <v>2761</v>
      </c>
      <c r="R152" s="109"/>
      <c r="S152" s="108">
        <v>7</v>
      </c>
      <c r="T152" s="108">
        <v>2</v>
      </c>
      <c r="U152" s="108">
        <f t="shared" si="39"/>
        <v>2</v>
      </c>
      <c r="V152" s="108" t="str">
        <f t="shared" si="40"/>
        <v>7_2</v>
      </c>
      <c r="W152" s="109">
        <v>2792</v>
      </c>
      <c r="X152" s="109"/>
      <c r="Y152" s="108">
        <v>7</v>
      </c>
      <c r="Z152" s="108">
        <v>2</v>
      </c>
      <c r="AA152" s="108">
        <f t="shared" si="41"/>
        <v>2</v>
      </c>
      <c r="AB152" s="108" t="str">
        <f t="shared" si="42"/>
        <v>7_2</v>
      </c>
      <c r="AC152" s="109">
        <v>2848</v>
      </c>
      <c r="AD152" s="50"/>
      <c r="AE152" s="108">
        <v>7</v>
      </c>
      <c r="AF152" s="108">
        <v>2</v>
      </c>
      <c r="AG152" s="108">
        <f t="shared" si="43"/>
        <v>2</v>
      </c>
      <c r="AH152" s="108" t="str">
        <f t="shared" si="32"/>
        <v>7_2</v>
      </c>
      <c r="AI152" s="65">
        <f t="shared" si="44"/>
        <v>2792</v>
      </c>
      <c r="AJ152" s="65">
        <f t="shared" si="45"/>
        <v>2848</v>
      </c>
      <c r="AK152" s="136">
        <f t="shared" si="46"/>
        <v>2848</v>
      </c>
      <c r="AL152" s="43">
        <f t="shared" si="47"/>
        <v>18.256410256410255</v>
      </c>
      <c r="AM152" s="43"/>
      <c r="AN152" s="43"/>
      <c r="AO152" s="43"/>
      <c r="AP152" s="43"/>
      <c r="AQ152" s="43"/>
      <c r="AR152" s="5"/>
      <c r="AS152" s="5"/>
      <c r="AT152" s="5"/>
      <c r="AU152" s="5"/>
      <c r="AV152" s="5"/>
      <c r="AW152" s="5"/>
      <c r="AX152" s="6"/>
    </row>
    <row r="153" spans="1:50" x14ac:dyDescent="0.15">
      <c r="A153" s="108">
        <v>7</v>
      </c>
      <c r="B153" s="108">
        <v>3</v>
      </c>
      <c r="C153" s="108">
        <f t="shared" si="33"/>
        <v>3</v>
      </c>
      <c r="D153" s="108" t="str">
        <f t="shared" si="34"/>
        <v>7_3</v>
      </c>
      <c r="E153" s="109">
        <v>2676</v>
      </c>
      <c r="F153" s="108"/>
      <c r="G153" s="108">
        <v>7</v>
      </c>
      <c r="H153" s="108">
        <v>3</v>
      </c>
      <c r="I153" s="108">
        <f t="shared" si="35"/>
        <v>3</v>
      </c>
      <c r="J153" s="108" t="str">
        <f t="shared" si="36"/>
        <v>7_3</v>
      </c>
      <c r="K153" s="109">
        <v>2763</v>
      </c>
      <c r="L153" s="5"/>
      <c r="M153" s="108">
        <v>7</v>
      </c>
      <c r="N153" s="108">
        <v>3</v>
      </c>
      <c r="O153" s="108">
        <f t="shared" si="37"/>
        <v>3</v>
      </c>
      <c r="P153" s="108" t="str">
        <f t="shared" si="38"/>
        <v>7_3</v>
      </c>
      <c r="Q153" s="109">
        <v>2832</v>
      </c>
      <c r="R153" s="109"/>
      <c r="S153" s="108">
        <v>7</v>
      </c>
      <c r="T153" s="108">
        <v>3</v>
      </c>
      <c r="U153" s="108">
        <f t="shared" si="39"/>
        <v>3</v>
      </c>
      <c r="V153" s="108" t="str">
        <f t="shared" si="40"/>
        <v>7_3</v>
      </c>
      <c r="W153" s="109">
        <v>2864</v>
      </c>
      <c r="X153" s="109"/>
      <c r="Y153" s="108">
        <v>7</v>
      </c>
      <c r="Z153" s="108">
        <v>3</v>
      </c>
      <c r="AA153" s="108">
        <f t="shared" si="41"/>
        <v>3</v>
      </c>
      <c r="AB153" s="108" t="str">
        <f t="shared" si="42"/>
        <v>7_3</v>
      </c>
      <c r="AC153" s="109">
        <v>2921</v>
      </c>
      <c r="AD153" s="50"/>
      <c r="AE153" s="108">
        <v>7</v>
      </c>
      <c r="AF153" s="108">
        <v>3</v>
      </c>
      <c r="AG153" s="108">
        <f t="shared" si="43"/>
        <v>3</v>
      </c>
      <c r="AH153" s="108" t="str">
        <f t="shared" si="32"/>
        <v>7_3</v>
      </c>
      <c r="AI153" s="65">
        <f t="shared" si="44"/>
        <v>2864</v>
      </c>
      <c r="AJ153" s="65">
        <f t="shared" si="45"/>
        <v>2921</v>
      </c>
      <c r="AK153" s="136">
        <f t="shared" si="46"/>
        <v>2921</v>
      </c>
      <c r="AL153" s="43">
        <f t="shared" si="47"/>
        <v>18.724358974358974</v>
      </c>
      <c r="AM153" s="43"/>
      <c r="AN153" s="43"/>
      <c r="AO153" s="43"/>
      <c r="AP153" s="43"/>
      <c r="AQ153" s="43"/>
      <c r="AR153" s="5"/>
      <c r="AS153" s="5"/>
      <c r="AT153" s="5"/>
      <c r="AU153" s="5"/>
      <c r="AV153" s="5"/>
      <c r="AW153" s="5"/>
      <c r="AX153" s="6"/>
    </row>
    <row r="154" spans="1:50" x14ac:dyDescent="0.15">
      <c r="A154" s="108">
        <v>7</v>
      </c>
      <c r="B154" s="108">
        <v>4</v>
      </c>
      <c r="C154" s="108">
        <f t="shared" si="33"/>
        <v>4</v>
      </c>
      <c r="D154" s="108" t="str">
        <f t="shared" si="34"/>
        <v>7_4</v>
      </c>
      <c r="E154" s="109">
        <v>2729</v>
      </c>
      <c r="F154" s="108"/>
      <c r="G154" s="108">
        <v>7</v>
      </c>
      <c r="H154" s="108">
        <v>4</v>
      </c>
      <c r="I154" s="108">
        <f t="shared" si="35"/>
        <v>4</v>
      </c>
      <c r="J154" s="108" t="str">
        <f t="shared" si="36"/>
        <v>7_4</v>
      </c>
      <c r="K154" s="109">
        <v>2818</v>
      </c>
      <c r="L154" s="5"/>
      <c r="M154" s="108">
        <v>7</v>
      </c>
      <c r="N154" s="108">
        <v>4</v>
      </c>
      <c r="O154" s="108">
        <f t="shared" si="37"/>
        <v>4</v>
      </c>
      <c r="P154" s="108" t="str">
        <f t="shared" si="38"/>
        <v>7_4</v>
      </c>
      <c r="Q154" s="109">
        <v>2888</v>
      </c>
      <c r="R154" s="109"/>
      <c r="S154" s="108">
        <v>7</v>
      </c>
      <c r="T154" s="108">
        <v>4</v>
      </c>
      <c r="U154" s="108">
        <f t="shared" si="39"/>
        <v>4</v>
      </c>
      <c r="V154" s="108" t="str">
        <f t="shared" si="40"/>
        <v>7_4</v>
      </c>
      <c r="W154" s="109">
        <v>2921</v>
      </c>
      <c r="X154" s="109"/>
      <c r="Y154" s="108">
        <v>7</v>
      </c>
      <c r="Z154" s="108">
        <v>4</v>
      </c>
      <c r="AA154" s="108">
        <f t="shared" si="41"/>
        <v>4</v>
      </c>
      <c r="AB154" s="108" t="str">
        <f t="shared" si="42"/>
        <v>7_4</v>
      </c>
      <c r="AC154" s="109">
        <v>2979</v>
      </c>
      <c r="AD154" s="50"/>
      <c r="AE154" s="108">
        <v>7</v>
      </c>
      <c r="AF154" s="108">
        <v>4</v>
      </c>
      <c r="AG154" s="108">
        <f t="shared" si="43"/>
        <v>4</v>
      </c>
      <c r="AH154" s="108" t="str">
        <f t="shared" si="32"/>
        <v>7_4</v>
      </c>
      <c r="AI154" s="65">
        <f t="shared" si="44"/>
        <v>2921</v>
      </c>
      <c r="AJ154" s="65">
        <f t="shared" si="45"/>
        <v>2979</v>
      </c>
      <c r="AK154" s="136">
        <f t="shared" si="46"/>
        <v>2979</v>
      </c>
      <c r="AL154" s="43">
        <f t="shared" si="47"/>
        <v>19.096153846153847</v>
      </c>
      <c r="AM154" s="43"/>
      <c r="AN154" s="43"/>
      <c r="AO154" s="43"/>
      <c r="AP154" s="43"/>
      <c r="AQ154" s="43"/>
      <c r="AR154" s="5"/>
      <c r="AS154" s="5"/>
      <c r="AT154" s="5"/>
      <c r="AU154" s="5"/>
      <c r="AV154" s="5"/>
      <c r="AW154" s="5"/>
      <c r="AX154" s="6"/>
    </row>
    <row r="155" spans="1:50" x14ac:dyDescent="0.15">
      <c r="A155" s="108">
        <v>7</v>
      </c>
      <c r="B155" s="108">
        <v>5</v>
      </c>
      <c r="C155" s="108">
        <f t="shared" si="33"/>
        <v>5</v>
      </c>
      <c r="D155" s="108" t="str">
        <f t="shared" si="34"/>
        <v>7_5</v>
      </c>
      <c r="E155" s="109">
        <v>2789</v>
      </c>
      <c r="F155" s="108"/>
      <c r="G155" s="108">
        <v>7</v>
      </c>
      <c r="H155" s="108">
        <v>5</v>
      </c>
      <c r="I155" s="108">
        <f t="shared" si="35"/>
        <v>5</v>
      </c>
      <c r="J155" s="108" t="str">
        <f t="shared" si="36"/>
        <v>7_5</v>
      </c>
      <c r="K155" s="109">
        <v>2880</v>
      </c>
      <c r="L155" s="5"/>
      <c r="M155" s="108">
        <v>7</v>
      </c>
      <c r="N155" s="108">
        <v>5</v>
      </c>
      <c r="O155" s="108">
        <f t="shared" si="37"/>
        <v>5</v>
      </c>
      <c r="P155" s="108" t="str">
        <f t="shared" si="38"/>
        <v>7_5</v>
      </c>
      <c r="Q155" s="109">
        <v>2952</v>
      </c>
      <c r="R155" s="109"/>
      <c r="S155" s="108">
        <v>7</v>
      </c>
      <c r="T155" s="108">
        <v>5</v>
      </c>
      <c r="U155" s="108">
        <f t="shared" si="39"/>
        <v>5</v>
      </c>
      <c r="V155" s="108" t="str">
        <f t="shared" si="40"/>
        <v>7_5</v>
      </c>
      <c r="W155" s="109">
        <v>2985</v>
      </c>
      <c r="X155" s="109"/>
      <c r="Y155" s="108">
        <v>7</v>
      </c>
      <c r="Z155" s="108">
        <v>5</v>
      </c>
      <c r="AA155" s="108">
        <f t="shared" si="41"/>
        <v>5</v>
      </c>
      <c r="AB155" s="108" t="str">
        <f t="shared" si="42"/>
        <v>7_5</v>
      </c>
      <c r="AC155" s="109">
        <v>3045</v>
      </c>
      <c r="AD155" s="50"/>
      <c r="AE155" s="108">
        <v>7</v>
      </c>
      <c r="AF155" s="108">
        <v>5</v>
      </c>
      <c r="AG155" s="108">
        <f t="shared" si="43"/>
        <v>5</v>
      </c>
      <c r="AH155" s="108" t="str">
        <f t="shared" si="32"/>
        <v>7_5</v>
      </c>
      <c r="AI155" s="65">
        <f t="shared" si="44"/>
        <v>2985</v>
      </c>
      <c r="AJ155" s="65">
        <f t="shared" si="45"/>
        <v>3045</v>
      </c>
      <c r="AK155" s="136">
        <f t="shared" si="46"/>
        <v>3045</v>
      </c>
      <c r="AL155" s="43">
        <f t="shared" si="47"/>
        <v>19.51923076923077</v>
      </c>
      <c r="AM155" s="43"/>
      <c r="AN155" s="43"/>
      <c r="AO155" s="43"/>
      <c r="AP155" s="43"/>
      <c r="AQ155" s="43"/>
      <c r="AR155" s="5"/>
      <c r="AS155" s="5"/>
      <c r="AT155" s="5"/>
      <c r="AU155" s="5"/>
      <c r="AV155" s="5"/>
      <c r="AW155" s="5"/>
      <c r="AX155" s="6"/>
    </row>
    <row r="156" spans="1:50" x14ac:dyDescent="0.15">
      <c r="A156" s="108">
        <v>7</v>
      </c>
      <c r="B156" s="108">
        <v>6</v>
      </c>
      <c r="C156" s="108">
        <f t="shared" si="33"/>
        <v>6</v>
      </c>
      <c r="D156" s="108" t="str">
        <f t="shared" si="34"/>
        <v>7_6</v>
      </c>
      <c r="E156" s="109">
        <v>2844</v>
      </c>
      <c r="F156" s="108"/>
      <c r="G156" s="108">
        <v>7</v>
      </c>
      <c r="H156" s="108">
        <v>6</v>
      </c>
      <c r="I156" s="108">
        <f t="shared" si="35"/>
        <v>6</v>
      </c>
      <c r="J156" s="108" t="str">
        <f t="shared" si="36"/>
        <v>7_6</v>
      </c>
      <c r="K156" s="109">
        <v>2936</v>
      </c>
      <c r="L156" s="5"/>
      <c r="M156" s="108">
        <v>7</v>
      </c>
      <c r="N156" s="108">
        <v>6</v>
      </c>
      <c r="O156" s="108">
        <f t="shared" si="37"/>
        <v>6</v>
      </c>
      <c r="P156" s="108" t="str">
        <f t="shared" si="38"/>
        <v>7_6</v>
      </c>
      <c r="Q156" s="109">
        <v>3009</v>
      </c>
      <c r="R156" s="109"/>
      <c r="S156" s="108">
        <v>7</v>
      </c>
      <c r="T156" s="108">
        <v>6</v>
      </c>
      <c r="U156" s="108">
        <f t="shared" si="39"/>
        <v>6</v>
      </c>
      <c r="V156" s="108" t="str">
        <f t="shared" si="40"/>
        <v>7_6</v>
      </c>
      <c r="W156" s="109">
        <v>3043</v>
      </c>
      <c r="X156" s="109"/>
      <c r="Y156" s="108">
        <v>7</v>
      </c>
      <c r="Z156" s="108">
        <v>6</v>
      </c>
      <c r="AA156" s="108">
        <f t="shared" si="41"/>
        <v>6</v>
      </c>
      <c r="AB156" s="108" t="str">
        <f t="shared" si="42"/>
        <v>7_6</v>
      </c>
      <c r="AC156" s="109">
        <v>3104</v>
      </c>
      <c r="AD156" s="50"/>
      <c r="AE156" s="108">
        <v>7</v>
      </c>
      <c r="AF156" s="108">
        <v>6</v>
      </c>
      <c r="AG156" s="108">
        <f t="shared" si="43"/>
        <v>6</v>
      </c>
      <c r="AH156" s="108" t="str">
        <f t="shared" si="32"/>
        <v>7_6</v>
      </c>
      <c r="AI156" s="65">
        <f t="shared" si="44"/>
        <v>3043</v>
      </c>
      <c r="AJ156" s="65">
        <f t="shared" si="45"/>
        <v>3104</v>
      </c>
      <c r="AK156" s="136">
        <f t="shared" si="46"/>
        <v>3104</v>
      </c>
      <c r="AL156" s="43">
        <f t="shared" si="47"/>
        <v>19.897435897435898</v>
      </c>
      <c r="AM156" s="43"/>
      <c r="AN156" s="43"/>
      <c r="AO156" s="43"/>
      <c r="AP156" s="43"/>
      <c r="AQ156" s="43"/>
      <c r="AR156" s="5"/>
      <c r="AS156" s="5"/>
      <c r="AT156" s="5"/>
      <c r="AU156" s="5"/>
      <c r="AV156" s="5"/>
      <c r="AW156" s="5"/>
      <c r="AX156" s="6"/>
    </row>
    <row r="157" spans="1:50" x14ac:dyDescent="0.15">
      <c r="A157" s="108">
        <v>7</v>
      </c>
      <c r="B157" s="108">
        <v>7</v>
      </c>
      <c r="C157" s="108">
        <f t="shared" si="33"/>
        <v>7</v>
      </c>
      <c r="D157" s="108" t="str">
        <f t="shared" si="34"/>
        <v>7_7</v>
      </c>
      <c r="E157" s="109">
        <v>2951</v>
      </c>
      <c r="F157" s="108"/>
      <c r="G157" s="108">
        <v>7</v>
      </c>
      <c r="H157" s="108">
        <v>7</v>
      </c>
      <c r="I157" s="108">
        <f t="shared" si="35"/>
        <v>7</v>
      </c>
      <c r="J157" s="108" t="str">
        <f t="shared" si="36"/>
        <v>7_7</v>
      </c>
      <c r="K157" s="109">
        <v>3047</v>
      </c>
      <c r="L157" s="5"/>
      <c r="M157" s="108">
        <v>7</v>
      </c>
      <c r="N157" s="108">
        <v>7</v>
      </c>
      <c r="O157" s="108">
        <f t="shared" si="37"/>
        <v>7</v>
      </c>
      <c r="P157" s="108" t="str">
        <f t="shared" si="38"/>
        <v>7_7</v>
      </c>
      <c r="Q157" s="109">
        <v>3123</v>
      </c>
      <c r="R157" s="109"/>
      <c r="S157" s="108">
        <v>7</v>
      </c>
      <c r="T157" s="108">
        <v>7</v>
      </c>
      <c r="U157" s="108">
        <f t="shared" si="39"/>
        <v>7</v>
      </c>
      <c r="V157" s="108" t="str">
        <f t="shared" si="40"/>
        <v>7_7</v>
      </c>
      <c r="W157" s="109">
        <v>3158</v>
      </c>
      <c r="X157" s="109"/>
      <c r="Y157" s="108">
        <v>7</v>
      </c>
      <c r="Z157" s="108">
        <v>7</v>
      </c>
      <c r="AA157" s="108">
        <f t="shared" si="41"/>
        <v>7</v>
      </c>
      <c r="AB157" s="108" t="str">
        <f t="shared" si="42"/>
        <v>7_7</v>
      </c>
      <c r="AC157" s="109">
        <v>3221</v>
      </c>
      <c r="AD157" s="50"/>
      <c r="AE157" s="108">
        <v>7</v>
      </c>
      <c r="AF157" s="108">
        <v>7</v>
      </c>
      <c r="AG157" s="108">
        <f t="shared" si="43"/>
        <v>7</v>
      </c>
      <c r="AH157" s="108" t="str">
        <f t="shared" si="32"/>
        <v>7_7</v>
      </c>
      <c r="AI157" s="65">
        <f t="shared" si="44"/>
        <v>3158</v>
      </c>
      <c r="AJ157" s="65">
        <f t="shared" si="45"/>
        <v>3221</v>
      </c>
      <c r="AK157" s="136">
        <f t="shared" si="46"/>
        <v>3221</v>
      </c>
      <c r="AL157" s="43">
        <f t="shared" si="47"/>
        <v>20.647435897435898</v>
      </c>
      <c r="AM157" s="43"/>
      <c r="AN157" s="43"/>
      <c r="AO157" s="43"/>
      <c r="AP157" s="43"/>
      <c r="AQ157" s="43"/>
      <c r="AR157" s="5"/>
      <c r="AS157" s="5"/>
      <c r="AT157" s="5"/>
      <c r="AU157" s="5"/>
      <c r="AV157" s="5"/>
      <c r="AW157" s="5"/>
      <c r="AX157" s="6"/>
    </row>
    <row r="158" spans="1:50" x14ac:dyDescent="0.15">
      <c r="A158" s="108">
        <v>7</v>
      </c>
      <c r="B158" s="108">
        <v>8</v>
      </c>
      <c r="C158" s="108">
        <f t="shared" si="33"/>
        <v>8</v>
      </c>
      <c r="D158" s="108" t="str">
        <f t="shared" si="34"/>
        <v>7_8</v>
      </c>
      <c r="E158" s="109">
        <v>3021</v>
      </c>
      <c r="F158" s="108"/>
      <c r="G158" s="108">
        <v>7</v>
      </c>
      <c r="H158" s="108">
        <v>8</v>
      </c>
      <c r="I158" s="108">
        <f t="shared" si="35"/>
        <v>8</v>
      </c>
      <c r="J158" s="108" t="str">
        <f t="shared" si="36"/>
        <v>7_8</v>
      </c>
      <c r="K158" s="109">
        <v>3119</v>
      </c>
      <c r="L158" s="5"/>
      <c r="M158" s="108">
        <v>7</v>
      </c>
      <c r="N158" s="108">
        <v>8</v>
      </c>
      <c r="O158" s="108">
        <f t="shared" si="37"/>
        <v>8</v>
      </c>
      <c r="P158" s="108" t="str">
        <f t="shared" si="38"/>
        <v>7_8</v>
      </c>
      <c r="Q158" s="109">
        <v>3197</v>
      </c>
      <c r="R158" s="109"/>
      <c r="S158" s="108">
        <v>7</v>
      </c>
      <c r="T158" s="108">
        <v>8</v>
      </c>
      <c r="U158" s="108">
        <f t="shared" si="39"/>
        <v>8</v>
      </c>
      <c r="V158" s="108" t="str">
        <f t="shared" si="40"/>
        <v>7_8</v>
      </c>
      <c r="W158" s="109">
        <v>3233</v>
      </c>
      <c r="X158" s="109"/>
      <c r="Y158" s="108">
        <v>7</v>
      </c>
      <c r="Z158" s="108">
        <v>8</v>
      </c>
      <c r="AA158" s="108">
        <f t="shared" si="41"/>
        <v>8</v>
      </c>
      <c r="AB158" s="108" t="str">
        <f t="shared" si="42"/>
        <v>7_8</v>
      </c>
      <c r="AC158" s="109">
        <v>3298</v>
      </c>
      <c r="AD158" s="50"/>
      <c r="AE158" s="108">
        <v>7</v>
      </c>
      <c r="AF158" s="108">
        <v>8</v>
      </c>
      <c r="AG158" s="108">
        <f t="shared" si="43"/>
        <v>8</v>
      </c>
      <c r="AH158" s="108" t="str">
        <f t="shared" si="32"/>
        <v>7_8</v>
      </c>
      <c r="AI158" s="65">
        <f t="shared" si="44"/>
        <v>3233</v>
      </c>
      <c r="AJ158" s="65">
        <f t="shared" si="45"/>
        <v>3298</v>
      </c>
      <c r="AK158" s="136">
        <f t="shared" si="46"/>
        <v>3298</v>
      </c>
      <c r="AL158" s="43">
        <f t="shared" si="47"/>
        <v>21.141025641025642</v>
      </c>
      <c r="AM158" s="43"/>
      <c r="AN158" s="43"/>
      <c r="AO158" s="43"/>
      <c r="AP158" s="43"/>
      <c r="AQ158" s="43"/>
      <c r="AR158" s="5"/>
      <c r="AS158" s="5"/>
      <c r="AT158" s="5"/>
      <c r="AU158" s="5"/>
      <c r="AV158" s="5"/>
      <c r="AW158" s="5"/>
      <c r="AX158" s="6"/>
    </row>
    <row r="159" spans="1:50" x14ac:dyDescent="0.15">
      <c r="A159" s="108">
        <v>7</v>
      </c>
      <c r="B159" s="108">
        <v>9</v>
      </c>
      <c r="C159" s="108">
        <f t="shared" si="33"/>
        <v>9</v>
      </c>
      <c r="D159" s="108" t="str">
        <f t="shared" si="34"/>
        <v>7_9</v>
      </c>
      <c r="E159" s="109">
        <v>3096</v>
      </c>
      <c r="F159" s="108"/>
      <c r="G159" s="108">
        <v>7</v>
      </c>
      <c r="H159" s="108">
        <v>9</v>
      </c>
      <c r="I159" s="108">
        <f t="shared" si="35"/>
        <v>9</v>
      </c>
      <c r="J159" s="108" t="str">
        <f t="shared" si="36"/>
        <v>7_9</v>
      </c>
      <c r="K159" s="109">
        <v>3197</v>
      </c>
      <c r="L159" s="5"/>
      <c r="M159" s="108">
        <v>7</v>
      </c>
      <c r="N159" s="108">
        <v>9</v>
      </c>
      <c r="O159" s="108">
        <f t="shared" si="37"/>
        <v>9</v>
      </c>
      <c r="P159" s="108" t="str">
        <f t="shared" si="38"/>
        <v>7_9</v>
      </c>
      <c r="Q159" s="109">
        <v>3277</v>
      </c>
      <c r="R159" s="109"/>
      <c r="S159" s="108">
        <v>7</v>
      </c>
      <c r="T159" s="108">
        <v>9</v>
      </c>
      <c r="U159" s="108">
        <f t="shared" si="39"/>
        <v>9</v>
      </c>
      <c r="V159" s="108" t="str">
        <f t="shared" si="40"/>
        <v>7_9</v>
      </c>
      <c r="W159" s="109">
        <v>3314</v>
      </c>
      <c r="X159" s="109"/>
      <c r="Y159" s="108">
        <v>7</v>
      </c>
      <c r="Z159" s="108">
        <v>9</v>
      </c>
      <c r="AA159" s="108">
        <f t="shared" si="41"/>
        <v>9</v>
      </c>
      <c r="AB159" s="108" t="str">
        <f t="shared" si="42"/>
        <v>7_9</v>
      </c>
      <c r="AC159" s="109">
        <v>3380</v>
      </c>
      <c r="AD159" s="50"/>
      <c r="AE159" s="108">
        <v>7</v>
      </c>
      <c r="AF159" s="108">
        <v>9</v>
      </c>
      <c r="AG159" s="108">
        <f t="shared" si="43"/>
        <v>9</v>
      </c>
      <c r="AH159" s="108" t="str">
        <f t="shared" si="32"/>
        <v>7_9</v>
      </c>
      <c r="AI159" s="65">
        <f t="shared" si="44"/>
        <v>3314</v>
      </c>
      <c r="AJ159" s="65">
        <f t="shared" si="45"/>
        <v>3380</v>
      </c>
      <c r="AK159" s="136">
        <f t="shared" si="46"/>
        <v>3380</v>
      </c>
      <c r="AL159" s="43">
        <f t="shared" si="47"/>
        <v>21.666666666666668</v>
      </c>
      <c r="AM159" s="43"/>
      <c r="AN159" s="43"/>
      <c r="AO159" s="43"/>
      <c r="AP159" s="43"/>
      <c r="AQ159" s="43"/>
      <c r="AR159" s="5"/>
      <c r="AS159" s="5"/>
      <c r="AT159" s="5"/>
      <c r="AU159" s="5"/>
      <c r="AV159" s="5"/>
      <c r="AW159" s="5"/>
      <c r="AX159" s="6"/>
    </row>
    <row r="160" spans="1:50" x14ac:dyDescent="0.15">
      <c r="A160" s="108">
        <v>7</v>
      </c>
      <c r="B160" s="108">
        <v>10</v>
      </c>
      <c r="C160" s="108">
        <f t="shared" si="33"/>
        <v>10</v>
      </c>
      <c r="D160" s="108" t="str">
        <f t="shared" si="34"/>
        <v>7_10</v>
      </c>
      <c r="E160" s="109">
        <v>3176</v>
      </c>
      <c r="F160" s="108"/>
      <c r="G160" s="108">
        <v>7</v>
      </c>
      <c r="H160" s="108">
        <v>10</v>
      </c>
      <c r="I160" s="108">
        <f t="shared" si="35"/>
        <v>10</v>
      </c>
      <c r="J160" s="108" t="str">
        <f t="shared" si="36"/>
        <v>7_10</v>
      </c>
      <c r="K160" s="109">
        <v>3279</v>
      </c>
      <c r="L160" s="5"/>
      <c r="M160" s="108">
        <v>7</v>
      </c>
      <c r="N160" s="108">
        <v>10</v>
      </c>
      <c r="O160" s="108">
        <f t="shared" si="37"/>
        <v>10</v>
      </c>
      <c r="P160" s="108" t="str">
        <f t="shared" si="38"/>
        <v>7_10</v>
      </c>
      <c r="Q160" s="109">
        <v>3361</v>
      </c>
      <c r="R160" s="109"/>
      <c r="S160" s="108">
        <v>7</v>
      </c>
      <c r="T160" s="108">
        <v>10</v>
      </c>
      <c r="U160" s="108">
        <f t="shared" si="39"/>
        <v>10</v>
      </c>
      <c r="V160" s="108" t="str">
        <f t="shared" si="40"/>
        <v>7_10</v>
      </c>
      <c r="W160" s="109">
        <v>3399</v>
      </c>
      <c r="X160" s="109"/>
      <c r="Y160" s="108">
        <v>7</v>
      </c>
      <c r="Z160" s="108">
        <v>10</v>
      </c>
      <c r="AA160" s="108">
        <f t="shared" si="41"/>
        <v>10</v>
      </c>
      <c r="AB160" s="108" t="str">
        <f t="shared" si="42"/>
        <v>7_10</v>
      </c>
      <c r="AC160" s="109">
        <v>3467</v>
      </c>
      <c r="AD160" s="50"/>
      <c r="AE160" s="108">
        <v>7</v>
      </c>
      <c r="AF160" s="108">
        <v>10</v>
      </c>
      <c r="AG160" s="108">
        <f t="shared" si="43"/>
        <v>10</v>
      </c>
      <c r="AH160" s="108" t="str">
        <f t="shared" si="32"/>
        <v>7_10</v>
      </c>
      <c r="AI160" s="65">
        <f t="shared" si="44"/>
        <v>3399</v>
      </c>
      <c r="AJ160" s="65">
        <f t="shared" si="45"/>
        <v>3467</v>
      </c>
      <c r="AK160" s="136">
        <f t="shared" si="46"/>
        <v>3467</v>
      </c>
      <c r="AL160" s="43">
        <f t="shared" si="47"/>
        <v>22.224358974358974</v>
      </c>
      <c r="AM160" s="43"/>
      <c r="AN160" s="43"/>
      <c r="AO160" s="43"/>
      <c r="AP160" s="43"/>
      <c r="AQ160" s="43"/>
      <c r="AR160" s="5"/>
      <c r="AS160" s="5"/>
      <c r="AT160" s="5"/>
      <c r="AU160" s="5"/>
      <c r="AV160" s="5"/>
      <c r="AW160" s="5"/>
      <c r="AX160" s="6"/>
    </row>
    <row r="161" spans="1:50" x14ac:dyDescent="0.15">
      <c r="A161" s="108">
        <v>7</v>
      </c>
      <c r="B161" s="108">
        <v>11</v>
      </c>
      <c r="C161" s="108">
        <f t="shared" si="33"/>
        <v>11</v>
      </c>
      <c r="D161" s="108" t="str">
        <f t="shared" si="34"/>
        <v>7_11</v>
      </c>
      <c r="E161" s="109">
        <v>3242</v>
      </c>
      <c r="F161" s="108"/>
      <c r="G161" s="108">
        <v>7</v>
      </c>
      <c r="H161" s="108">
        <v>11</v>
      </c>
      <c r="I161" s="108">
        <f t="shared" si="35"/>
        <v>11</v>
      </c>
      <c r="J161" s="108" t="str">
        <f t="shared" si="36"/>
        <v>7_11</v>
      </c>
      <c r="K161" s="109">
        <v>3347</v>
      </c>
      <c r="L161" s="5"/>
      <c r="M161" s="108">
        <v>7</v>
      </c>
      <c r="N161" s="108">
        <v>11</v>
      </c>
      <c r="O161" s="108">
        <f t="shared" si="37"/>
        <v>11</v>
      </c>
      <c r="P161" s="108" t="str">
        <f t="shared" si="38"/>
        <v>7_11</v>
      </c>
      <c r="Q161" s="109">
        <v>3431</v>
      </c>
      <c r="R161" s="109"/>
      <c r="S161" s="108">
        <v>7</v>
      </c>
      <c r="T161" s="108">
        <v>11</v>
      </c>
      <c r="U161" s="108">
        <f t="shared" si="39"/>
        <v>11</v>
      </c>
      <c r="V161" s="108" t="str">
        <f t="shared" si="40"/>
        <v>7_11</v>
      </c>
      <c r="W161" s="109">
        <v>3470</v>
      </c>
      <c r="X161" s="109"/>
      <c r="Y161" s="108">
        <v>7</v>
      </c>
      <c r="Z161" s="108">
        <v>11</v>
      </c>
      <c r="AA161" s="108">
        <f t="shared" si="41"/>
        <v>11</v>
      </c>
      <c r="AB161" s="108" t="str">
        <f t="shared" si="42"/>
        <v>7_11</v>
      </c>
      <c r="AC161" s="109">
        <v>3539</v>
      </c>
      <c r="AD161" s="50"/>
      <c r="AE161" s="108">
        <v>7</v>
      </c>
      <c r="AF161" s="108">
        <v>11</v>
      </c>
      <c r="AG161" s="108">
        <f t="shared" si="43"/>
        <v>11</v>
      </c>
      <c r="AH161" s="108" t="str">
        <f t="shared" si="32"/>
        <v>7_11</v>
      </c>
      <c r="AI161" s="65">
        <f t="shared" si="44"/>
        <v>3470</v>
      </c>
      <c r="AJ161" s="65">
        <f t="shared" si="45"/>
        <v>3539</v>
      </c>
      <c r="AK161" s="136">
        <f t="shared" si="46"/>
        <v>3539</v>
      </c>
      <c r="AL161" s="43">
        <f t="shared" si="47"/>
        <v>22.685897435897434</v>
      </c>
      <c r="AM161" s="43"/>
      <c r="AN161" s="43"/>
      <c r="AO161" s="43"/>
      <c r="AP161" s="43"/>
      <c r="AQ161" s="43"/>
      <c r="AR161" s="5"/>
      <c r="AS161" s="5"/>
      <c r="AT161" s="5"/>
      <c r="AU161" s="5"/>
      <c r="AV161" s="5"/>
      <c r="AW161" s="5"/>
      <c r="AX161" s="6"/>
    </row>
    <row r="162" spans="1:50" x14ac:dyDescent="0.15">
      <c r="A162" s="108">
        <v>7</v>
      </c>
      <c r="B162" s="108">
        <v>12</v>
      </c>
      <c r="C162" s="108">
        <f t="shared" si="33"/>
        <v>12</v>
      </c>
      <c r="D162" s="108" t="str">
        <f t="shared" si="34"/>
        <v>7_12</v>
      </c>
      <c r="E162" s="109">
        <v>3314</v>
      </c>
      <c r="F162" s="108"/>
      <c r="G162" s="108">
        <v>7</v>
      </c>
      <c r="H162" s="108">
        <v>12</v>
      </c>
      <c r="I162" s="108">
        <f t="shared" si="35"/>
        <v>12</v>
      </c>
      <c r="J162" s="108" t="str">
        <f t="shared" si="36"/>
        <v>7_12</v>
      </c>
      <c r="K162" s="109">
        <v>3422</v>
      </c>
      <c r="L162" s="5"/>
      <c r="M162" s="108">
        <v>7</v>
      </c>
      <c r="N162" s="108">
        <v>12</v>
      </c>
      <c r="O162" s="108">
        <f t="shared" si="37"/>
        <v>12</v>
      </c>
      <c r="P162" s="108" t="str">
        <f t="shared" si="38"/>
        <v>7_12</v>
      </c>
      <c r="Q162" s="109">
        <v>3508</v>
      </c>
      <c r="R162" s="109"/>
      <c r="S162" s="108">
        <v>7</v>
      </c>
      <c r="T162" s="108">
        <v>12</v>
      </c>
      <c r="U162" s="108">
        <f t="shared" si="39"/>
        <v>12</v>
      </c>
      <c r="V162" s="108" t="str">
        <f t="shared" si="40"/>
        <v>7_12</v>
      </c>
      <c r="W162" s="109">
        <v>3548</v>
      </c>
      <c r="X162" s="109"/>
      <c r="Y162" s="108">
        <v>7</v>
      </c>
      <c r="Z162" s="108">
        <v>12</v>
      </c>
      <c r="AA162" s="108">
        <f t="shared" si="41"/>
        <v>12</v>
      </c>
      <c r="AB162" s="108" t="str">
        <f t="shared" si="42"/>
        <v>7_12</v>
      </c>
      <c r="AC162" s="109">
        <v>3619</v>
      </c>
      <c r="AD162" s="50"/>
      <c r="AE162" s="108">
        <v>7</v>
      </c>
      <c r="AF162" s="108">
        <v>12</v>
      </c>
      <c r="AG162" s="108">
        <f t="shared" si="43"/>
        <v>12</v>
      </c>
      <c r="AH162" s="108" t="str">
        <f t="shared" si="32"/>
        <v>7_12</v>
      </c>
      <c r="AI162" s="65">
        <f t="shared" si="44"/>
        <v>3548</v>
      </c>
      <c r="AJ162" s="65">
        <f t="shared" si="45"/>
        <v>3619</v>
      </c>
      <c r="AK162" s="136">
        <f t="shared" si="46"/>
        <v>3619</v>
      </c>
      <c r="AL162" s="43">
        <f t="shared" si="47"/>
        <v>23.198717948717949</v>
      </c>
      <c r="AM162" s="43"/>
      <c r="AN162" s="43"/>
      <c r="AO162" s="43"/>
      <c r="AP162" s="43"/>
      <c r="AQ162" s="43"/>
      <c r="AR162" s="5"/>
      <c r="AS162" s="5"/>
      <c r="AT162" s="5"/>
      <c r="AU162" s="5"/>
      <c r="AV162" s="5"/>
      <c r="AW162" s="5"/>
      <c r="AX162" s="6"/>
    </row>
    <row r="163" spans="1:50" x14ac:dyDescent="0.15">
      <c r="A163" s="108">
        <v>7</v>
      </c>
      <c r="B163" s="108">
        <v>13</v>
      </c>
      <c r="C163" s="108">
        <f t="shared" si="33"/>
        <v>13</v>
      </c>
      <c r="D163" s="108" t="str">
        <f t="shared" si="34"/>
        <v>7_13</v>
      </c>
      <c r="E163" s="109">
        <v>3384</v>
      </c>
      <c r="F163" s="108"/>
      <c r="G163" s="108">
        <v>7</v>
      </c>
      <c r="H163" s="108">
        <v>13</v>
      </c>
      <c r="I163" s="108">
        <f t="shared" si="35"/>
        <v>13</v>
      </c>
      <c r="J163" s="108" t="str">
        <f t="shared" si="36"/>
        <v>7_13</v>
      </c>
      <c r="K163" s="109">
        <v>3494</v>
      </c>
      <c r="L163" s="5"/>
      <c r="M163" s="108">
        <v>7</v>
      </c>
      <c r="N163" s="108">
        <v>13</v>
      </c>
      <c r="O163" s="108">
        <f t="shared" si="37"/>
        <v>13</v>
      </c>
      <c r="P163" s="108" t="str">
        <f t="shared" si="38"/>
        <v>7_13</v>
      </c>
      <c r="Q163" s="109">
        <v>3581</v>
      </c>
      <c r="R163" s="109"/>
      <c r="S163" s="108">
        <v>7</v>
      </c>
      <c r="T163" s="108">
        <v>13</v>
      </c>
      <c r="U163" s="108">
        <f t="shared" si="39"/>
        <v>13</v>
      </c>
      <c r="V163" s="108" t="str">
        <f t="shared" si="40"/>
        <v>7_13</v>
      </c>
      <c r="W163" s="109">
        <v>3621</v>
      </c>
      <c r="X163" s="109"/>
      <c r="Y163" s="108">
        <v>7</v>
      </c>
      <c r="Z163" s="108">
        <v>13</v>
      </c>
      <c r="AA163" s="108">
        <f t="shared" si="41"/>
        <v>13</v>
      </c>
      <c r="AB163" s="108" t="str">
        <f t="shared" si="42"/>
        <v>7_13</v>
      </c>
      <c r="AC163" s="109">
        <v>3693</v>
      </c>
      <c r="AD163" s="50"/>
      <c r="AE163" s="108">
        <v>7</v>
      </c>
      <c r="AF163" s="108">
        <v>13</v>
      </c>
      <c r="AG163" s="108">
        <f t="shared" si="43"/>
        <v>13</v>
      </c>
      <c r="AH163" s="108" t="str">
        <f t="shared" si="32"/>
        <v>7_13</v>
      </c>
      <c r="AI163" s="65">
        <f t="shared" si="44"/>
        <v>3621</v>
      </c>
      <c r="AJ163" s="65">
        <f t="shared" si="45"/>
        <v>3693</v>
      </c>
      <c r="AK163" s="136">
        <f t="shared" si="46"/>
        <v>3693</v>
      </c>
      <c r="AL163" s="43">
        <f t="shared" si="47"/>
        <v>23.673076923076923</v>
      </c>
      <c r="AM163" s="43"/>
      <c r="AN163" s="43"/>
      <c r="AO163" s="43"/>
      <c r="AP163" s="43"/>
      <c r="AQ163" s="43"/>
      <c r="AR163" s="5"/>
      <c r="AS163" s="5"/>
      <c r="AT163" s="5"/>
      <c r="AU163" s="5"/>
      <c r="AV163" s="5"/>
      <c r="AW163" s="5"/>
      <c r="AX163" s="6"/>
    </row>
    <row r="164" spans="1:50" x14ac:dyDescent="0.15">
      <c r="A164" s="108">
        <v>7</v>
      </c>
      <c r="B164" s="108" t="s">
        <v>3</v>
      </c>
      <c r="C164" s="108" t="str">
        <f t="shared" si="33"/>
        <v>u1</v>
      </c>
      <c r="D164" s="108" t="str">
        <f t="shared" si="34"/>
        <v>7_u1</v>
      </c>
      <c r="E164" s="109">
        <v>3499</v>
      </c>
      <c r="F164" s="108"/>
      <c r="G164" s="108">
        <v>7</v>
      </c>
      <c r="H164" s="108" t="s">
        <v>3</v>
      </c>
      <c r="I164" s="108" t="str">
        <f t="shared" si="35"/>
        <v>u1</v>
      </c>
      <c r="J164" s="108" t="str">
        <f t="shared" si="36"/>
        <v>7_u1</v>
      </c>
      <c r="K164" s="109">
        <v>3613</v>
      </c>
      <c r="L164" s="5"/>
      <c r="M164" s="108">
        <v>7</v>
      </c>
      <c r="N164" s="108" t="s">
        <v>3</v>
      </c>
      <c r="O164" s="108" t="str">
        <f t="shared" si="37"/>
        <v>u1</v>
      </c>
      <c r="P164" s="108" t="str">
        <f t="shared" si="38"/>
        <v>7_u1</v>
      </c>
      <c r="Q164" s="109">
        <v>3703</v>
      </c>
      <c r="R164" s="109"/>
      <c r="S164" s="108">
        <v>7</v>
      </c>
      <c r="T164" s="108" t="s">
        <v>3</v>
      </c>
      <c r="U164" s="108" t="str">
        <f t="shared" si="39"/>
        <v>u1</v>
      </c>
      <c r="V164" s="108" t="str">
        <f t="shared" si="40"/>
        <v>7_u1</v>
      </c>
      <c r="W164" s="109">
        <v>3745</v>
      </c>
      <c r="X164" s="109"/>
      <c r="Y164" s="108">
        <v>7</v>
      </c>
      <c r="Z164" s="108" t="s">
        <v>3</v>
      </c>
      <c r="AA164" s="108" t="str">
        <f t="shared" si="41"/>
        <v>u1</v>
      </c>
      <c r="AB164" s="108" t="str">
        <f t="shared" si="42"/>
        <v>7_u1</v>
      </c>
      <c r="AC164" s="109">
        <v>3820</v>
      </c>
      <c r="AD164" s="50"/>
      <c r="AE164" s="108">
        <v>7</v>
      </c>
      <c r="AF164" s="108" t="s">
        <v>3</v>
      </c>
      <c r="AG164" s="108" t="str">
        <f t="shared" si="43"/>
        <v>u1</v>
      </c>
      <c r="AH164" s="108" t="str">
        <f t="shared" si="32"/>
        <v>7_u1</v>
      </c>
      <c r="AI164" s="65">
        <f t="shared" si="44"/>
        <v>3745</v>
      </c>
      <c r="AJ164" s="65">
        <f t="shared" si="45"/>
        <v>3820</v>
      </c>
      <c r="AK164" s="136">
        <f t="shared" si="46"/>
        <v>3820</v>
      </c>
      <c r="AL164" s="43">
        <f t="shared" si="47"/>
        <v>24.487179487179485</v>
      </c>
      <c r="AM164" s="43"/>
      <c r="AN164" s="43"/>
      <c r="AO164" s="43"/>
      <c r="AP164" s="43"/>
      <c r="AQ164" s="43"/>
      <c r="AR164" s="5"/>
      <c r="AS164" s="5"/>
      <c r="AT164" s="5"/>
      <c r="AU164" s="5"/>
      <c r="AV164" s="5"/>
      <c r="AW164" s="5"/>
      <c r="AX164" s="6"/>
    </row>
    <row r="165" spans="1:50" x14ac:dyDescent="0.15">
      <c r="A165" s="108">
        <v>7</v>
      </c>
      <c r="B165" s="108" t="s">
        <v>4</v>
      </c>
      <c r="C165" s="108" t="str">
        <f t="shared" si="33"/>
        <v>u2</v>
      </c>
      <c r="D165" s="108" t="str">
        <f t="shared" si="34"/>
        <v>7_u2</v>
      </c>
      <c r="E165" s="109">
        <v>3620</v>
      </c>
      <c r="F165" s="108"/>
      <c r="G165" s="108">
        <v>7</v>
      </c>
      <c r="H165" s="108" t="s">
        <v>4</v>
      </c>
      <c r="I165" s="108" t="str">
        <f t="shared" si="35"/>
        <v>u2</v>
      </c>
      <c r="J165" s="108" t="str">
        <f t="shared" si="36"/>
        <v>7_u2</v>
      </c>
      <c r="K165" s="109">
        <v>3738</v>
      </c>
      <c r="L165" s="5"/>
      <c r="M165" s="108">
        <v>7</v>
      </c>
      <c r="N165" s="108" t="s">
        <v>4</v>
      </c>
      <c r="O165" s="108" t="str">
        <f t="shared" si="37"/>
        <v>u2</v>
      </c>
      <c r="P165" s="108" t="str">
        <f t="shared" si="38"/>
        <v>7_u2</v>
      </c>
      <c r="Q165" s="109">
        <v>3831</v>
      </c>
      <c r="R165" s="109"/>
      <c r="S165" s="108">
        <v>7</v>
      </c>
      <c r="T165" s="108" t="s">
        <v>4</v>
      </c>
      <c r="U165" s="108" t="str">
        <f t="shared" si="39"/>
        <v>u2</v>
      </c>
      <c r="V165" s="108" t="str">
        <f t="shared" si="40"/>
        <v>7_u2</v>
      </c>
      <c r="W165" s="109">
        <v>3874</v>
      </c>
      <c r="X165" s="109"/>
      <c r="Y165" s="108">
        <v>7</v>
      </c>
      <c r="Z165" s="108" t="s">
        <v>4</v>
      </c>
      <c r="AA165" s="108" t="str">
        <f t="shared" si="41"/>
        <v>u2</v>
      </c>
      <c r="AB165" s="108" t="str">
        <f t="shared" si="42"/>
        <v>7_u2</v>
      </c>
      <c r="AC165" s="109">
        <v>3951</v>
      </c>
      <c r="AD165" s="50"/>
      <c r="AE165" s="108">
        <v>7</v>
      </c>
      <c r="AF165" s="108" t="s">
        <v>4</v>
      </c>
      <c r="AG165" s="108" t="str">
        <f t="shared" si="43"/>
        <v>u2</v>
      </c>
      <c r="AH165" s="108" t="str">
        <f t="shared" si="32"/>
        <v>7_u2</v>
      </c>
      <c r="AI165" s="65">
        <f t="shared" si="44"/>
        <v>3874</v>
      </c>
      <c r="AJ165" s="65">
        <f t="shared" si="45"/>
        <v>3951</v>
      </c>
      <c r="AK165" s="136">
        <f t="shared" si="46"/>
        <v>3951</v>
      </c>
      <c r="AL165" s="43">
        <f t="shared" si="47"/>
        <v>25.326923076923077</v>
      </c>
      <c r="AM165" s="43"/>
      <c r="AN165" s="43"/>
      <c r="AO165" s="43"/>
      <c r="AP165" s="43"/>
      <c r="AQ165" s="43"/>
      <c r="AR165" s="5"/>
      <c r="AS165" s="5"/>
      <c r="AT165" s="5"/>
      <c r="AU165" s="5"/>
      <c r="AV165" s="5"/>
      <c r="AW165" s="5"/>
      <c r="AX165" s="6"/>
    </row>
    <row r="166" spans="1:50" x14ac:dyDescent="0.15">
      <c r="A166" s="108">
        <v>7</v>
      </c>
      <c r="B166" s="108" t="s">
        <v>5</v>
      </c>
      <c r="C166" s="108" t="str">
        <f t="shared" si="33"/>
        <v>a</v>
      </c>
      <c r="D166" s="108" t="str">
        <f t="shared" si="34"/>
        <v>7_a</v>
      </c>
      <c r="E166" s="109">
        <v>3499</v>
      </c>
      <c r="F166" s="108"/>
      <c r="G166" s="108">
        <v>7</v>
      </c>
      <c r="H166" s="108" t="s">
        <v>5</v>
      </c>
      <c r="I166" s="108" t="str">
        <f t="shared" si="35"/>
        <v>a</v>
      </c>
      <c r="J166" s="108" t="str">
        <f t="shared" si="36"/>
        <v>7_a</v>
      </c>
      <c r="K166" s="109">
        <v>3613</v>
      </c>
      <c r="L166" s="5"/>
      <c r="M166" s="108">
        <v>7</v>
      </c>
      <c r="N166" s="108" t="s">
        <v>5</v>
      </c>
      <c r="O166" s="108" t="str">
        <f t="shared" si="37"/>
        <v>a</v>
      </c>
      <c r="P166" s="108" t="str">
        <f t="shared" si="38"/>
        <v>7_a</v>
      </c>
      <c r="Q166" s="109">
        <v>3703</v>
      </c>
      <c r="R166" s="109"/>
      <c r="S166" s="108">
        <v>7</v>
      </c>
      <c r="T166" s="108" t="s">
        <v>5</v>
      </c>
      <c r="U166" s="108" t="str">
        <f t="shared" si="39"/>
        <v>a</v>
      </c>
      <c r="V166" s="108" t="str">
        <f t="shared" si="40"/>
        <v>7_a</v>
      </c>
      <c r="W166" s="109">
        <v>3745</v>
      </c>
      <c r="X166" s="109"/>
      <c r="Y166" s="108">
        <v>7</v>
      </c>
      <c r="Z166" s="108" t="s">
        <v>5</v>
      </c>
      <c r="AA166" s="108" t="str">
        <f t="shared" si="41"/>
        <v>a</v>
      </c>
      <c r="AB166" s="108" t="str">
        <f t="shared" si="42"/>
        <v>7_a</v>
      </c>
      <c r="AC166" s="109">
        <v>3820</v>
      </c>
      <c r="AD166" s="50"/>
      <c r="AE166" s="108">
        <v>7</v>
      </c>
      <c r="AF166" s="108" t="s">
        <v>5</v>
      </c>
      <c r="AG166" s="108" t="str">
        <f t="shared" si="43"/>
        <v>a</v>
      </c>
      <c r="AH166" s="108" t="str">
        <f t="shared" si="32"/>
        <v>7_a</v>
      </c>
      <c r="AI166" s="65">
        <f t="shared" si="44"/>
        <v>3745</v>
      </c>
      <c r="AJ166" s="65">
        <f t="shared" si="45"/>
        <v>3820</v>
      </c>
      <c r="AK166" s="136">
        <f t="shared" si="46"/>
        <v>3820</v>
      </c>
      <c r="AL166" s="43">
        <f t="shared" si="47"/>
        <v>24.487179487179485</v>
      </c>
      <c r="AM166" s="43"/>
      <c r="AN166" s="43"/>
      <c r="AO166" s="43"/>
      <c r="AP166" s="43"/>
      <c r="AQ166" s="43"/>
      <c r="AR166" s="5"/>
      <c r="AS166" s="5"/>
      <c r="AT166" s="5"/>
      <c r="AU166" s="5"/>
      <c r="AV166" s="5"/>
      <c r="AW166" s="5"/>
      <c r="AX166" s="6"/>
    </row>
    <row r="167" spans="1:50" x14ac:dyDescent="0.15">
      <c r="A167" s="108">
        <v>7</v>
      </c>
      <c r="B167" s="108" t="s">
        <v>6</v>
      </c>
      <c r="C167" s="108" t="str">
        <f t="shared" si="33"/>
        <v>b</v>
      </c>
      <c r="D167" s="108" t="str">
        <f t="shared" si="34"/>
        <v>7_b</v>
      </c>
      <c r="E167" s="109">
        <v>3620</v>
      </c>
      <c r="F167" s="108"/>
      <c r="G167" s="108">
        <v>7</v>
      </c>
      <c r="H167" s="108" t="s">
        <v>6</v>
      </c>
      <c r="I167" s="108" t="str">
        <f t="shared" si="35"/>
        <v>b</v>
      </c>
      <c r="J167" s="108" t="str">
        <f t="shared" si="36"/>
        <v>7_b</v>
      </c>
      <c r="K167" s="109">
        <v>3738</v>
      </c>
      <c r="L167" s="5"/>
      <c r="M167" s="108">
        <v>7</v>
      </c>
      <c r="N167" s="108" t="s">
        <v>6</v>
      </c>
      <c r="O167" s="108" t="str">
        <f t="shared" si="37"/>
        <v>b</v>
      </c>
      <c r="P167" s="108" t="str">
        <f t="shared" si="38"/>
        <v>7_b</v>
      </c>
      <c r="Q167" s="109">
        <v>3831</v>
      </c>
      <c r="R167" s="109"/>
      <c r="S167" s="108">
        <v>7</v>
      </c>
      <c r="T167" s="108" t="s">
        <v>6</v>
      </c>
      <c r="U167" s="108" t="str">
        <f t="shared" si="39"/>
        <v>b</v>
      </c>
      <c r="V167" s="108" t="str">
        <f t="shared" si="40"/>
        <v>7_b</v>
      </c>
      <c r="W167" s="109">
        <v>3874</v>
      </c>
      <c r="X167" s="109"/>
      <c r="Y167" s="108">
        <v>7</v>
      </c>
      <c r="Z167" s="108" t="s">
        <v>6</v>
      </c>
      <c r="AA167" s="108" t="str">
        <f t="shared" si="41"/>
        <v>b</v>
      </c>
      <c r="AB167" s="108" t="str">
        <f t="shared" si="42"/>
        <v>7_b</v>
      </c>
      <c r="AC167" s="109">
        <v>3951</v>
      </c>
      <c r="AD167" s="50"/>
      <c r="AE167" s="108">
        <v>7</v>
      </c>
      <c r="AF167" s="108" t="s">
        <v>6</v>
      </c>
      <c r="AG167" s="108" t="str">
        <f t="shared" si="43"/>
        <v>b</v>
      </c>
      <c r="AH167" s="108" t="str">
        <f t="shared" si="32"/>
        <v>7_b</v>
      </c>
      <c r="AI167" s="65">
        <f t="shared" si="44"/>
        <v>3874</v>
      </c>
      <c r="AJ167" s="65">
        <f t="shared" si="45"/>
        <v>3951</v>
      </c>
      <c r="AK167" s="136">
        <f t="shared" si="46"/>
        <v>3951</v>
      </c>
      <c r="AL167" s="43">
        <f t="shared" si="47"/>
        <v>25.326923076923077</v>
      </c>
      <c r="AM167" s="43"/>
      <c r="AN167" s="43"/>
      <c r="AO167" s="43"/>
      <c r="AP167" s="43"/>
      <c r="AQ167" s="43"/>
      <c r="AR167" s="5"/>
      <c r="AS167" s="5"/>
      <c r="AT167" s="5"/>
      <c r="AU167" s="5"/>
      <c r="AV167" s="5"/>
      <c r="AW167" s="5"/>
      <c r="AX167" s="6"/>
    </row>
    <row r="168" spans="1:50" x14ac:dyDescent="0.15">
      <c r="A168" s="108">
        <v>7</v>
      </c>
      <c r="B168" s="108" t="s">
        <v>7</v>
      </c>
      <c r="C168" s="108" t="str">
        <f t="shared" si="33"/>
        <v>c</v>
      </c>
      <c r="D168" s="108" t="str">
        <f t="shared" si="34"/>
        <v>7_c</v>
      </c>
      <c r="E168" s="109">
        <v>3742</v>
      </c>
      <c r="F168" s="108"/>
      <c r="G168" s="108">
        <v>7</v>
      </c>
      <c r="H168" s="108" t="s">
        <v>7</v>
      </c>
      <c r="I168" s="108" t="str">
        <f t="shared" si="35"/>
        <v>c</v>
      </c>
      <c r="J168" s="108" t="str">
        <f t="shared" si="36"/>
        <v>7_c</v>
      </c>
      <c r="K168" s="109">
        <v>3864</v>
      </c>
      <c r="L168" s="5"/>
      <c r="M168" s="108">
        <v>7</v>
      </c>
      <c r="N168" s="108" t="s">
        <v>7</v>
      </c>
      <c r="O168" s="108" t="str">
        <f t="shared" si="37"/>
        <v>c</v>
      </c>
      <c r="P168" s="108" t="str">
        <f t="shared" si="38"/>
        <v>7_c</v>
      </c>
      <c r="Q168" s="109">
        <v>3961</v>
      </c>
      <c r="R168" s="109"/>
      <c r="S168" s="108">
        <v>7</v>
      </c>
      <c r="T168" s="108" t="s">
        <v>7</v>
      </c>
      <c r="U168" s="108" t="str">
        <f t="shared" si="39"/>
        <v>c</v>
      </c>
      <c r="V168" s="108" t="str">
        <f t="shared" si="40"/>
        <v>7_c</v>
      </c>
      <c r="W168" s="109">
        <v>4006</v>
      </c>
      <c r="X168" s="109"/>
      <c r="Y168" s="108">
        <v>7</v>
      </c>
      <c r="Z168" s="108" t="s">
        <v>7</v>
      </c>
      <c r="AA168" s="108" t="str">
        <f t="shared" si="41"/>
        <v>c</v>
      </c>
      <c r="AB168" s="108" t="str">
        <f t="shared" si="42"/>
        <v>7_c</v>
      </c>
      <c r="AC168" s="109">
        <v>4086</v>
      </c>
      <c r="AD168" s="50"/>
      <c r="AE168" s="108">
        <v>7</v>
      </c>
      <c r="AF168" s="108" t="s">
        <v>7</v>
      </c>
      <c r="AG168" s="108" t="str">
        <f t="shared" si="43"/>
        <v>c</v>
      </c>
      <c r="AH168" s="108" t="str">
        <f t="shared" si="32"/>
        <v>7_c</v>
      </c>
      <c r="AI168" s="65">
        <f t="shared" si="44"/>
        <v>4006</v>
      </c>
      <c r="AJ168" s="65">
        <f t="shared" si="45"/>
        <v>4086</v>
      </c>
      <c r="AK168" s="136">
        <f t="shared" si="46"/>
        <v>4086</v>
      </c>
      <c r="AL168" s="43">
        <f t="shared" si="47"/>
        <v>26.192307692307693</v>
      </c>
      <c r="AM168" s="43"/>
      <c r="AN168" s="43"/>
      <c r="AO168" s="43"/>
      <c r="AP168" s="43"/>
      <c r="AQ168" s="43"/>
      <c r="AR168" s="5"/>
      <c r="AS168" s="5"/>
      <c r="AT168" s="5"/>
      <c r="AU168" s="5"/>
      <c r="AV168" s="5"/>
      <c r="AW168" s="5"/>
      <c r="AX168" s="6"/>
    </row>
    <row r="169" spans="1:50" x14ac:dyDescent="0.15">
      <c r="A169" s="108">
        <v>7</v>
      </c>
      <c r="B169" s="108" t="s">
        <v>8</v>
      </c>
      <c r="C169" s="108" t="str">
        <f t="shared" si="33"/>
        <v>d</v>
      </c>
      <c r="D169" s="108" t="str">
        <f t="shared" si="34"/>
        <v>7_d</v>
      </c>
      <c r="E169" s="109">
        <v>3864</v>
      </c>
      <c r="F169" s="108"/>
      <c r="G169" s="108">
        <v>7</v>
      </c>
      <c r="H169" s="108" t="s">
        <v>8</v>
      </c>
      <c r="I169" s="108" t="str">
        <f t="shared" si="35"/>
        <v>d</v>
      </c>
      <c r="J169" s="108" t="str">
        <f t="shared" si="36"/>
        <v>7_d</v>
      </c>
      <c r="K169" s="109">
        <v>3990</v>
      </c>
      <c r="L169" s="5"/>
      <c r="M169" s="108">
        <v>7</v>
      </c>
      <c r="N169" s="108" t="s">
        <v>8</v>
      </c>
      <c r="O169" s="108" t="str">
        <f t="shared" si="37"/>
        <v>d</v>
      </c>
      <c r="P169" s="108" t="str">
        <f t="shared" si="38"/>
        <v>7_d</v>
      </c>
      <c r="Q169" s="109">
        <v>4090</v>
      </c>
      <c r="R169" s="109"/>
      <c r="S169" s="108">
        <v>7</v>
      </c>
      <c r="T169" s="108" t="s">
        <v>8</v>
      </c>
      <c r="U169" s="108" t="str">
        <f t="shared" si="39"/>
        <v>d</v>
      </c>
      <c r="V169" s="108" t="str">
        <f t="shared" si="40"/>
        <v>7_d</v>
      </c>
      <c r="W169" s="109">
        <v>4136</v>
      </c>
      <c r="X169" s="109"/>
      <c r="Y169" s="108">
        <v>7</v>
      </c>
      <c r="Z169" s="108" t="s">
        <v>8</v>
      </c>
      <c r="AA169" s="108" t="str">
        <f t="shared" si="41"/>
        <v>d</v>
      </c>
      <c r="AB169" s="108" t="str">
        <f t="shared" si="42"/>
        <v>7_d</v>
      </c>
      <c r="AC169" s="109">
        <v>4219</v>
      </c>
      <c r="AD169" s="50"/>
      <c r="AE169" s="108">
        <v>7</v>
      </c>
      <c r="AF169" s="108" t="s">
        <v>8</v>
      </c>
      <c r="AG169" s="108" t="str">
        <f t="shared" si="43"/>
        <v>d</v>
      </c>
      <c r="AH169" s="108" t="str">
        <f t="shared" si="32"/>
        <v>7_d</v>
      </c>
      <c r="AI169" s="65">
        <f t="shared" si="44"/>
        <v>4136</v>
      </c>
      <c r="AJ169" s="65">
        <f t="shared" si="45"/>
        <v>4219</v>
      </c>
      <c r="AK169" s="136">
        <f t="shared" si="46"/>
        <v>4219</v>
      </c>
      <c r="AL169" s="43">
        <f t="shared" si="47"/>
        <v>27.044871794871796</v>
      </c>
      <c r="AM169" s="43"/>
      <c r="AN169" s="43"/>
      <c r="AO169" s="43"/>
      <c r="AP169" s="43"/>
      <c r="AQ169" s="43"/>
      <c r="AR169" s="5"/>
      <c r="AS169" s="5"/>
      <c r="AT169" s="5"/>
      <c r="AU169" s="5"/>
      <c r="AV169" s="5"/>
      <c r="AW169" s="5"/>
      <c r="AX169" s="6"/>
    </row>
    <row r="170" spans="1:50" x14ac:dyDescent="0.15">
      <c r="A170" s="108">
        <v>7</v>
      </c>
      <c r="B170" s="108" t="s">
        <v>9</v>
      </c>
      <c r="C170" s="108" t="str">
        <f t="shared" si="33"/>
        <v>e</v>
      </c>
      <c r="D170" s="108" t="str">
        <f t="shared" si="34"/>
        <v>7_e</v>
      </c>
      <c r="E170" s="109">
        <v>3989</v>
      </c>
      <c r="F170" s="108"/>
      <c r="G170" s="108">
        <v>7</v>
      </c>
      <c r="H170" s="108" t="s">
        <v>9</v>
      </c>
      <c r="I170" s="108" t="str">
        <f t="shared" si="35"/>
        <v>e</v>
      </c>
      <c r="J170" s="108" t="str">
        <f t="shared" si="36"/>
        <v>7_e</v>
      </c>
      <c r="K170" s="109">
        <v>4119</v>
      </c>
      <c r="L170" s="5"/>
      <c r="M170" s="108">
        <v>7</v>
      </c>
      <c r="N170" s="108" t="s">
        <v>9</v>
      </c>
      <c r="O170" s="108" t="str">
        <f t="shared" si="37"/>
        <v>e</v>
      </c>
      <c r="P170" s="108" t="str">
        <f t="shared" si="38"/>
        <v>7_e</v>
      </c>
      <c r="Q170" s="109">
        <v>4222</v>
      </c>
      <c r="R170" s="109"/>
      <c r="S170" s="108">
        <v>7</v>
      </c>
      <c r="T170" s="108" t="s">
        <v>9</v>
      </c>
      <c r="U170" s="108" t="str">
        <f t="shared" si="39"/>
        <v>e</v>
      </c>
      <c r="V170" s="108" t="str">
        <f t="shared" si="40"/>
        <v>7_e</v>
      </c>
      <c r="W170" s="109">
        <v>4270</v>
      </c>
      <c r="X170" s="109"/>
      <c r="Y170" s="108">
        <v>7</v>
      </c>
      <c r="Z170" s="108" t="s">
        <v>9</v>
      </c>
      <c r="AA170" s="108" t="str">
        <f t="shared" si="41"/>
        <v>e</v>
      </c>
      <c r="AB170" s="108" t="str">
        <f t="shared" si="42"/>
        <v>7_e</v>
      </c>
      <c r="AC170" s="109">
        <v>4355</v>
      </c>
      <c r="AD170" s="50"/>
      <c r="AE170" s="108">
        <v>7</v>
      </c>
      <c r="AF170" s="108" t="s">
        <v>9</v>
      </c>
      <c r="AG170" s="108" t="str">
        <f t="shared" si="43"/>
        <v>e</v>
      </c>
      <c r="AH170" s="108" t="str">
        <f t="shared" si="32"/>
        <v>7_e</v>
      </c>
      <c r="AI170" s="65">
        <f t="shared" si="44"/>
        <v>4270</v>
      </c>
      <c r="AJ170" s="65">
        <f t="shared" si="45"/>
        <v>4355</v>
      </c>
      <c r="AK170" s="136">
        <f t="shared" si="46"/>
        <v>4355</v>
      </c>
      <c r="AL170" s="43">
        <f t="shared" si="47"/>
        <v>27.916666666666668</v>
      </c>
      <c r="AM170" s="43"/>
      <c r="AN170" s="43"/>
      <c r="AO170" s="43"/>
      <c r="AP170" s="43"/>
      <c r="AQ170" s="43"/>
      <c r="AR170" s="5"/>
      <c r="AS170" s="5"/>
      <c r="AT170" s="5"/>
      <c r="AU170" s="5"/>
      <c r="AV170" s="5"/>
      <c r="AW170" s="5"/>
      <c r="AX170" s="6"/>
    </row>
    <row r="171" spans="1:50" x14ac:dyDescent="0.15">
      <c r="A171" s="108">
        <v>8</v>
      </c>
      <c r="B171" s="108" t="s">
        <v>2</v>
      </c>
      <c r="C171" s="108" t="str">
        <f t="shared" si="33"/>
        <v>Start</v>
      </c>
      <c r="D171" s="108" t="str">
        <f t="shared" si="34"/>
        <v>8_Start</v>
      </c>
      <c r="E171" s="109">
        <v>2627</v>
      </c>
      <c r="F171" s="108"/>
      <c r="G171" s="108">
        <v>8</v>
      </c>
      <c r="H171" s="108" t="s">
        <v>2</v>
      </c>
      <c r="I171" s="108" t="str">
        <f t="shared" si="35"/>
        <v>Start</v>
      </c>
      <c r="J171" s="108" t="str">
        <f t="shared" si="36"/>
        <v>8_Start</v>
      </c>
      <c r="K171" s="109">
        <v>2712</v>
      </c>
      <c r="L171" s="5"/>
      <c r="M171" s="108">
        <v>8</v>
      </c>
      <c r="N171" s="108" t="s">
        <v>2</v>
      </c>
      <c r="O171" s="108" t="str">
        <f t="shared" si="37"/>
        <v>Start</v>
      </c>
      <c r="P171" s="108" t="str">
        <f t="shared" si="38"/>
        <v>8_Start</v>
      </c>
      <c r="Q171" s="109">
        <v>2780</v>
      </c>
      <c r="R171" s="109"/>
      <c r="S171" s="108">
        <v>8</v>
      </c>
      <c r="T171" s="108" t="s">
        <v>2</v>
      </c>
      <c r="U171" s="108" t="str">
        <f t="shared" si="39"/>
        <v>Start</v>
      </c>
      <c r="V171" s="108" t="str">
        <f t="shared" si="40"/>
        <v>8_Start</v>
      </c>
      <c r="W171" s="109">
        <v>2811</v>
      </c>
      <c r="X171" s="109"/>
      <c r="Y171" s="108">
        <v>8</v>
      </c>
      <c r="Z171" s="108" t="s">
        <v>2</v>
      </c>
      <c r="AA171" s="108" t="str">
        <f t="shared" si="41"/>
        <v>Start</v>
      </c>
      <c r="AB171" s="108" t="str">
        <f t="shared" si="42"/>
        <v>8_Start</v>
      </c>
      <c r="AC171" s="109">
        <v>2867</v>
      </c>
      <c r="AD171" s="50"/>
      <c r="AE171" s="108">
        <v>8</v>
      </c>
      <c r="AF171" s="108" t="s">
        <v>2</v>
      </c>
      <c r="AG171" s="108" t="str">
        <f t="shared" si="43"/>
        <v>Start</v>
      </c>
      <c r="AH171" s="108" t="str">
        <f t="shared" si="32"/>
        <v>8_Start</v>
      </c>
      <c r="AI171" s="65">
        <f t="shared" si="44"/>
        <v>2811</v>
      </c>
      <c r="AJ171" s="65">
        <f t="shared" si="45"/>
        <v>2867</v>
      </c>
      <c r="AK171" s="136">
        <f t="shared" si="46"/>
        <v>2867</v>
      </c>
      <c r="AL171" s="43">
        <f t="shared" si="47"/>
        <v>18.378205128205128</v>
      </c>
      <c r="AM171" s="43"/>
      <c r="AN171" s="43"/>
      <c r="AO171" s="43"/>
      <c r="AP171" s="43"/>
      <c r="AQ171" s="43"/>
      <c r="AR171" s="5"/>
      <c r="AS171" s="5"/>
      <c r="AT171" s="5"/>
      <c r="AU171" s="5"/>
      <c r="AV171" s="5"/>
      <c r="AW171" s="5"/>
      <c r="AX171" s="6"/>
    </row>
    <row r="172" spans="1:50" x14ac:dyDescent="0.15">
      <c r="A172" s="108">
        <v>8</v>
      </c>
      <c r="B172" s="108">
        <v>0</v>
      </c>
      <c r="C172" s="108">
        <f t="shared" si="33"/>
        <v>0</v>
      </c>
      <c r="D172" s="108" t="str">
        <f t="shared" si="34"/>
        <v>8_0</v>
      </c>
      <c r="E172" s="109">
        <v>2676</v>
      </c>
      <c r="F172" s="108"/>
      <c r="G172" s="108">
        <v>8</v>
      </c>
      <c r="H172" s="108">
        <v>0</v>
      </c>
      <c r="I172" s="108">
        <f t="shared" si="35"/>
        <v>0</v>
      </c>
      <c r="J172" s="108" t="str">
        <f t="shared" si="36"/>
        <v>8_0</v>
      </c>
      <c r="K172" s="109">
        <v>2763</v>
      </c>
      <c r="L172" s="5"/>
      <c r="M172" s="108">
        <v>8</v>
      </c>
      <c r="N172" s="108">
        <v>0</v>
      </c>
      <c r="O172" s="108">
        <f t="shared" si="37"/>
        <v>0</v>
      </c>
      <c r="P172" s="108" t="str">
        <f t="shared" si="38"/>
        <v>8_0</v>
      </c>
      <c r="Q172" s="109">
        <v>2832</v>
      </c>
      <c r="R172" s="109"/>
      <c r="S172" s="108">
        <v>8</v>
      </c>
      <c r="T172" s="108">
        <v>0</v>
      </c>
      <c r="U172" s="108">
        <f t="shared" si="39"/>
        <v>0</v>
      </c>
      <c r="V172" s="108" t="str">
        <f t="shared" si="40"/>
        <v>8_0</v>
      </c>
      <c r="W172" s="109">
        <v>2864</v>
      </c>
      <c r="X172" s="109"/>
      <c r="Y172" s="108">
        <v>8</v>
      </c>
      <c r="Z172" s="108">
        <v>0</v>
      </c>
      <c r="AA172" s="108">
        <f t="shared" si="41"/>
        <v>0</v>
      </c>
      <c r="AB172" s="108" t="str">
        <f t="shared" si="42"/>
        <v>8_0</v>
      </c>
      <c r="AC172" s="109">
        <v>2921</v>
      </c>
      <c r="AD172" s="50"/>
      <c r="AE172" s="108">
        <v>8</v>
      </c>
      <c r="AF172" s="108">
        <v>0</v>
      </c>
      <c r="AG172" s="108">
        <f t="shared" si="43"/>
        <v>0</v>
      </c>
      <c r="AH172" s="108" t="str">
        <f t="shared" si="32"/>
        <v>8_0</v>
      </c>
      <c r="AI172" s="65">
        <f t="shared" si="44"/>
        <v>2864</v>
      </c>
      <c r="AJ172" s="65">
        <f t="shared" si="45"/>
        <v>2921</v>
      </c>
      <c r="AK172" s="136">
        <f t="shared" si="46"/>
        <v>2921</v>
      </c>
      <c r="AL172" s="43">
        <f t="shared" si="47"/>
        <v>18.724358974358974</v>
      </c>
      <c r="AM172" s="43"/>
      <c r="AN172" s="43"/>
      <c r="AO172" s="43"/>
      <c r="AP172" s="43"/>
      <c r="AQ172" s="43"/>
      <c r="AR172" s="5"/>
      <c r="AS172" s="5"/>
      <c r="AT172" s="5"/>
      <c r="AU172" s="5"/>
      <c r="AV172" s="5"/>
      <c r="AW172" s="5"/>
      <c r="AX172" s="6"/>
    </row>
    <row r="173" spans="1:50" x14ac:dyDescent="0.15">
      <c r="A173" s="108">
        <v>8</v>
      </c>
      <c r="B173" s="108">
        <v>1</v>
      </c>
      <c r="C173" s="108">
        <f t="shared" si="33"/>
        <v>1</v>
      </c>
      <c r="D173" s="108" t="str">
        <f t="shared" si="34"/>
        <v>8_1</v>
      </c>
      <c r="E173" s="109">
        <v>2729</v>
      </c>
      <c r="F173" s="108"/>
      <c r="G173" s="108">
        <v>8</v>
      </c>
      <c r="H173" s="108">
        <v>1</v>
      </c>
      <c r="I173" s="108">
        <f t="shared" si="35"/>
        <v>1</v>
      </c>
      <c r="J173" s="108" t="str">
        <f t="shared" si="36"/>
        <v>8_1</v>
      </c>
      <c r="K173" s="109">
        <v>2818</v>
      </c>
      <c r="L173" s="5"/>
      <c r="M173" s="108">
        <v>8</v>
      </c>
      <c r="N173" s="108">
        <v>1</v>
      </c>
      <c r="O173" s="108">
        <f t="shared" si="37"/>
        <v>1</v>
      </c>
      <c r="P173" s="108" t="str">
        <f t="shared" si="38"/>
        <v>8_1</v>
      </c>
      <c r="Q173" s="109">
        <v>2888</v>
      </c>
      <c r="R173" s="109"/>
      <c r="S173" s="108">
        <v>8</v>
      </c>
      <c r="T173" s="108">
        <v>1</v>
      </c>
      <c r="U173" s="108">
        <f t="shared" si="39"/>
        <v>1</v>
      </c>
      <c r="V173" s="108" t="str">
        <f t="shared" si="40"/>
        <v>8_1</v>
      </c>
      <c r="W173" s="109">
        <v>2921</v>
      </c>
      <c r="X173" s="109"/>
      <c r="Y173" s="108">
        <v>8</v>
      </c>
      <c r="Z173" s="108">
        <v>1</v>
      </c>
      <c r="AA173" s="108">
        <f t="shared" si="41"/>
        <v>1</v>
      </c>
      <c r="AB173" s="108" t="str">
        <f t="shared" si="42"/>
        <v>8_1</v>
      </c>
      <c r="AC173" s="109">
        <v>2979</v>
      </c>
      <c r="AD173" s="50"/>
      <c r="AE173" s="108">
        <v>8</v>
      </c>
      <c r="AF173" s="108">
        <v>1</v>
      </c>
      <c r="AG173" s="108">
        <f t="shared" si="43"/>
        <v>1</v>
      </c>
      <c r="AH173" s="108" t="str">
        <f t="shared" si="32"/>
        <v>8_1</v>
      </c>
      <c r="AI173" s="65">
        <f t="shared" si="44"/>
        <v>2921</v>
      </c>
      <c r="AJ173" s="65">
        <f t="shared" si="45"/>
        <v>2979</v>
      </c>
      <c r="AK173" s="136">
        <f t="shared" si="46"/>
        <v>2979</v>
      </c>
      <c r="AL173" s="43">
        <f t="shared" si="47"/>
        <v>19.096153846153847</v>
      </c>
      <c r="AM173" s="43"/>
      <c r="AN173" s="43"/>
      <c r="AO173" s="43"/>
      <c r="AP173" s="43"/>
      <c r="AQ173" s="43"/>
      <c r="AR173" s="5"/>
      <c r="AS173" s="5"/>
      <c r="AT173" s="5"/>
      <c r="AU173" s="5"/>
      <c r="AV173" s="5"/>
      <c r="AW173" s="5"/>
      <c r="AX173" s="6"/>
    </row>
    <row r="174" spans="1:50" x14ac:dyDescent="0.15">
      <c r="A174" s="108">
        <v>8</v>
      </c>
      <c r="B174" s="108">
        <v>2</v>
      </c>
      <c r="C174" s="108">
        <f t="shared" si="33"/>
        <v>2</v>
      </c>
      <c r="D174" s="108" t="str">
        <f t="shared" si="34"/>
        <v>8_2</v>
      </c>
      <c r="E174" s="109">
        <v>2789</v>
      </c>
      <c r="F174" s="108"/>
      <c r="G174" s="108">
        <v>8</v>
      </c>
      <c r="H174" s="108">
        <v>2</v>
      </c>
      <c r="I174" s="108">
        <f t="shared" si="35"/>
        <v>2</v>
      </c>
      <c r="J174" s="108" t="str">
        <f t="shared" si="36"/>
        <v>8_2</v>
      </c>
      <c r="K174" s="109">
        <v>2880</v>
      </c>
      <c r="L174" s="5"/>
      <c r="M174" s="108">
        <v>8</v>
      </c>
      <c r="N174" s="108">
        <v>2</v>
      </c>
      <c r="O174" s="108">
        <f t="shared" si="37"/>
        <v>2</v>
      </c>
      <c r="P174" s="108" t="str">
        <f t="shared" si="38"/>
        <v>8_2</v>
      </c>
      <c r="Q174" s="109">
        <v>2952</v>
      </c>
      <c r="R174" s="109"/>
      <c r="S174" s="108">
        <v>8</v>
      </c>
      <c r="T174" s="108">
        <v>2</v>
      </c>
      <c r="U174" s="108">
        <f t="shared" si="39"/>
        <v>2</v>
      </c>
      <c r="V174" s="108" t="str">
        <f t="shared" si="40"/>
        <v>8_2</v>
      </c>
      <c r="W174" s="109">
        <v>2985</v>
      </c>
      <c r="X174" s="109"/>
      <c r="Y174" s="108">
        <v>8</v>
      </c>
      <c r="Z174" s="108">
        <v>2</v>
      </c>
      <c r="AA174" s="108">
        <f t="shared" si="41"/>
        <v>2</v>
      </c>
      <c r="AB174" s="108" t="str">
        <f t="shared" si="42"/>
        <v>8_2</v>
      </c>
      <c r="AC174" s="109">
        <v>3045</v>
      </c>
      <c r="AD174" s="50"/>
      <c r="AE174" s="108">
        <v>8</v>
      </c>
      <c r="AF174" s="108">
        <v>2</v>
      </c>
      <c r="AG174" s="108">
        <f t="shared" si="43"/>
        <v>2</v>
      </c>
      <c r="AH174" s="108" t="str">
        <f t="shared" si="32"/>
        <v>8_2</v>
      </c>
      <c r="AI174" s="65">
        <f t="shared" si="44"/>
        <v>2985</v>
      </c>
      <c r="AJ174" s="65">
        <f t="shared" si="45"/>
        <v>3045</v>
      </c>
      <c r="AK174" s="136">
        <f t="shared" si="46"/>
        <v>3045</v>
      </c>
      <c r="AL174" s="43">
        <f t="shared" si="47"/>
        <v>19.51923076923077</v>
      </c>
      <c r="AM174" s="43"/>
      <c r="AN174" s="43"/>
      <c r="AO174" s="43"/>
      <c r="AP174" s="43"/>
      <c r="AQ174" s="43"/>
      <c r="AR174" s="5"/>
      <c r="AS174" s="5"/>
      <c r="AT174" s="5"/>
      <c r="AU174" s="5"/>
      <c r="AV174" s="5"/>
      <c r="AW174" s="5"/>
      <c r="AX174" s="6"/>
    </row>
    <row r="175" spans="1:50" x14ac:dyDescent="0.15">
      <c r="A175" s="108">
        <v>8</v>
      </c>
      <c r="B175" s="108">
        <v>3</v>
      </c>
      <c r="C175" s="108">
        <f t="shared" si="33"/>
        <v>3</v>
      </c>
      <c r="D175" s="108" t="str">
        <f t="shared" si="34"/>
        <v>8_3</v>
      </c>
      <c r="E175" s="109">
        <v>2844</v>
      </c>
      <c r="F175" s="108"/>
      <c r="G175" s="108">
        <v>8</v>
      </c>
      <c r="H175" s="108">
        <v>3</v>
      </c>
      <c r="I175" s="108">
        <f t="shared" si="35"/>
        <v>3</v>
      </c>
      <c r="J175" s="108" t="str">
        <f t="shared" si="36"/>
        <v>8_3</v>
      </c>
      <c r="K175" s="109">
        <v>2936</v>
      </c>
      <c r="L175" s="5"/>
      <c r="M175" s="108">
        <v>8</v>
      </c>
      <c r="N175" s="108">
        <v>3</v>
      </c>
      <c r="O175" s="108">
        <f t="shared" si="37"/>
        <v>3</v>
      </c>
      <c r="P175" s="108" t="str">
        <f t="shared" si="38"/>
        <v>8_3</v>
      </c>
      <c r="Q175" s="109">
        <v>3009</v>
      </c>
      <c r="R175" s="109"/>
      <c r="S175" s="108">
        <v>8</v>
      </c>
      <c r="T175" s="108">
        <v>3</v>
      </c>
      <c r="U175" s="108">
        <f t="shared" si="39"/>
        <v>3</v>
      </c>
      <c r="V175" s="108" t="str">
        <f t="shared" si="40"/>
        <v>8_3</v>
      </c>
      <c r="W175" s="109">
        <v>3043</v>
      </c>
      <c r="X175" s="109"/>
      <c r="Y175" s="108">
        <v>8</v>
      </c>
      <c r="Z175" s="108">
        <v>3</v>
      </c>
      <c r="AA175" s="108">
        <f t="shared" si="41"/>
        <v>3</v>
      </c>
      <c r="AB175" s="108" t="str">
        <f t="shared" si="42"/>
        <v>8_3</v>
      </c>
      <c r="AC175" s="109">
        <v>3104</v>
      </c>
      <c r="AD175" s="50"/>
      <c r="AE175" s="108">
        <v>8</v>
      </c>
      <c r="AF175" s="108">
        <v>3</v>
      </c>
      <c r="AG175" s="108">
        <f t="shared" si="43"/>
        <v>3</v>
      </c>
      <c r="AH175" s="108" t="str">
        <f t="shared" si="32"/>
        <v>8_3</v>
      </c>
      <c r="AI175" s="65">
        <f t="shared" si="44"/>
        <v>3043</v>
      </c>
      <c r="AJ175" s="65">
        <f t="shared" si="45"/>
        <v>3104</v>
      </c>
      <c r="AK175" s="136">
        <f t="shared" si="46"/>
        <v>3104</v>
      </c>
      <c r="AL175" s="43">
        <f t="shared" si="47"/>
        <v>19.897435897435898</v>
      </c>
      <c r="AM175" s="43"/>
      <c r="AN175" s="43"/>
      <c r="AO175" s="43"/>
      <c r="AP175" s="43"/>
      <c r="AQ175" s="43"/>
      <c r="AR175" s="5"/>
      <c r="AS175" s="5"/>
      <c r="AT175" s="5"/>
      <c r="AU175" s="5"/>
      <c r="AV175" s="5"/>
      <c r="AW175" s="5"/>
      <c r="AX175" s="6"/>
    </row>
    <row r="176" spans="1:50" x14ac:dyDescent="0.15">
      <c r="A176" s="108">
        <v>8</v>
      </c>
      <c r="B176" s="108">
        <v>4</v>
      </c>
      <c r="C176" s="108">
        <f t="shared" si="33"/>
        <v>4</v>
      </c>
      <c r="D176" s="108" t="str">
        <f t="shared" si="34"/>
        <v>8_4</v>
      </c>
      <c r="E176" s="109">
        <v>2951</v>
      </c>
      <c r="F176" s="108"/>
      <c r="G176" s="108">
        <v>8</v>
      </c>
      <c r="H176" s="108">
        <v>4</v>
      </c>
      <c r="I176" s="108">
        <f t="shared" si="35"/>
        <v>4</v>
      </c>
      <c r="J176" s="108" t="str">
        <f t="shared" si="36"/>
        <v>8_4</v>
      </c>
      <c r="K176" s="109">
        <v>3047</v>
      </c>
      <c r="L176" s="5"/>
      <c r="M176" s="108">
        <v>8</v>
      </c>
      <c r="N176" s="108">
        <v>4</v>
      </c>
      <c r="O176" s="108">
        <f t="shared" si="37"/>
        <v>4</v>
      </c>
      <c r="P176" s="108" t="str">
        <f t="shared" si="38"/>
        <v>8_4</v>
      </c>
      <c r="Q176" s="109">
        <v>3123</v>
      </c>
      <c r="R176" s="109"/>
      <c r="S176" s="108">
        <v>8</v>
      </c>
      <c r="T176" s="108">
        <v>4</v>
      </c>
      <c r="U176" s="108">
        <f t="shared" si="39"/>
        <v>4</v>
      </c>
      <c r="V176" s="108" t="str">
        <f t="shared" si="40"/>
        <v>8_4</v>
      </c>
      <c r="W176" s="109">
        <v>3158</v>
      </c>
      <c r="X176" s="109"/>
      <c r="Y176" s="108">
        <v>8</v>
      </c>
      <c r="Z176" s="108">
        <v>4</v>
      </c>
      <c r="AA176" s="108">
        <f t="shared" si="41"/>
        <v>4</v>
      </c>
      <c r="AB176" s="108" t="str">
        <f t="shared" si="42"/>
        <v>8_4</v>
      </c>
      <c r="AC176" s="109">
        <v>3221</v>
      </c>
      <c r="AD176" s="50"/>
      <c r="AE176" s="108">
        <v>8</v>
      </c>
      <c r="AF176" s="108">
        <v>4</v>
      </c>
      <c r="AG176" s="108">
        <f t="shared" si="43"/>
        <v>4</v>
      </c>
      <c r="AH176" s="108" t="str">
        <f t="shared" si="32"/>
        <v>8_4</v>
      </c>
      <c r="AI176" s="65">
        <f t="shared" si="44"/>
        <v>3158</v>
      </c>
      <c r="AJ176" s="65">
        <f t="shared" si="45"/>
        <v>3221</v>
      </c>
      <c r="AK176" s="136">
        <f t="shared" si="46"/>
        <v>3221</v>
      </c>
      <c r="AL176" s="43">
        <f t="shared" si="47"/>
        <v>20.647435897435898</v>
      </c>
      <c r="AM176" s="43"/>
      <c r="AN176" s="43"/>
      <c r="AO176" s="43"/>
      <c r="AP176" s="43"/>
      <c r="AQ176" s="43"/>
      <c r="AR176" s="5"/>
      <c r="AS176" s="5"/>
      <c r="AT176" s="5"/>
      <c r="AU176" s="5"/>
      <c r="AV176" s="5"/>
      <c r="AW176" s="5"/>
      <c r="AX176" s="6"/>
    </row>
    <row r="177" spans="1:50" x14ac:dyDescent="0.15">
      <c r="A177" s="108">
        <v>8</v>
      </c>
      <c r="B177" s="108">
        <v>5</v>
      </c>
      <c r="C177" s="108">
        <f t="shared" si="33"/>
        <v>5</v>
      </c>
      <c r="D177" s="108" t="str">
        <f t="shared" si="34"/>
        <v>8_5</v>
      </c>
      <c r="E177" s="109">
        <v>3021</v>
      </c>
      <c r="F177" s="108"/>
      <c r="G177" s="108">
        <v>8</v>
      </c>
      <c r="H177" s="108">
        <v>5</v>
      </c>
      <c r="I177" s="108">
        <f t="shared" si="35"/>
        <v>5</v>
      </c>
      <c r="J177" s="108" t="str">
        <f t="shared" si="36"/>
        <v>8_5</v>
      </c>
      <c r="K177" s="109">
        <v>3119</v>
      </c>
      <c r="L177" s="5"/>
      <c r="M177" s="108">
        <v>8</v>
      </c>
      <c r="N177" s="108">
        <v>5</v>
      </c>
      <c r="O177" s="108">
        <f t="shared" si="37"/>
        <v>5</v>
      </c>
      <c r="P177" s="108" t="str">
        <f t="shared" si="38"/>
        <v>8_5</v>
      </c>
      <c r="Q177" s="109">
        <v>3197</v>
      </c>
      <c r="R177" s="109"/>
      <c r="S177" s="108">
        <v>8</v>
      </c>
      <c r="T177" s="108">
        <v>5</v>
      </c>
      <c r="U177" s="108">
        <f t="shared" si="39"/>
        <v>5</v>
      </c>
      <c r="V177" s="108" t="str">
        <f t="shared" si="40"/>
        <v>8_5</v>
      </c>
      <c r="W177" s="109">
        <v>3233</v>
      </c>
      <c r="X177" s="109"/>
      <c r="Y177" s="108">
        <v>8</v>
      </c>
      <c r="Z177" s="108">
        <v>5</v>
      </c>
      <c r="AA177" s="108">
        <f t="shared" si="41"/>
        <v>5</v>
      </c>
      <c r="AB177" s="108" t="str">
        <f t="shared" si="42"/>
        <v>8_5</v>
      </c>
      <c r="AC177" s="109">
        <v>3298</v>
      </c>
      <c r="AD177" s="50"/>
      <c r="AE177" s="108">
        <v>8</v>
      </c>
      <c r="AF177" s="108">
        <v>5</v>
      </c>
      <c r="AG177" s="108">
        <f t="shared" si="43"/>
        <v>5</v>
      </c>
      <c r="AH177" s="108" t="str">
        <f t="shared" si="32"/>
        <v>8_5</v>
      </c>
      <c r="AI177" s="65">
        <f t="shared" si="44"/>
        <v>3233</v>
      </c>
      <c r="AJ177" s="65">
        <f t="shared" si="45"/>
        <v>3298</v>
      </c>
      <c r="AK177" s="136">
        <f t="shared" si="46"/>
        <v>3298</v>
      </c>
      <c r="AL177" s="43">
        <f t="shared" si="47"/>
        <v>21.141025641025642</v>
      </c>
      <c r="AM177" s="43"/>
      <c r="AN177" s="43"/>
      <c r="AO177" s="43"/>
      <c r="AP177" s="43"/>
      <c r="AQ177" s="43"/>
      <c r="AR177" s="5"/>
      <c r="AS177" s="5"/>
      <c r="AT177" s="5"/>
      <c r="AU177" s="5"/>
      <c r="AV177" s="5"/>
      <c r="AW177" s="5"/>
      <c r="AX177" s="6"/>
    </row>
    <row r="178" spans="1:50" x14ac:dyDescent="0.15">
      <c r="A178" s="108">
        <v>8</v>
      </c>
      <c r="B178" s="108">
        <v>6</v>
      </c>
      <c r="C178" s="108">
        <f t="shared" si="33"/>
        <v>6</v>
      </c>
      <c r="D178" s="108" t="str">
        <f t="shared" si="34"/>
        <v>8_6</v>
      </c>
      <c r="E178" s="109">
        <v>3096</v>
      </c>
      <c r="F178" s="108"/>
      <c r="G178" s="108">
        <v>8</v>
      </c>
      <c r="H178" s="108">
        <v>6</v>
      </c>
      <c r="I178" s="108">
        <f t="shared" si="35"/>
        <v>6</v>
      </c>
      <c r="J178" s="108" t="str">
        <f t="shared" si="36"/>
        <v>8_6</v>
      </c>
      <c r="K178" s="109">
        <v>3197</v>
      </c>
      <c r="L178" s="5"/>
      <c r="M178" s="108">
        <v>8</v>
      </c>
      <c r="N178" s="108">
        <v>6</v>
      </c>
      <c r="O178" s="108">
        <f t="shared" si="37"/>
        <v>6</v>
      </c>
      <c r="P178" s="108" t="str">
        <f t="shared" si="38"/>
        <v>8_6</v>
      </c>
      <c r="Q178" s="109">
        <v>3277</v>
      </c>
      <c r="R178" s="109"/>
      <c r="S178" s="108">
        <v>8</v>
      </c>
      <c r="T178" s="108">
        <v>6</v>
      </c>
      <c r="U178" s="108">
        <f t="shared" si="39"/>
        <v>6</v>
      </c>
      <c r="V178" s="108" t="str">
        <f t="shared" si="40"/>
        <v>8_6</v>
      </c>
      <c r="W178" s="109">
        <v>3314</v>
      </c>
      <c r="X178" s="109"/>
      <c r="Y178" s="108">
        <v>8</v>
      </c>
      <c r="Z178" s="108">
        <v>6</v>
      </c>
      <c r="AA178" s="108">
        <f t="shared" si="41"/>
        <v>6</v>
      </c>
      <c r="AB178" s="108" t="str">
        <f t="shared" si="42"/>
        <v>8_6</v>
      </c>
      <c r="AC178" s="109">
        <v>3380</v>
      </c>
      <c r="AD178" s="50"/>
      <c r="AE178" s="108">
        <v>8</v>
      </c>
      <c r="AF178" s="108">
        <v>6</v>
      </c>
      <c r="AG178" s="108">
        <f t="shared" si="43"/>
        <v>6</v>
      </c>
      <c r="AH178" s="108" t="str">
        <f t="shared" si="32"/>
        <v>8_6</v>
      </c>
      <c r="AI178" s="65">
        <f t="shared" si="44"/>
        <v>3314</v>
      </c>
      <c r="AJ178" s="65">
        <f t="shared" si="45"/>
        <v>3380</v>
      </c>
      <c r="AK178" s="136">
        <f t="shared" si="46"/>
        <v>3380</v>
      </c>
      <c r="AL178" s="43">
        <f t="shared" si="47"/>
        <v>21.666666666666668</v>
      </c>
      <c r="AM178" s="43"/>
      <c r="AN178" s="43"/>
      <c r="AO178" s="43"/>
      <c r="AP178" s="43"/>
      <c r="AQ178" s="43"/>
      <c r="AR178" s="5"/>
      <c r="AS178" s="5"/>
      <c r="AT178" s="5"/>
      <c r="AU178" s="5"/>
      <c r="AV178" s="5"/>
      <c r="AW178" s="5"/>
      <c r="AX178" s="6"/>
    </row>
    <row r="179" spans="1:50" x14ac:dyDescent="0.15">
      <c r="A179" s="108">
        <v>8</v>
      </c>
      <c r="B179" s="108">
        <v>7</v>
      </c>
      <c r="C179" s="108">
        <f t="shared" si="33"/>
        <v>7</v>
      </c>
      <c r="D179" s="108" t="str">
        <f t="shared" si="34"/>
        <v>8_7</v>
      </c>
      <c r="E179" s="109">
        <v>3176</v>
      </c>
      <c r="F179" s="108"/>
      <c r="G179" s="108">
        <v>8</v>
      </c>
      <c r="H179" s="108">
        <v>7</v>
      </c>
      <c r="I179" s="108">
        <f t="shared" si="35"/>
        <v>7</v>
      </c>
      <c r="J179" s="108" t="str">
        <f t="shared" si="36"/>
        <v>8_7</v>
      </c>
      <c r="K179" s="109">
        <v>3279</v>
      </c>
      <c r="L179" s="5"/>
      <c r="M179" s="108">
        <v>8</v>
      </c>
      <c r="N179" s="108">
        <v>7</v>
      </c>
      <c r="O179" s="108">
        <f t="shared" si="37"/>
        <v>7</v>
      </c>
      <c r="P179" s="108" t="str">
        <f t="shared" si="38"/>
        <v>8_7</v>
      </c>
      <c r="Q179" s="109">
        <v>3361</v>
      </c>
      <c r="R179" s="109"/>
      <c r="S179" s="108">
        <v>8</v>
      </c>
      <c r="T179" s="108">
        <v>7</v>
      </c>
      <c r="U179" s="108">
        <f t="shared" si="39"/>
        <v>7</v>
      </c>
      <c r="V179" s="108" t="str">
        <f t="shared" si="40"/>
        <v>8_7</v>
      </c>
      <c r="W179" s="109">
        <v>3399</v>
      </c>
      <c r="X179" s="109"/>
      <c r="Y179" s="108">
        <v>8</v>
      </c>
      <c r="Z179" s="108">
        <v>7</v>
      </c>
      <c r="AA179" s="108">
        <f t="shared" si="41"/>
        <v>7</v>
      </c>
      <c r="AB179" s="108" t="str">
        <f t="shared" si="42"/>
        <v>8_7</v>
      </c>
      <c r="AC179" s="109">
        <v>3467</v>
      </c>
      <c r="AD179" s="50"/>
      <c r="AE179" s="108">
        <v>8</v>
      </c>
      <c r="AF179" s="108">
        <v>7</v>
      </c>
      <c r="AG179" s="108">
        <f t="shared" si="43"/>
        <v>7</v>
      </c>
      <c r="AH179" s="108" t="str">
        <f t="shared" si="32"/>
        <v>8_7</v>
      </c>
      <c r="AI179" s="65">
        <f t="shared" si="44"/>
        <v>3399</v>
      </c>
      <c r="AJ179" s="65">
        <f t="shared" si="45"/>
        <v>3467</v>
      </c>
      <c r="AK179" s="136">
        <f t="shared" si="46"/>
        <v>3467</v>
      </c>
      <c r="AL179" s="43">
        <f t="shared" si="47"/>
        <v>22.224358974358974</v>
      </c>
      <c r="AM179" s="43"/>
      <c r="AN179" s="43"/>
      <c r="AO179" s="43"/>
      <c r="AP179" s="43"/>
      <c r="AQ179" s="43"/>
      <c r="AR179" s="5"/>
      <c r="AS179" s="5"/>
      <c r="AT179" s="5"/>
      <c r="AU179" s="5"/>
      <c r="AV179" s="5"/>
      <c r="AW179" s="5"/>
      <c r="AX179" s="6"/>
    </row>
    <row r="180" spans="1:50" x14ac:dyDescent="0.15">
      <c r="A180" s="108">
        <v>8</v>
      </c>
      <c r="B180" s="108">
        <v>8</v>
      </c>
      <c r="C180" s="108">
        <f t="shared" si="33"/>
        <v>8</v>
      </c>
      <c r="D180" s="108" t="str">
        <f t="shared" si="34"/>
        <v>8_8</v>
      </c>
      <c r="E180" s="109">
        <v>3242</v>
      </c>
      <c r="F180" s="108"/>
      <c r="G180" s="108">
        <v>8</v>
      </c>
      <c r="H180" s="108">
        <v>8</v>
      </c>
      <c r="I180" s="108">
        <f t="shared" si="35"/>
        <v>8</v>
      </c>
      <c r="J180" s="108" t="str">
        <f t="shared" si="36"/>
        <v>8_8</v>
      </c>
      <c r="K180" s="109">
        <v>3347</v>
      </c>
      <c r="L180" s="5"/>
      <c r="M180" s="108">
        <v>8</v>
      </c>
      <c r="N180" s="108">
        <v>8</v>
      </c>
      <c r="O180" s="108">
        <f t="shared" si="37"/>
        <v>8</v>
      </c>
      <c r="P180" s="108" t="str">
        <f t="shared" si="38"/>
        <v>8_8</v>
      </c>
      <c r="Q180" s="109">
        <v>3431</v>
      </c>
      <c r="R180" s="109"/>
      <c r="S180" s="108">
        <v>8</v>
      </c>
      <c r="T180" s="108">
        <v>8</v>
      </c>
      <c r="U180" s="108">
        <f t="shared" si="39"/>
        <v>8</v>
      </c>
      <c r="V180" s="108" t="str">
        <f t="shared" si="40"/>
        <v>8_8</v>
      </c>
      <c r="W180" s="109">
        <v>3470</v>
      </c>
      <c r="X180" s="109"/>
      <c r="Y180" s="108">
        <v>8</v>
      </c>
      <c r="Z180" s="108">
        <v>8</v>
      </c>
      <c r="AA180" s="108">
        <f t="shared" si="41"/>
        <v>8</v>
      </c>
      <c r="AB180" s="108" t="str">
        <f t="shared" si="42"/>
        <v>8_8</v>
      </c>
      <c r="AC180" s="109">
        <v>3539</v>
      </c>
      <c r="AD180" s="50"/>
      <c r="AE180" s="108">
        <v>8</v>
      </c>
      <c r="AF180" s="108">
        <v>8</v>
      </c>
      <c r="AG180" s="108">
        <f t="shared" si="43"/>
        <v>8</v>
      </c>
      <c r="AH180" s="108" t="str">
        <f t="shared" si="32"/>
        <v>8_8</v>
      </c>
      <c r="AI180" s="65">
        <f t="shared" si="44"/>
        <v>3470</v>
      </c>
      <c r="AJ180" s="65">
        <f t="shared" si="45"/>
        <v>3539</v>
      </c>
      <c r="AK180" s="136">
        <f t="shared" si="46"/>
        <v>3539</v>
      </c>
      <c r="AL180" s="43">
        <f t="shared" si="47"/>
        <v>22.685897435897434</v>
      </c>
      <c r="AM180" s="43"/>
      <c r="AN180" s="43"/>
      <c r="AO180" s="43"/>
      <c r="AP180" s="43"/>
      <c r="AQ180" s="43"/>
      <c r="AR180" s="5"/>
      <c r="AS180" s="5"/>
      <c r="AT180" s="5"/>
      <c r="AU180" s="5"/>
      <c r="AV180" s="5"/>
      <c r="AW180" s="5"/>
      <c r="AX180" s="6"/>
    </row>
    <row r="181" spans="1:50" x14ac:dyDescent="0.15">
      <c r="A181" s="108">
        <v>8</v>
      </c>
      <c r="B181" s="108">
        <v>9</v>
      </c>
      <c r="C181" s="108">
        <f t="shared" si="33"/>
        <v>9</v>
      </c>
      <c r="D181" s="108" t="str">
        <f t="shared" si="34"/>
        <v>8_9</v>
      </c>
      <c r="E181" s="109">
        <v>3314</v>
      </c>
      <c r="F181" s="108"/>
      <c r="G181" s="108">
        <v>8</v>
      </c>
      <c r="H181" s="108">
        <v>9</v>
      </c>
      <c r="I181" s="108">
        <f t="shared" si="35"/>
        <v>9</v>
      </c>
      <c r="J181" s="108" t="str">
        <f t="shared" si="36"/>
        <v>8_9</v>
      </c>
      <c r="K181" s="109">
        <v>3422</v>
      </c>
      <c r="L181" s="5"/>
      <c r="M181" s="108">
        <v>8</v>
      </c>
      <c r="N181" s="108">
        <v>9</v>
      </c>
      <c r="O181" s="108">
        <f t="shared" si="37"/>
        <v>9</v>
      </c>
      <c r="P181" s="108" t="str">
        <f t="shared" si="38"/>
        <v>8_9</v>
      </c>
      <c r="Q181" s="109">
        <v>3508</v>
      </c>
      <c r="R181" s="109"/>
      <c r="S181" s="108">
        <v>8</v>
      </c>
      <c r="T181" s="108">
        <v>9</v>
      </c>
      <c r="U181" s="108">
        <f t="shared" si="39"/>
        <v>9</v>
      </c>
      <c r="V181" s="108" t="str">
        <f t="shared" si="40"/>
        <v>8_9</v>
      </c>
      <c r="W181" s="109">
        <v>3548</v>
      </c>
      <c r="X181" s="109"/>
      <c r="Y181" s="108">
        <v>8</v>
      </c>
      <c r="Z181" s="108">
        <v>9</v>
      </c>
      <c r="AA181" s="108">
        <f t="shared" si="41"/>
        <v>9</v>
      </c>
      <c r="AB181" s="108" t="str">
        <f t="shared" si="42"/>
        <v>8_9</v>
      </c>
      <c r="AC181" s="109">
        <v>3619</v>
      </c>
      <c r="AD181" s="50"/>
      <c r="AE181" s="108">
        <v>8</v>
      </c>
      <c r="AF181" s="108">
        <v>9</v>
      </c>
      <c r="AG181" s="108">
        <f t="shared" si="43"/>
        <v>9</v>
      </c>
      <c r="AH181" s="108" t="str">
        <f t="shared" si="32"/>
        <v>8_9</v>
      </c>
      <c r="AI181" s="65">
        <f t="shared" si="44"/>
        <v>3548</v>
      </c>
      <c r="AJ181" s="65">
        <f t="shared" si="45"/>
        <v>3619</v>
      </c>
      <c r="AK181" s="136">
        <f t="shared" si="46"/>
        <v>3619</v>
      </c>
      <c r="AL181" s="43">
        <f t="shared" si="47"/>
        <v>23.198717948717949</v>
      </c>
      <c r="AM181" s="43"/>
      <c r="AN181" s="43"/>
      <c r="AO181" s="43"/>
      <c r="AP181" s="43"/>
      <c r="AQ181" s="43"/>
      <c r="AR181" s="5"/>
      <c r="AS181" s="5"/>
      <c r="AT181" s="5"/>
      <c r="AU181" s="5"/>
      <c r="AV181" s="5"/>
      <c r="AW181" s="5"/>
      <c r="AX181" s="6"/>
    </row>
    <row r="182" spans="1:50" x14ac:dyDescent="0.15">
      <c r="A182" s="108">
        <v>8</v>
      </c>
      <c r="B182" s="108">
        <v>10</v>
      </c>
      <c r="C182" s="108">
        <f t="shared" si="33"/>
        <v>10</v>
      </c>
      <c r="D182" s="108" t="str">
        <f t="shared" si="34"/>
        <v>8_10</v>
      </c>
      <c r="E182" s="109">
        <v>3384</v>
      </c>
      <c r="F182" s="108"/>
      <c r="G182" s="108">
        <v>8</v>
      </c>
      <c r="H182" s="108">
        <v>10</v>
      </c>
      <c r="I182" s="108">
        <f t="shared" si="35"/>
        <v>10</v>
      </c>
      <c r="J182" s="108" t="str">
        <f t="shared" si="36"/>
        <v>8_10</v>
      </c>
      <c r="K182" s="109">
        <v>3494</v>
      </c>
      <c r="L182" s="5"/>
      <c r="M182" s="108">
        <v>8</v>
      </c>
      <c r="N182" s="108">
        <v>10</v>
      </c>
      <c r="O182" s="108">
        <f t="shared" si="37"/>
        <v>10</v>
      </c>
      <c r="P182" s="108" t="str">
        <f t="shared" si="38"/>
        <v>8_10</v>
      </c>
      <c r="Q182" s="109">
        <v>3581</v>
      </c>
      <c r="R182" s="109"/>
      <c r="S182" s="108">
        <v>8</v>
      </c>
      <c r="T182" s="108">
        <v>10</v>
      </c>
      <c r="U182" s="108">
        <f t="shared" si="39"/>
        <v>10</v>
      </c>
      <c r="V182" s="108" t="str">
        <f t="shared" si="40"/>
        <v>8_10</v>
      </c>
      <c r="W182" s="109">
        <v>3621</v>
      </c>
      <c r="X182" s="109"/>
      <c r="Y182" s="108">
        <v>8</v>
      </c>
      <c r="Z182" s="108">
        <v>10</v>
      </c>
      <c r="AA182" s="108">
        <f t="shared" si="41"/>
        <v>10</v>
      </c>
      <c r="AB182" s="108" t="str">
        <f t="shared" si="42"/>
        <v>8_10</v>
      </c>
      <c r="AC182" s="109">
        <v>3693</v>
      </c>
      <c r="AD182" s="50"/>
      <c r="AE182" s="108">
        <v>8</v>
      </c>
      <c r="AF182" s="108">
        <v>10</v>
      </c>
      <c r="AG182" s="108">
        <f t="shared" si="43"/>
        <v>10</v>
      </c>
      <c r="AH182" s="108" t="str">
        <f t="shared" si="32"/>
        <v>8_10</v>
      </c>
      <c r="AI182" s="65">
        <f t="shared" si="44"/>
        <v>3621</v>
      </c>
      <c r="AJ182" s="65">
        <f t="shared" si="45"/>
        <v>3693</v>
      </c>
      <c r="AK182" s="136">
        <f t="shared" si="46"/>
        <v>3693</v>
      </c>
      <c r="AL182" s="43">
        <f t="shared" si="47"/>
        <v>23.673076923076923</v>
      </c>
      <c r="AM182" s="43"/>
      <c r="AN182" s="43"/>
      <c r="AO182" s="43"/>
      <c r="AP182" s="43"/>
      <c r="AQ182" s="43"/>
      <c r="AR182" s="5"/>
      <c r="AS182" s="5"/>
      <c r="AT182" s="5"/>
      <c r="AU182" s="5"/>
      <c r="AV182" s="5"/>
      <c r="AW182" s="5"/>
      <c r="AX182" s="6"/>
    </row>
    <row r="183" spans="1:50" x14ac:dyDescent="0.15">
      <c r="A183" s="108">
        <v>8</v>
      </c>
      <c r="B183" s="108">
        <v>11</v>
      </c>
      <c r="C183" s="108">
        <f t="shared" si="33"/>
        <v>11</v>
      </c>
      <c r="D183" s="108" t="str">
        <f t="shared" si="34"/>
        <v>8_11</v>
      </c>
      <c r="E183" s="109">
        <v>3499</v>
      </c>
      <c r="F183" s="108"/>
      <c r="G183" s="108">
        <v>8</v>
      </c>
      <c r="H183" s="108">
        <v>11</v>
      </c>
      <c r="I183" s="108">
        <f t="shared" si="35"/>
        <v>11</v>
      </c>
      <c r="J183" s="108" t="str">
        <f t="shared" si="36"/>
        <v>8_11</v>
      </c>
      <c r="K183" s="109">
        <v>3613</v>
      </c>
      <c r="L183" s="5"/>
      <c r="M183" s="108">
        <v>8</v>
      </c>
      <c r="N183" s="108">
        <v>11</v>
      </c>
      <c r="O183" s="108">
        <f t="shared" si="37"/>
        <v>11</v>
      </c>
      <c r="P183" s="108" t="str">
        <f t="shared" si="38"/>
        <v>8_11</v>
      </c>
      <c r="Q183" s="109">
        <v>3703</v>
      </c>
      <c r="R183" s="109"/>
      <c r="S183" s="108">
        <v>8</v>
      </c>
      <c r="T183" s="108">
        <v>11</v>
      </c>
      <c r="U183" s="108">
        <f t="shared" si="39"/>
        <v>11</v>
      </c>
      <c r="V183" s="108" t="str">
        <f t="shared" si="40"/>
        <v>8_11</v>
      </c>
      <c r="W183" s="109">
        <v>3745</v>
      </c>
      <c r="X183" s="109"/>
      <c r="Y183" s="108">
        <v>8</v>
      </c>
      <c r="Z183" s="108">
        <v>11</v>
      </c>
      <c r="AA183" s="108">
        <f t="shared" si="41"/>
        <v>11</v>
      </c>
      <c r="AB183" s="108" t="str">
        <f t="shared" si="42"/>
        <v>8_11</v>
      </c>
      <c r="AC183" s="109">
        <v>3820</v>
      </c>
      <c r="AD183" s="50"/>
      <c r="AE183" s="108">
        <v>8</v>
      </c>
      <c r="AF183" s="108">
        <v>11</v>
      </c>
      <c r="AG183" s="108">
        <f t="shared" si="43"/>
        <v>11</v>
      </c>
      <c r="AH183" s="108" t="str">
        <f t="shared" si="32"/>
        <v>8_11</v>
      </c>
      <c r="AI183" s="65">
        <f t="shared" si="44"/>
        <v>3745</v>
      </c>
      <c r="AJ183" s="65">
        <f t="shared" si="45"/>
        <v>3820</v>
      </c>
      <c r="AK183" s="136">
        <f t="shared" si="46"/>
        <v>3820</v>
      </c>
      <c r="AL183" s="43">
        <f t="shared" si="47"/>
        <v>24.487179487179485</v>
      </c>
      <c r="AM183" s="43"/>
      <c r="AN183" s="43"/>
      <c r="AO183" s="43"/>
      <c r="AP183" s="43"/>
      <c r="AQ183" s="43"/>
      <c r="AR183" s="5"/>
      <c r="AS183" s="5"/>
      <c r="AT183" s="5"/>
      <c r="AU183" s="5"/>
      <c r="AV183" s="5"/>
      <c r="AW183" s="5"/>
      <c r="AX183" s="6"/>
    </row>
    <row r="184" spans="1:50" x14ac:dyDescent="0.15">
      <c r="A184" s="108">
        <v>8</v>
      </c>
      <c r="B184" s="108">
        <v>12</v>
      </c>
      <c r="C184" s="108">
        <f t="shared" si="33"/>
        <v>12</v>
      </c>
      <c r="D184" s="108" t="str">
        <f t="shared" si="34"/>
        <v>8_12</v>
      </c>
      <c r="E184" s="109">
        <v>3620</v>
      </c>
      <c r="F184" s="108"/>
      <c r="G184" s="108">
        <v>8</v>
      </c>
      <c r="H184" s="108">
        <v>12</v>
      </c>
      <c r="I184" s="108">
        <f t="shared" si="35"/>
        <v>12</v>
      </c>
      <c r="J184" s="108" t="str">
        <f t="shared" si="36"/>
        <v>8_12</v>
      </c>
      <c r="K184" s="109">
        <v>3738</v>
      </c>
      <c r="L184" s="5"/>
      <c r="M184" s="108">
        <v>8</v>
      </c>
      <c r="N184" s="108">
        <v>12</v>
      </c>
      <c r="O184" s="108">
        <f t="shared" si="37"/>
        <v>12</v>
      </c>
      <c r="P184" s="108" t="str">
        <f t="shared" si="38"/>
        <v>8_12</v>
      </c>
      <c r="Q184" s="109">
        <v>3831</v>
      </c>
      <c r="R184" s="109"/>
      <c r="S184" s="108">
        <v>8</v>
      </c>
      <c r="T184" s="108">
        <v>12</v>
      </c>
      <c r="U184" s="108">
        <f t="shared" si="39"/>
        <v>12</v>
      </c>
      <c r="V184" s="108" t="str">
        <f t="shared" si="40"/>
        <v>8_12</v>
      </c>
      <c r="W184" s="109">
        <v>3874</v>
      </c>
      <c r="X184" s="109"/>
      <c r="Y184" s="108">
        <v>8</v>
      </c>
      <c r="Z184" s="108">
        <v>12</v>
      </c>
      <c r="AA184" s="108">
        <f t="shared" si="41"/>
        <v>12</v>
      </c>
      <c r="AB184" s="108" t="str">
        <f t="shared" si="42"/>
        <v>8_12</v>
      </c>
      <c r="AC184" s="109">
        <v>3951</v>
      </c>
      <c r="AD184" s="50"/>
      <c r="AE184" s="108">
        <v>8</v>
      </c>
      <c r="AF184" s="108">
        <v>12</v>
      </c>
      <c r="AG184" s="108">
        <f t="shared" si="43"/>
        <v>12</v>
      </c>
      <c r="AH184" s="108" t="str">
        <f t="shared" si="32"/>
        <v>8_12</v>
      </c>
      <c r="AI184" s="65">
        <f t="shared" si="44"/>
        <v>3874</v>
      </c>
      <c r="AJ184" s="65">
        <f t="shared" si="45"/>
        <v>3951</v>
      </c>
      <c r="AK184" s="136">
        <f t="shared" si="46"/>
        <v>3951</v>
      </c>
      <c r="AL184" s="43">
        <f t="shared" si="47"/>
        <v>25.326923076923077</v>
      </c>
      <c r="AM184" s="43"/>
      <c r="AN184" s="43"/>
      <c r="AO184" s="43"/>
      <c r="AP184" s="43"/>
      <c r="AQ184" s="43"/>
      <c r="AR184" s="5"/>
      <c r="AS184" s="5"/>
      <c r="AT184" s="5"/>
      <c r="AU184" s="5"/>
      <c r="AV184" s="5"/>
      <c r="AW184" s="5"/>
      <c r="AX184" s="6"/>
    </row>
    <row r="185" spans="1:50" x14ac:dyDescent="0.15">
      <c r="A185" s="108">
        <v>8</v>
      </c>
      <c r="B185" s="108">
        <v>13</v>
      </c>
      <c r="C185" s="108">
        <f t="shared" si="33"/>
        <v>13</v>
      </c>
      <c r="D185" s="108" t="str">
        <f t="shared" si="34"/>
        <v>8_13</v>
      </c>
      <c r="E185" s="109">
        <v>3742</v>
      </c>
      <c r="F185" s="108"/>
      <c r="G185" s="108">
        <v>8</v>
      </c>
      <c r="H185" s="108">
        <v>13</v>
      </c>
      <c r="I185" s="108">
        <f t="shared" si="35"/>
        <v>13</v>
      </c>
      <c r="J185" s="108" t="str">
        <f t="shared" si="36"/>
        <v>8_13</v>
      </c>
      <c r="K185" s="109">
        <v>3864</v>
      </c>
      <c r="L185" s="5"/>
      <c r="M185" s="108">
        <v>8</v>
      </c>
      <c r="N185" s="108">
        <v>13</v>
      </c>
      <c r="O185" s="108">
        <f t="shared" si="37"/>
        <v>13</v>
      </c>
      <c r="P185" s="108" t="str">
        <f t="shared" si="38"/>
        <v>8_13</v>
      </c>
      <c r="Q185" s="109">
        <v>3961</v>
      </c>
      <c r="R185" s="109"/>
      <c r="S185" s="108">
        <v>8</v>
      </c>
      <c r="T185" s="108">
        <v>13</v>
      </c>
      <c r="U185" s="108">
        <f t="shared" si="39"/>
        <v>13</v>
      </c>
      <c r="V185" s="108" t="str">
        <f t="shared" si="40"/>
        <v>8_13</v>
      </c>
      <c r="W185" s="109">
        <v>4006</v>
      </c>
      <c r="X185" s="109"/>
      <c r="Y185" s="108">
        <v>8</v>
      </c>
      <c r="Z185" s="108">
        <v>13</v>
      </c>
      <c r="AA185" s="108">
        <f t="shared" si="41"/>
        <v>13</v>
      </c>
      <c r="AB185" s="108" t="str">
        <f t="shared" si="42"/>
        <v>8_13</v>
      </c>
      <c r="AC185" s="109">
        <v>4086</v>
      </c>
      <c r="AD185" s="50"/>
      <c r="AE185" s="108">
        <v>8</v>
      </c>
      <c r="AF185" s="108">
        <v>13</v>
      </c>
      <c r="AG185" s="108">
        <f t="shared" si="43"/>
        <v>13</v>
      </c>
      <c r="AH185" s="108" t="str">
        <f t="shared" si="32"/>
        <v>8_13</v>
      </c>
      <c r="AI185" s="65">
        <f t="shared" si="44"/>
        <v>4006</v>
      </c>
      <c r="AJ185" s="65">
        <f t="shared" si="45"/>
        <v>4086</v>
      </c>
      <c r="AK185" s="136">
        <f t="shared" si="46"/>
        <v>4086</v>
      </c>
      <c r="AL185" s="43">
        <f t="shared" si="47"/>
        <v>26.192307692307693</v>
      </c>
      <c r="AM185" s="43"/>
      <c r="AN185" s="43"/>
      <c r="AO185" s="43"/>
      <c r="AP185" s="43"/>
      <c r="AQ185" s="43"/>
      <c r="AR185" s="5"/>
      <c r="AS185" s="5"/>
      <c r="AT185" s="5"/>
      <c r="AU185" s="5"/>
      <c r="AV185" s="5"/>
      <c r="AW185" s="5"/>
      <c r="AX185" s="6"/>
    </row>
    <row r="186" spans="1:50" x14ac:dyDescent="0.15">
      <c r="A186" s="108">
        <v>8</v>
      </c>
      <c r="B186" s="108" t="s">
        <v>3</v>
      </c>
      <c r="C186" s="108" t="str">
        <f t="shared" si="33"/>
        <v>u1</v>
      </c>
      <c r="D186" s="108" t="str">
        <f t="shared" si="34"/>
        <v>8_u1</v>
      </c>
      <c r="E186" s="109">
        <v>3864</v>
      </c>
      <c r="F186" s="108"/>
      <c r="G186" s="108">
        <v>8</v>
      </c>
      <c r="H186" s="108" t="s">
        <v>3</v>
      </c>
      <c r="I186" s="108" t="str">
        <f t="shared" si="35"/>
        <v>u1</v>
      </c>
      <c r="J186" s="108" t="str">
        <f t="shared" si="36"/>
        <v>8_u1</v>
      </c>
      <c r="K186" s="109">
        <v>3990</v>
      </c>
      <c r="L186" s="5"/>
      <c r="M186" s="108">
        <v>8</v>
      </c>
      <c r="N186" s="108" t="s">
        <v>3</v>
      </c>
      <c r="O186" s="108" t="str">
        <f t="shared" si="37"/>
        <v>u1</v>
      </c>
      <c r="P186" s="108" t="str">
        <f t="shared" si="38"/>
        <v>8_u1</v>
      </c>
      <c r="Q186" s="109">
        <v>4090</v>
      </c>
      <c r="R186" s="109"/>
      <c r="S186" s="108">
        <v>8</v>
      </c>
      <c r="T186" s="108" t="s">
        <v>3</v>
      </c>
      <c r="U186" s="108" t="str">
        <f t="shared" si="39"/>
        <v>u1</v>
      </c>
      <c r="V186" s="108" t="str">
        <f t="shared" si="40"/>
        <v>8_u1</v>
      </c>
      <c r="W186" s="109">
        <v>4136</v>
      </c>
      <c r="X186" s="109"/>
      <c r="Y186" s="108">
        <v>8</v>
      </c>
      <c r="Z186" s="108" t="s">
        <v>3</v>
      </c>
      <c r="AA186" s="108" t="str">
        <f t="shared" si="41"/>
        <v>u1</v>
      </c>
      <c r="AB186" s="108" t="str">
        <f t="shared" si="42"/>
        <v>8_u1</v>
      </c>
      <c r="AC186" s="109">
        <v>4219</v>
      </c>
      <c r="AD186" s="50"/>
      <c r="AE186" s="108">
        <v>8</v>
      </c>
      <c r="AF186" s="108" t="s">
        <v>3</v>
      </c>
      <c r="AG186" s="108" t="str">
        <f t="shared" si="43"/>
        <v>u1</v>
      </c>
      <c r="AH186" s="108" t="str">
        <f t="shared" si="32"/>
        <v>8_u1</v>
      </c>
      <c r="AI186" s="65">
        <f t="shared" si="44"/>
        <v>4136</v>
      </c>
      <c r="AJ186" s="65">
        <f t="shared" si="45"/>
        <v>4219</v>
      </c>
      <c r="AK186" s="136">
        <f t="shared" si="46"/>
        <v>4219</v>
      </c>
      <c r="AL186" s="43">
        <f t="shared" si="47"/>
        <v>27.044871794871796</v>
      </c>
      <c r="AM186" s="43"/>
      <c r="AN186" s="43"/>
      <c r="AO186" s="43"/>
      <c r="AP186" s="43"/>
      <c r="AQ186" s="43"/>
      <c r="AR186" s="5"/>
      <c r="AS186" s="5"/>
      <c r="AT186" s="5"/>
      <c r="AU186" s="5"/>
      <c r="AV186" s="5"/>
      <c r="AW186" s="5"/>
      <c r="AX186" s="6"/>
    </row>
    <row r="187" spans="1:50" x14ac:dyDescent="0.15">
      <c r="A187" s="108">
        <v>8</v>
      </c>
      <c r="B187" s="108" t="s">
        <v>4</v>
      </c>
      <c r="C187" s="108" t="str">
        <f t="shared" si="33"/>
        <v>u2</v>
      </c>
      <c r="D187" s="108" t="str">
        <f t="shared" si="34"/>
        <v>8_u2</v>
      </c>
      <c r="E187" s="109">
        <v>3989</v>
      </c>
      <c r="F187" s="108"/>
      <c r="G187" s="108">
        <v>8</v>
      </c>
      <c r="H187" s="108" t="s">
        <v>4</v>
      </c>
      <c r="I187" s="108" t="str">
        <f t="shared" si="35"/>
        <v>u2</v>
      </c>
      <c r="J187" s="108" t="str">
        <f t="shared" si="36"/>
        <v>8_u2</v>
      </c>
      <c r="K187" s="109">
        <v>4119</v>
      </c>
      <c r="L187" s="5"/>
      <c r="M187" s="108">
        <v>8</v>
      </c>
      <c r="N187" s="108" t="s">
        <v>4</v>
      </c>
      <c r="O187" s="108" t="str">
        <f t="shared" si="37"/>
        <v>u2</v>
      </c>
      <c r="P187" s="108" t="str">
        <f t="shared" si="38"/>
        <v>8_u2</v>
      </c>
      <c r="Q187" s="109">
        <v>4222</v>
      </c>
      <c r="R187" s="109"/>
      <c r="S187" s="108">
        <v>8</v>
      </c>
      <c r="T187" s="108" t="s">
        <v>4</v>
      </c>
      <c r="U187" s="108" t="str">
        <f t="shared" si="39"/>
        <v>u2</v>
      </c>
      <c r="V187" s="108" t="str">
        <f t="shared" si="40"/>
        <v>8_u2</v>
      </c>
      <c r="W187" s="109">
        <v>4270</v>
      </c>
      <c r="X187" s="109"/>
      <c r="Y187" s="108">
        <v>8</v>
      </c>
      <c r="Z187" s="108" t="s">
        <v>4</v>
      </c>
      <c r="AA187" s="108" t="str">
        <f t="shared" si="41"/>
        <v>u2</v>
      </c>
      <c r="AB187" s="108" t="str">
        <f t="shared" si="42"/>
        <v>8_u2</v>
      </c>
      <c r="AC187" s="109">
        <v>4355</v>
      </c>
      <c r="AD187" s="50"/>
      <c r="AE187" s="108">
        <v>8</v>
      </c>
      <c r="AF187" s="108" t="s">
        <v>4</v>
      </c>
      <c r="AG187" s="108" t="str">
        <f t="shared" si="43"/>
        <v>u2</v>
      </c>
      <c r="AH187" s="108" t="str">
        <f t="shared" si="32"/>
        <v>8_u2</v>
      </c>
      <c r="AI187" s="65">
        <f t="shared" si="44"/>
        <v>4270</v>
      </c>
      <c r="AJ187" s="65">
        <f t="shared" si="45"/>
        <v>4355</v>
      </c>
      <c r="AK187" s="136">
        <f t="shared" si="46"/>
        <v>4355</v>
      </c>
      <c r="AL187" s="43">
        <f t="shared" si="47"/>
        <v>27.916666666666668</v>
      </c>
      <c r="AM187" s="43"/>
      <c r="AN187" s="43"/>
      <c r="AO187" s="43"/>
      <c r="AP187" s="43"/>
      <c r="AQ187" s="43"/>
      <c r="AR187" s="5"/>
      <c r="AS187" s="5"/>
      <c r="AT187" s="5"/>
      <c r="AU187" s="5"/>
      <c r="AV187" s="5"/>
      <c r="AW187" s="5"/>
      <c r="AX187" s="6"/>
    </row>
    <row r="188" spans="1:50" x14ac:dyDescent="0.15">
      <c r="A188" s="108">
        <v>8</v>
      </c>
      <c r="B188" s="108" t="s">
        <v>5</v>
      </c>
      <c r="C188" s="108" t="str">
        <f t="shared" si="33"/>
        <v>a</v>
      </c>
      <c r="D188" s="108" t="str">
        <f t="shared" si="34"/>
        <v>8_a</v>
      </c>
      <c r="E188" s="109">
        <v>3864</v>
      </c>
      <c r="F188" s="108"/>
      <c r="G188" s="108">
        <v>8</v>
      </c>
      <c r="H188" s="108" t="s">
        <v>5</v>
      </c>
      <c r="I188" s="108" t="str">
        <f t="shared" si="35"/>
        <v>a</v>
      </c>
      <c r="J188" s="108" t="str">
        <f t="shared" si="36"/>
        <v>8_a</v>
      </c>
      <c r="K188" s="109">
        <v>3990</v>
      </c>
      <c r="L188" s="5"/>
      <c r="M188" s="108">
        <v>8</v>
      </c>
      <c r="N188" s="108" t="s">
        <v>5</v>
      </c>
      <c r="O188" s="108" t="str">
        <f t="shared" si="37"/>
        <v>a</v>
      </c>
      <c r="P188" s="108" t="str">
        <f t="shared" si="38"/>
        <v>8_a</v>
      </c>
      <c r="Q188" s="109">
        <v>4090</v>
      </c>
      <c r="R188" s="109"/>
      <c r="S188" s="108">
        <v>8</v>
      </c>
      <c r="T188" s="108" t="s">
        <v>5</v>
      </c>
      <c r="U188" s="108" t="str">
        <f t="shared" si="39"/>
        <v>a</v>
      </c>
      <c r="V188" s="108" t="str">
        <f t="shared" si="40"/>
        <v>8_a</v>
      </c>
      <c r="W188" s="109">
        <v>4136</v>
      </c>
      <c r="X188" s="109"/>
      <c r="Y188" s="108">
        <v>8</v>
      </c>
      <c r="Z188" s="108" t="s">
        <v>5</v>
      </c>
      <c r="AA188" s="108" t="str">
        <f t="shared" si="41"/>
        <v>a</v>
      </c>
      <c r="AB188" s="108" t="str">
        <f t="shared" si="42"/>
        <v>8_a</v>
      </c>
      <c r="AC188" s="109">
        <v>4219</v>
      </c>
      <c r="AD188" s="50"/>
      <c r="AE188" s="108">
        <v>8</v>
      </c>
      <c r="AF188" s="108" t="s">
        <v>5</v>
      </c>
      <c r="AG188" s="108" t="str">
        <f t="shared" si="43"/>
        <v>a</v>
      </c>
      <c r="AH188" s="108" t="str">
        <f t="shared" si="32"/>
        <v>8_a</v>
      </c>
      <c r="AI188" s="65">
        <f t="shared" si="44"/>
        <v>4136</v>
      </c>
      <c r="AJ188" s="65">
        <f t="shared" si="45"/>
        <v>4219</v>
      </c>
      <c r="AK188" s="136">
        <f t="shared" si="46"/>
        <v>4219</v>
      </c>
      <c r="AL188" s="43">
        <f t="shared" si="47"/>
        <v>27.044871794871796</v>
      </c>
      <c r="AM188" s="43"/>
      <c r="AN188" s="43"/>
      <c r="AO188" s="43"/>
      <c r="AP188" s="43"/>
      <c r="AQ188" s="43"/>
      <c r="AR188" s="5"/>
      <c r="AS188" s="5"/>
      <c r="AT188" s="5"/>
      <c r="AU188" s="5"/>
      <c r="AV188" s="5"/>
      <c r="AW188" s="5"/>
      <c r="AX188" s="6"/>
    </row>
    <row r="189" spans="1:50" x14ac:dyDescent="0.15">
      <c r="A189" s="108">
        <v>8</v>
      </c>
      <c r="B189" s="108" t="s">
        <v>6</v>
      </c>
      <c r="C189" s="108" t="str">
        <f t="shared" si="33"/>
        <v>b</v>
      </c>
      <c r="D189" s="108" t="str">
        <f t="shared" si="34"/>
        <v>8_b</v>
      </c>
      <c r="E189" s="109">
        <v>3989</v>
      </c>
      <c r="F189" s="108"/>
      <c r="G189" s="108">
        <v>8</v>
      </c>
      <c r="H189" s="108" t="s">
        <v>6</v>
      </c>
      <c r="I189" s="108" t="str">
        <f t="shared" si="35"/>
        <v>b</v>
      </c>
      <c r="J189" s="108" t="str">
        <f t="shared" si="36"/>
        <v>8_b</v>
      </c>
      <c r="K189" s="109">
        <v>4119</v>
      </c>
      <c r="L189" s="5"/>
      <c r="M189" s="108">
        <v>8</v>
      </c>
      <c r="N189" s="108" t="s">
        <v>6</v>
      </c>
      <c r="O189" s="108" t="str">
        <f t="shared" si="37"/>
        <v>b</v>
      </c>
      <c r="P189" s="108" t="str">
        <f t="shared" si="38"/>
        <v>8_b</v>
      </c>
      <c r="Q189" s="109">
        <v>4222</v>
      </c>
      <c r="R189" s="109"/>
      <c r="S189" s="108">
        <v>8</v>
      </c>
      <c r="T189" s="108" t="s">
        <v>6</v>
      </c>
      <c r="U189" s="108" t="str">
        <f t="shared" si="39"/>
        <v>b</v>
      </c>
      <c r="V189" s="108" t="str">
        <f t="shared" si="40"/>
        <v>8_b</v>
      </c>
      <c r="W189" s="109">
        <v>4270</v>
      </c>
      <c r="X189" s="109"/>
      <c r="Y189" s="108">
        <v>8</v>
      </c>
      <c r="Z189" s="108" t="s">
        <v>6</v>
      </c>
      <c r="AA189" s="108" t="str">
        <f t="shared" si="41"/>
        <v>b</v>
      </c>
      <c r="AB189" s="108" t="str">
        <f t="shared" si="42"/>
        <v>8_b</v>
      </c>
      <c r="AC189" s="109">
        <v>4355</v>
      </c>
      <c r="AD189" s="50"/>
      <c r="AE189" s="108">
        <v>8</v>
      </c>
      <c r="AF189" s="108" t="s">
        <v>6</v>
      </c>
      <c r="AG189" s="108" t="str">
        <f t="shared" si="43"/>
        <v>b</v>
      </c>
      <c r="AH189" s="108" t="str">
        <f t="shared" si="32"/>
        <v>8_b</v>
      </c>
      <c r="AI189" s="65">
        <f t="shared" si="44"/>
        <v>4270</v>
      </c>
      <c r="AJ189" s="65">
        <f t="shared" si="45"/>
        <v>4355</v>
      </c>
      <c r="AK189" s="136">
        <f t="shared" si="46"/>
        <v>4355</v>
      </c>
      <c r="AL189" s="43">
        <f t="shared" si="47"/>
        <v>27.916666666666668</v>
      </c>
      <c r="AM189" s="43"/>
      <c r="AN189" s="43"/>
      <c r="AO189" s="43"/>
      <c r="AP189" s="43"/>
      <c r="AQ189" s="43"/>
      <c r="AR189" s="5"/>
      <c r="AS189" s="5"/>
      <c r="AT189" s="5"/>
      <c r="AU189" s="5"/>
      <c r="AV189" s="5"/>
      <c r="AW189" s="5"/>
      <c r="AX189" s="6"/>
    </row>
    <row r="190" spans="1:50" x14ac:dyDescent="0.15">
      <c r="A190" s="108">
        <v>8</v>
      </c>
      <c r="B190" s="108" t="s">
        <v>7</v>
      </c>
      <c r="C190" s="108" t="str">
        <f t="shared" si="33"/>
        <v>c</v>
      </c>
      <c r="D190" s="108" t="str">
        <f t="shared" si="34"/>
        <v>8_c</v>
      </c>
      <c r="E190" s="109">
        <v>4118</v>
      </c>
      <c r="F190" s="108"/>
      <c r="G190" s="108">
        <v>8</v>
      </c>
      <c r="H190" s="108" t="s">
        <v>7</v>
      </c>
      <c r="I190" s="108" t="str">
        <f t="shared" si="35"/>
        <v>c</v>
      </c>
      <c r="J190" s="108" t="str">
        <f t="shared" si="36"/>
        <v>8_c</v>
      </c>
      <c r="K190" s="109">
        <v>4252</v>
      </c>
      <c r="L190" s="5"/>
      <c r="M190" s="108">
        <v>8</v>
      </c>
      <c r="N190" s="108" t="s">
        <v>7</v>
      </c>
      <c r="O190" s="108" t="str">
        <f t="shared" si="37"/>
        <v>c</v>
      </c>
      <c r="P190" s="108" t="str">
        <f t="shared" si="38"/>
        <v>8_c</v>
      </c>
      <c r="Q190" s="109">
        <v>4358</v>
      </c>
      <c r="R190" s="109"/>
      <c r="S190" s="108">
        <v>8</v>
      </c>
      <c r="T190" s="108" t="s">
        <v>7</v>
      </c>
      <c r="U190" s="108" t="str">
        <f t="shared" si="39"/>
        <v>c</v>
      </c>
      <c r="V190" s="108" t="str">
        <f t="shared" si="40"/>
        <v>8_c</v>
      </c>
      <c r="W190" s="109">
        <v>4407</v>
      </c>
      <c r="X190" s="109"/>
      <c r="Y190" s="108">
        <v>8</v>
      </c>
      <c r="Z190" s="108" t="s">
        <v>7</v>
      </c>
      <c r="AA190" s="108" t="str">
        <f t="shared" si="41"/>
        <v>c</v>
      </c>
      <c r="AB190" s="108" t="str">
        <f t="shared" si="42"/>
        <v>8_c</v>
      </c>
      <c r="AC190" s="109">
        <v>4495</v>
      </c>
      <c r="AD190" s="50"/>
      <c r="AE190" s="108">
        <v>8</v>
      </c>
      <c r="AF190" s="108" t="s">
        <v>7</v>
      </c>
      <c r="AG190" s="108" t="str">
        <f t="shared" si="43"/>
        <v>c</v>
      </c>
      <c r="AH190" s="108" t="str">
        <f t="shared" si="32"/>
        <v>8_c</v>
      </c>
      <c r="AI190" s="65">
        <f t="shared" si="44"/>
        <v>4407</v>
      </c>
      <c r="AJ190" s="65">
        <f t="shared" si="45"/>
        <v>4495</v>
      </c>
      <c r="AK190" s="136">
        <f t="shared" si="46"/>
        <v>4495</v>
      </c>
      <c r="AL190" s="43">
        <f t="shared" si="47"/>
        <v>28.814102564102566</v>
      </c>
      <c r="AM190" s="43"/>
      <c r="AN190" s="43"/>
      <c r="AO190" s="43"/>
      <c r="AP190" s="43"/>
      <c r="AQ190" s="43"/>
      <c r="AR190" s="5"/>
      <c r="AS190" s="5"/>
      <c r="AT190" s="5"/>
      <c r="AU190" s="5"/>
      <c r="AV190" s="5"/>
      <c r="AW190" s="5"/>
      <c r="AX190" s="6"/>
    </row>
    <row r="191" spans="1:50" x14ac:dyDescent="0.15">
      <c r="A191" s="108">
        <v>8</v>
      </c>
      <c r="B191" s="108" t="s">
        <v>8</v>
      </c>
      <c r="C191" s="108" t="str">
        <f t="shared" si="33"/>
        <v>d</v>
      </c>
      <c r="D191" s="108" t="str">
        <f t="shared" si="34"/>
        <v>8_d</v>
      </c>
      <c r="E191" s="109">
        <v>4261</v>
      </c>
      <c r="F191" s="108"/>
      <c r="G191" s="108">
        <v>8</v>
      </c>
      <c r="H191" s="108" t="s">
        <v>8</v>
      </c>
      <c r="I191" s="108" t="str">
        <f t="shared" si="35"/>
        <v>d</v>
      </c>
      <c r="J191" s="108" t="str">
        <f t="shared" si="36"/>
        <v>8_d</v>
      </c>
      <c r="K191" s="109">
        <v>4399</v>
      </c>
      <c r="L191" s="5"/>
      <c r="M191" s="108">
        <v>8</v>
      </c>
      <c r="N191" s="108" t="s">
        <v>8</v>
      </c>
      <c r="O191" s="108" t="str">
        <f t="shared" si="37"/>
        <v>d</v>
      </c>
      <c r="P191" s="108" t="str">
        <f t="shared" si="38"/>
        <v>8_d</v>
      </c>
      <c r="Q191" s="109">
        <v>4509</v>
      </c>
      <c r="R191" s="109"/>
      <c r="S191" s="108">
        <v>8</v>
      </c>
      <c r="T191" s="108" t="s">
        <v>8</v>
      </c>
      <c r="U191" s="108" t="str">
        <f t="shared" si="39"/>
        <v>d</v>
      </c>
      <c r="V191" s="108" t="str">
        <f t="shared" si="40"/>
        <v>8_d</v>
      </c>
      <c r="W191" s="109">
        <v>4560</v>
      </c>
      <c r="X191" s="109"/>
      <c r="Y191" s="108">
        <v>8</v>
      </c>
      <c r="Z191" s="108" t="s">
        <v>8</v>
      </c>
      <c r="AA191" s="108" t="str">
        <f t="shared" si="41"/>
        <v>d</v>
      </c>
      <c r="AB191" s="108" t="str">
        <f t="shared" si="42"/>
        <v>8_d</v>
      </c>
      <c r="AC191" s="109">
        <v>4651</v>
      </c>
      <c r="AD191" s="50"/>
      <c r="AE191" s="108">
        <v>8</v>
      </c>
      <c r="AF191" s="108" t="s">
        <v>8</v>
      </c>
      <c r="AG191" s="108" t="str">
        <f t="shared" si="43"/>
        <v>d</v>
      </c>
      <c r="AH191" s="108" t="str">
        <f t="shared" si="32"/>
        <v>8_d</v>
      </c>
      <c r="AI191" s="65">
        <f t="shared" si="44"/>
        <v>4560</v>
      </c>
      <c r="AJ191" s="65">
        <f t="shared" si="45"/>
        <v>4651</v>
      </c>
      <c r="AK191" s="136">
        <f t="shared" si="46"/>
        <v>4651</v>
      </c>
      <c r="AL191" s="43">
        <f t="shared" si="47"/>
        <v>29.814102564102566</v>
      </c>
      <c r="AM191" s="43"/>
      <c r="AN191" s="43"/>
      <c r="AO191" s="43"/>
      <c r="AP191" s="43"/>
      <c r="AQ191" s="43"/>
      <c r="AR191" s="5"/>
      <c r="AS191" s="5"/>
      <c r="AT191" s="5"/>
      <c r="AU191" s="5"/>
      <c r="AV191" s="5"/>
      <c r="AW191" s="5"/>
      <c r="AX191" s="6"/>
    </row>
    <row r="192" spans="1:50" x14ac:dyDescent="0.15">
      <c r="A192" s="108">
        <v>8</v>
      </c>
      <c r="B192" s="108" t="s">
        <v>9</v>
      </c>
      <c r="C192" s="108" t="str">
        <f t="shared" si="33"/>
        <v>e</v>
      </c>
      <c r="D192" s="108" t="str">
        <f t="shared" si="34"/>
        <v>8_e</v>
      </c>
      <c r="E192" s="109">
        <v>4413</v>
      </c>
      <c r="F192" s="108"/>
      <c r="G192" s="108">
        <v>8</v>
      </c>
      <c r="H192" s="108" t="s">
        <v>9</v>
      </c>
      <c r="I192" s="108" t="str">
        <f t="shared" si="35"/>
        <v>e</v>
      </c>
      <c r="J192" s="108" t="str">
        <f t="shared" si="36"/>
        <v>8_e</v>
      </c>
      <c r="K192" s="109">
        <v>4556</v>
      </c>
      <c r="L192" s="5"/>
      <c r="M192" s="108">
        <v>8</v>
      </c>
      <c r="N192" s="108" t="s">
        <v>9</v>
      </c>
      <c r="O192" s="108" t="str">
        <f t="shared" si="37"/>
        <v>e</v>
      </c>
      <c r="P192" s="108" t="str">
        <f t="shared" si="38"/>
        <v>8_e</v>
      </c>
      <c r="Q192" s="109">
        <v>4670</v>
      </c>
      <c r="R192" s="109"/>
      <c r="S192" s="108">
        <v>8</v>
      </c>
      <c r="T192" s="108" t="s">
        <v>9</v>
      </c>
      <c r="U192" s="108" t="str">
        <f t="shared" si="39"/>
        <v>e</v>
      </c>
      <c r="V192" s="108" t="str">
        <f t="shared" si="40"/>
        <v>8_e</v>
      </c>
      <c r="W192" s="109">
        <v>4723</v>
      </c>
      <c r="X192" s="109"/>
      <c r="Y192" s="108">
        <v>8</v>
      </c>
      <c r="Z192" s="108" t="s">
        <v>9</v>
      </c>
      <c r="AA192" s="108" t="str">
        <f t="shared" si="41"/>
        <v>e</v>
      </c>
      <c r="AB192" s="108" t="str">
        <f t="shared" si="42"/>
        <v>8_e</v>
      </c>
      <c r="AC192" s="109">
        <v>4817</v>
      </c>
      <c r="AD192" s="50"/>
      <c r="AE192" s="108">
        <v>8</v>
      </c>
      <c r="AF192" s="108" t="s">
        <v>9</v>
      </c>
      <c r="AG192" s="108" t="str">
        <f t="shared" si="43"/>
        <v>e</v>
      </c>
      <c r="AH192" s="108" t="str">
        <f t="shared" si="32"/>
        <v>8_e</v>
      </c>
      <c r="AI192" s="65">
        <f t="shared" si="44"/>
        <v>4723</v>
      </c>
      <c r="AJ192" s="65">
        <f t="shared" si="45"/>
        <v>4817</v>
      </c>
      <c r="AK192" s="136">
        <f t="shared" si="46"/>
        <v>4817</v>
      </c>
      <c r="AL192" s="43">
        <f t="shared" si="47"/>
        <v>30.878205128205128</v>
      </c>
      <c r="AM192" s="43"/>
      <c r="AN192" s="43"/>
      <c r="AO192" s="43"/>
      <c r="AP192" s="43"/>
      <c r="AQ192" s="43"/>
      <c r="AR192" s="5"/>
      <c r="AS192" s="5"/>
      <c r="AT192" s="5"/>
      <c r="AU192" s="5"/>
      <c r="AV192" s="5"/>
      <c r="AW192" s="5"/>
      <c r="AX192" s="6"/>
    </row>
    <row r="193" spans="1:50" x14ac:dyDescent="0.15">
      <c r="A193" s="108">
        <v>9</v>
      </c>
      <c r="B193" s="108" t="s">
        <v>2</v>
      </c>
      <c r="C193" s="108" t="str">
        <f t="shared" si="33"/>
        <v>Start</v>
      </c>
      <c r="D193" s="108" t="str">
        <f t="shared" si="34"/>
        <v>9_Start</v>
      </c>
      <c r="E193" s="109">
        <v>2793</v>
      </c>
      <c r="F193" s="108"/>
      <c r="G193" s="108">
        <v>9</v>
      </c>
      <c r="H193" s="108" t="s">
        <v>2</v>
      </c>
      <c r="I193" s="108" t="str">
        <f t="shared" si="35"/>
        <v>Start</v>
      </c>
      <c r="J193" s="108" t="str">
        <f t="shared" si="36"/>
        <v>9_Start</v>
      </c>
      <c r="K193" s="109">
        <v>2884</v>
      </c>
      <c r="L193" s="5"/>
      <c r="M193" s="108">
        <v>9</v>
      </c>
      <c r="N193" s="108" t="s">
        <v>2</v>
      </c>
      <c r="O193" s="108" t="str">
        <f t="shared" si="37"/>
        <v>Start</v>
      </c>
      <c r="P193" s="108" t="str">
        <f t="shared" si="38"/>
        <v>9_Start</v>
      </c>
      <c r="Q193" s="109">
        <v>2956</v>
      </c>
      <c r="R193" s="109"/>
      <c r="S193" s="108">
        <v>9</v>
      </c>
      <c r="T193" s="108" t="s">
        <v>2</v>
      </c>
      <c r="U193" s="108" t="str">
        <f t="shared" si="39"/>
        <v>Start</v>
      </c>
      <c r="V193" s="108" t="str">
        <f t="shared" si="40"/>
        <v>9_Start</v>
      </c>
      <c r="W193" s="109">
        <v>2989</v>
      </c>
      <c r="X193" s="109"/>
      <c r="Y193" s="108">
        <v>9</v>
      </c>
      <c r="Z193" s="108" t="s">
        <v>2</v>
      </c>
      <c r="AA193" s="108" t="str">
        <f t="shared" si="41"/>
        <v>Start</v>
      </c>
      <c r="AB193" s="108" t="str">
        <f t="shared" si="42"/>
        <v>9_Start</v>
      </c>
      <c r="AC193" s="109">
        <v>3049</v>
      </c>
      <c r="AD193" s="50"/>
      <c r="AE193" s="108">
        <v>9</v>
      </c>
      <c r="AF193" s="108" t="s">
        <v>2</v>
      </c>
      <c r="AG193" s="108" t="str">
        <f t="shared" si="43"/>
        <v>Start</v>
      </c>
      <c r="AH193" s="108" t="str">
        <f t="shared" si="32"/>
        <v>9_Start</v>
      </c>
      <c r="AI193" s="65">
        <f t="shared" si="44"/>
        <v>2989</v>
      </c>
      <c r="AJ193" s="65">
        <f t="shared" si="45"/>
        <v>3049</v>
      </c>
      <c r="AK193" s="136">
        <f t="shared" si="46"/>
        <v>3049</v>
      </c>
      <c r="AL193" s="43">
        <f t="shared" si="47"/>
        <v>19.544871794871796</v>
      </c>
      <c r="AM193" s="43"/>
      <c r="AN193" s="43"/>
      <c r="AO193" s="43"/>
      <c r="AP193" s="43"/>
      <c r="AQ193" s="43"/>
      <c r="AR193" s="5"/>
      <c r="AS193" s="5"/>
      <c r="AT193" s="5"/>
      <c r="AU193" s="5"/>
      <c r="AV193" s="5"/>
      <c r="AW193" s="5"/>
      <c r="AX193" s="6"/>
    </row>
    <row r="194" spans="1:50" x14ac:dyDescent="0.15">
      <c r="A194" s="108">
        <v>9</v>
      </c>
      <c r="B194" s="108">
        <v>0</v>
      </c>
      <c r="C194" s="108">
        <f t="shared" si="33"/>
        <v>0</v>
      </c>
      <c r="D194" s="108" t="str">
        <f t="shared" si="34"/>
        <v>9_0</v>
      </c>
      <c r="E194" s="109">
        <v>2844</v>
      </c>
      <c r="F194" s="108"/>
      <c r="G194" s="108">
        <v>9</v>
      </c>
      <c r="H194" s="108">
        <v>0</v>
      </c>
      <c r="I194" s="108">
        <f t="shared" si="35"/>
        <v>0</v>
      </c>
      <c r="J194" s="108" t="str">
        <f t="shared" si="36"/>
        <v>9_0</v>
      </c>
      <c r="K194" s="109">
        <v>2936</v>
      </c>
      <c r="L194" s="5"/>
      <c r="M194" s="108">
        <v>9</v>
      </c>
      <c r="N194" s="108">
        <v>0</v>
      </c>
      <c r="O194" s="108">
        <f t="shared" si="37"/>
        <v>0</v>
      </c>
      <c r="P194" s="108" t="str">
        <f t="shared" si="38"/>
        <v>9_0</v>
      </c>
      <c r="Q194" s="109">
        <v>3009</v>
      </c>
      <c r="R194" s="109"/>
      <c r="S194" s="108">
        <v>9</v>
      </c>
      <c r="T194" s="108">
        <v>0</v>
      </c>
      <c r="U194" s="108">
        <f t="shared" si="39"/>
        <v>0</v>
      </c>
      <c r="V194" s="108" t="str">
        <f t="shared" si="40"/>
        <v>9_0</v>
      </c>
      <c r="W194" s="109">
        <v>3043</v>
      </c>
      <c r="X194" s="109"/>
      <c r="Y194" s="108">
        <v>9</v>
      </c>
      <c r="Z194" s="108">
        <v>0</v>
      </c>
      <c r="AA194" s="108">
        <f t="shared" si="41"/>
        <v>0</v>
      </c>
      <c r="AB194" s="108" t="str">
        <f t="shared" si="42"/>
        <v>9_0</v>
      </c>
      <c r="AC194" s="109">
        <v>3104</v>
      </c>
      <c r="AD194" s="50"/>
      <c r="AE194" s="108">
        <v>9</v>
      </c>
      <c r="AF194" s="108">
        <v>0</v>
      </c>
      <c r="AG194" s="108">
        <f t="shared" si="43"/>
        <v>0</v>
      </c>
      <c r="AH194" s="108" t="str">
        <f t="shared" si="32"/>
        <v>9_0</v>
      </c>
      <c r="AI194" s="65">
        <f t="shared" si="44"/>
        <v>3043</v>
      </c>
      <c r="AJ194" s="65">
        <f t="shared" si="45"/>
        <v>3104</v>
      </c>
      <c r="AK194" s="136">
        <f t="shared" si="46"/>
        <v>3104</v>
      </c>
      <c r="AL194" s="43">
        <f t="shared" si="47"/>
        <v>19.897435897435898</v>
      </c>
      <c r="AM194" s="43"/>
      <c r="AN194" s="43"/>
      <c r="AO194" s="43"/>
      <c r="AP194" s="43"/>
      <c r="AQ194" s="43"/>
      <c r="AR194" s="5"/>
      <c r="AS194" s="5"/>
      <c r="AT194" s="5"/>
      <c r="AU194" s="5"/>
      <c r="AV194" s="5"/>
      <c r="AW194" s="5"/>
      <c r="AX194" s="6"/>
    </row>
    <row r="195" spans="1:50" x14ac:dyDescent="0.15">
      <c r="A195" s="108">
        <v>9</v>
      </c>
      <c r="B195" s="108">
        <v>1</v>
      </c>
      <c r="C195" s="108">
        <f t="shared" si="33"/>
        <v>1</v>
      </c>
      <c r="D195" s="108" t="str">
        <f t="shared" si="34"/>
        <v>9_1</v>
      </c>
      <c r="E195" s="109">
        <v>2951</v>
      </c>
      <c r="F195" s="108"/>
      <c r="G195" s="108">
        <v>9</v>
      </c>
      <c r="H195" s="108">
        <v>1</v>
      </c>
      <c r="I195" s="108">
        <f t="shared" si="35"/>
        <v>1</v>
      </c>
      <c r="J195" s="108" t="str">
        <f t="shared" si="36"/>
        <v>9_1</v>
      </c>
      <c r="K195" s="109">
        <v>3047</v>
      </c>
      <c r="L195" s="5"/>
      <c r="M195" s="108">
        <v>9</v>
      </c>
      <c r="N195" s="108">
        <v>1</v>
      </c>
      <c r="O195" s="108">
        <f t="shared" si="37"/>
        <v>1</v>
      </c>
      <c r="P195" s="108" t="str">
        <f t="shared" si="38"/>
        <v>9_1</v>
      </c>
      <c r="Q195" s="109">
        <v>3123</v>
      </c>
      <c r="R195" s="109"/>
      <c r="S195" s="108">
        <v>9</v>
      </c>
      <c r="T195" s="108">
        <v>1</v>
      </c>
      <c r="U195" s="108">
        <f t="shared" si="39"/>
        <v>1</v>
      </c>
      <c r="V195" s="108" t="str">
        <f t="shared" si="40"/>
        <v>9_1</v>
      </c>
      <c r="W195" s="109">
        <v>3158</v>
      </c>
      <c r="X195" s="109"/>
      <c r="Y195" s="108">
        <v>9</v>
      </c>
      <c r="Z195" s="108">
        <v>1</v>
      </c>
      <c r="AA195" s="108">
        <f t="shared" si="41"/>
        <v>1</v>
      </c>
      <c r="AB195" s="108" t="str">
        <f t="shared" si="42"/>
        <v>9_1</v>
      </c>
      <c r="AC195" s="109">
        <v>3221</v>
      </c>
      <c r="AD195" s="50"/>
      <c r="AE195" s="108">
        <v>9</v>
      </c>
      <c r="AF195" s="108">
        <v>1</v>
      </c>
      <c r="AG195" s="108">
        <f t="shared" si="43"/>
        <v>1</v>
      </c>
      <c r="AH195" s="108" t="str">
        <f t="shared" si="32"/>
        <v>9_1</v>
      </c>
      <c r="AI195" s="65">
        <f t="shared" si="44"/>
        <v>3158</v>
      </c>
      <c r="AJ195" s="65">
        <f t="shared" si="45"/>
        <v>3221</v>
      </c>
      <c r="AK195" s="136">
        <f t="shared" si="46"/>
        <v>3221</v>
      </c>
      <c r="AL195" s="43">
        <f t="shared" si="47"/>
        <v>20.647435897435898</v>
      </c>
      <c r="AM195" s="43"/>
      <c r="AN195" s="43"/>
      <c r="AO195" s="43"/>
      <c r="AP195" s="43"/>
      <c r="AQ195" s="43"/>
      <c r="AR195" s="5"/>
      <c r="AS195" s="5"/>
      <c r="AT195" s="5"/>
      <c r="AU195" s="5"/>
      <c r="AV195" s="5"/>
      <c r="AW195" s="5"/>
      <c r="AX195" s="6"/>
    </row>
    <row r="196" spans="1:50" x14ac:dyDescent="0.15">
      <c r="A196" s="108">
        <v>9</v>
      </c>
      <c r="B196" s="108">
        <v>2</v>
      </c>
      <c r="C196" s="108">
        <f t="shared" si="33"/>
        <v>2</v>
      </c>
      <c r="D196" s="108" t="str">
        <f t="shared" si="34"/>
        <v>9_2</v>
      </c>
      <c r="E196" s="109">
        <v>3021</v>
      </c>
      <c r="F196" s="108"/>
      <c r="G196" s="108">
        <v>9</v>
      </c>
      <c r="H196" s="108">
        <v>2</v>
      </c>
      <c r="I196" s="108">
        <f t="shared" si="35"/>
        <v>2</v>
      </c>
      <c r="J196" s="108" t="str">
        <f t="shared" si="36"/>
        <v>9_2</v>
      </c>
      <c r="K196" s="109">
        <v>3119</v>
      </c>
      <c r="L196" s="5"/>
      <c r="M196" s="108">
        <v>9</v>
      </c>
      <c r="N196" s="108">
        <v>2</v>
      </c>
      <c r="O196" s="108">
        <f t="shared" si="37"/>
        <v>2</v>
      </c>
      <c r="P196" s="108" t="str">
        <f t="shared" si="38"/>
        <v>9_2</v>
      </c>
      <c r="Q196" s="109">
        <v>3197</v>
      </c>
      <c r="R196" s="109"/>
      <c r="S196" s="108">
        <v>9</v>
      </c>
      <c r="T196" s="108">
        <v>2</v>
      </c>
      <c r="U196" s="108">
        <f t="shared" si="39"/>
        <v>2</v>
      </c>
      <c r="V196" s="108" t="str">
        <f t="shared" si="40"/>
        <v>9_2</v>
      </c>
      <c r="W196" s="109">
        <v>3233</v>
      </c>
      <c r="X196" s="109"/>
      <c r="Y196" s="108">
        <v>9</v>
      </c>
      <c r="Z196" s="108">
        <v>2</v>
      </c>
      <c r="AA196" s="108">
        <f t="shared" si="41"/>
        <v>2</v>
      </c>
      <c r="AB196" s="108" t="str">
        <f t="shared" si="42"/>
        <v>9_2</v>
      </c>
      <c r="AC196" s="109">
        <v>3298</v>
      </c>
      <c r="AD196" s="50"/>
      <c r="AE196" s="108">
        <v>9</v>
      </c>
      <c r="AF196" s="108">
        <v>2</v>
      </c>
      <c r="AG196" s="108">
        <f t="shared" si="43"/>
        <v>2</v>
      </c>
      <c r="AH196" s="108" t="str">
        <f t="shared" si="32"/>
        <v>9_2</v>
      </c>
      <c r="AI196" s="65">
        <f t="shared" si="44"/>
        <v>3233</v>
      </c>
      <c r="AJ196" s="65">
        <f t="shared" si="45"/>
        <v>3298</v>
      </c>
      <c r="AK196" s="136">
        <f t="shared" si="46"/>
        <v>3298</v>
      </c>
      <c r="AL196" s="43">
        <f t="shared" si="47"/>
        <v>21.141025641025642</v>
      </c>
      <c r="AM196" s="43"/>
      <c r="AN196" s="43"/>
      <c r="AO196" s="43"/>
      <c r="AP196" s="43"/>
      <c r="AQ196" s="43"/>
      <c r="AR196" s="5"/>
      <c r="AS196" s="5"/>
      <c r="AT196" s="5"/>
      <c r="AU196" s="5"/>
      <c r="AV196" s="5"/>
      <c r="AW196" s="5"/>
      <c r="AX196" s="6"/>
    </row>
    <row r="197" spans="1:50" x14ac:dyDescent="0.15">
      <c r="A197" s="108">
        <v>9</v>
      </c>
      <c r="B197" s="108">
        <v>3</v>
      </c>
      <c r="C197" s="108">
        <f t="shared" si="33"/>
        <v>3</v>
      </c>
      <c r="D197" s="108" t="str">
        <f t="shared" si="34"/>
        <v>9_3</v>
      </c>
      <c r="E197" s="109">
        <v>3096</v>
      </c>
      <c r="F197" s="108"/>
      <c r="G197" s="108">
        <v>9</v>
      </c>
      <c r="H197" s="108">
        <v>3</v>
      </c>
      <c r="I197" s="108">
        <f t="shared" si="35"/>
        <v>3</v>
      </c>
      <c r="J197" s="108" t="str">
        <f t="shared" si="36"/>
        <v>9_3</v>
      </c>
      <c r="K197" s="109">
        <v>3197</v>
      </c>
      <c r="L197" s="5"/>
      <c r="M197" s="108">
        <v>9</v>
      </c>
      <c r="N197" s="108">
        <v>3</v>
      </c>
      <c r="O197" s="108">
        <f t="shared" si="37"/>
        <v>3</v>
      </c>
      <c r="P197" s="108" t="str">
        <f t="shared" si="38"/>
        <v>9_3</v>
      </c>
      <c r="Q197" s="109">
        <v>3277</v>
      </c>
      <c r="R197" s="109"/>
      <c r="S197" s="108">
        <v>9</v>
      </c>
      <c r="T197" s="108">
        <v>3</v>
      </c>
      <c r="U197" s="108">
        <f t="shared" si="39"/>
        <v>3</v>
      </c>
      <c r="V197" s="108" t="str">
        <f t="shared" si="40"/>
        <v>9_3</v>
      </c>
      <c r="W197" s="109">
        <v>3314</v>
      </c>
      <c r="X197" s="109"/>
      <c r="Y197" s="108">
        <v>9</v>
      </c>
      <c r="Z197" s="108">
        <v>3</v>
      </c>
      <c r="AA197" s="108">
        <f t="shared" si="41"/>
        <v>3</v>
      </c>
      <c r="AB197" s="108" t="str">
        <f t="shared" si="42"/>
        <v>9_3</v>
      </c>
      <c r="AC197" s="109">
        <v>3380</v>
      </c>
      <c r="AD197" s="50"/>
      <c r="AE197" s="108">
        <v>9</v>
      </c>
      <c r="AF197" s="108">
        <v>3</v>
      </c>
      <c r="AG197" s="108">
        <f t="shared" si="43"/>
        <v>3</v>
      </c>
      <c r="AH197" s="108" t="str">
        <f t="shared" si="32"/>
        <v>9_3</v>
      </c>
      <c r="AI197" s="65">
        <f t="shared" si="44"/>
        <v>3314</v>
      </c>
      <c r="AJ197" s="65">
        <f t="shared" si="45"/>
        <v>3380</v>
      </c>
      <c r="AK197" s="136">
        <f t="shared" si="46"/>
        <v>3380</v>
      </c>
      <c r="AL197" s="43">
        <f t="shared" si="47"/>
        <v>21.666666666666668</v>
      </c>
      <c r="AM197" s="43"/>
      <c r="AN197" s="43"/>
      <c r="AO197" s="43"/>
      <c r="AP197" s="43"/>
      <c r="AQ197" s="43"/>
      <c r="AR197" s="5"/>
      <c r="AS197" s="5"/>
      <c r="AT197" s="5"/>
      <c r="AU197" s="5"/>
      <c r="AV197" s="5"/>
      <c r="AW197" s="5"/>
      <c r="AX197" s="6"/>
    </row>
    <row r="198" spans="1:50" x14ac:dyDescent="0.15">
      <c r="A198" s="108">
        <v>9</v>
      </c>
      <c r="B198" s="108">
        <v>4</v>
      </c>
      <c r="C198" s="108">
        <f t="shared" si="33"/>
        <v>4</v>
      </c>
      <c r="D198" s="108" t="str">
        <f t="shared" si="34"/>
        <v>9_4</v>
      </c>
      <c r="E198" s="109">
        <v>3176</v>
      </c>
      <c r="F198" s="108"/>
      <c r="G198" s="108">
        <v>9</v>
      </c>
      <c r="H198" s="108">
        <v>4</v>
      </c>
      <c r="I198" s="108">
        <f t="shared" si="35"/>
        <v>4</v>
      </c>
      <c r="J198" s="108" t="str">
        <f t="shared" si="36"/>
        <v>9_4</v>
      </c>
      <c r="K198" s="109">
        <v>3279</v>
      </c>
      <c r="L198" s="5"/>
      <c r="M198" s="108">
        <v>9</v>
      </c>
      <c r="N198" s="108">
        <v>4</v>
      </c>
      <c r="O198" s="108">
        <f t="shared" si="37"/>
        <v>4</v>
      </c>
      <c r="P198" s="108" t="str">
        <f t="shared" si="38"/>
        <v>9_4</v>
      </c>
      <c r="Q198" s="109">
        <v>3361</v>
      </c>
      <c r="R198" s="109"/>
      <c r="S198" s="108">
        <v>9</v>
      </c>
      <c r="T198" s="108">
        <v>4</v>
      </c>
      <c r="U198" s="108">
        <f t="shared" si="39"/>
        <v>4</v>
      </c>
      <c r="V198" s="108" t="str">
        <f t="shared" si="40"/>
        <v>9_4</v>
      </c>
      <c r="W198" s="109">
        <v>3399</v>
      </c>
      <c r="X198" s="109"/>
      <c r="Y198" s="108">
        <v>9</v>
      </c>
      <c r="Z198" s="108">
        <v>4</v>
      </c>
      <c r="AA198" s="108">
        <f t="shared" si="41"/>
        <v>4</v>
      </c>
      <c r="AB198" s="108" t="str">
        <f t="shared" si="42"/>
        <v>9_4</v>
      </c>
      <c r="AC198" s="109">
        <v>3467</v>
      </c>
      <c r="AD198" s="50"/>
      <c r="AE198" s="108">
        <v>9</v>
      </c>
      <c r="AF198" s="108">
        <v>4</v>
      </c>
      <c r="AG198" s="108">
        <f t="shared" si="43"/>
        <v>4</v>
      </c>
      <c r="AH198" s="108" t="str">
        <f t="shared" si="32"/>
        <v>9_4</v>
      </c>
      <c r="AI198" s="65">
        <f t="shared" si="44"/>
        <v>3399</v>
      </c>
      <c r="AJ198" s="65">
        <f t="shared" si="45"/>
        <v>3467</v>
      </c>
      <c r="AK198" s="136">
        <f t="shared" si="46"/>
        <v>3467</v>
      </c>
      <c r="AL198" s="43">
        <f t="shared" si="47"/>
        <v>22.224358974358974</v>
      </c>
      <c r="AM198" s="43"/>
      <c r="AN198" s="43"/>
      <c r="AO198" s="43"/>
      <c r="AP198" s="43"/>
      <c r="AQ198" s="43"/>
      <c r="AR198" s="5"/>
      <c r="AS198" s="5"/>
      <c r="AT198" s="5"/>
      <c r="AU198" s="5"/>
      <c r="AV198" s="5"/>
      <c r="AW198" s="5"/>
      <c r="AX198" s="6"/>
    </row>
    <row r="199" spans="1:50" x14ac:dyDescent="0.15">
      <c r="A199" s="108">
        <v>9</v>
      </c>
      <c r="B199" s="108">
        <v>5</v>
      </c>
      <c r="C199" s="108">
        <f t="shared" si="33"/>
        <v>5</v>
      </c>
      <c r="D199" s="108" t="str">
        <f t="shared" si="34"/>
        <v>9_5</v>
      </c>
      <c r="E199" s="109">
        <v>3242</v>
      </c>
      <c r="F199" s="108"/>
      <c r="G199" s="108">
        <v>9</v>
      </c>
      <c r="H199" s="108">
        <v>5</v>
      </c>
      <c r="I199" s="108">
        <f t="shared" si="35"/>
        <v>5</v>
      </c>
      <c r="J199" s="108" t="str">
        <f t="shared" si="36"/>
        <v>9_5</v>
      </c>
      <c r="K199" s="109">
        <v>3347</v>
      </c>
      <c r="L199" s="5"/>
      <c r="M199" s="108">
        <v>9</v>
      </c>
      <c r="N199" s="108">
        <v>5</v>
      </c>
      <c r="O199" s="108">
        <f t="shared" si="37"/>
        <v>5</v>
      </c>
      <c r="P199" s="108" t="str">
        <f t="shared" si="38"/>
        <v>9_5</v>
      </c>
      <c r="Q199" s="109">
        <v>3431</v>
      </c>
      <c r="R199" s="109"/>
      <c r="S199" s="108">
        <v>9</v>
      </c>
      <c r="T199" s="108">
        <v>5</v>
      </c>
      <c r="U199" s="108">
        <f t="shared" si="39"/>
        <v>5</v>
      </c>
      <c r="V199" s="108" t="str">
        <f t="shared" si="40"/>
        <v>9_5</v>
      </c>
      <c r="W199" s="109">
        <v>3470</v>
      </c>
      <c r="X199" s="109"/>
      <c r="Y199" s="108">
        <v>9</v>
      </c>
      <c r="Z199" s="108">
        <v>5</v>
      </c>
      <c r="AA199" s="108">
        <f t="shared" si="41"/>
        <v>5</v>
      </c>
      <c r="AB199" s="108" t="str">
        <f t="shared" si="42"/>
        <v>9_5</v>
      </c>
      <c r="AC199" s="109">
        <v>3539</v>
      </c>
      <c r="AD199" s="50"/>
      <c r="AE199" s="108">
        <v>9</v>
      </c>
      <c r="AF199" s="108">
        <v>5</v>
      </c>
      <c r="AG199" s="108">
        <f t="shared" si="43"/>
        <v>5</v>
      </c>
      <c r="AH199" s="108" t="str">
        <f t="shared" si="32"/>
        <v>9_5</v>
      </c>
      <c r="AI199" s="65">
        <f t="shared" si="44"/>
        <v>3470</v>
      </c>
      <c r="AJ199" s="65">
        <f t="shared" si="45"/>
        <v>3539</v>
      </c>
      <c r="AK199" s="136">
        <f t="shared" si="46"/>
        <v>3539</v>
      </c>
      <c r="AL199" s="43">
        <f t="shared" si="47"/>
        <v>22.685897435897434</v>
      </c>
      <c r="AM199" s="43"/>
      <c r="AN199" s="43"/>
      <c r="AO199" s="43"/>
      <c r="AP199" s="43"/>
      <c r="AQ199" s="43"/>
      <c r="AR199" s="5"/>
      <c r="AS199" s="5"/>
      <c r="AT199" s="5"/>
      <c r="AU199" s="5"/>
      <c r="AV199" s="5"/>
      <c r="AW199" s="5"/>
      <c r="AX199" s="6"/>
    </row>
    <row r="200" spans="1:50" x14ac:dyDescent="0.15">
      <c r="A200" s="108">
        <v>9</v>
      </c>
      <c r="B200" s="108">
        <v>6</v>
      </c>
      <c r="C200" s="108">
        <f t="shared" si="33"/>
        <v>6</v>
      </c>
      <c r="D200" s="108" t="str">
        <f t="shared" si="34"/>
        <v>9_6</v>
      </c>
      <c r="E200" s="109">
        <v>3314</v>
      </c>
      <c r="F200" s="108"/>
      <c r="G200" s="108">
        <v>9</v>
      </c>
      <c r="H200" s="108">
        <v>6</v>
      </c>
      <c r="I200" s="108">
        <f t="shared" si="35"/>
        <v>6</v>
      </c>
      <c r="J200" s="108" t="str">
        <f t="shared" si="36"/>
        <v>9_6</v>
      </c>
      <c r="K200" s="109">
        <v>3422</v>
      </c>
      <c r="L200" s="5"/>
      <c r="M200" s="108">
        <v>9</v>
      </c>
      <c r="N200" s="108">
        <v>6</v>
      </c>
      <c r="O200" s="108">
        <f t="shared" si="37"/>
        <v>6</v>
      </c>
      <c r="P200" s="108" t="str">
        <f t="shared" si="38"/>
        <v>9_6</v>
      </c>
      <c r="Q200" s="109">
        <v>3508</v>
      </c>
      <c r="R200" s="109"/>
      <c r="S200" s="108">
        <v>9</v>
      </c>
      <c r="T200" s="108">
        <v>6</v>
      </c>
      <c r="U200" s="108">
        <f t="shared" si="39"/>
        <v>6</v>
      </c>
      <c r="V200" s="108" t="str">
        <f t="shared" si="40"/>
        <v>9_6</v>
      </c>
      <c r="W200" s="109">
        <v>3548</v>
      </c>
      <c r="X200" s="109"/>
      <c r="Y200" s="108">
        <v>9</v>
      </c>
      <c r="Z200" s="108">
        <v>6</v>
      </c>
      <c r="AA200" s="108">
        <f t="shared" si="41"/>
        <v>6</v>
      </c>
      <c r="AB200" s="108" t="str">
        <f t="shared" si="42"/>
        <v>9_6</v>
      </c>
      <c r="AC200" s="109">
        <v>3619</v>
      </c>
      <c r="AD200" s="50"/>
      <c r="AE200" s="108">
        <v>9</v>
      </c>
      <c r="AF200" s="108">
        <v>6</v>
      </c>
      <c r="AG200" s="108">
        <f t="shared" si="43"/>
        <v>6</v>
      </c>
      <c r="AH200" s="108" t="str">
        <f t="shared" si="32"/>
        <v>9_6</v>
      </c>
      <c r="AI200" s="65">
        <f t="shared" si="44"/>
        <v>3548</v>
      </c>
      <c r="AJ200" s="65">
        <f t="shared" si="45"/>
        <v>3619</v>
      </c>
      <c r="AK200" s="136">
        <f t="shared" si="46"/>
        <v>3619</v>
      </c>
      <c r="AL200" s="43">
        <f t="shared" si="47"/>
        <v>23.198717948717949</v>
      </c>
      <c r="AM200" s="43"/>
      <c r="AN200" s="43"/>
      <c r="AO200" s="43"/>
      <c r="AP200" s="43"/>
      <c r="AQ200" s="43"/>
      <c r="AR200" s="5"/>
      <c r="AS200" s="5"/>
      <c r="AT200" s="5"/>
      <c r="AU200" s="5"/>
      <c r="AV200" s="5"/>
      <c r="AW200" s="5"/>
      <c r="AX200" s="6"/>
    </row>
    <row r="201" spans="1:50" x14ac:dyDescent="0.15">
      <c r="A201" s="108">
        <v>9</v>
      </c>
      <c r="B201" s="108">
        <v>7</v>
      </c>
      <c r="C201" s="108">
        <f t="shared" si="33"/>
        <v>7</v>
      </c>
      <c r="D201" s="108" t="str">
        <f t="shared" si="34"/>
        <v>9_7</v>
      </c>
      <c r="E201" s="109">
        <v>3384</v>
      </c>
      <c r="F201" s="108"/>
      <c r="G201" s="108">
        <v>9</v>
      </c>
      <c r="H201" s="108">
        <v>7</v>
      </c>
      <c r="I201" s="108">
        <f t="shared" si="35"/>
        <v>7</v>
      </c>
      <c r="J201" s="108" t="str">
        <f t="shared" si="36"/>
        <v>9_7</v>
      </c>
      <c r="K201" s="109">
        <v>3494</v>
      </c>
      <c r="L201" s="5"/>
      <c r="M201" s="108">
        <v>9</v>
      </c>
      <c r="N201" s="108">
        <v>7</v>
      </c>
      <c r="O201" s="108">
        <f t="shared" si="37"/>
        <v>7</v>
      </c>
      <c r="P201" s="108" t="str">
        <f t="shared" si="38"/>
        <v>9_7</v>
      </c>
      <c r="Q201" s="109">
        <v>3581</v>
      </c>
      <c r="R201" s="109"/>
      <c r="S201" s="108">
        <v>9</v>
      </c>
      <c r="T201" s="108">
        <v>7</v>
      </c>
      <c r="U201" s="108">
        <f t="shared" si="39"/>
        <v>7</v>
      </c>
      <c r="V201" s="108" t="str">
        <f t="shared" si="40"/>
        <v>9_7</v>
      </c>
      <c r="W201" s="109">
        <v>3621</v>
      </c>
      <c r="X201" s="109"/>
      <c r="Y201" s="108">
        <v>9</v>
      </c>
      <c r="Z201" s="108">
        <v>7</v>
      </c>
      <c r="AA201" s="108">
        <f t="shared" si="41"/>
        <v>7</v>
      </c>
      <c r="AB201" s="108" t="str">
        <f t="shared" si="42"/>
        <v>9_7</v>
      </c>
      <c r="AC201" s="109">
        <v>3693</v>
      </c>
      <c r="AD201" s="50"/>
      <c r="AE201" s="108">
        <v>9</v>
      </c>
      <c r="AF201" s="108">
        <v>7</v>
      </c>
      <c r="AG201" s="108">
        <f t="shared" si="43"/>
        <v>7</v>
      </c>
      <c r="AH201" s="108" t="str">
        <f t="shared" si="32"/>
        <v>9_7</v>
      </c>
      <c r="AI201" s="65">
        <f t="shared" si="44"/>
        <v>3621</v>
      </c>
      <c r="AJ201" s="65">
        <f t="shared" si="45"/>
        <v>3693</v>
      </c>
      <c r="AK201" s="136">
        <f t="shared" si="46"/>
        <v>3693</v>
      </c>
      <c r="AL201" s="43">
        <f t="shared" si="47"/>
        <v>23.673076923076923</v>
      </c>
      <c r="AM201" s="43"/>
      <c r="AN201" s="43"/>
      <c r="AO201" s="43"/>
      <c r="AP201" s="43"/>
      <c r="AQ201" s="43"/>
      <c r="AR201" s="5"/>
      <c r="AS201" s="5"/>
      <c r="AT201" s="5"/>
      <c r="AU201" s="5"/>
      <c r="AV201" s="5"/>
      <c r="AW201" s="5"/>
      <c r="AX201" s="6"/>
    </row>
    <row r="202" spans="1:50" x14ac:dyDescent="0.15">
      <c r="A202" s="108">
        <v>9</v>
      </c>
      <c r="B202" s="108">
        <v>8</v>
      </c>
      <c r="C202" s="108">
        <f t="shared" si="33"/>
        <v>8</v>
      </c>
      <c r="D202" s="108" t="str">
        <f t="shared" si="34"/>
        <v>9_8</v>
      </c>
      <c r="E202" s="109">
        <v>3499</v>
      </c>
      <c r="F202" s="108"/>
      <c r="G202" s="108">
        <v>9</v>
      </c>
      <c r="H202" s="108">
        <v>8</v>
      </c>
      <c r="I202" s="108">
        <f t="shared" si="35"/>
        <v>8</v>
      </c>
      <c r="J202" s="108" t="str">
        <f t="shared" si="36"/>
        <v>9_8</v>
      </c>
      <c r="K202" s="109">
        <v>3613</v>
      </c>
      <c r="L202" s="5"/>
      <c r="M202" s="108">
        <v>9</v>
      </c>
      <c r="N202" s="108">
        <v>8</v>
      </c>
      <c r="O202" s="108">
        <f t="shared" si="37"/>
        <v>8</v>
      </c>
      <c r="P202" s="108" t="str">
        <f t="shared" si="38"/>
        <v>9_8</v>
      </c>
      <c r="Q202" s="109">
        <v>3703</v>
      </c>
      <c r="R202" s="109"/>
      <c r="S202" s="108">
        <v>9</v>
      </c>
      <c r="T202" s="108">
        <v>8</v>
      </c>
      <c r="U202" s="108">
        <f t="shared" si="39"/>
        <v>8</v>
      </c>
      <c r="V202" s="108" t="str">
        <f t="shared" si="40"/>
        <v>9_8</v>
      </c>
      <c r="W202" s="109">
        <v>3745</v>
      </c>
      <c r="X202" s="109"/>
      <c r="Y202" s="108">
        <v>9</v>
      </c>
      <c r="Z202" s="108">
        <v>8</v>
      </c>
      <c r="AA202" s="108">
        <f t="shared" si="41"/>
        <v>8</v>
      </c>
      <c r="AB202" s="108" t="str">
        <f t="shared" si="42"/>
        <v>9_8</v>
      </c>
      <c r="AC202" s="109">
        <v>3820</v>
      </c>
      <c r="AD202" s="50"/>
      <c r="AE202" s="108">
        <v>9</v>
      </c>
      <c r="AF202" s="108">
        <v>8</v>
      </c>
      <c r="AG202" s="108">
        <f t="shared" si="43"/>
        <v>8</v>
      </c>
      <c r="AH202" s="108" t="str">
        <f t="shared" si="32"/>
        <v>9_8</v>
      </c>
      <c r="AI202" s="65">
        <f t="shared" si="44"/>
        <v>3745</v>
      </c>
      <c r="AJ202" s="65">
        <f t="shared" si="45"/>
        <v>3820</v>
      </c>
      <c r="AK202" s="136">
        <f t="shared" si="46"/>
        <v>3820</v>
      </c>
      <c r="AL202" s="43">
        <f t="shared" si="47"/>
        <v>24.487179487179485</v>
      </c>
      <c r="AM202" s="43"/>
      <c r="AN202" s="43"/>
      <c r="AO202" s="43"/>
      <c r="AP202" s="43"/>
      <c r="AQ202" s="43"/>
      <c r="AR202" s="5"/>
      <c r="AS202" s="5"/>
      <c r="AT202" s="5"/>
      <c r="AU202" s="5"/>
      <c r="AV202" s="5"/>
      <c r="AW202" s="5"/>
      <c r="AX202" s="6"/>
    </row>
    <row r="203" spans="1:50" x14ac:dyDescent="0.15">
      <c r="A203" s="108">
        <v>9</v>
      </c>
      <c r="B203" s="108">
        <v>9</v>
      </c>
      <c r="C203" s="108">
        <f t="shared" si="33"/>
        <v>9</v>
      </c>
      <c r="D203" s="108" t="str">
        <f t="shared" si="34"/>
        <v>9_9</v>
      </c>
      <c r="E203" s="109">
        <v>3620</v>
      </c>
      <c r="F203" s="108"/>
      <c r="G203" s="108">
        <v>9</v>
      </c>
      <c r="H203" s="108">
        <v>9</v>
      </c>
      <c r="I203" s="108">
        <f t="shared" si="35"/>
        <v>9</v>
      </c>
      <c r="J203" s="108" t="str">
        <f t="shared" si="36"/>
        <v>9_9</v>
      </c>
      <c r="K203" s="109">
        <v>3738</v>
      </c>
      <c r="L203" s="5"/>
      <c r="M203" s="108">
        <v>9</v>
      </c>
      <c r="N203" s="108">
        <v>9</v>
      </c>
      <c r="O203" s="108">
        <f t="shared" si="37"/>
        <v>9</v>
      </c>
      <c r="P203" s="108" t="str">
        <f t="shared" si="38"/>
        <v>9_9</v>
      </c>
      <c r="Q203" s="109">
        <v>3831</v>
      </c>
      <c r="R203" s="109"/>
      <c r="S203" s="108">
        <v>9</v>
      </c>
      <c r="T203" s="108">
        <v>9</v>
      </c>
      <c r="U203" s="108">
        <f t="shared" si="39"/>
        <v>9</v>
      </c>
      <c r="V203" s="108" t="str">
        <f t="shared" si="40"/>
        <v>9_9</v>
      </c>
      <c r="W203" s="109">
        <v>3874</v>
      </c>
      <c r="X203" s="109"/>
      <c r="Y203" s="108">
        <v>9</v>
      </c>
      <c r="Z203" s="108">
        <v>9</v>
      </c>
      <c r="AA203" s="108">
        <f t="shared" si="41"/>
        <v>9</v>
      </c>
      <c r="AB203" s="108" t="str">
        <f t="shared" si="42"/>
        <v>9_9</v>
      </c>
      <c r="AC203" s="109">
        <v>3951</v>
      </c>
      <c r="AD203" s="50"/>
      <c r="AE203" s="108">
        <v>9</v>
      </c>
      <c r="AF203" s="108">
        <v>9</v>
      </c>
      <c r="AG203" s="108">
        <f t="shared" si="43"/>
        <v>9</v>
      </c>
      <c r="AH203" s="108" t="str">
        <f t="shared" si="32"/>
        <v>9_9</v>
      </c>
      <c r="AI203" s="65">
        <f t="shared" si="44"/>
        <v>3874</v>
      </c>
      <c r="AJ203" s="65">
        <f t="shared" si="45"/>
        <v>3951</v>
      </c>
      <c r="AK203" s="136">
        <f t="shared" si="46"/>
        <v>3951</v>
      </c>
      <c r="AL203" s="43">
        <f t="shared" si="47"/>
        <v>25.326923076923077</v>
      </c>
      <c r="AM203" s="43"/>
      <c r="AN203" s="43"/>
      <c r="AO203" s="43"/>
      <c r="AP203" s="43"/>
      <c r="AQ203" s="43"/>
      <c r="AR203" s="5"/>
      <c r="AS203" s="5"/>
      <c r="AT203" s="5"/>
      <c r="AU203" s="5"/>
      <c r="AV203" s="5"/>
      <c r="AW203" s="5"/>
      <c r="AX203" s="6"/>
    </row>
    <row r="204" spans="1:50" x14ac:dyDescent="0.15">
      <c r="A204" s="108">
        <v>9</v>
      </c>
      <c r="B204" s="108">
        <v>10</v>
      </c>
      <c r="C204" s="108">
        <f t="shared" si="33"/>
        <v>10</v>
      </c>
      <c r="D204" s="108" t="str">
        <f t="shared" si="34"/>
        <v>9_10</v>
      </c>
      <c r="E204" s="109">
        <v>3742</v>
      </c>
      <c r="F204" s="108"/>
      <c r="G204" s="108">
        <v>9</v>
      </c>
      <c r="H204" s="108">
        <v>10</v>
      </c>
      <c r="I204" s="108">
        <f t="shared" si="35"/>
        <v>10</v>
      </c>
      <c r="J204" s="108" t="str">
        <f t="shared" si="36"/>
        <v>9_10</v>
      </c>
      <c r="K204" s="109">
        <v>3864</v>
      </c>
      <c r="L204" s="5"/>
      <c r="M204" s="108">
        <v>9</v>
      </c>
      <c r="N204" s="108">
        <v>10</v>
      </c>
      <c r="O204" s="108">
        <f t="shared" si="37"/>
        <v>10</v>
      </c>
      <c r="P204" s="108" t="str">
        <f t="shared" si="38"/>
        <v>9_10</v>
      </c>
      <c r="Q204" s="109">
        <v>3961</v>
      </c>
      <c r="R204" s="109"/>
      <c r="S204" s="108">
        <v>9</v>
      </c>
      <c r="T204" s="108">
        <v>10</v>
      </c>
      <c r="U204" s="108">
        <f t="shared" si="39"/>
        <v>10</v>
      </c>
      <c r="V204" s="108" t="str">
        <f t="shared" si="40"/>
        <v>9_10</v>
      </c>
      <c r="W204" s="109">
        <v>4006</v>
      </c>
      <c r="X204" s="109"/>
      <c r="Y204" s="108">
        <v>9</v>
      </c>
      <c r="Z204" s="108">
        <v>10</v>
      </c>
      <c r="AA204" s="108">
        <f t="shared" si="41"/>
        <v>10</v>
      </c>
      <c r="AB204" s="108" t="str">
        <f t="shared" si="42"/>
        <v>9_10</v>
      </c>
      <c r="AC204" s="109">
        <v>4086</v>
      </c>
      <c r="AD204" s="50"/>
      <c r="AE204" s="108">
        <v>9</v>
      </c>
      <c r="AF204" s="108">
        <v>10</v>
      </c>
      <c r="AG204" s="108">
        <f t="shared" si="43"/>
        <v>10</v>
      </c>
      <c r="AH204" s="108" t="str">
        <f t="shared" si="32"/>
        <v>9_10</v>
      </c>
      <c r="AI204" s="65">
        <f t="shared" si="44"/>
        <v>4006</v>
      </c>
      <c r="AJ204" s="65">
        <f t="shared" si="45"/>
        <v>4086</v>
      </c>
      <c r="AK204" s="136">
        <f t="shared" si="46"/>
        <v>4086</v>
      </c>
      <c r="AL204" s="43">
        <f t="shared" si="47"/>
        <v>26.192307692307693</v>
      </c>
      <c r="AM204" s="43"/>
      <c r="AN204" s="43"/>
      <c r="AO204" s="43"/>
      <c r="AP204" s="43"/>
      <c r="AQ204" s="43"/>
      <c r="AR204" s="5"/>
      <c r="AS204" s="5"/>
      <c r="AT204" s="5"/>
      <c r="AU204" s="5"/>
      <c r="AV204" s="5"/>
      <c r="AW204" s="5"/>
      <c r="AX204" s="6"/>
    </row>
    <row r="205" spans="1:50" x14ac:dyDescent="0.15">
      <c r="A205" s="108">
        <v>9</v>
      </c>
      <c r="B205" s="108">
        <v>11</v>
      </c>
      <c r="C205" s="108">
        <f t="shared" si="33"/>
        <v>11</v>
      </c>
      <c r="D205" s="108" t="str">
        <f t="shared" si="34"/>
        <v>9_11</v>
      </c>
      <c r="E205" s="109">
        <v>3864</v>
      </c>
      <c r="F205" s="108"/>
      <c r="G205" s="108">
        <v>9</v>
      </c>
      <c r="H205" s="108">
        <v>11</v>
      </c>
      <c r="I205" s="108">
        <f t="shared" si="35"/>
        <v>11</v>
      </c>
      <c r="J205" s="108" t="str">
        <f t="shared" si="36"/>
        <v>9_11</v>
      </c>
      <c r="K205" s="109">
        <v>3990</v>
      </c>
      <c r="L205" s="5"/>
      <c r="M205" s="108">
        <v>9</v>
      </c>
      <c r="N205" s="108">
        <v>11</v>
      </c>
      <c r="O205" s="108">
        <f t="shared" si="37"/>
        <v>11</v>
      </c>
      <c r="P205" s="108" t="str">
        <f t="shared" si="38"/>
        <v>9_11</v>
      </c>
      <c r="Q205" s="109">
        <v>4090</v>
      </c>
      <c r="R205" s="109"/>
      <c r="S205" s="108">
        <v>9</v>
      </c>
      <c r="T205" s="108">
        <v>11</v>
      </c>
      <c r="U205" s="108">
        <f t="shared" si="39"/>
        <v>11</v>
      </c>
      <c r="V205" s="108" t="str">
        <f t="shared" si="40"/>
        <v>9_11</v>
      </c>
      <c r="W205" s="109">
        <v>4136</v>
      </c>
      <c r="X205" s="109"/>
      <c r="Y205" s="108">
        <v>9</v>
      </c>
      <c r="Z205" s="108">
        <v>11</v>
      </c>
      <c r="AA205" s="108">
        <f t="shared" si="41"/>
        <v>11</v>
      </c>
      <c r="AB205" s="108" t="str">
        <f t="shared" si="42"/>
        <v>9_11</v>
      </c>
      <c r="AC205" s="109">
        <v>4219</v>
      </c>
      <c r="AD205" s="50"/>
      <c r="AE205" s="108">
        <v>9</v>
      </c>
      <c r="AF205" s="108">
        <v>11</v>
      </c>
      <c r="AG205" s="108">
        <f t="shared" si="43"/>
        <v>11</v>
      </c>
      <c r="AH205" s="108" t="str">
        <f t="shared" si="32"/>
        <v>9_11</v>
      </c>
      <c r="AI205" s="65">
        <f t="shared" si="44"/>
        <v>4136</v>
      </c>
      <c r="AJ205" s="65">
        <f t="shared" si="45"/>
        <v>4219</v>
      </c>
      <c r="AK205" s="136">
        <f t="shared" si="46"/>
        <v>4219</v>
      </c>
      <c r="AL205" s="43">
        <f t="shared" si="47"/>
        <v>27.044871794871796</v>
      </c>
      <c r="AM205" s="43"/>
      <c r="AN205" s="43"/>
      <c r="AO205" s="43"/>
      <c r="AP205" s="43"/>
      <c r="AQ205" s="43"/>
      <c r="AR205" s="5"/>
      <c r="AS205" s="5"/>
      <c r="AT205" s="5"/>
      <c r="AU205" s="5"/>
      <c r="AV205" s="5"/>
      <c r="AW205" s="5"/>
      <c r="AX205" s="6"/>
    </row>
    <row r="206" spans="1:50" x14ac:dyDescent="0.15">
      <c r="A206" s="108">
        <v>9</v>
      </c>
      <c r="B206" s="108">
        <v>12</v>
      </c>
      <c r="C206" s="108">
        <f t="shared" si="33"/>
        <v>12</v>
      </c>
      <c r="D206" s="108" t="str">
        <f t="shared" si="34"/>
        <v>9_12</v>
      </c>
      <c r="E206" s="109">
        <v>3989</v>
      </c>
      <c r="F206" s="108"/>
      <c r="G206" s="108">
        <v>9</v>
      </c>
      <c r="H206" s="108">
        <v>12</v>
      </c>
      <c r="I206" s="108">
        <f t="shared" si="35"/>
        <v>12</v>
      </c>
      <c r="J206" s="108" t="str">
        <f t="shared" si="36"/>
        <v>9_12</v>
      </c>
      <c r="K206" s="109">
        <v>4119</v>
      </c>
      <c r="L206" s="5"/>
      <c r="M206" s="108">
        <v>9</v>
      </c>
      <c r="N206" s="108">
        <v>12</v>
      </c>
      <c r="O206" s="108">
        <f t="shared" si="37"/>
        <v>12</v>
      </c>
      <c r="P206" s="108" t="str">
        <f t="shared" si="38"/>
        <v>9_12</v>
      </c>
      <c r="Q206" s="109">
        <v>4222</v>
      </c>
      <c r="R206" s="109"/>
      <c r="S206" s="108">
        <v>9</v>
      </c>
      <c r="T206" s="108">
        <v>12</v>
      </c>
      <c r="U206" s="108">
        <f t="shared" si="39"/>
        <v>12</v>
      </c>
      <c r="V206" s="108" t="str">
        <f t="shared" si="40"/>
        <v>9_12</v>
      </c>
      <c r="W206" s="109">
        <v>4270</v>
      </c>
      <c r="X206" s="109"/>
      <c r="Y206" s="108">
        <v>9</v>
      </c>
      <c r="Z206" s="108">
        <v>12</v>
      </c>
      <c r="AA206" s="108">
        <f t="shared" si="41"/>
        <v>12</v>
      </c>
      <c r="AB206" s="108" t="str">
        <f t="shared" si="42"/>
        <v>9_12</v>
      </c>
      <c r="AC206" s="109">
        <v>4355</v>
      </c>
      <c r="AD206" s="50"/>
      <c r="AE206" s="108">
        <v>9</v>
      </c>
      <c r="AF206" s="108">
        <v>12</v>
      </c>
      <c r="AG206" s="108">
        <f t="shared" si="43"/>
        <v>12</v>
      </c>
      <c r="AH206" s="108" t="str">
        <f t="shared" si="32"/>
        <v>9_12</v>
      </c>
      <c r="AI206" s="65">
        <f t="shared" si="44"/>
        <v>4270</v>
      </c>
      <c r="AJ206" s="65">
        <f t="shared" si="45"/>
        <v>4355</v>
      </c>
      <c r="AK206" s="136">
        <f t="shared" si="46"/>
        <v>4355</v>
      </c>
      <c r="AL206" s="43">
        <f t="shared" si="47"/>
        <v>27.916666666666668</v>
      </c>
      <c r="AM206" s="43"/>
      <c r="AN206" s="43"/>
      <c r="AO206" s="43"/>
      <c r="AP206" s="43"/>
      <c r="AQ206" s="43"/>
      <c r="AR206" s="5"/>
      <c r="AS206" s="5"/>
      <c r="AT206" s="5"/>
      <c r="AU206" s="5"/>
      <c r="AV206" s="5"/>
      <c r="AW206" s="5"/>
      <c r="AX206" s="6"/>
    </row>
    <row r="207" spans="1:50" x14ac:dyDescent="0.15">
      <c r="A207" s="108">
        <v>9</v>
      </c>
      <c r="B207" s="108">
        <v>13</v>
      </c>
      <c r="C207" s="108">
        <f t="shared" si="33"/>
        <v>13</v>
      </c>
      <c r="D207" s="108" t="str">
        <f t="shared" si="34"/>
        <v>9_13</v>
      </c>
      <c r="E207" s="109">
        <v>4118</v>
      </c>
      <c r="F207" s="108"/>
      <c r="G207" s="108">
        <v>9</v>
      </c>
      <c r="H207" s="108">
        <v>13</v>
      </c>
      <c r="I207" s="108">
        <f t="shared" si="35"/>
        <v>13</v>
      </c>
      <c r="J207" s="108" t="str">
        <f t="shared" si="36"/>
        <v>9_13</v>
      </c>
      <c r="K207" s="109">
        <v>4252</v>
      </c>
      <c r="L207" s="5"/>
      <c r="M207" s="108">
        <v>9</v>
      </c>
      <c r="N207" s="108">
        <v>13</v>
      </c>
      <c r="O207" s="108">
        <f t="shared" si="37"/>
        <v>13</v>
      </c>
      <c r="P207" s="108" t="str">
        <f t="shared" si="38"/>
        <v>9_13</v>
      </c>
      <c r="Q207" s="109">
        <v>4358</v>
      </c>
      <c r="R207" s="109"/>
      <c r="S207" s="108">
        <v>9</v>
      </c>
      <c r="T207" s="108">
        <v>13</v>
      </c>
      <c r="U207" s="108">
        <f t="shared" si="39"/>
        <v>13</v>
      </c>
      <c r="V207" s="108" t="str">
        <f t="shared" si="40"/>
        <v>9_13</v>
      </c>
      <c r="W207" s="109">
        <v>4407</v>
      </c>
      <c r="X207" s="109"/>
      <c r="Y207" s="108">
        <v>9</v>
      </c>
      <c r="Z207" s="108">
        <v>13</v>
      </c>
      <c r="AA207" s="108">
        <f t="shared" si="41"/>
        <v>13</v>
      </c>
      <c r="AB207" s="108" t="str">
        <f t="shared" si="42"/>
        <v>9_13</v>
      </c>
      <c r="AC207" s="109">
        <v>4495</v>
      </c>
      <c r="AD207" s="50"/>
      <c r="AE207" s="108">
        <v>9</v>
      </c>
      <c r="AF207" s="108">
        <v>13</v>
      </c>
      <c r="AG207" s="108">
        <f t="shared" si="43"/>
        <v>13</v>
      </c>
      <c r="AH207" s="108" t="str">
        <f t="shared" si="32"/>
        <v>9_13</v>
      </c>
      <c r="AI207" s="65">
        <f t="shared" si="44"/>
        <v>4407</v>
      </c>
      <c r="AJ207" s="65">
        <f t="shared" si="45"/>
        <v>4495</v>
      </c>
      <c r="AK207" s="136">
        <f t="shared" si="46"/>
        <v>4495</v>
      </c>
      <c r="AL207" s="43">
        <f t="shared" si="47"/>
        <v>28.814102564102566</v>
      </c>
      <c r="AM207" s="43"/>
      <c r="AN207" s="43"/>
      <c r="AO207" s="43"/>
      <c r="AP207" s="43"/>
      <c r="AQ207" s="43"/>
      <c r="AR207" s="5"/>
      <c r="AS207" s="5"/>
      <c r="AT207" s="5"/>
      <c r="AU207" s="5"/>
      <c r="AV207" s="5"/>
      <c r="AW207" s="5"/>
      <c r="AX207" s="6"/>
    </row>
    <row r="208" spans="1:50" x14ac:dyDescent="0.15">
      <c r="A208" s="108">
        <v>9</v>
      </c>
      <c r="B208" s="108" t="s">
        <v>3</v>
      </c>
      <c r="C208" s="108" t="str">
        <f t="shared" si="33"/>
        <v>u1</v>
      </c>
      <c r="D208" s="108" t="str">
        <f t="shared" si="34"/>
        <v>9_u1</v>
      </c>
      <c r="E208" s="109">
        <v>4261</v>
      </c>
      <c r="F208" s="108"/>
      <c r="G208" s="108">
        <v>9</v>
      </c>
      <c r="H208" s="108" t="s">
        <v>3</v>
      </c>
      <c r="I208" s="108" t="str">
        <f t="shared" si="35"/>
        <v>u1</v>
      </c>
      <c r="J208" s="108" t="str">
        <f t="shared" si="36"/>
        <v>9_u1</v>
      </c>
      <c r="K208" s="109">
        <v>4399</v>
      </c>
      <c r="L208" s="5"/>
      <c r="M208" s="108">
        <v>9</v>
      </c>
      <c r="N208" s="108" t="s">
        <v>3</v>
      </c>
      <c r="O208" s="108" t="str">
        <f t="shared" si="37"/>
        <v>u1</v>
      </c>
      <c r="P208" s="108" t="str">
        <f t="shared" si="38"/>
        <v>9_u1</v>
      </c>
      <c r="Q208" s="109">
        <v>4509</v>
      </c>
      <c r="R208" s="109"/>
      <c r="S208" s="108">
        <v>9</v>
      </c>
      <c r="T208" s="108" t="s">
        <v>3</v>
      </c>
      <c r="U208" s="108" t="str">
        <f t="shared" si="39"/>
        <v>u1</v>
      </c>
      <c r="V208" s="108" t="str">
        <f t="shared" si="40"/>
        <v>9_u1</v>
      </c>
      <c r="W208" s="109">
        <v>4560</v>
      </c>
      <c r="X208" s="109"/>
      <c r="Y208" s="108">
        <v>9</v>
      </c>
      <c r="Z208" s="108" t="s">
        <v>3</v>
      </c>
      <c r="AA208" s="108" t="str">
        <f t="shared" si="41"/>
        <v>u1</v>
      </c>
      <c r="AB208" s="108" t="str">
        <f t="shared" si="42"/>
        <v>9_u1</v>
      </c>
      <c r="AC208" s="109">
        <v>4651</v>
      </c>
      <c r="AD208" s="50"/>
      <c r="AE208" s="108">
        <v>9</v>
      </c>
      <c r="AF208" s="108" t="s">
        <v>3</v>
      </c>
      <c r="AG208" s="108" t="str">
        <f t="shared" si="43"/>
        <v>u1</v>
      </c>
      <c r="AH208" s="108" t="str">
        <f t="shared" si="32"/>
        <v>9_u1</v>
      </c>
      <c r="AI208" s="65">
        <f t="shared" si="44"/>
        <v>4560</v>
      </c>
      <c r="AJ208" s="65">
        <f t="shared" si="45"/>
        <v>4651</v>
      </c>
      <c r="AK208" s="136">
        <f t="shared" si="46"/>
        <v>4651</v>
      </c>
      <c r="AL208" s="43">
        <f t="shared" si="47"/>
        <v>29.814102564102566</v>
      </c>
      <c r="AM208" s="43"/>
      <c r="AN208" s="43"/>
      <c r="AO208" s="43"/>
      <c r="AP208" s="43"/>
      <c r="AQ208" s="43"/>
      <c r="AR208" s="5"/>
      <c r="AS208" s="5"/>
      <c r="AT208" s="5"/>
      <c r="AU208" s="5"/>
      <c r="AV208" s="5"/>
      <c r="AW208" s="5"/>
      <c r="AX208" s="6"/>
    </row>
    <row r="209" spans="1:50" x14ac:dyDescent="0.15">
      <c r="A209" s="108">
        <v>9</v>
      </c>
      <c r="B209" s="108" t="s">
        <v>4</v>
      </c>
      <c r="C209" s="108" t="str">
        <f t="shared" si="33"/>
        <v>u2</v>
      </c>
      <c r="D209" s="108" t="str">
        <f t="shared" si="34"/>
        <v>9_u2</v>
      </c>
      <c r="E209" s="109">
        <v>4413</v>
      </c>
      <c r="F209" s="108"/>
      <c r="G209" s="108">
        <v>9</v>
      </c>
      <c r="H209" s="108" t="s">
        <v>4</v>
      </c>
      <c r="I209" s="108" t="str">
        <f t="shared" si="35"/>
        <v>u2</v>
      </c>
      <c r="J209" s="108" t="str">
        <f t="shared" si="36"/>
        <v>9_u2</v>
      </c>
      <c r="K209" s="109">
        <v>4556</v>
      </c>
      <c r="L209" s="5"/>
      <c r="M209" s="108">
        <v>9</v>
      </c>
      <c r="N209" s="108" t="s">
        <v>4</v>
      </c>
      <c r="O209" s="108" t="str">
        <f t="shared" si="37"/>
        <v>u2</v>
      </c>
      <c r="P209" s="108" t="str">
        <f t="shared" si="38"/>
        <v>9_u2</v>
      </c>
      <c r="Q209" s="109">
        <v>4670</v>
      </c>
      <c r="R209" s="109"/>
      <c r="S209" s="108">
        <v>9</v>
      </c>
      <c r="T209" s="108" t="s">
        <v>4</v>
      </c>
      <c r="U209" s="108" t="str">
        <f t="shared" si="39"/>
        <v>u2</v>
      </c>
      <c r="V209" s="108" t="str">
        <f t="shared" si="40"/>
        <v>9_u2</v>
      </c>
      <c r="W209" s="109">
        <v>4723</v>
      </c>
      <c r="X209" s="109"/>
      <c r="Y209" s="108">
        <v>9</v>
      </c>
      <c r="Z209" s="108" t="s">
        <v>4</v>
      </c>
      <c r="AA209" s="108" t="str">
        <f t="shared" si="41"/>
        <v>u2</v>
      </c>
      <c r="AB209" s="108" t="str">
        <f t="shared" si="42"/>
        <v>9_u2</v>
      </c>
      <c r="AC209" s="109">
        <v>4817</v>
      </c>
      <c r="AD209" s="50"/>
      <c r="AE209" s="108">
        <v>9</v>
      </c>
      <c r="AF209" s="108" t="s">
        <v>4</v>
      </c>
      <c r="AG209" s="108" t="str">
        <f t="shared" si="43"/>
        <v>u2</v>
      </c>
      <c r="AH209" s="108" t="str">
        <f t="shared" ref="AH209:AH272" si="48">AE209&amp;"_"&amp;AF209</f>
        <v>9_u2</v>
      </c>
      <c r="AI209" s="65">
        <f t="shared" si="44"/>
        <v>4723</v>
      </c>
      <c r="AJ209" s="65">
        <f t="shared" si="45"/>
        <v>4817</v>
      </c>
      <c r="AK209" s="136">
        <f t="shared" si="46"/>
        <v>4817</v>
      </c>
      <c r="AL209" s="43">
        <f t="shared" si="47"/>
        <v>30.878205128205128</v>
      </c>
      <c r="AM209" s="43"/>
      <c r="AN209" s="43"/>
      <c r="AO209" s="43"/>
      <c r="AP209" s="43"/>
      <c r="AQ209" s="43"/>
      <c r="AR209" s="5"/>
      <c r="AS209" s="5"/>
      <c r="AT209" s="5"/>
      <c r="AU209" s="5"/>
      <c r="AV209" s="5"/>
      <c r="AW209" s="5"/>
      <c r="AX209" s="6"/>
    </row>
    <row r="210" spans="1:50" x14ac:dyDescent="0.15">
      <c r="A210" s="108">
        <v>9</v>
      </c>
      <c r="B210" s="108" t="s">
        <v>5</v>
      </c>
      <c r="C210" s="108" t="str">
        <f t="shared" ref="C210:C273" si="49">B210</f>
        <v>a</v>
      </c>
      <c r="D210" s="108" t="str">
        <f t="shared" ref="D210:D273" si="50">A210&amp;"_"&amp;B210</f>
        <v>9_a</v>
      </c>
      <c r="E210" s="109">
        <v>4261</v>
      </c>
      <c r="F210" s="108"/>
      <c r="G210" s="108">
        <v>9</v>
      </c>
      <c r="H210" s="108" t="s">
        <v>5</v>
      </c>
      <c r="I210" s="108" t="str">
        <f t="shared" ref="I210:I273" si="51">H210</f>
        <v>a</v>
      </c>
      <c r="J210" s="108" t="str">
        <f t="shared" ref="J210:J273" si="52">G210&amp;"_"&amp;H210</f>
        <v>9_a</v>
      </c>
      <c r="K210" s="109">
        <v>4399</v>
      </c>
      <c r="L210" s="5"/>
      <c r="M210" s="108">
        <v>9</v>
      </c>
      <c r="N210" s="108" t="s">
        <v>5</v>
      </c>
      <c r="O210" s="108" t="str">
        <f t="shared" ref="O210:O273" si="53">N210</f>
        <v>a</v>
      </c>
      <c r="P210" s="108" t="str">
        <f t="shared" ref="P210:P273" si="54">M210&amp;"_"&amp;N210</f>
        <v>9_a</v>
      </c>
      <c r="Q210" s="109">
        <v>4509</v>
      </c>
      <c r="R210" s="109"/>
      <c r="S210" s="108">
        <v>9</v>
      </c>
      <c r="T210" s="108" t="s">
        <v>5</v>
      </c>
      <c r="U210" s="108" t="str">
        <f t="shared" ref="U210:U273" si="55">T210</f>
        <v>a</v>
      </c>
      <c r="V210" s="108" t="str">
        <f t="shared" ref="V210:V273" si="56">S210&amp;"_"&amp;T210</f>
        <v>9_a</v>
      </c>
      <c r="W210" s="109">
        <v>4560</v>
      </c>
      <c r="X210" s="109"/>
      <c r="Y210" s="108">
        <v>9</v>
      </c>
      <c r="Z210" s="108" t="s">
        <v>5</v>
      </c>
      <c r="AA210" s="108" t="str">
        <f t="shared" ref="AA210:AA273" si="57">Z210</f>
        <v>a</v>
      </c>
      <c r="AB210" s="108" t="str">
        <f t="shared" ref="AB210:AB273" si="58">Y210&amp;"_"&amp;Z210</f>
        <v>9_a</v>
      </c>
      <c r="AC210" s="109">
        <v>4651</v>
      </c>
      <c r="AD210" s="50"/>
      <c r="AE210" s="108">
        <v>9</v>
      </c>
      <c r="AF210" s="108" t="s">
        <v>5</v>
      </c>
      <c r="AG210" s="108" t="str">
        <f t="shared" ref="AG210:AG273" si="59">AF210</f>
        <v>a</v>
      </c>
      <c r="AH210" s="108" t="str">
        <f t="shared" si="48"/>
        <v>9_a</v>
      </c>
      <c r="AI210" s="65">
        <f t="shared" ref="AI210:AI273" si="60">INDEX($W$17:$W$346,MATCH($AH210,$V$17:$V$346,0))</f>
        <v>4560</v>
      </c>
      <c r="AJ210" s="65">
        <f t="shared" ref="AJ210:AJ273" si="61">INDEX($AC$17:$AC$346,MATCH(AH210,$AB$17:$AB$346,0))</f>
        <v>4651</v>
      </c>
      <c r="AK210" s="136">
        <f t="shared" ref="AK210:AK273" si="62">IFERROR($D$6*AI210+$D$7*AJ210,"")</f>
        <v>4651</v>
      </c>
      <c r="AL210" s="43">
        <f t="shared" si="47"/>
        <v>29.814102564102566</v>
      </c>
      <c r="AM210" s="43"/>
      <c r="AN210" s="43"/>
      <c r="AO210" s="43"/>
      <c r="AP210" s="43"/>
      <c r="AQ210" s="43"/>
      <c r="AR210" s="5"/>
      <c r="AS210" s="5"/>
      <c r="AT210" s="5"/>
      <c r="AU210" s="5"/>
      <c r="AV210" s="5"/>
      <c r="AW210" s="5"/>
      <c r="AX210" s="6"/>
    </row>
    <row r="211" spans="1:50" x14ac:dyDescent="0.15">
      <c r="A211" s="108">
        <v>9</v>
      </c>
      <c r="B211" s="108" t="s">
        <v>6</v>
      </c>
      <c r="C211" s="108" t="str">
        <f t="shared" si="49"/>
        <v>b</v>
      </c>
      <c r="D211" s="108" t="str">
        <f t="shared" si="50"/>
        <v>9_b</v>
      </c>
      <c r="E211" s="109">
        <v>4413</v>
      </c>
      <c r="F211" s="108"/>
      <c r="G211" s="108">
        <v>9</v>
      </c>
      <c r="H211" s="108" t="s">
        <v>6</v>
      </c>
      <c r="I211" s="108" t="str">
        <f t="shared" si="51"/>
        <v>b</v>
      </c>
      <c r="J211" s="108" t="str">
        <f t="shared" si="52"/>
        <v>9_b</v>
      </c>
      <c r="K211" s="109">
        <v>4556</v>
      </c>
      <c r="L211" s="5"/>
      <c r="M211" s="108">
        <v>9</v>
      </c>
      <c r="N211" s="108" t="s">
        <v>6</v>
      </c>
      <c r="O211" s="108" t="str">
        <f t="shared" si="53"/>
        <v>b</v>
      </c>
      <c r="P211" s="108" t="str">
        <f t="shared" si="54"/>
        <v>9_b</v>
      </c>
      <c r="Q211" s="109">
        <v>4670</v>
      </c>
      <c r="R211" s="109"/>
      <c r="S211" s="108">
        <v>9</v>
      </c>
      <c r="T211" s="108" t="s">
        <v>6</v>
      </c>
      <c r="U211" s="108" t="str">
        <f t="shared" si="55"/>
        <v>b</v>
      </c>
      <c r="V211" s="108" t="str">
        <f t="shared" si="56"/>
        <v>9_b</v>
      </c>
      <c r="W211" s="109">
        <v>4723</v>
      </c>
      <c r="X211" s="109"/>
      <c r="Y211" s="108">
        <v>9</v>
      </c>
      <c r="Z211" s="108" t="s">
        <v>6</v>
      </c>
      <c r="AA211" s="108" t="str">
        <f t="shared" si="57"/>
        <v>b</v>
      </c>
      <c r="AB211" s="108" t="str">
        <f t="shared" si="58"/>
        <v>9_b</v>
      </c>
      <c r="AC211" s="109">
        <v>4817</v>
      </c>
      <c r="AD211" s="50"/>
      <c r="AE211" s="108">
        <v>9</v>
      </c>
      <c r="AF211" s="108" t="s">
        <v>6</v>
      </c>
      <c r="AG211" s="108" t="str">
        <f t="shared" si="59"/>
        <v>b</v>
      </c>
      <c r="AH211" s="108" t="str">
        <f t="shared" si="48"/>
        <v>9_b</v>
      </c>
      <c r="AI211" s="65">
        <f t="shared" si="60"/>
        <v>4723</v>
      </c>
      <c r="AJ211" s="65">
        <f t="shared" si="61"/>
        <v>4817</v>
      </c>
      <c r="AK211" s="136">
        <f t="shared" si="62"/>
        <v>4817</v>
      </c>
      <c r="AL211" s="43">
        <f t="shared" ref="AL211:AL274" si="63">IFERROR(AK211/$D$10,"")</f>
        <v>30.878205128205128</v>
      </c>
      <c r="AM211" s="43"/>
      <c r="AN211" s="43"/>
      <c r="AO211" s="43"/>
      <c r="AP211" s="43"/>
      <c r="AQ211" s="43"/>
      <c r="AR211" s="5"/>
      <c r="AS211" s="5"/>
      <c r="AT211" s="5"/>
      <c r="AU211" s="5"/>
      <c r="AV211" s="5"/>
      <c r="AW211" s="5"/>
      <c r="AX211" s="6"/>
    </row>
    <row r="212" spans="1:50" x14ac:dyDescent="0.15">
      <c r="A212" s="108">
        <v>9</v>
      </c>
      <c r="B212" s="108" t="s">
        <v>7</v>
      </c>
      <c r="C212" s="108" t="str">
        <f t="shared" si="49"/>
        <v>c</v>
      </c>
      <c r="D212" s="108" t="str">
        <f t="shared" si="50"/>
        <v>9_c</v>
      </c>
      <c r="E212" s="109">
        <v>4564</v>
      </c>
      <c r="F212" s="108"/>
      <c r="G212" s="108">
        <v>9</v>
      </c>
      <c r="H212" s="108" t="s">
        <v>7</v>
      </c>
      <c r="I212" s="108" t="str">
        <f t="shared" si="51"/>
        <v>c</v>
      </c>
      <c r="J212" s="108" t="str">
        <f t="shared" si="52"/>
        <v>9_c</v>
      </c>
      <c r="K212" s="109">
        <v>4712</v>
      </c>
      <c r="L212" s="5"/>
      <c r="M212" s="108">
        <v>9</v>
      </c>
      <c r="N212" s="108" t="s">
        <v>7</v>
      </c>
      <c r="O212" s="108" t="str">
        <f t="shared" si="53"/>
        <v>c</v>
      </c>
      <c r="P212" s="108" t="str">
        <f t="shared" si="54"/>
        <v>9_c</v>
      </c>
      <c r="Q212" s="109">
        <v>4830</v>
      </c>
      <c r="R212" s="109"/>
      <c r="S212" s="108">
        <v>9</v>
      </c>
      <c r="T212" s="108" t="s">
        <v>7</v>
      </c>
      <c r="U212" s="108" t="str">
        <f t="shared" si="55"/>
        <v>c</v>
      </c>
      <c r="V212" s="108" t="str">
        <f t="shared" si="56"/>
        <v>9_c</v>
      </c>
      <c r="W212" s="109">
        <v>4885</v>
      </c>
      <c r="X212" s="109"/>
      <c r="Y212" s="108">
        <v>9</v>
      </c>
      <c r="Z212" s="108" t="s">
        <v>7</v>
      </c>
      <c r="AA212" s="108" t="str">
        <f t="shared" si="57"/>
        <v>c</v>
      </c>
      <c r="AB212" s="108" t="str">
        <f t="shared" si="58"/>
        <v>9_c</v>
      </c>
      <c r="AC212" s="109">
        <v>4983</v>
      </c>
      <c r="AD212" s="50"/>
      <c r="AE212" s="108">
        <v>9</v>
      </c>
      <c r="AF212" s="108" t="s">
        <v>7</v>
      </c>
      <c r="AG212" s="108" t="str">
        <f t="shared" si="59"/>
        <v>c</v>
      </c>
      <c r="AH212" s="108" t="str">
        <f t="shared" si="48"/>
        <v>9_c</v>
      </c>
      <c r="AI212" s="65">
        <f t="shared" si="60"/>
        <v>4885</v>
      </c>
      <c r="AJ212" s="65">
        <f t="shared" si="61"/>
        <v>4983</v>
      </c>
      <c r="AK212" s="136">
        <f t="shared" si="62"/>
        <v>4983</v>
      </c>
      <c r="AL212" s="43">
        <f t="shared" si="63"/>
        <v>31.942307692307693</v>
      </c>
      <c r="AM212" s="43"/>
      <c r="AN212" s="43"/>
      <c r="AO212" s="43"/>
      <c r="AP212" s="43"/>
      <c r="AQ212" s="43"/>
      <c r="AR212" s="5"/>
      <c r="AS212" s="5"/>
      <c r="AT212" s="5"/>
      <c r="AU212" s="5"/>
      <c r="AV212" s="5"/>
      <c r="AW212" s="5"/>
      <c r="AX212" s="6"/>
    </row>
    <row r="213" spans="1:50" x14ac:dyDescent="0.15">
      <c r="A213" s="108">
        <v>9</v>
      </c>
      <c r="B213" s="108" t="s">
        <v>8</v>
      </c>
      <c r="C213" s="108" t="str">
        <f t="shared" si="49"/>
        <v>d</v>
      </c>
      <c r="D213" s="108" t="str">
        <f t="shared" si="50"/>
        <v>9_d</v>
      </c>
      <c r="E213" s="109">
        <v>4727</v>
      </c>
      <c r="F213" s="108"/>
      <c r="G213" s="108">
        <v>9</v>
      </c>
      <c r="H213" s="108" t="s">
        <v>8</v>
      </c>
      <c r="I213" s="108" t="str">
        <f t="shared" si="51"/>
        <v>d</v>
      </c>
      <c r="J213" s="108" t="str">
        <f t="shared" si="52"/>
        <v>9_d</v>
      </c>
      <c r="K213" s="109">
        <v>4881</v>
      </c>
      <c r="L213" s="5"/>
      <c r="M213" s="108">
        <v>9</v>
      </c>
      <c r="N213" s="108" t="s">
        <v>8</v>
      </c>
      <c r="O213" s="108" t="str">
        <f t="shared" si="53"/>
        <v>d</v>
      </c>
      <c r="P213" s="108" t="str">
        <f t="shared" si="54"/>
        <v>9_d</v>
      </c>
      <c r="Q213" s="109">
        <v>5003</v>
      </c>
      <c r="R213" s="109"/>
      <c r="S213" s="108">
        <v>9</v>
      </c>
      <c r="T213" s="108" t="s">
        <v>8</v>
      </c>
      <c r="U213" s="108" t="str">
        <f t="shared" si="55"/>
        <v>d</v>
      </c>
      <c r="V213" s="108" t="str">
        <f t="shared" si="56"/>
        <v>9_d</v>
      </c>
      <c r="W213" s="109">
        <v>5060</v>
      </c>
      <c r="X213" s="109"/>
      <c r="Y213" s="108">
        <v>9</v>
      </c>
      <c r="Z213" s="108" t="s">
        <v>8</v>
      </c>
      <c r="AA213" s="108" t="str">
        <f t="shared" si="57"/>
        <v>d</v>
      </c>
      <c r="AB213" s="108" t="str">
        <f t="shared" si="58"/>
        <v>9_d</v>
      </c>
      <c r="AC213" s="109">
        <v>5161</v>
      </c>
      <c r="AD213" s="50"/>
      <c r="AE213" s="108">
        <v>9</v>
      </c>
      <c r="AF213" s="108" t="s">
        <v>8</v>
      </c>
      <c r="AG213" s="108" t="str">
        <f t="shared" si="59"/>
        <v>d</v>
      </c>
      <c r="AH213" s="108" t="str">
        <f t="shared" si="48"/>
        <v>9_d</v>
      </c>
      <c r="AI213" s="65">
        <f t="shared" si="60"/>
        <v>5060</v>
      </c>
      <c r="AJ213" s="65">
        <f t="shared" si="61"/>
        <v>5161</v>
      </c>
      <c r="AK213" s="136">
        <f t="shared" si="62"/>
        <v>5161</v>
      </c>
      <c r="AL213" s="43">
        <f t="shared" si="63"/>
        <v>33.083333333333336</v>
      </c>
      <c r="AM213" s="43"/>
      <c r="AN213" s="43"/>
      <c r="AO213" s="43"/>
      <c r="AP213" s="43"/>
      <c r="AQ213" s="43"/>
      <c r="AR213" s="5"/>
      <c r="AS213" s="5"/>
      <c r="AT213" s="5"/>
      <c r="AU213" s="5"/>
      <c r="AV213" s="5"/>
      <c r="AW213" s="5"/>
      <c r="AX213" s="6"/>
    </row>
    <row r="214" spans="1:50" x14ac:dyDescent="0.15">
      <c r="A214" s="108">
        <v>9</v>
      </c>
      <c r="B214" s="108" t="s">
        <v>9</v>
      </c>
      <c r="C214" s="108" t="str">
        <f t="shared" si="49"/>
        <v>e</v>
      </c>
      <c r="D214" s="108" t="str">
        <f t="shared" si="50"/>
        <v>9_e</v>
      </c>
      <c r="E214" s="109">
        <v>4889</v>
      </c>
      <c r="F214" s="108"/>
      <c r="G214" s="108">
        <v>9</v>
      </c>
      <c r="H214" s="108" t="s">
        <v>9</v>
      </c>
      <c r="I214" s="108" t="str">
        <f t="shared" si="51"/>
        <v>e</v>
      </c>
      <c r="J214" s="108" t="str">
        <f t="shared" si="52"/>
        <v>9_e</v>
      </c>
      <c r="K214" s="108">
        <v>5048</v>
      </c>
      <c r="L214" s="5"/>
      <c r="M214" s="108">
        <v>9</v>
      </c>
      <c r="N214" s="108" t="s">
        <v>9</v>
      </c>
      <c r="O214" s="108" t="str">
        <f t="shared" si="53"/>
        <v>e</v>
      </c>
      <c r="P214" s="108" t="str">
        <f t="shared" si="54"/>
        <v>9_e</v>
      </c>
      <c r="Q214" s="108">
        <v>5174</v>
      </c>
      <c r="R214" s="108"/>
      <c r="S214" s="108">
        <v>9</v>
      </c>
      <c r="T214" s="108" t="s">
        <v>9</v>
      </c>
      <c r="U214" s="108" t="str">
        <f t="shared" si="55"/>
        <v>e</v>
      </c>
      <c r="V214" s="108" t="str">
        <f t="shared" si="56"/>
        <v>9_e</v>
      </c>
      <c r="W214" s="109">
        <v>5232</v>
      </c>
      <c r="X214" s="109"/>
      <c r="Y214" s="108">
        <v>9</v>
      </c>
      <c r="Z214" s="108" t="s">
        <v>9</v>
      </c>
      <c r="AA214" s="108" t="str">
        <f t="shared" si="57"/>
        <v>e</v>
      </c>
      <c r="AB214" s="108" t="str">
        <f t="shared" si="58"/>
        <v>9_e</v>
      </c>
      <c r="AC214" s="109">
        <v>5337</v>
      </c>
      <c r="AD214" s="50"/>
      <c r="AE214" s="108">
        <v>9</v>
      </c>
      <c r="AF214" s="108" t="s">
        <v>9</v>
      </c>
      <c r="AG214" s="108" t="str">
        <f t="shared" si="59"/>
        <v>e</v>
      </c>
      <c r="AH214" s="108" t="str">
        <f t="shared" si="48"/>
        <v>9_e</v>
      </c>
      <c r="AI214" s="65">
        <f t="shared" si="60"/>
        <v>5232</v>
      </c>
      <c r="AJ214" s="65">
        <f t="shared" si="61"/>
        <v>5337</v>
      </c>
      <c r="AK214" s="136">
        <f t="shared" si="62"/>
        <v>5337</v>
      </c>
      <c r="AL214" s="43">
        <f t="shared" si="63"/>
        <v>34.21153846153846</v>
      </c>
      <c r="AM214" s="43"/>
      <c r="AN214" s="43"/>
      <c r="AO214" s="43"/>
      <c r="AP214" s="43"/>
      <c r="AQ214" s="43"/>
      <c r="AR214" s="5"/>
      <c r="AS214" s="5"/>
      <c r="AT214" s="5"/>
      <c r="AU214" s="5"/>
      <c r="AV214" s="5"/>
      <c r="AW214" s="5"/>
      <c r="AX214" s="6"/>
    </row>
    <row r="215" spans="1:50" x14ac:dyDescent="0.15">
      <c r="A215" s="108">
        <v>10</v>
      </c>
      <c r="B215" s="108" t="s">
        <v>2</v>
      </c>
      <c r="C215" s="108" t="str">
        <f t="shared" si="49"/>
        <v>Start</v>
      </c>
      <c r="D215" s="108" t="str">
        <f t="shared" si="50"/>
        <v>10_Start</v>
      </c>
      <c r="E215" s="109">
        <v>3043</v>
      </c>
      <c r="F215" s="108"/>
      <c r="G215" s="108">
        <v>10</v>
      </c>
      <c r="H215" s="108" t="s">
        <v>2</v>
      </c>
      <c r="I215" s="108" t="str">
        <f t="shared" si="51"/>
        <v>Start</v>
      </c>
      <c r="J215" s="108" t="str">
        <f t="shared" si="52"/>
        <v>10_Start</v>
      </c>
      <c r="K215" s="109">
        <v>3142</v>
      </c>
      <c r="L215" s="5"/>
      <c r="M215" s="108">
        <v>10</v>
      </c>
      <c r="N215" s="108" t="s">
        <v>2</v>
      </c>
      <c r="O215" s="108" t="str">
        <f t="shared" si="53"/>
        <v>Start</v>
      </c>
      <c r="P215" s="108" t="str">
        <f t="shared" si="54"/>
        <v>10_Start</v>
      </c>
      <c r="Q215" s="109">
        <v>3221</v>
      </c>
      <c r="R215" s="109"/>
      <c r="S215" s="108">
        <v>10</v>
      </c>
      <c r="T215" s="108" t="s">
        <v>2</v>
      </c>
      <c r="U215" s="108" t="str">
        <f t="shared" si="55"/>
        <v>Start</v>
      </c>
      <c r="V215" s="108" t="str">
        <f t="shared" si="56"/>
        <v>10_Start</v>
      </c>
      <c r="W215" s="109">
        <v>3221</v>
      </c>
      <c r="X215" s="109"/>
      <c r="Y215" s="108">
        <v>10</v>
      </c>
      <c r="Z215" s="108" t="s">
        <v>2</v>
      </c>
      <c r="AA215" s="108" t="str">
        <f t="shared" si="57"/>
        <v>Start</v>
      </c>
      <c r="AB215" s="108" t="str">
        <f t="shared" si="58"/>
        <v>10_Start</v>
      </c>
      <c r="AC215" s="109">
        <v>3285</v>
      </c>
      <c r="AD215" s="50"/>
      <c r="AE215" s="108">
        <v>10</v>
      </c>
      <c r="AF215" s="108" t="s">
        <v>2</v>
      </c>
      <c r="AG215" s="108" t="str">
        <f t="shared" si="59"/>
        <v>Start</v>
      </c>
      <c r="AH215" s="108" t="str">
        <f t="shared" si="48"/>
        <v>10_Start</v>
      </c>
      <c r="AI215" s="65">
        <f t="shared" si="60"/>
        <v>3221</v>
      </c>
      <c r="AJ215" s="65">
        <f t="shared" si="61"/>
        <v>3285</v>
      </c>
      <c r="AK215" s="136">
        <f t="shared" si="62"/>
        <v>3285</v>
      </c>
      <c r="AL215" s="43">
        <f t="shared" si="63"/>
        <v>21.057692307692307</v>
      </c>
      <c r="AM215" s="43"/>
      <c r="AN215" s="43"/>
      <c r="AO215" s="43"/>
      <c r="AP215" s="43"/>
      <c r="AQ215" s="43"/>
      <c r="AR215" s="5"/>
      <c r="AS215" s="5"/>
      <c r="AT215" s="5"/>
      <c r="AU215" s="5"/>
      <c r="AV215" s="5"/>
      <c r="AW215" s="5"/>
      <c r="AX215" s="6"/>
    </row>
    <row r="216" spans="1:50" x14ac:dyDescent="0.15">
      <c r="A216" s="108">
        <v>10</v>
      </c>
      <c r="B216" s="108">
        <v>0</v>
      </c>
      <c r="C216" s="108">
        <f t="shared" si="49"/>
        <v>0</v>
      </c>
      <c r="D216" s="108" t="str">
        <f t="shared" si="50"/>
        <v>10_0</v>
      </c>
      <c r="E216" s="109">
        <v>3096</v>
      </c>
      <c r="F216" s="108"/>
      <c r="G216" s="108">
        <v>10</v>
      </c>
      <c r="H216" s="108">
        <v>0</v>
      </c>
      <c r="I216" s="108">
        <f t="shared" si="51"/>
        <v>0</v>
      </c>
      <c r="J216" s="108" t="str">
        <f t="shared" si="52"/>
        <v>10_0</v>
      </c>
      <c r="K216" s="109">
        <v>3197</v>
      </c>
      <c r="L216" s="5"/>
      <c r="M216" s="108">
        <v>10</v>
      </c>
      <c r="N216" s="108">
        <v>0</v>
      </c>
      <c r="O216" s="108">
        <f t="shared" si="53"/>
        <v>0</v>
      </c>
      <c r="P216" s="108" t="str">
        <f t="shared" si="54"/>
        <v>10_0</v>
      </c>
      <c r="Q216" s="109">
        <v>3277</v>
      </c>
      <c r="R216" s="109"/>
      <c r="S216" s="108">
        <v>10</v>
      </c>
      <c r="T216" s="108">
        <v>0</v>
      </c>
      <c r="U216" s="108">
        <f t="shared" si="55"/>
        <v>0</v>
      </c>
      <c r="V216" s="108" t="str">
        <f t="shared" si="56"/>
        <v>10_0</v>
      </c>
      <c r="W216" s="109">
        <v>3277</v>
      </c>
      <c r="X216" s="109"/>
      <c r="Y216" s="108">
        <v>10</v>
      </c>
      <c r="Z216" s="108">
        <v>0</v>
      </c>
      <c r="AA216" s="108">
        <f t="shared" si="57"/>
        <v>0</v>
      </c>
      <c r="AB216" s="108" t="str">
        <f t="shared" si="58"/>
        <v>10_0</v>
      </c>
      <c r="AC216" s="109">
        <v>3343</v>
      </c>
      <c r="AD216" s="50"/>
      <c r="AE216" s="108">
        <v>10</v>
      </c>
      <c r="AF216" s="108">
        <v>0</v>
      </c>
      <c r="AG216" s="108">
        <f t="shared" si="59"/>
        <v>0</v>
      </c>
      <c r="AH216" s="108" t="str">
        <f t="shared" si="48"/>
        <v>10_0</v>
      </c>
      <c r="AI216" s="65">
        <f t="shared" si="60"/>
        <v>3277</v>
      </c>
      <c r="AJ216" s="65">
        <f t="shared" si="61"/>
        <v>3343</v>
      </c>
      <c r="AK216" s="136">
        <f t="shared" si="62"/>
        <v>3343</v>
      </c>
      <c r="AL216" s="43">
        <f t="shared" si="63"/>
        <v>21.429487179487179</v>
      </c>
      <c r="AM216" s="43"/>
      <c r="AN216" s="43"/>
      <c r="AO216" s="43"/>
      <c r="AP216" s="43"/>
      <c r="AQ216" s="43"/>
      <c r="AR216" s="5"/>
      <c r="AS216" s="5"/>
      <c r="AT216" s="5"/>
      <c r="AU216" s="5"/>
      <c r="AV216" s="5"/>
      <c r="AW216" s="5"/>
      <c r="AX216" s="6"/>
    </row>
    <row r="217" spans="1:50" x14ac:dyDescent="0.15">
      <c r="A217" s="108">
        <v>10</v>
      </c>
      <c r="B217" s="108">
        <v>1</v>
      </c>
      <c r="C217" s="108">
        <f t="shared" si="49"/>
        <v>1</v>
      </c>
      <c r="D217" s="108" t="str">
        <f t="shared" si="50"/>
        <v>10_1</v>
      </c>
      <c r="E217" s="109">
        <v>3176</v>
      </c>
      <c r="F217" s="108"/>
      <c r="G217" s="108">
        <v>10</v>
      </c>
      <c r="H217" s="108">
        <v>1</v>
      </c>
      <c r="I217" s="108">
        <f t="shared" si="51"/>
        <v>1</v>
      </c>
      <c r="J217" s="108" t="str">
        <f t="shared" si="52"/>
        <v>10_1</v>
      </c>
      <c r="K217" s="109">
        <v>3279</v>
      </c>
      <c r="L217" s="5"/>
      <c r="M217" s="108">
        <v>10</v>
      </c>
      <c r="N217" s="108">
        <v>1</v>
      </c>
      <c r="O217" s="108">
        <f t="shared" si="53"/>
        <v>1</v>
      </c>
      <c r="P217" s="108" t="str">
        <f t="shared" si="54"/>
        <v>10_1</v>
      </c>
      <c r="Q217" s="109">
        <v>3361</v>
      </c>
      <c r="R217" s="109"/>
      <c r="S217" s="108">
        <v>10</v>
      </c>
      <c r="T217" s="108">
        <v>1</v>
      </c>
      <c r="U217" s="108">
        <f t="shared" si="55"/>
        <v>1</v>
      </c>
      <c r="V217" s="108" t="str">
        <f t="shared" si="56"/>
        <v>10_1</v>
      </c>
      <c r="W217" s="109">
        <v>3361</v>
      </c>
      <c r="X217" s="109"/>
      <c r="Y217" s="108">
        <v>10</v>
      </c>
      <c r="Z217" s="108">
        <v>1</v>
      </c>
      <c r="AA217" s="108">
        <f t="shared" si="57"/>
        <v>1</v>
      </c>
      <c r="AB217" s="108" t="str">
        <f t="shared" si="58"/>
        <v>10_1</v>
      </c>
      <c r="AC217" s="109">
        <v>3428</v>
      </c>
      <c r="AD217" s="50"/>
      <c r="AE217" s="108">
        <v>10</v>
      </c>
      <c r="AF217" s="108">
        <v>1</v>
      </c>
      <c r="AG217" s="108">
        <f t="shared" si="59"/>
        <v>1</v>
      </c>
      <c r="AH217" s="108" t="str">
        <f t="shared" si="48"/>
        <v>10_1</v>
      </c>
      <c r="AI217" s="65">
        <f t="shared" si="60"/>
        <v>3361</v>
      </c>
      <c r="AJ217" s="65">
        <f t="shared" si="61"/>
        <v>3428</v>
      </c>
      <c r="AK217" s="136">
        <f t="shared" si="62"/>
        <v>3428</v>
      </c>
      <c r="AL217" s="43">
        <f t="shared" si="63"/>
        <v>21.974358974358974</v>
      </c>
      <c r="AM217" s="43"/>
      <c r="AN217" s="43"/>
      <c r="AO217" s="43"/>
      <c r="AP217" s="43"/>
      <c r="AQ217" s="43"/>
      <c r="AR217" s="5"/>
      <c r="AS217" s="5"/>
      <c r="AT217" s="5"/>
      <c r="AU217" s="5"/>
      <c r="AV217" s="5"/>
      <c r="AW217" s="5"/>
      <c r="AX217" s="6"/>
    </row>
    <row r="218" spans="1:50" x14ac:dyDescent="0.15">
      <c r="A218" s="108">
        <v>10</v>
      </c>
      <c r="B218" s="108">
        <v>2</v>
      </c>
      <c r="C218" s="108">
        <f t="shared" si="49"/>
        <v>2</v>
      </c>
      <c r="D218" s="108" t="str">
        <f t="shared" si="50"/>
        <v>10_2</v>
      </c>
      <c r="E218" s="109">
        <v>3242</v>
      </c>
      <c r="F218" s="108"/>
      <c r="G218" s="108">
        <v>10</v>
      </c>
      <c r="H218" s="108">
        <v>2</v>
      </c>
      <c r="I218" s="108">
        <f t="shared" si="51"/>
        <v>2</v>
      </c>
      <c r="J218" s="108" t="str">
        <f t="shared" si="52"/>
        <v>10_2</v>
      </c>
      <c r="K218" s="109">
        <v>3347</v>
      </c>
      <c r="L218" s="5"/>
      <c r="M218" s="108">
        <v>10</v>
      </c>
      <c r="N218" s="108">
        <v>2</v>
      </c>
      <c r="O218" s="108">
        <f t="shared" si="53"/>
        <v>2</v>
      </c>
      <c r="P218" s="108" t="str">
        <f t="shared" si="54"/>
        <v>10_2</v>
      </c>
      <c r="Q218" s="109">
        <v>3431</v>
      </c>
      <c r="R218" s="109"/>
      <c r="S218" s="108">
        <v>10</v>
      </c>
      <c r="T218" s="108">
        <v>2</v>
      </c>
      <c r="U218" s="108">
        <f t="shared" si="55"/>
        <v>2</v>
      </c>
      <c r="V218" s="108" t="str">
        <f t="shared" si="56"/>
        <v>10_2</v>
      </c>
      <c r="W218" s="109">
        <v>3431</v>
      </c>
      <c r="X218" s="109"/>
      <c r="Y218" s="108">
        <v>10</v>
      </c>
      <c r="Z218" s="108">
        <v>2</v>
      </c>
      <c r="AA218" s="108">
        <f t="shared" si="57"/>
        <v>2</v>
      </c>
      <c r="AB218" s="108" t="str">
        <f t="shared" si="58"/>
        <v>10_2</v>
      </c>
      <c r="AC218" s="109">
        <v>3500</v>
      </c>
      <c r="AD218" s="50"/>
      <c r="AE218" s="108">
        <v>10</v>
      </c>
      <c r="AF218" s="108">
        <v>2</v>
      </c>
      <c r="AG218" s="108">
        <f t="shared" si="59"/>
        <v>2</v>
      </c>
      <c r="AH218" s="108" t="str">
        <f t="shared" si="48"/>
        <v>10_2</v>
      </c>
      <c r="AI218" s="65">
        <f t="shared" si="60"/>
        <v>3431</v>
      </c>
      <c r="AJ218" s="65">
        <f t="shared" si="61"/>
        <v>3500</v>
      </c>
      <c r="AK218" s="136">
        <f t="shared" si="62"/>
        <v>3500</v>
      </c>
      <c r="AL218" s="43">
        <f t="shared" si="63"/>
        <v>22.435897435897434</v>
      </c>
      <c r="AM218" s="43"/>
      <c r="AN218" s="43"/>
      <c r="AO218" s="43"/>
      <c r="AP218" s="43"/>
      <c r="AQ218" s="43"/>
      <c r="AR218" s="5"/>
      <c r="AS218" s="5"/>
      <c r="AT218" s="5"/>
      <c r="AU218" s="5"/>
      <c r="AV218" s="5"/>
      <c r="AW218" s="5"/>
      <c r="AX218" s="6"/>
    </row>
    <row r="219" spans="1:50" x14ac:dyDescent="0.15">
      <c r="A219" s="108">
        <v>10</v>
      </c>
      <c r="B219" s="108">
        <v>3</v>
      </c>
      <c r="C219" s="108">
        <f t="shared" si="49"/>
        <v>3</v>
      </c>
      <c r="D219" s="108" t="str">
        <f t="shared" si="50"/>
        <v>10_3</v>
      </c>
      <c r="E219" s="109">
        <v>3314</v>
      </c>
      <c r="F219" s="108"/>
      <c r="G219" s="108">
        <v>10</v>
      </c>
      <c r="H219" s="108">
        <v>3</v>
      </c>
      <c r="I219" s="108">
        <f t="shared" si="51"/>
        <v>3</v>
      </c>
      <c r="J219" s="108" t="str">
        <f t="shared" si="52"/>
        <v>10_3</v>
      </c>
      <c r="K219" s="109">
        <v>3422</v>
      </c>
      <c r="L219" s="5"/>
      <c r="M219" s="108">
        <v>10</v>
      </c>
      <c r="N219" s="108">
        <v>3</v>
      </c>
      <c r="O219" s="108">
        <f t="shared" si="53"/>
        <v>3</v>
      </c>
      <c r="P219" s="108" t="str">
        <f t="shared" si="54"/>
        <v>10_3</v>
      </c>
      <c r="Q219" s="109">
        <v>3508</v>
      </c>
      <c r="R219" s="109"/>
      <c r="S219" s="108">
        <v>10</v>
      </c>
      <c r="T219" s="108">
        <v>3</v>
      </c>
      <c r="U219" s="108">
        <f t="shared" si="55"/>
        <v>3</v>
      </c>
      <c r="V219" s="108" t="str">
        <f t="shared" si="56"/>
        <v>10_3</v>
      </c>
      <c r="W219" s="109">
        <v>3508</v>
      </c>
      <c r="X219" s="109"/>
      <c r="Y219" s="108">
        <v>10</v>
      </c>
      <c r="Z219" s="108">
        <v>3</v>
      </c>
      <c r="AA219" s="108">
        <f t="shared" si="57"/>
        <v>3</v>
      </c>
      <c r="AB219" s="108" t="str">
        <f t="shared" si="58"/>
        <v>10_3</v>
      </c>
      <c r="AC219" s="109">
        <v>3578</v>
      </c>
      <c r="AD219" s="50"/>
      <c r="AE219" s="108">
        <v>10</v>
      </c>
      <c r="AF219" s="108">
        <v>3</v>
      </c>
      <c r="AG219" s="108">
        <f t="shared" si="59"/>
        <v>3</v>
      </c>
      <c r="AH219" s="108" t="str">
        <f t="shared" si="48"/>
        <v>10_3</v>
      </c>
      <c r="AI219" s="65">
        <f t="shared" si="60"/>
        <v>3508</v>
      </c>
      <c r="AJ219" s="65">
        <f t="shared" si="61"/>
        <v>3578</v>
      </c>
      <c r="AK219" s="136">
        <f t="shared" si="62"/>
        <v>3578</v>
      </c>
      <c r="AL219" s="43">
        <f t="shared" si="63"/>
        <v>22.935897435897434</v>
      </c>
      <c r="AM219" s="43"/>
      <c r="AN219" s="43"/>
      <c r="AO219" s="43"/>
      <c r="AP219" s="43"/>
      <c r="AQ219" s="43"/>
      <c r="AR219" s="5"/>
      <c r="AS219" s="5"/>
      <c r="AT219" s="5"/>
      <c r="AU219" s="5"/>
      <c r="AV219" s="5"/>
      <c r="AW219" s="5"/>
      <c r="AX219" s="6"/>
    </row>
    <row r="220" spans="1:50" x14ac:dyDescent="0.15">
      <c r="A220" s="108">
        <v>10</v>
      </c>
      <c r="B220" s="108">
        <v>4</v>
      </c>
      <c r="C220" s="108">
        <f t="shared" si="49"/>
        <v>4</v>
      </c>
      <c r="D220" s="108" t="str">
        <f t="shared" si="50"/>
        <v>10_4</v>
      </c>
      <c r="E220" s="109">
        <v>3384</v>
      </c>
      <c r="F220" s="108"/>
      <c r="G220" s="108">
        <v>10</v>
      </c>
      <c r="H220" s="108">
        <v>4</v>
      </c>
      <c r="I220" s="108">
        <f t="shared" si="51"/>
        <v>4</v>
      </c>
      <c r="J220" s="108" t="str">
        <f t="shared" si="52"/>
        <v>10_4</v>
      </c>
      <c r="K220" s="109">
        <v>3494</v>
      </c>
      <c r="L220" s="5"/>
      <c r="M220" s="108">
        <v>10</v>
      </c>
      <c r="N220" s="108">
        <v>4</v>
      </c>
      <c r="O220" s="108">
        <f t="shared" si="53"/>
        <v>4</v>
      </c>
      <c r="P220" s="108" t="str">
        <f t="shared" si="54"/>
        <v>10_4</v>
      </c>
      <c r="Q220" s="109">
        <v>3581</v>
      </c>
      <c r="R220" s="109"/>
      <c r="S220" s="108">
        <v>10</v>
      </c>
      <c r="T220" s="108">
        <v>4</v>
      </c>
      <c r="U220" s="108">
        <f t="shared" si="55"/>
        <v>4</v>
      </c>
      <c r="V220" s="108" t="str">
        <f t="shared" si="56"/>
        <v>10_4</v>
      </c>
      <c r="W220" s="109">
        <v>3581</v>
      </c>
      <c r="X220" s="109"/>
      <c r="Y220" s="108">
        <v>10</v>
      </c>
      <c r="Z220" s="108">
        <v>4</v>
      </c>
      <c r="AA220" s="108">
        <f t="shared" si="57"/>
        <v>4</v>
      </c>
      <c r="AB220" s="108" t="str">
        <f t="shared" si="58"/>
        <v>10_4</v>
      </c>
      <c r="AC220" s="109">
        <v>3653</v>
      </c>
      <c r="AD220" s="50"/>
      <c r="AE220" s="108">
        <v>10</v>
      </c>
      <c r="AF220" s="108">
        <v>4</v>
      </c>
      <c r="AG220" s="108">
        <f t="shared" si="59"/>
        <v>4</v>
      </c>
      <c r="AH220" s="108" t="str">
        <f t="shared" si="48"/>
        <v>10_4</v>
      </c>
      <c r="AI220" s="65">
        <f t="shared" si="60"/>
        <v>3581</v>
      </c>
      <c r="AJ220" s="65">
        <f t="shared" si="61"/>
        <v>3653</v>
      </c>
      <c r="AK220" s="136">
        <f t="shared" si="62"/>
        <v>3653</v>
      </c>
      <c r="AL220" s="43">
        <f t="shared" si="63"/>
        <v>23.416666666666668</v>
      </c>
      <c r="AM220" s="43"/>
      <c r="AN220" s="43"/>
      <c r="AO220" s="43"/>
      <c r="AP220" s="43"/>
      <c r="AQ220" s="43"/>
      <c r="AR220" s="5"/>
      <c r="AS220" s="5"/>
      <c r="AT220" s="5"/>
      <c r="AU220" s="5"/>
      <c r="AV220" s="5"/>
      <c r="AW220" s="5"/>
      <c r="AX220" s="6"/>
    </row>
    <row r="221" spans="1:50" x14ac:dyDescent="0.15">
      <c r="A221" s="108">
        <v>10</v>
      </c>
      <c r="B221" s="108">
        <v>5</v>
      </c>
      <c r="C221" s="108">
        <f t="shared" si="49"/>
        <v>5</v>
      </c>
      <c r="D221" s="108" t="str">
        <f t="shared" si="50"/>
        <v>10_5</v>
      </c>
      <c r="E221" s="109">
        <v>3499</v>
      </c>
      <c r="F221" s="108"/>
      <c r="G221" s="108">
        <v>10</v>
      </c>
      <c r="H221" s="108">
        <v>5</v>
      </c>
      <c r="I221" s="108">
        <f t="shared" si="51"/>
        <v>5</v>
      </c>
      <c r="J221" s="108" t="str">
        <f t="shared" si="52"/>
        <v>10_5</v>
      </c>
      <c r="K221" s="109">
        <v>3613</v>
      </c>
      <c r="L221" s="5"/>
      <c r="M221" s="108">
        <v>10</v>
      </c>
      <c r="N221" s="108">
        <v>5</v>
      </c>
      <c r="O221" s="108">
        <f t="shared" si="53"/>
        <v>5</v>
      </c>
      <c r="P221" s="108" t="str">
        <f t="shared" si="54"/>
        <v>10_5</v>
      </c>
      <c r="Q221" s="109">
        <v>3703</v>
      </c>
      <c r="R221" s="109"/>
      <c r="S221" s="108">
        <v>10</v>
      </c>
      <c r="T221" s="108">
        <v>5</v>
      </c>
      <c r="U221" s="108">
        <f t="shared" si="55"/>
        <v>5</v>
      </c>
      <c r="V221" s="108" t="str">
        <f t="shared" si="56"/>
        <v>10_5</v>
      </c>
      <c r="W221" s="109">
        <v>3703</v>
      </c>
      <c r="X221" s="109"/>
      <c r="Y221" s="108">
        <v>10</v>
      </c>
      <c r="Z221" s="108">
        <v>5</v>
      </c>
      <c r="AA221" s="108">
        <f t="shared" si="57"/>
        <v>5</v>
      </c>
      <c r="AB221" s="108" t="str">
        <f t="shared" si="58"/>
        <v>10_5</v>
      </c>
      <c r="AC221" s="109">
        <v>3777</v>
      </c>
      <c r="AD221" s="50"/>
      <c r="AE221" s="108">
        <v>10</v>
      </c>
      <c r="AF221" s="108">
        <v>5</v>
      </c>
      <c r="AG221" s="108">
        <f t="shared" si="59"/>
        <v>5</v>
      </c>
      <c r="AH221" s="108" t="str">
        <f t="shared" si="48"/>
        <v>10_5</v>
      </c>
      <c r="AI221" s="65">
        <f t="shared" si="60"/>
        <v>3703</v>
      </c>
      <c r="AJ221" s="65">
        <f t="shared" si="61"/>
        <v>3777</v>
      </c>
      <c r="AK221" s="136">
        <f t="shared" si="62"/>
        <v>3777</v>
      </c>
      <c r="AL221" s="43">
        <f t="shared" si="63"/>
        <v>24.21153846153846</v>
      </c>
      <c r="AM221" s="43"/>
      <c r="AN221" s="43"/>
      <c r="AO221" s="43"/>
      <c r="AP221" s="43"/>
      <c r="AQ221" s="43"/>
      <c r="AR221" s="5"/>
      <c r="AS221" s="5"/>
      <c r="AT221" s="5"/>
      <c r="AU221" s="5"/>
      <c r="AV221" s="5"/>
      <c r="AW221" s="5"/>
      <c r="AX221" s="6"/>
    </row>
    <row r="222" spans="1:50" x14ac:dyDescent="0.15">
      <c r="A222" s="108">
        <v>10</v>
      </c>
      <c r="B222" s="108">
        <v>6</v>
      </c>
      <c r="C222" s="108">
        <f t="shared" si="49"/>
        <v>6</v>
      </c>
      <c r="D222" s="108" t="str">
        <f t="shared" si="50"/>
        <v>10_6</v>
      </c>
      <c r="E222" s="109">
        <v>3620</v>
      </c>
      <c r="F222" s="108"/>
      <c r="G222" s="108">
        <v>10</v>
      </c>
      <c r="H222" s="108">
        <v>6</v>
      </c>
      <c r="I222" s="108">
        <f t="shared" si="51"/>
        <v>6</v>
      </c>
      <c r="J222" s="108" t="str">
        <f t="shared" si="52"/>
        <v>10_6</v>
      </c>
      <c r="K222" s="109">
        <v>3738</v>
      </c>
      <c r="L222" s="5"/>
      <c r="M222" s="108">
        <v>10</v>
      </c>
      <c r="N222" s="108">
        <v>6</v>
      </c>
      <c r="O222" s="108">
        <f t="shared" si="53"/>
        <v>6</v>
      </c>
      <c r="P222" s="108" t="str">
        <f t="shared" si="54"/>
        <v>10_6</v>
      </c>
      <c r="Q222" s="109">
        <v>3831</v>
      </c>
      <c r="R222" s="109"/>
      <c r="S222" s="108">
        <v>10</v>
      </c>
      <c r="T222" s="108">
        <v>6</v>
      </c>
      <c r="U222" s="108">
        <f t="shared" si="55"/>
        <v>6</v>
      </c>
      <c r="V222" s="108" t="str">
        <f t="shared" si="56"/>
        <v>10_6</v>
      </c>
      <c r="W222" s="109">
        <v>3831</v>
      </c>
      <c r="X222" s="109"/>
      <c r="Y222" s="108">
        <v>10</v>
      </c>
      <c r="Z222" s="108">
        <v>6</v>
      </c>
      <c r="AA222" s="108">
        <f t="shared" si="57"/>
        <v>6</v>
      </c>
      <c r="AB222" s="108" t="str">
        <f t="shared" si="58"/>
        <v>10_6</v>
      </c>
      <c r="AC222" s="109">
        <v>3908</v>
      </c>
      <c r="AD222" s="50"/>
      <c r="AE222" s="108">
        <v>10</v>
      </c>
      <c r="AF222" s="108">
        <v>6</v>
      </c>
      <c r="AG222" s="108">
        <f t="shared" si="59"/>
        <v>6</v>
      </c>
      <c r="AH222" s="108" t="str">
        <f t="shared" si="48"/>
        <v>10_6</v>
      </c>
      <c r="AI222" s="65">
        <f t="shared" si="60"/>
        <v>3831</v>
      </c>
      <c r="AJ222" s="65">
        <f t="shared" si="61"/>
        <v>3908</v>
      </c>
      <c r="AK222" s="136">
        <f t="shared" si="62"/>
        <v>3908</v>
      </c>
      <c r="AL222" s="43">
        <f t="shared" si="63"/>
        <v>25.051282051282051</v>
      </c>
      <c r="AM222" s="43"/>
      <c r="AN222" s="43"/>
      <c r="AO222" s="43"/>
      <c r="AP222" s="43"/>
      <c r="AQ222" s="43"/>
      <c r="AR222" s="5"/>
      <c r="AS222" s="5"/>
      <c r="AT222" s="5"/>
      <c r="AU222" s="5"/>
      <c r="AV222" s="5"/>
      <c r="AW222" s="5"/>
      <c r="AX222" s="6"/>
    </row>
    <row r="223" spans="1:50" x14ac:dyDescent="0.15">
      <c r="A223" s="108">
        <v>10</v>
      </c>
      <c r="B223" s="108">
        <v>7</v>
      </c>
      <c r="C223" s="108">
        <f t="shared" si="49"/>
        <v>7</v>
      </c>
      <c r="D223" s="108" t="str">
        <f t="shared" si="50"/>
        <v>10_7</v>
      </c>
      <c r="E223" s="109">
        <v>3742</v>
      </c>
      <c r="F223" s="108"/>
      <c r="G223" s="108">
        <v>10</v>
      </c>
      <c r="H223" s="108">
        <v>7</v>
      </c>
      <c r="I223" s="108">
        <f t="shared" si="51"/>
        <v>7</v>
      </c>
      <c r="J223" s="108" t="str">
        <f t="shared" si="52"/>
        <v>10_7</v>
      </c>
      <c r="K223" s="109">
        <v>3864</v>
      </c>
      <c r="L223" s="5"/>
      <c r="M223" s="108">
        <v>10</v>
      </c>
      <c r="N223" s="108">
        <v>7</v>
      </c>
      <c r="O223" s="108">
        <f t="shared" si="53"/>
        <v>7</v>
      </c>
      <c r="P223" s="108" t="str">
        <f t="shared" si="54"/>
        <v>10_7</v>
      </c>
      <c r="Q223" s="109">
        <v>3961</v>
      </c>
      <c r="R223" s="109"/>
      <c r="S223" s="108">
        <v>10</v>
      </c>
      <c r="T223" s="108">
        <v>7</v>
      </c>
      <c r="U223" s="108">
        <f t="shared" si="55"/>
        <v>7</v>
      </c>
      <c r="V223" s="108" t="str">
        <f t="shared" si="56"/>
        <v>10_7</v>
      </c>
      <c r="W223" s="109">
        <v>3961</v>
      </c>
      <c r="X223" s="109"/>
      <c r="Y223" s="108">
        <v>10</v>
      </c>
      <c r="Z223" s="108">
        <v>7</v>
      </c>
      <c r="AA223" s="108">
        <f t="shared" si="57"/>
        <v>7</v>
      </c>
      <c r="AB223" s="108" t="str">
        <f t="shared" si="58"/>
        <v>10_7</v>
      </c>
      <c r="AC223" s="109">
        <v>4040</v>
      </c>
      <c r="AD223" s="50"/>
      <c r="AE223" s="108">
        <v>10</v>
      </c>
      <c r="AF223" s="108">
        <v>7</v>
      </c>
      <c r="AG223" s="108">
        <f t="shared" si="59"/>
        <v>7</v>
      </c>
      <c r="AH223" s="108" t="str">
        <f t="shared" si="48"/>
        <v>10_7</v>
      </c>
      <c r="AI223" s="65">
        <f t="shared" si="60"/>
        <v>3961</v>
      </c>
      <c r="AJ223" s="65">
        <f t="shared" si="61"/>
        <v>4040</v>
      </c>
      <c r="AK223" s="136">
        <f t="shared" si="62"/>
        <v>4040</v>
      </c>
      <c r="AL223" s="43">
        <f t="shared" si="63"/>
        <v>25.897435897435898</v>
      </c>
      <c r="AM223" s="43"/>
      <c r="AN223" s="43"/>
      <c r="AO223" s="43"/>
      <c r="AP223" s="43"/>
      <c r="AQ223" s="43"/>
      <c r="AR223" s="5"/>
      <c r="AS223" s="5"/>
      <c r="AT223" s="5"/>
      <c r="AU223" s="5"/>
      <c r="AV223" s="5"/>
      <c r="AW223" s="5"/>
      <c r="AX223" s="6"/>
    </row>
    <row r="224" spans="1:50" x14ac:dyDescent="0.15">
      <c r="A224" s="108">
        <v>10</v>
      </c>
      <c r="B224" s="108">
        <v>8</v>
      </c>
      <c r="C224" s="108">
        <f t="shared" si="49"/>
        <v>8</v>
      </c>
      <c r="D224" s="108" t="str">
        <f t="shared" si="50"/>
        <v>10_8</v>
      </c>
      <c r="E224" s="109">
        <v>3864</v>
      </c>
      <c r="F224" s="108"/>
      <c r="G224" s="108">
        <v>10</v>
      </c>
      <c r="H224" s="108">
        <v>8</v>
      </c>
      <c r="I224" s="108">
        <f t="shared" si="51"/>
        <v>8</v>
      </c>
      <c r="J224" s="108" t="str">
        <f t="shared" si="52"/>
        <v>10_8</v>
      </c>
      <c r="K224" s="109">
        <v>3990</v>
      </c>
      <c r="L224" s="5"/>
      <c r="M224" s="108">
        <v>10</v>
      </c>
      <c r="N224" s="108">
        <v>8</v>
      </c>
      <c r="O224" s="108">
        <f t="shared" si="53"/>
        <v>8</v>
      </c>
      <c r="P224" s="108" t="str">
        <f t="shared" si="54"/>
        <v>10_8</v>
      </c>
      <c r="Q224" s="109">
        <v>4090</v>
      </c>
      <c r="R224" s="109"/>
      <c r="S224" s="108">
        <v>10</v>
      </c>
      <c r="T224" s="108">
        <v>8</v>
      </c>
      <c r="U224" s="108">
        <f t="shared" si="55"/>
        <v>8</v>
      </c>
      <c r="V224" s="108" t="str">
        <f t="shared" si="56"/>
        <v>10_8</v>
      </c>
      <c r="W224" s="109">
        <v>4090</v>
      </c>
      <c r="X224" s="109"/>
      <c r="Y224" s="108">
        <v>10</v>
      </c>
      <c r="Z224" s="108">
        <v>8</v>
      </c>
      <c r="AA224" s="108">
        <f t="shared" si="57"/>
        <v>8</v>
      </c>
      <c r="AB224" s="108" t="str">
        <f t="shared" si="58"/>
        <v>10_8</v>
      </c>
      <c r="AC224" s="109">
        <v>4172</v>
      </c>
      <c r="AD224" s="50"/>
      <c r="AE224" s="108">
        <v>10</v>
      </c>
      <c r="AF224" s="108">
        <v>8</v>
      </c>
      <c r="AG224" s="108">
        <f t="shared" si="59"/>
        <v>8</v>
      </c>
      <c r="AH224" s="108" t="str">
        <f t="shared" si="48"/>
        <v>10_8</v>
      </c>
      <c r="AI224" s="65">
        <f t="shared" si="60"/>
        <v>4090</v>
      </c>
      <c r="AJ224" s="65">
        <f t="shared" si="61"/>
        <v>4172</v>
      </c>
      <c r="AK224" s="136">
        <f t="shared" si="62"/>
        <v>4172</v>
      </c>
      <c r="AL224" s="43">
        <f t="shared" si="63"/>
        <v>26.743589743589745</v>
      </c>
      <c r="AM224" s="43"/>
      <c r="AN224" s="43"/>
      <c r="AO224" s="43"/>
      <c r="AP224" s="43"/>
      <c r="AQ224" s="43"/>
      <c r="AR224" s="5"/>
      <c r="AS224" s="5"/>
      <c r="AT224" s="5"/>
      <c r="AU224" s="5"/>
      <c r="AV224" s="5"/>
      <c r="AW224" s="5"/>
      <c r="AX224" s="6"/>
    </row>
    <row r="225" spans="1:50" x14ac:dyDescent="0.15">
      <c r="A225" s="108">
        <v>10</v>
      </c>
      <c r="B225" s="108">
        <v>9</v>
      </c>
      <c r="C225" s="108">
        <f t="shared" si="49"/>
        <v>9</v>
      </c>
      <c r="D225" s="108" t="str">
        <f t="shared" si="50"/>
        <v>10_9</v>
      </c>
      <c r="E225" s="109">
        <v>3989</v>
      </c>
      <c r="F225" s="108"/>
      <c r="G225" s="108">
        <v>10</v>
      </c>
      <c r="H225" s="108">
        <v>9</v>
      </c>
      <c r="I225" s="108">
        <f t="shared" si="51"/>
        <v>9</v>
      </c>
      <c r="J225" s="108" t="str">
        <f t="shared" si="52"/>
        <v>10_9</v>
      </c>
      <c r="K225" s="109">
        <v>4119</v>
      </c>
      <c r="L225" s="5"/>
      <c r="M225" s="108">
        <v>10</v>
      </c>
      <c r="N225" s="108">
        <v>9</v>
      </c>
      <c r="O225" s="108">
        <f t="shared" si="53"/>
        <v>9</v>
      </c>
      <c r="P225" s="108" t="str">
        <f t="shared" si="54"/>
        <v>10_9</v>
      </c>
      <c r="Q225" s="109">
        <v>4222</v>
      </c>
      <c r="R225" s="109"/>
      <c r="S225" s="108">
        <v>10</v>
      </c>
      <c r="T225" s="108">
        <v>9</v>
      </c>
      <c r="U225" s="108">
        <f t="shared" si="55"/>
        <v>9</v>
      </c>
      <c r="V225" s="108" t="str">
        <f t="shared" si="56"/>
        <v>10_9</v>
      </c>
      <c r="W225" s="109">
        <v>4222</v>
      </c>
      <c r="X225" s="109"/>
      <c r="Y225" s="108">
        <v>10</v>
      </c>
      <c r="Z225" s="108">
        <v>9</v>
      </c>
      <c r="AA225" s="108">
        <f t="shared" si="57"/>
        <v>9</v>
      </c>
      <c r="AB225" s="108" t="str">
        <f t="shared" si="58"/>
        <v>10_9</v>
      </c>
      <c r="AC225" s="109">
        <v>4306</v>
      </c>
      <c r="AD225" s="50"/>
      <c r="AE225" s="108">
        <v>10</v>
      </c>
      <c r="AF225" s="108">
        <v>9</v>
      </c>
      <c r="AG225" s="108">
        <f t="shared" si="59"/>
        <v>9</v>
      </c>
      <c r="AH225" s="108" t="str">
        <f t="shared" si="48"/>
        <v>10_9</v>
      </c>
      <c r="AI225" s="65">
        <f t="shared" si="60"/>
        <v>4222</v>
      </c>
      <c r="AJ225" s="65">
        <f t="shared" si="61"/>
        <v>4306</v>
      </c>
      <c r="AK225" s="136">
        <f t="shared" si="62"/>
        <v>4306</v>
      </c>
      <c r="AL225" s="43">
        <f t="shared" si="63"/>
        <v>27.602564102564102</v>
      </c>
      <c r="AM225" s="43"/>
      <c r="AN225" s="43"/>
      <c r="AO225" s="43"/>
      <c r="AP225" s="43"/>
      <c r="AQ225" s="43"/>
      <c r="AR225" s="5"/>
      <c r="AS225" s="5"/>
      <c r="AT225" s="5"/>
      <c r="AU225" s="5"/>
      <c r="AV225" s="5"/>
      <c r="AW225" s="5"/>
      <c r="AX225" s="6"/>
    </row>
    <row r="226" spans="1:50" x14ac:dyDescent="0.15">
      <c r="A226" s="108">
        <v>10</v>
      </c>
      <c r="B226" s="108">
        <v>10</v>
      </c>
      <c r="C226" s="108">
        <f t="shared" si="49"/>
        <v>10</v>
      </c>
      <c r="D226" s="108" t="str">
        <f t="shared" si="50"/>
        <v>10_10</v>
      </c>
      <c r="E226" s="109">
        <v>4118</v>
      </c>
      <c r="F226" s="108"/>
      <c r="G226" s="108">
        <v>10</v>
      </c>
      <c r="H226" s="108">
        <v>10</v>
      </c>
      <c r="I226" s="108">
        <f t="shared" si="51"/>
        <v>10</v>
      </c>
      <c r="J226" s="108" t="str">
        <f t="shared" si="52"/>
        <v>10_10</v>
      </c>
      <c r="K226" s="109">
        <v>4252</v>
      </c>
      <c r="L226" s="5"/>
      <c r="M226" s="108">
        <v>10</v>
      </c>
      <c r="N226" s="108">
        <v>10</v>
      </c>
      <c r="O226" s="108">
        <f t="shared" si="53"/>
        <v>10</v>
      </c>
      <c r="P226" s="108" t="str">
        <f t="shared" si="54"/>
        <v>10_10</v>
      </c>
      <c r="Q226" s="109">
        <v>4358</v>
      </c>
      <c r="R226" s="109"/>
      <c r="S226" s="108">
        <v>10</v>
      </c>
      <c r="T226" s="108">
        <v>10</v>
      </c>
      <c r="U226" s="108">
        <f t="shared" si="55"/>
        <v>10</v>
      </c>
      <c r="V226" s="108" t="str">
        <f t="shared" si="56"/>
        <v>10_10</v>
      </c>
      <c r="W226" s="109">
        <v>4358</v>
      </c>
      <c r="X226" s="109"/>
      <c r="Y226" s="108">
        <v>10</v>
      </c>
      <c r="Z226" s="108">
        <v>10</v>
      </c>
      <c r="AA226" s="108">
        <f t="shared" si="57"/>
        <v>10</v>
      </c>
      <c r="AB226" s="108" t="str">
        <f t="shared" si="58"/>
        <v>10_10</v>
      </c>
      <c r="AC226" s="109">
        <v>4445</v>
      </c>
      <c r="AD226" s="50"/>
      <c r="AE226" s="108">
        <v>10</v>
      </c>
      <c r="AF226" s="108">
        <v>10</v>
      </c>
      <c r="AG226" s="108">
        <f t="shared" si="59"/>
        <v>10</v>
      </c>
      <c r="AH226" s="108" t="str">
        <f t="shared" si="48"/>
        <v>10_10</v>
      </c>
      <c r="AI226" s="65">
        <f t="shared" si="60"/>
        <v>4358</v>
      </c>
      <c r="AJ226" s="65">
        <f t="shared" si="61"/>
        <v>4445</v>
      </c>
      <c r="AK226" s="136">
        <f t="shared" si="62"/>
        <v>4445</v>
      </c>
      <c r="AL226" s="43">
        <f t="shared" si="63"/>
        <v>28.493589743589745</v>
      </c>
      <c r="AM226" s="43"/>
      <c r="AN226" s="43"/>
      <c r="AO226" s="43"/>
      <c r="AP226" s="43"/>
      <c r="AQ226" s="43"/>
      <c r="AR226" s="5"/>
      <c r="AS226" s="5"/>
      <c r="AT226" s="5"/>
      <c r="AU226" s="5"/>
      <c r="AV226" s="5"/>
      <c r="AW226" s="5"/>
      <c r="AX226" s="6"/>
    </row>
    <row r="227" spans="1:50" x14ac:dyDescent="0.15">
      <c r="A227" s="108">
        <v>10</v>
      </c>
      <c r="B227" s="108">
        <v>11</v>
      </c>
      <c r="C227" s="108">
        <f t="shared" si="49"/>
        <v>11</v>
      </c>
      <c r="D227" s="108" t="str">
        <f t="shared" si="50"/>
        <v>10_11</v>
      </c>
      <c r="E227" s="109">
        <v>4261</v>
      </c>
      <c r="F227" s="108"/>
      <c r="G227" s="108">
        <v>10</v>
      </c>
      <c r="H227" s="108">
        <v>11</v>
      </c>
      <c r="I227" s="108">
        <f t="shared" si="51"/>
        <v>11</v>
      </c>
      <c r="J227" s="108" t="str">
        <f t="shared" si="52"/>
        <v>10_11</v>
      </c>
      <c r="K227" s="109">
        <v>4399</v>
      </c>
      <c r="L227" s="5"/>
      <c r="M227" s="108">
        <v>10</v>
      </c>
      <c r="N227" s="108">
        <v>11</v>
      </c>
      <c r="O227" s="108">
        <f t="shared" si="53"/>
        <v>11</v>
      </c>
      <c r="P227" s="108" t="str">
        <f t="shared" si="54"/>
        <v>10_11</v>
      </c>
      <c r="Q227" s="109">
        <v>4509</v>
      </c>
      <c r="R227" s="109"/>
      <c r="S227" s="108">
        <v>10</v>
      </c>
      <c r="T227" s="108">
        <v>11</v>
      </c>
      <c r="U227" s="108">
        <f t="shared" si="55"/>
        <v>11</v>
      </c>
      <c r="V227" s="108" t="str">
        <f t="shared" si="56"/>
        <v>10_11</v>
      </c>
      <c r="W227" s="109">
        <v>4509</v>
      </c>
      <c r="X227" s="109"/>
      <c r="Y227" s="108">
        <v>10</v>
      </c>
      <c r="Z227" s="108">
        <v>11</v>
      </c>
      <c r="AA227" s="108">
        <f t="shared" si="57"/>
        <v>11</v>
      </c>
      <c r="AB227" s="108" t="str">
        <f t="shared" si="58"/>
        <v>10_11</v>
      </c>
      <c r="AC227" s="109">
        <v>4599</v>
      </c>
      <c r="AD227" s="50"/>
      <c r="AE227" s="108">
        <v>10</v>
      </c>
      <c r="AF227" s="108">
        <v>11</v>
      </c>
      <c r="AG227" s="108">
        <f t="shared" si="59"/>
        <v>11</v>
      </c>
      <c r="AH227" s="108" t="str">
        <f t="shared" si="48"/>
        <v>10_11</v>
      </c>
      <c r="AI227" s="65">
        <f t="shared" si="60"/>
        <v>4509</v>
      </c>
      <c r="AJ227" s="65">
        <f t="shared" si="61"/>
        <v>4599</v>
      </c>
      <c r="AK227" s="136">
        <f t="shared" si="62"/>
        <v>4599</v>
      </c>
      <c r="AL227" s="43">
        <f t="shared" si="63"/>
        <v>29.48076923076923</v>
      </c>
      <c r="AM227" s="43"/>
      <c r="AN227" s="43"/>
      <c r="AO227" s="43"/>
      <c r="AP227" s="43"/>
      <c r="AQ227" s="43"/>
      <c r="AR227" s="5"/>
      <c r="AS227" s="5"/>
      <c r="AT227" s="5"/>
      <c r="AU227" s="5"/>
      <c r="AV227" s="5"/>
      <c r="AW227" s="5"/>
      <c r="AX227" s="6"/>
    </row>
    <row r="228" spans="1:50" x14ac:dyDescent="0.15">
      <c r="A228" s="108">
        <v>10</v>
      </c>
      <c r="B228" s="108">
        <v>12</v>
      </c>
      <c r="C228" s="108">
        <f t="shared" si="49"/>
        <v>12</v>
      </c>
      <c r="D228" s="108" t="str">
        <f t="shared" si="50"/>
        <v>10_12</v>
      </c>
      <c r="E228" s="109">
        <v>4413</v>
      </c>
      <c r="F228" s="108"/>
      <c r="G228" s="108">
        <v>10</v>
      </c>
      <c r="H228" s="108">
        <v>12</v>
      </c>
      <c r="I228" s="108">
        <f t="shared" si="51"/>
        <v>12</v>
      </c>
      <c r="J228" s="108" t="str">
        <f t="shared" si="52"/>
        <v>10_12</v>
      </c>
      <c r="K228" s="109">
        <v>4556</v>
      </c>
      <c r="L228" s="5"/>
      <c r="M228" s="108">
        <v>10</v>
      </c>
      <c r="N228" s="108">
        <v>12</v>
      </c>
      <c r="O228" s="108">
        <f t="shared" si="53"/>
        <v>12</v>
      </c>
      <c r="P228" s="108" t="str">
        <f t="shared" si="54"/>
        <v>10_12</v>
      </c>
      <c r="Q228" s="109">
        <v>4670</v>
      </c>
      <c r="R228" s="109"/>
      <c r="S228" s="108">
        <v>10</v>
      </c>
      <c r="T228" s="108">
        <v>12</v>
      </c>
      <c r="U228" s="108">
        <f t="shared" si="55"/>
        <v>12</v>
      </c>
      <c r="V228" s="108" t="str">
        <f t="shared" si="56"/>
        <v>10_12</v>
      </c>
      <c r="W228" s="109">
        <v>4670</v>
      </c>
      <c r="X228" s="109"/>
      <c r="Y228" s="108">
        <v>10</v>
      </c>
      <c r="Z228" s="108">
        <v>12</v>
      </c>
      <c r="AA228" s="108">
        <f t="shared" si="57"/>
        <v>12</v>
      </c>
      <c r="AB228" s="108" t="str">
        <f t="shared" si="58"/>
        <v>10_12</v>
      </c>
      <c r="AC228" s="109">
        <v>4763</v>
      </c>
      <c r="AD228" s="50"/>
      <c r="AE228" s="108">
        <v>10</v>
      </c>
      <c r="AF228" s="108">
        <v>12</v>
      </c>
      <c r="AG228" s="108">
        <f t="shared" si="59"/>
        <v>12</v>
      </c>
      <c r="AH228" s="108" t="str">
        <f t="shared" si="48"/>
        <v>10_12</v>
      </c>
      <c r="AI228" s="65">
        <f t="shared" si="60"/>
        <v>4670</v>
      </c>
      <c r="AJ228" s="65">
        <f t="shared" si="61"/>
        <v>4763</v>
      </c>
      <c r="AK228" s="136">
        <f t="shared" si="62"/>
        <v>4763</v>
      </c>
      <c r="AL228" s="43">
        <f t="shared" si="63"/>
        <v>30.532051282051281</v>
      </c>
      <c r="AM228" s="43"/>
      <c r="AN228" s="43"/>
      <c r="AO228" s="43"/>
      <c r="AP228" s="43"/>
      <c r="AQ228" s="43"/>
      <c r="AR228" s="5"/>
      <c r="AS228" s="5"/>
      <c r="AT228" s="5"/>
      <c r="AU228" s="5"/>
      <c r="AV228" s="5"/>
      <c r="AW228" s="5"/>
      <c r="AX228" s="6"/>
    </row>
    <row r="229" spans="1:50" x14ac:dyDescent="0.15">
      <c r="A229" s="108">
        <v>10</v>
      </c>
      <c r="B229" s="108">
        <v>13</v>
      </c>
      <c r="C229" s="108">
        <f t="shared" si="49"/>
        <v>13</v>
      </c>
      <c r="D229" s="108" t="str">
        <f t="shared" si="50"/>
        <v>10_13</v>
      </c>
      <c r="E229" s="109">
        <v>4564</v>
      </c>
      <c r="F229" s="108"/>
      <c r="G229" s="108">
        <v>10</v>
      </c>
      <c r="H229" s="108">
        <v>13</v>
      </c>
      <c r="I229" s="108">
        <f t="shared" si="51"/>
        <v>13</v>
      </c>
      <c r="J229" s="108" t="str">
        <f t="shared" si="52"/>
        <v>10_13</v>
      </c>
      <c r="K229" s="109">
        <v>4712</v>
      </c>
      <c r="L229" s="5"/>
      <c r="M229" s="108">
        <v>10</v>
      </c>
      <c r="N229" s="108">
        <v>13</v>
      </c>
      <c r="O229" s="108">
        <f t="shared" si="53"/>
        <v>13</v>
      </c>
      <c r="P229" s="108" t="str">
        <f t="shared" si="54"/>
        <v>10_13</v>
      </c>
      <c r="Q229" s="109">
        <v>4830</v>
      </c>
      <c r="R229" s="109"/>
      <c r="S229" s="108">
        <v>10</v>
      </c>
      <c r="T229" s="108">
        <v>13</v>
      </c>
      <c r="U229" s="108">
        <f t="shared" si="55"/>
        <v>13</v>
      </c>
      <c r="V229" s="108" t="str">
        <f t="shared" si="56"/>
        <v>10_13</v>
      </c>
      <c r="W229" s="109">
        <v>4830</v>
      </c>
      <c r="X229" s="109"/>
      <c r="Y229" s="108">
        <v>10</v>
      </c>
      <c r="Z229" s="108">
        <v>13</v>
      </c>
      <c r="AA229" s="108">
        <f t="shared" si="57"/>
        <v>13</v>
      </c>
      <c r="AB229" s="108" t="str">
        <f t="shared" si="58"/>
        <v>10_13</v>
      </c>
      <c r="AC229" s="109">
        <v>4927</v>
      </c>
      <c r="AD229" s="50"/>
      <c r="AE229" s="108">
        <v>10</v>
      </c>
      <c r="AF229" s="108">
        <v>13</v>
      </c>
      <c r="AG229" s="108">
        <f t="shared" si="59"/>
        <v>13</v>
      </c>
      <c r="AH229" s="108" t="str">
        <f t="shared" si="48"/>
        <v>10_13</v>
      </c>
      <c r="AI229" s="65">
        <f t="shared" si="60"/>
        <v>4830</v>
      </c>
      <c r="AJ229" s="65">
        <f t="shared" si="61"/>
        <v>4927</v>
      </c>
      <c r="AK229" s="136">
        <f t="shared" si="62"/>
        <v>4927</v>
      </c>
      <c r="AL229" s="43">
        <f t="shared" si="63"/>
        <v>31.583333333333332</v>
      </c>
      <c r="AM229" s="43"/>
      <c r="AN229" s="43"/>
      <c r="AO229" s="43"/>
      <c r="AP229" s="43"/>
      <c r="AQ229" s="43"/>
      <c r="AR229" s="5"/>
      <c r="AS229" s="5"/>
      <c r="AT229" s="5"/>
      <c r="AU229" s="5"/>
      <c r="AV229" s="5"/>
      <c r="AW229" s="5"/>
      <c r="AX229" s="6"/>
    </row>
    <row r="230" spans="1:50" x14ac:dyDescent="0.15">
      <c r="A230" s="108">
        <v>10</v>
      </c>
      <c r="B230" s="108" t="s">
        <v>3</v>
      </c>
      <c r="C230" s="108" t="str">
        <f t="shared" si="49"/>
        <v>u1</v>
      </c>
      <c r="D230" s="108" t="str">
        <f t="shared" si="50"/>
        <v>10_u1</v>
      </c>
      <c r="E230" s="109">
        <v>4727</v>
      </c>
      <c r="F230" s="108"/>
      <c r="G230" s="108">
        <v>10</v>
      </c>
      <c r="H230" s="108" t="s">
        <v>3</v>
      </c>
      <c r="I230" s="108" t="str">
        <f t="shared" si="51"/>
        <v>u1</v>
      </c>
      <c r="J230" s="108" t="str">
        <f t="shared" si="52"/>
        <v>10_u1</v>
      </c>
      <c r="K230" s="109">
        <v>4881</v>
      </c>
      <c r="L230" s="5"/>
      <c r="M230" s="108">
        <v>10</v>
      </c>
      <c r="N230" s="108" t="s">
        <v>3</v>
      </c>
      <c r="O230" s="108" t="str">
        <f t="shared" si="53"/>
        <v>u1</v>
      </c>
      <c r="P230" s="108" t="str">
        <f t="shared" si="54"/>
        <v>10_u1</v>
      </c>
      <c r="Q230" s="109">
        <v>5003</v>
      </c>
      <c r="R230" s="109"/>
      <c r="S230" s="108">
        <v>10</v>
      </c>
      <c r="T230" s="108" t="s">
        <v>3</v>
      </c>
      <c r="U230" s="108" t="str">
        <f t="shared" si="55"/>
        <v>u1</v>
      </c>
      <c r="V230" s="108" t="str">
        <f t="shared" si="56"/>
        <v>10_u1</v>
      </c>
      <c r="W230" s="109">
        <v>5003</v>
      </c>
      <c r="X230" s="109"/>
      <c r="Y230" s="108">
        <v>10</v>
      </c>
      <c r="Z230" s="108" t="s">
        <v>3</v>
      </c>
      <c r="AA230" s="108" t="str">
        <f t="shared" si="57"/>
        <v>u1</v>
      </c>
      <c r="AB230" s="108" t="str">
        <f t="shared" si="58"/>
        <v>10_u1</v>
      </c>
      <c r="AC230" s="109">
        <v>5103</v>
      </c>
      <c r="AD230" s="50"/>
      <c r="AE230" s="108">
        <v>10</v>
      </c>
      <c r="AF230" s="108" t="s">
        <v>3</v>
      </c>
      <c r="AG230" s="108" t="str">
        <f t="shared" si="59"/>
        <v>u1</v>
      </c>
      <c r="AH230" s="108" t="str">
        <f t="shared" si="48"/>
        <v>10_u1</v>
      </c>
      <c r="AI230" s="65">
        <f t="shared" si="60"/>
        <v>5003</v>
      </c>
      <c r="AJ230" s="65">
        <f t="shared" si="61"/>
        <v>5103</v>
      </c>
      <c r="AK230" s="136">
        <f t="shared" si="62"/>
        <v>5103</v>
      </c>
      <c r="AL230" s="43">
        <f t="shared" si="63"/>
        <v>32.71153846153846</v>
      </c>
      <c r="AM230" s="43"/>
      <c r="AN230" s="43"/>
      <c r="AO230" s="43"/>
      <c r="AP230" s="43"/>
      <c r="AQ230" s="43"/>
      <c r="AR230" s="5"/>
      <c r="AS230" s="5"/>
      <c r="AT230" s="5"/>
      <c r="AU230" s="5"/>
      <c r="AV230" s="5"/>
      <c r="AW230" s="5"/>
      <c r="AX230" s="6"/>
    </row>
    <row r="231" spans="1:50" x14ac:dyDescent="0.15">
      <c r="A231" s="108">
        <v>10</v>
      </c>
      <c r="B231" s="108" t="s">
        <v>4</v>
      </c>
      <c r="C231" s="108" t="str">
        <f t="shared" si="49"/>
        <v>u2</v>
      </c>
      <c r="D231" s="108" t="str">
        <f t="shared" si="50"/>
        <v>10_u2</v>
      </c>
      <c r="E231" s="109">
        <v>4889</v>
      </c>
      <c r="F231" s="108"/>
      <c r="G231" s="108">
        <v>10</v>
      </c>
      <c r="H231" s="108" t="s">
        <v>4</v>
      </c>
      <c r="I231" s="108" t="str">
        <f t="shared" si="51"/>
        <v>u2</v>
      </c>
      <c r="J231" s="108" t="str">
        <f t="shared" si="52"/>
        <v>10_u2</v>
      </c>
      <c r="K231" s="109">
        <v>5048</v>
      </c>
      <c r="L231" s="5"/>
      <c r="M231" s="108">
        <v>10</v>
      </c>
      <c r="N231" s="108" t="s">
        <v>4</v>
      </c>
      <c r="O231" s="108" t="str">
        <f t="shared" si="53"/>
        <v>u2</v>
      </c>
      <c r="P231" s="108" t="str">
        <f t="shared" si="54"/>
        <v>10_u2</v>
      </c>
      <c r="Q231" s="109">
        <v>5174</v>
      </c>
      <c r="R231" s="109"/>
      <c r="S231" s="108">
        <v>10</v>
      </c>
      <c r="T231" s="108" t="s">
        <v>4</v>
      </c>
      <c r="U231" s="108" t="str">
        <f t="shared" si="55"/>
        <v>u2</v>
      </c>
      <c r="V231" s="108" t="str">
        <f t="shared" si="56"/>
        <v>10_u2</v>
      </c>
      <c r="W231" s="109">
        <v>5174</v>
      </c>
      <c r="X231" s="109"/>
      <c r="Y231" s="108">
        <v>10</v>
      </c>
      <c r="Z231" s="108" t="s">
        <v>4</v>
      </c>
      <c r="AA231" s="108" t="str">
        <f t="shared" si="57"/>
        <v>u2</v>
      </c>
      <c r="AB231" s="108" t="str">
        <f t="shared" si="58"/>
        <v>10_u2</v>
      </c>
      <c r="AC231" s="109">
        <v>5277</v>
      </c>
      <c r="AD231" s="50"/>
      <c r="AE231" s="108">
        <v>10</v>
      </c>
      <c r="AF231" s="108" t="s">
        <v>4</v>
      </c>
      <c r="AG231" s="108" t="str">
        <f t="shared" si="59"/>
        <v>u2</v>
      </c>
      <c r="AH231" s="108" t="str">
        <f t="shared" si="48"/>
        <v>10_u2</v>
      </c>
      <c r="AI231" s="65">
        <f t="shared" si="60"/>
        <v>5174</v>
      </c>
      <c r="AJ231" s="65">
        <f t="shared" si="61"/>
        <v>5277</v>
      </c>
      <c r="AK231" s="136">
        <f t="shared" si="62"/>
        <v>5277</v>
      </c>
      <c r="AL231" s="43">
        <f t="shared" si="63"/>
        <v>33.82692307692308</v>
      </c>
      <c r="AM231" s="43"/>
      <c r="AN231" s="43"/>
      <c r="AO231" s="43"/>
      <c r="AP231" s="43"/>
      <c r="AQ231" s="43"/>
      <c r="AR231" s="5"/>
      <c r="AS231" s="5"/>
      <c r="AT231" s="5"/>
      <c r="AU231" s="5"/>
      <c r="AV231" s="5"/>
      <c r="AW231" s="5"/>
      <c r="AX231" s="6"/>
    </row>
    <row r="232" spans="1:50" x14ac:dyDescent="0.15">
      <c r="A232" s="108">
        <v>10</v>
      </c>
      <c r="B232" s="108" t="s">
        <v>5</v>
      </c>
      <c r="C232" s="108" t="str">
        <f t="shared" si="49"/>
        <v>a</v>
      </c>
      <c r="D232" s="108" t="str">
        <f t="shared" si="50"/>
        <v>10_a</v>
      </c>
      <c r="E232" s="109">
        <v>4727</v>
      </c>
      <c r="F232" s="108"/>
      <c r="G232" s="108">
        <v>10</v>
      </c>
      <c r="H232" s="108" t="s">
        <v>5</v>
      </c>
      <c r="I232" s="108" t="str">
        <f t="shared" si="51"/>
        <v>a</v>
      </c>
      <c r="J232" s="108" t="str">
        <f t="shared" si="52"/>
        <v>10_a</v>
      </c>
      <c r="K232" s="109">
        <v>4881</v>
      </c>
      <c r="L232" s="5"/>
      <c r="M232" s="108">
        <v>10</v>
      </c>
      <c r="N232" s="108" t="s">
        <v>5</v>
      </c>
      <c r="O232" s="108" t="str">
        <f t="shared" si="53"/>
        <v>a</v>
      </c>
      <c r="P232" s="108" t="str">
        <f t="shared" si="54"/>
        <v>10_a</v>
      </c>
      <c r="Q232" s="109">
        <v>5003</v>
      </c>
      <c r="R232" s="109"/>
      <c r="S232" s="108">
        <v>10</v>
      </c>
      <c r="T232" s="108" t="s">
        <v>5</v>
      </c>
      <c r="U232" s="108" t="str">
        <f t="shared" si="55"/>
        <v>a</v>
      </c>
      <c r="V232" s="108" t="str">
        <f t="shared" si="56"/>
        <v>10_a</v>
      </c>
      <c r="W232" s="109">
        <v>5003</v>
      </c>
      <c r="X232" s="109"/>
      <c r="Y232" s="108">
        <v>10</v>
      </c>
      <c r="Z232" s="108" t="s">
        <v>5</v>
      </c>
      <c r="AA232" s="108" t="str">
        <f t="shared" si="57"/>
        <v>a</v>
      </c>
      <c r="AB232" s="108" t="str">
        <f t="shared" si="58"/>
        <v>10_a</v>
      </c>
      <c r="AC232" s="109">
        <v>5103</v>
      </c>
      <c r="AD232" s="50"/>
      <c r="AE232" s="108">
        <v>10</v>
      </c>
      <c r="AF232" s="108" t="s">
        <v>5</v>
      </c>
      <c r="AG232" s="108" t="str">
        <f t="shared" si="59"/>
        <v>a</v>
      </c>
      <c r="AH232" s="108" t="str">
        <f t="shared" si="48"/>
        <v>10_a</v>
      </c>
      <c r="AI232" s="65">
        <f t="shared" si="60"/>
        <v>5003</v>
      </c>
      <c r="AJ232" s="65">
        <f t="shared" si="61"/>
        <v>5103</v>
      </c>
      <c r="AK232" s="136">
        <f t="shared" si="62"/>
        <v>5103</v>
      </c>
      <c r="AL232" s="43">
        <f t="shared" si="63"/>
        <v>32.71153846153846</v>
      </c>
      <c r="AM232" s="43"/>
      <c r="AN232" s="43"/>
      <c r="AO232" s="43"/>
      <c r="AP232" s="43"/>
      <c r="AQ232" s="43"/>
      <c r="AR232" s="5"/>
      <c r="AS232" s="5"/>
      <c r="AT232" s="5"/>
      <c r="AU232" s="5"/>
      <c r="AV232" s="5"/>
      <c r="AW232" s="5"/>
      <c r="AX232" s="6"/>
    </row>
    <row r="233" spans="1:50" x14ac:dyDescent="0.15">
      <c r="A233" s="108">
        <v>10</v>
      </c>
      <c r="B233" s="108" t="s">
        <v>6</v>
      </c>
      <c r="C233" s="108" t="str">
        <f t="shared" si="49"/>
        <v>b</v>
      </c>
      <c r="D233" s="108" t="str">
        <f t="shared" si="50"/>
        <v>10_b</v>
      </c>
      <c r="E233" s="109">
        <v>4889</v>
      </c>
      <c r="F233" s="108"/>
      <c r="G233" s="108">
        <v>10</v>
      </c>
      <c r="H233" s="108" t="s">
        <v>6</v>
      </c>
      <c r="I233" s="108" t="str">
        <f t="shared" si="51"/>
        <v>b</v>
      </c>
      <c r="J233" s="108" t="str">
        <f t="shared" si="52"/>
        <v>10_b</v>
      </c>
      <c r="K233" s="109">
        <v>5048</v>
      </c>
      <c r="L233" s="5"/>
      <c r="M233" s="108">
        <v>10</v>
      </c>
      <c r="N233" s="108" t="s">
        <v>6</v>
      </c>
      <c r="O233" s="108" t="str">
        <f t="shared" si="53"/>
        <v>b</v>
      </c>
      <c r="P233" s="108" t="str">
        <f t="shared" si="54"/>
        <v>10_b</v>
      </c>
      <c r="Q233" s="109">
        <v>5174</v>
      </c>
      <c r="R233" s="109"/>
      <c r="S233" s="108">
        <v>10</v>
      </c>
      <c r="T233" s="108" t="s">
        <v>6</v>
      </c>
      <c r="U233" s="108" t="str">
        <f t="shared" si="55"/>
        <v>b</v>
      </c>
      <c r="V233" s="108" t="str">
        <f t="shared" si="56"/>
        <v>10_b</v>
      </c>
      <c r="W233" s="109">
        <v>5174</v>
      </c>
      <c r="X233" s="109"/>
      <c r="Y233" s="108">
        <v>10</v>
      </c>
      <c r="Z233" s="108" t="s">
        <v>6</v>
      </c>
      <c r="AA233" s="108" t="str">
        <f t="shared" si="57"/>
        <v>b</v>
      </c>
      <c r="AB233" s="108" t="str">
        <f t="shared" si="58"/>
        <v>10_b</v>
      </c>
      <c r="AC233" s="109">
        <v>5277</v>
      </c>
      <c r="AD233" s="50"/>
      <c r="AE233" s="108">
        <v>10</v>
      </c>
      <c r="AF233" s="108" t="s">
        <v>6</v>
      </c>
      <c r="AG233" s="108" t="str">
        <f t="shared" si="59"/>
        <v>b</v>
      </c>
      <c r="AH233" s="108" t="str">
        <f t="shared" si="48"/>
        <v>10_b</v>
      </c>
      <c r="AI233" s="65">
        <f t="shared" si="60"/>
        <v>5174</v>
      </c>
      <c r="AJ233" s="65">
        <f t="shared" si="61"/>
        <v>5277</v>
      </c>
      <c r="AK233" s="136">
        <f t="shared" si="62"/>
        <v>5277</v>
      </c>
      <c r="AL233" s="43">
        <f t="shared" si="63"/>
        <v>33.82692307692308</v>
      </c>
      <c r="AM233" s="43"/>
      <c r="AN233" s="43"/>
      <c r="AO233" s="43"/>
      <c r="AP233" s="43"/>
      <c r="AQ233" s="43"/>
      <c r="AR233" s="5"/>
      <c r="AS233" s="5"/>
      <c r="AT233" s="5"/>
      <c r="AU233" s="5"/>
      <c r="AV233" s="5"/>
      <c r="AW233" s="5"/>
      <c r="AX233" s="6"/>
    </row>
    <row r="234" spans="1:50" x14ac:dyDescent="0.15">
      <c r="A234" s="108">
        <v>10</v>
      </c>
      <c r="B234" s="108" t="s">
        <v>7</v>
      </c>
      <c r="C234" s="108" t="str">
        <f t="shared" si="49"/>
        <v>c</v>
      </c>
      <c r="D234" s="108" t="str">
        <f t="shared" si="50"/>
        <v>10_c</v>
      </c>
      <c r="E234" s="109">
        <v>5061</v>
      </c>
      <c r="F234" s="108"/>
      <c r="G234" s="108">
        <v>10</v>
      </c>
      <c r="H234" s="108" t="s">
        <v>7</v>
      </c>
      <c r="I234" s="108" t="str">
        <f t="shared" si="51"/>
        <v>c</v>
      </c>
      <c r="J234" s="108" t="str">
        <f t="shared" si="52"/>
        <v>10_c</v>
      </c>
      <c r="K234" s="109">
        <v>5225</v>
      </c>
      <c r="L234" s="5"/>
      <c r="M234" s="108">
        <v>10</v>
      </c>
      <c r="N234" s="108" t="s">
        <v>7</v>
      </c>
      <c r="O234" s="108" t="str">
        <f t="shared" si="53"/>
        <v>c</v>
      </c>
      <c r="P234" s="108" t="str">
        <f t="shared" si="54"/>
        <v>10_c</v>
      </c>
      <c r="Q234" s="109">
        <v>5356</v>
      </c>
      <c r="R234" s="109"/>
      <c r="S234" s="108">
        <v>10</v>
      </c>
      <c r="T234" s="108" t="s">
        <v>7</v>
      </c>
      <c r="U234" s="108" t="str">
        <f t="shared" si="55"/>
        <v>c</v>
      </c>
      <c r="V234" s="108" t="str">
        <f t="shared" si="56"/>
        <v>10_c</v>
      </c>
      <c r="W234" s="109">
        <v>5356</v>
      </c>
      <c r="X234" s="109"/>
      <c r="Y234" s="108">
        <v>10</v>
      </c>
      <c r="Z234" s="108" t="s">
        <v>7</v>
      </c>
      <c r="AA234" s="108" t="str">
        <f t="shared" si="57"/>
        <v>c</v>
      </c>
      <c r="AB234" s="108" t="str">
        <f t="shared" si="58"/>
        <v>10_c</v>
      </c>
      <c r="AC234" s="109">
        <v>5463</v>
      </c>
      <c r="AD234" s="50"/>
      <c r="AE234" s="108">
        <v>10</v>
      </c>
      <c r="AF234" s="108" t="s">
        <v>7</v>
      </c>
      <c r="AG234" s="108" t="str">
        <f t="shared" si="59"/>
        <v>c</v>
      </c>
      <c r="AH234" s="108" t="str">
        <f t="shared" si="48"/>
        <v>10_c</v>
      </c>
      <c r="AI234" s="65">
        <f t="shared" si="60"/>
        <v>5356</v>
      </c>
      <c r="AJ234" s="65">
        <f t="shared" si="61"/>
        <v>5463</v>
      </c>
      <c r="AK234" s="136">
        <f t="shared" si="62"/>
        <v>5463</v>
      </c>
      <c r="AL234" s="43">
        <f t="shared" si="63"/>
        <v>35.019230769230766</v>
      </c>
      <c r="AM234" s="43"/>
      <c r="AN234" s="43"/>
      <c r="AO234" s="43"/>
      <c r="AP234" s="43"/>
      <c r="AQ234" s="43"/>
      <c r="AR234" s="5"/>
      <c r="AS234" s="5"/>
      <c r="AT234" s="5"/>
      <c r="AU234" s="5"/>
      <c r="AV234" s="5"/>
      <c r="AW234" s="5"/>
      <c r="AX234" s="6"/>
    </row>
    <row r="235" spans="1:50" x14ac:dyDescent="0.15">
      <c r="A235" s="108">
        <v>10</v>
      </c>
      <c r="B235" s="108" t="s">
        <v>8</v>
      </c>
      <c r="C235" s="108" t="str">
        <f t="shared" si="49"/>
        <v>d</v>
      </c>
      <c r="D235" s="108" t="str">
        <f t="shared" si="50"/>
        <v>10_d</v>
      </c>
      <c r="E235" s="109">
        <v>5243</v>
      </c>
      <c r="F235" s="108"/>
      <c r="G235" s="108">
        <v>10</v>
      </c>
      <c r="H235" s="108" t="s">
        <v>8</v>
      </c>
      <c r="I235" s="108" t="str">
        <f t="shared" si="51"/>
        <v>d</v>
      </c>
      <c r="J235" s="108" t="str">
        <f t="shared" si="52"/>
        <v>10_d</v>
      </c>
      <c r="K235" s="109">
        <v>5413</v>
      </c>
      <c r="L235" s="5"/>
      <c r="M235" s="108">
        <v>10</v>
      </c>
      <c r="N235" s="108" t="s">
        <v>8</v>
      </c>
      <c r="O235" s="108" t="str">
        <f t="shared" si="53"/>
        <v>d</v>
      </c>
      <c r="P235" s="108" t="str">
        <f t="shared" si="54"/>
        <v>10_d</v>
      </c>
      <c r="Q235" s="109">
        <v>5548</v>
      </c>
      <c r="R235" s="109"/>
      <c r="S235" s="108">
        <v>10</v>
      </c>
      <c r="T235" s="108" t="s">
        <v>8</v>
      </c>
      <c r="U235" s="108" t="str">
        <f t="shared" si="55"/>
        <v>d</v>
      </c>
      <c r="V235" s="108" t="str">
        <f t="shared" si="56"/>
        <v>10_d</v>
      </c>
      <c r="W235" s="109">
        <v>5548</v>
      </c>
      <c r="X235" s="109"/>
      <c r="Y235" s="108">
        <v>10</v>
      </c>
      <c r="Z235" s="108" t="s">
        <v>8</v>
      </c>
      <c r="AA235" s="108" t="str">
        <f t="shared" si="57"/>
        <v>d</v>
      </c>
      <c r="AB235" s="108" t="str">
        <f t="shared" si="58"/>
        <v>10_d</v>
      </c>
      <c r="AC235" s="109">
        <v>5659</v>
      </c>
      <c r="AD235" s="50"/>
      <c r="AE235" s="108">
        <v>10</v>
      </c>
      <c r="AF235" s="108" t="s">
        <v>8</v>
      </c>
      <c r="AG235" s="108" t="str">
        <f t="shared" si="59"/>
        <v>d</v>
      </c>
      <c r="AH235" s="108" t="str">
        <f t="shared" si="48"/>
        <v>10_d</v>
      </c>
      <c r="AI235" s="65">
        <f t="shared" si="60"/>
        <v>5548</v>
      </c>
      <c r="AJ235" s="65">
        <f t="shared" si="61"/>
        <v>5659</v>
      </c>
      <c r="AK235" s="136">
        <f t="shared" si="62"/>
        <v>5659</v>
      </c>
      <c r="AL235" s="43">
        <f t="shared" si="63"/>
        <v>36.275641025641029</v>
      </c>
      <c r="AM235" s="43"/>
      <c r="AN235" s="43"/>
      <c r="AO235" s="43"/>
      <c r="AP235" s="43"/>
      <c r="AQ235" s="43"/>
      <c r="AR235" s="5"/>
      <c r="AS235" s="5"/>
      <c r="AT235" s="5"/>
      <c r="AU235" s="5"/>
      <c r="AV235" s="5"/>
      <c r="AW235" s="5"/>
      <c r="AX235" s="6"/>
    </row>
    <row r="236" spans="1:50" x14ac:dyDescent="0.15">
      <c r="A236" s="108">
        <v>10</v>
      </c>
      <c r="B236" s="108" t="s">
        <v>9</v>
      </c>
      <c r="C236" s="108" t="str">
        <f t="shared" si="49"/>
        <v>e</v>
      </c>
      <c r="D236" s="108" t="str">
        <f t="shared" si="50"/>
        <v>10_e</v>
      </c>
      <c r="E236" s="109">
        <v>5427</v>
      </c>
      <c r="F236" s="108"/>
      <c r="G236" s="108">
        <v>10</v>
      </c>
      <c r="H236" s="108" t="s">
        <v>9</v>
      </c>
      <c r="I236" s="108" t="str">
        <f t="shared" si="51"/>
        <v>e</v>
      </c>
      <c r="J236" s="108" t="str">
        <f t="shared" si="52"/>
        <v>10_e</v>
      </c>
      <c r="K236" s="109">
        <v>5603</v>
      </c>
      <c r="L236" s="5"/>
      <c r="M236" s="108">
        <v>10</v>
      </c>
      <c r="N236" s="108" t="s">
        <v>9</v>
      </c>
      <c r="O236" s="108" t="str">
        <f t="shared" si="53"/>
        <v>e</v>
      </c>
      <c r="P236" s="108" t="str">
        <f t="shared" si="54"/>
        <v>10_e</v>
      </c>
      <c r="Q236" s="109">
        <v>5743</v>
      </c>
      <c r="R236" s="109"/>
      <c r="S236" s="108">
        <v>10</v>
      </c>
      <c r="T236" s="108" t="s">
        <v>9</v>
      </c>
      <c r="U236" s="108" t="str">
        <f t="shared" si="55"/>
        <v>e</v>
      </c>
      <c r="V236" s="108" t="str">
        <f t="shared" si="56"/>
        <v>10_e</v>
      </c>
      <c r="W236" s="109">
        <v>5743</v>
      </c>
      <c r="X236" s="109"/>
      <c r="Y236" s="108">
        <v>10</v>
      </c>
      <c r="Z236" s="108" t="s">
        <v>9</v>
      </c>
      <c r="AA236" s="108" t="str">
        <f t="shared" si="57"/>
        <v>e</v>
      </c>
      <c r="AB236" s="108" t="str">
        <f t="shared" si="58"/>
        <v>10_e</v>
      </c>
      <c r="AC236" s="109">
        <v>5858</v>
      </c>
      <c r="AD236" s="50"/>
      <c r="AE236" s="108">
        <v>10</v>
      </c>
      <c r="AF236" s="108" t="s">
        <v>9</v>
      </c>
      <c r="AG236" s="108" t="str">
        <f t="shared" si="59"/>
        <v>e</v>
      </c>
      <c r="AH236" s="108" t="str">
        <f t="shared" si="48"/>
        <v>10_e</v>
      </c>
      <c r="AI236" s="65">
        <f t="shared" si="60"/>
        <v>5743</v>
      </c>
      <c r="AJ236" s="65">
        <f t="shared" si="61"/>
        <v>5858</v>
      </c>
      <c r="AK236" s="136">
        <f t="shared" si="62"/>
        <v>5858</v>
      </c>
      <c r="AL236" s="43">
        <f t="shared" si="63"/>
        <v>37.551282051282051</v>
      </c>
      <c r="AM236" s="43"/>
      <c r="AN236" s="43"/>
      <c r="AO236" s="43"/>
      <c r="AP236" s="43"/>
      <c r="AQ236" s="43"/>
      <c r="AR236" s="5"/>
      <c r="AS236" s="5"/>
      <c r="AT236" s="5"/>
      <c r="AU236" s="5"/>
      <c r="AV236" s="5"/>
      <c r="AW236" s="5"/>
      <c r="AX236" s="6"/>
    </row>
    <row r="237" spans="1:50" x14ac:dyDescent="0.15">
      <c r="A237" s="108">
        <v>11</v>
      </c>
      <c r="B237" s="108" t="s">
        <v>2</v>
      </c>
      <c r="C237" s="108" t="str">
        <f t="shared" si="49"/>
        <v>Start</v>
      </c>
      <c r="D237" s="108" t="str">
        <f t="shared" si="50"/>
        <v>11_Start</v>
      </c>
      <c r="E237" s="109">
        <v>3259</v>
      </c>
      <c r="F237" s="108"/>
      <c r="G237" s="108">
        <v>11</v>
      </c>
      <c r="H237" s="108" t="s">
        <v>2</v>
      </c>
      <c r="I237" s="108" t="str">
        <f t="shared" si="51"/>
        <v>Start</v>
      </c>
      <c r="J237" s="108" t="str">
        <f t="shared" si="52"/>
        <v>11_Start</v>
      </c>
      <c r="K237" s="109">
        <v>3365</v>
      </c>
      <c r="L237" s="5"/>
      <c r="M237" s="108">
        <v>11</v>
      </c>
      <c r="N237" s="108" t="s">
        <v>2</v>
      </c>
      <c r="O237" s="108" t="str">
        <f t="shared" si="53"/>
        <v>Start</v>
      </c>
      <c r="P237" s="108" t="str">
        <f t="shared" si="54"/>
        <v>11_Start</v>
      </c>
      <c r="Q237" s="109">
        <v>3449</v>
      </c>
      <c r="R237" s="109"/>
      <c r="S237" s="108">
        <v>11</v>
      </c>
      <c r="T237" s="108" t="s">
        <v>2</v>
      </c>
      <c r="U237" s="108" t="str">
        <f t="shared" si="55"/>
        <v>Start</v>
      </c>
      <c r="V237" s="108" t="str">
        <f t="shared" si="56"/>
        <v>11_Start</v>
      </c>
      <c r="W237" s="109">
        <v>3449</v>
      </c>
      <c r="X237" s="109"/>
      <c r="Y237" s="108">
        <v>11</v>
      </c>
      <c r="Z237" s="108" t="s">
        <v>2</v>
      </c>
      <c r="AA237" s="108" t="str">
        <f t="shared" si="57"/>
        <v>Start</v>
      </c>
      <c r="AB237" s="108" t="str">
        <f t="shared" si="58"/>
        <v>11_Start</v>
      </c>
      <c r="AC237" s="109">
        <v>3518</v>
      </c>
      <c r="AD237" s="50"/>
      <c r="AE237" s="108">
        <v>11</v>
      </c>
      <c r="AF237" s="108" t="s">
        <v>2</v>
      </c>
      <c r="AG237" s="108" t="str">
        <f t="shared" si="59"/>
        <v>Start</v>
      </c>
      <c r="AH237" s="108" t="str">
        <f t="shared" si="48"/>
        <v>11_Start</v>
      </c>
      <c r="AI237" s="65">
        <f t="shared" si="60"/>
        <v>3449</v>
      </c>
      <c r="AJ237" s="65">
        <f t="shared" si="61"/>
        <v>3518</v>
      </c>
      <c r="AK237" s="136">
        <f t="shared" si="62"/>
        <v>3518</v>
      </c>
      <c r="AL237" s="43">
        <f t="shared" si="63"/>
        <v>22.551282051282051</v>
      </c>
      <c r="AM237" s="43"/>
      <c r="AN237" s="43"/>
      <c r="AO237" s="43"/>
      <c r="AP237" s="43"/>
      <c r="AQ237" s="43"/>
      <c r="AR237" s="5"/>
      <c r="AS237" s="5"/>
      <c r="AT237" s="5"/>
      <c r="AU237" s="5"/>
      <c r="AV237" s="5"/>
      <c r="AW237" s="5"/>
      <c r="AX237" s="6"/>
    </row>
    <row r="238" spans="1:50" x14ac:dyDescent="0.15">
      <c r="A238" s="108">
        <v>11</v>
      </c>
      <c r="B238" s="108">
        <v>0</v>
      </c>
      <c r="C238" s="108">
        <f t="shared" si="49"/>
        <v>0</v>
      </c>
      <c r="D238" s="108" t="str">
        <f t="shared" si="50"/>
        <v>11_0</v>
      </c>
      <c r="E238" s="109">
        <v>3314</v>
      </c>
      <c r="F238" s="108"/>
      <c r="G238" s="108">
        <v>11</v>
      </c>
      <c r="H238" s="108">
        <v>0</v>
      </c>
      <c r="I238" s="108">
        <f t="shared" si="51"/>
        <v>0</v>
      </c>
      <c r="J238" s="108" t="str">
        <f t="shared" si="52"/>
        <v>11_0</v>
      </c>
      <c r="K238" s="109">
        <v>3422</v>
      </c>
      <c r="L238" s="5"/>
      <c r="M238" s="108">
        <v>11</v>
      </c>
      <c r="N238" s="108">
        <v>0</v>
      </c>
      <c r="O238" s="108">
        <f t="shared" si="53"/>
        <v>0</v>
      </c>
      <c r="P238" s="108" t="str">
        <f t="shared" si="54"/>
        <v>11_0</v>
      </c>
      <c r="Q238" s="109">
        <v>3508</v>
      </c>
      <c r="R238" s="109"/>
      <c r="S238" s="108">
        <v>11</v>
      </c>
      <c r="T238" s="108">
        <v>0</v>
      </c>
      <c r="U238" s="108">
        <f t="shared" si="55"/>
        <v>0</v>
      </c>
      <c r="V238" s="108" t="str">
        <f t="shared" si="56"/>
        <v>11_0</v>
      </c>
      <c r="W238" s="109">
        <v>3508</v>
      </c>
      <c r="X238" s="109"/>
      <c r="Y238" s="108">
        <v>11</v>
      </c>
      <c r="Z238" s="108">
        <v>0</v>
      </c>
      <c r="AA238" s="108">
        <f t="shared" si="57"/>
        <v>0</v>
      </c>
      <c r="AB238" s="108" t="str">
        <f t="shared" si="58"/>
        <v>11_0</v>
      </c>
      <c r="AC238" s="109">
        <v>3578</v>
      </c>
      <c r="AD238" s="50"/>
      <c r="AE238" s="108">
        <v>11</v>
      </c>
      <c r="AF238" s="108">
        <v>0</v>
      </c>
      <c r="AG238" s="108">
        <f t="shared" si="59"/>
        <v>0</v>
      </c>
      <c r="AH238" s="108" t="str">
        <f t="shared" si="48"/>
        <v>11_0</v>
      </c>
      <c r="AI238" s="65">
        <f t="shared" si="60"/>
        <v>3508</v>
      </c>
      <c r="AJ238" s="65">
        <f t="shared" si="61"/>
        <v>3578</v>
      </c>
      <c r="AK238" s="136">
        <f t="shared" si="62"/>
        <v>3578</v>
      </c>
      <c r="AL238" s="43">
        <f t="shared" si="63"/>
        <v>22.935897435897434</v>
      </c>
      <c r="AM238" s="43"/>
      <c r="AN238" s="43"/>
      <c r="AO238" s="43"/>
      <c r="AP238" s="43"/>
      <c r="AQ238" s="43"/>
      <c r="AR238" s="5"/>
      <c r="AS238" s="5"/>
      <c r="AT238" s="5"/>
      <c r="AU238" s="5"/>
      <c r="AV238" s="5"/>
      <c r="AW238" s="5"/>
      <c r="AX238" s="6"/>
    </row>
    <row r="239" spans="1:50" x14ac:dyDescent="0.15">
      <c r="A239" s="108">
        <v>11</v>
      </c>
      <c r="B239" s="108">
        <v>1</v>
      </c>
      <c r="C239" s="108">
        <f t="shared" si="49"/>
        <v>1</v>
      </c>
      <c r="D239" s="108" t="str">
        <f t="shared" si="50"/>
        <v>11_1</v>
      </c>
      <c r="E239" s="109">
        <v>3384</v>
      </c>
      <c r="F239" s="108"/>
      <c r="G239" s="108">
        <v>11</v>
      </c>
      <c r="H239" s="108">
        <v>1</v>
      </c>
      <c r="I239" s="108">
        <f t="shared" si="51"/>
        <v>1</v>
      </c>
      <c r="J239" s="108" t="str">
        <f t="shared" si="52"/>
        <v>11_1</v>
      </c>
      <c r="K239" s="109">
        <v>3494</v>
      </c>
      <c r="L239" s="5"/>
      <c r="M239" s="108">
        <v>11</v>
      </c>
      <c r="N239" s="108">
        <v>1</v>
      </c>
      <c r="O239" s="108">
        <f t="shared" si="53"/>
        <v>1</v>
      </c>
      <c r="P239" s="108" t="str">
        <f t="shared" si="54"/>
        <v>11_1</v>
      </c>
      <c r="Q239" s="109">
        <v>3581</v>
      </c>
      <c r="R239" s="109"/>
      <c r="S239" s="108">
        <v>11</v>
      </c>
      <c r="T239" s="108">
        <v>1</v>
      </c>
      <c r="U239" s="108">
        <f t="shared" si="55"/>
        <v>1</v>
      </c>
      <c r="V239" s="108" t="str">
        <f t="shared" si="56"/>
        <v>11_1</v>
      </c>
      <c r="W239" s="109">
        <v>3581</v>
      </c>
      <c r="X239" s="109"/>
      <c r="Y239" s="108">
        <v>11</v>
      </c>
      <c r="Z239" s="108">
        <v>1</v>
      </c>
      <c r="AA239" s="108">
        <f t="shared" si="57"/>
        <v>1</v>
      </c>
      <c r="AB239" s="108" t="str">
        <f t="shared" si="58"/>
        <v>11_1</v>
      </c>
      <c r="AC239" s="109">
        <v>3653</v>
      </c>
      <c r="AD239" s="50"/>
      <c r="AE239" s="108">
        <v>11</v>
      </c>
      <c r="AF239" s="108">
        <v>1</v>
      </c>
      <c r="AG239" s="108">
        <f t="shared" si="59"/>
        <v>1</v>
      </c>
      <c r="AH239" s="108" t="str">
        <f t="shared" si="48"/>
        <v>11_1</v>
      </c>
      <c r="AI239" s="65">
        <f t="shared" si="60"/>
        <v>3581</v>
      </c>
      <c r="AJ239" s="65">
        <f t="shared" si="61"/>
        <v>3653</v>
      </c>
      <c r="AK239" s="136">
        <f t="shared" si="62"/>
        <v>3653</v>
      </c>
      <c r="AL239" s="43">
        <f t="shared" si="63"/>
        <v>23.416666666666668</v>
      </c>
      <c r="AM239" s="43"/>
      <c r="AN239" s="43"/>
      <c r="AO239" s="43"/>
      <c r="AP239" s="43"/>
      <c r="AQ239" s="43"/>
      <c r="AR239" s="5"/>
      <c r="AS239" s="5"/>
      <c r="AT239" s="5"/>
      <c r="AU239" s="5"/>
      <c r="AV239" s="5"/>
      <c r="AW239" s="5"/>
      <c r="AX239" s="6"/>
    </row>
    <row r="240" spans="1:50" x14ac:dyDescent="0.15">
      <c r="A240" s="108">
        <v>11</v>
      </c>
      <c r="B240" s="108">
        <v>2</v>
      </c>
      <c r="C240" s="108">
        <f t="shared" si="49"/>
        <v>2</v>
      </c>
      <c r="D240" s="108" t="str">
        <f t="shared" si="50"/>
        <v>11_2</v>
      </c>
      <c r="E240" s="109">
        <v>3499</v>
      </c>
      <c r="F240" s="108"/>
      <c r="G240" s="108">
        <v>11</v>
      </c>
      <c r="H240" s="108">
        <v>2</v>
      </c>
      <c r="I240" s="108">
        <f t="shared" si="51"/>
        <v>2</v>
      </c>
      <c r="J240" s="108" t="str">
        <f t="shared" si="52"/>
        <v>11_2</v>
      </c>
      <c r="K240" s="109">
        <v>3613</v>
      </c>
      <c r="L240" s="5"/>
      <c r="M240" s="108">
        <v>11</v>
      </c>
      <c r="N240" s="108">
        <v>2</v>
      </c>
      <c r="O240" s="108">
        <f t="shared" si="53"/>
        <v>2</v>
      </c>
      <c r="P240" s="108" t="str">
        <f t="shared" si="54"/>
        <v>11_2</v>
      </c>
      <c r="Q240" s="109">
        <v>3703</v>
      </c>
      <c r="R240" s="109"/>
      <c r="S240" s="108">
        <v>11</v>
      </c>
      <c r="T240" s="108">
        <v>2</v>
      </c>
      <c r="U240" s="108">
        <f t="shared" si="55"/>
        <v>2</v>
      </c>
      <c r="V240" s="108" t="str">
        <f t="shared" si="56"/>
        <v>11_2</v>
      </c>
      <c r="W240" s="109">
        <v>3703</v>
      </c>
      <c r="X240" s="109"/>
      <c r="Y240" s="108">
        <v>11</v>
      </c>
      <c r="Z240" s="108">
        <v>2</v>
      </c>
      <c r="AA240" s="108">
        <f t="shared" si="57"/>
        <v>2</v>
      </c>
      <c r="AB240" s="108" t="str">
        <f t="shared" si="58"/>
        <v>11_2</v>
      </c>
      <c r="AC240" s="109">
        <v>3777</v>
      </c>
      <c r="AD240" s="50"/>
      <c r="AE240" s="108">
        <v>11</v>
      </c>
      <c r="AF240" s="108">
        <v>2</v>
      </c>
      <c r="AG240" s="108">
        <f t="shared" si="59"/>
        <v>2</v>
      </c>
      <c r="AH240" s="108" t="str">
        <f t="shared" si="48"/>
        <v>11_2</v>
      </c>
      <c r="AI240" s="65">
        <f t="shared" si="60"/>
        <v>3703</v>
      </c>
      <c r="AJ240" s="65">
        <f t="shared" si="61"/>
        <v>3777</v>
      </c>
      <c r="AK240" s="136">
        <f t="shared" si="62"/>
        <v>3777</v>
      </c>
      <c r="AL240" s="43">
        <f t="shared" si="63"/>
        <v>24.21153846153846</v>
      </c>
      <c r="AM240" s="43"/>
      <c r="AN240" s="43"/>
      <c r="AO240" s="43"/>
      <c r="AP240" s="43"/>
      <c r="AQ240" s="43"/>
      <c r="AR240" s="5"/>
      <c r="AS240" s="5"/>
      <c r="AT240" s="5"/>
      <c r="AU240" s="5"/>
      <c r="AV240" s="5"/>
      <c r="AW240" s="5"/>
      <c r="AX240" s="6"/>
    </row>
    <row r="241" spans="1:50" x14ac:dyDescent="0.15">
      <c r="A241" s="108">
        <v>11</v>
      </c>
      <c r="B241" s="108">
        <v>3</v>
      </c>
      <c r="C241" s="108">
        <f t="shared" si="49"/>
        <v>3</v>
      </c>
      <c r="D241" s="108" t="str">
        <f t="shared" si="50"/>
        <v>11_3</v>
      </c>
      <c r="E241" s="109">
        <v>3620</v>
      </c>
      <c r="F241" s="108"/>
      <c r="G241" s="108">
        <v>11</v>
      </c>
      <c r="H241" s="108">
        <v>3</v>
      </c>
      <c r="I241" s="108">
        <f t="shared" si="51"/>
        <v>3</v>
      </c>
      <c r="J241" s="108" t="str">
        <f t="shared" si="52"/>
        <v>11_3</v>
      </c>
      <c r="K241" s="109">
        <v>3738</v>
      </c>
      <c r="L241" s="5"/>
      <c r="M241" s="108">
        <v>11</v>
      </c>
      <c r="N241" s="108">
        <v>3</v>
      </c>
      <c r="O241" s="108">
        <f t="shared" si="53"/>
        <v>3</v>
      </c>
      <c r="P241" s="108" t="str">
        <f t="shared" si="54"/>
        <v>11_3</v>
      </c>
      <c r="Q241" s="109">
        <v>3831</v>
      </c>
      <c r="R241" s="109"/>
      <c r="S241" s="108">
        <v>11</v>
      </c>
      <c r="T241" s="108">
        <v>3</v>
      </c>
      <c r="U241" s="108">
        <f t="shared" si="55"/>
        <v>3</v>
      </c>
      <c r="V241" s="108" t="str">
        <f t="shared" si="56"/>
        <v>11_3</v>
      </c>
      <c r="W241" s="109">
        <v>3831</v>
      </c>
      <c r="X241" s="109"/>
      <c r="Y241" s="108">
        <v>11</v>
      </c>
      <c r="Z241" s="108">
        <v>3</v>
      </c>
      <c r="AA241" s="108">
        <f t="shared" si="57"/>
        <v>3</v>
      </c>
      <c r="AB241" s="108" t="str">
        <f t="shared" si="58"/>
        <v>11_3</v>
      </c>
      <c r="AC241" s="109">
        <v>3908</v>
      </c>
      <c r="AD241" s="50"/>
      <c r="AE241" s="108">
        <v>11</v>
      </c>
      <c r="AF241" s="108">
        <v>3</v>
      </c>
      <c r="AG241" s="108">
        <f t="shared" si="59"/>
        <v>3</v>
      </c>
      <c r="AH241" s="108" t="str">
        <f t="shared" si="48"/>
        <v>11_3</v>
      </c>
      <c r="AI241" s="65">
        <f t="shared" si="60"/>
        <v>3831</v>
      </c>
      <c r="AJ241" s="65">
        <f t="shared" si="61"/>
        <v>3908</v>
      </c>
      <c r="AK241" s="136">
        <f t="shared" si="62"/>
        <v>3908</v>
      </c>
      <c r="AL241" s="43">
        <f t="shared" si="63"/>
        <v>25.051282051282051</v>
      </c>
      <c r="AM241" s="43"/>
      <c r="AN241" s="43"/>
      <c r="AO241" s="43"/>
      <c r="AP241" s="43"/>
      <c r="AQ241" s="43"/>
      <c r="AR241" s="5"/>
      <c r="AS241" s="5"/>
      <c r="AT241" s="5"/>
      <c r="AU241" s="5"/>
      <c r="AV241" s="5"/>
      <c r="AW241" s="5"/>
      <c r="AX241" s="6"/>
    </row>
    <row r="242" spans="1:50" x14ac:dyDescent="0.15">
      <c r="A242" s="108">
        <v>11</v>
      </c>
      <c r="B242" s="108">
        <v>4</v>
      </c>
      <c r="C242" s="108">
        <f t="shared" si="49"/>
        <v>4</v>
      </c>
      <c r="D242" s="108" t="str">
        <f t="shared" si="50"/>
        <v>11_4</v>
      </c>
      <c r="E242" s="109">
        <v>3742</v>
      </c>
      <c r="F242" s="108"/>
      <c r="G242" s="108">
        <v>11</v>
      </c>
      <c r="H242" s="108">
        <v>4</v>
      </c>
      <c r="I242" s="108">
        <f t="shared" si="51"/>
        <v>4</v>
      </c>
      <c r="J242" s="108" t="str">
        <f t="shared" si="52"/>
        <v>11_4</v>
      </c>
      <c r="K242" s="109">
        <v>3864</v>
      </c>
      <c r="L242" s="5"/>
      <c r="M242" s="108">
        <v>11</v>
      </c>
      <c r="N242" s="108">
        <v>4</v>
      </c>
      <c r="O242" s="108">
        <f t="shared" si="53"/>
        <v>4</v>
      </c>
      <c r="P242" s="108" t="str">
        <f t="shared" si="54"/>
        <v>11_4</v>
      </c>
      <c r="Q242" s="109">
        <v>3961</v>
      </c>
      <c r="R242" s="109"/>
      <c r="S242" s="108">
        <v>11</v>
      </c>
      <c r="T242" s="108">
        <v>4</v>
      </c>
      <c r="U242" s="108">
        <f t="shared" si="55"/>
        <v>4</v>
      </c>
      <c r="V242" s="108" t="str">
        <f t="shared" si="56"/>
        <v>11_4</v>
      </c>
      <c r="W242" s="109">
        <v>3961</v>
      </c>
      <c r="X242" s="109"/>
      <c r="Y242" s="108">
        <v>11</v>
      </c>
      <c r="Z242" s="108">
        <v>4</v>
      </c>
      <c r="AA242" s="108">
        <f t="shared" si="57"/>
        <v>4</v>
      </c>
      <c r="AB242" s="108" t="str">
        <f t="shared" si="58"/>
        <v>11_4</v>
      </c>
      <c r="AC242" s="109">
        <v>4040</v>
      </c>
      <c r="AD242" s="50"/>
      <c r="AE242" s="108">
        <v>11</v>
      </c>
      <c r="AF242" s="108">
        <v>4</v>
      </c>
      <c r="AG242" s="108">
        <f t="shared" si="59"/>
        <v>4</v>
      </c>
      <c r="AH242" s="108" t="str">
        <f t="shared" si="48"/>
        <v>11_4</v>
      </c>
      <c r="AI242" s="65">
        <f t="shared" si="60"/>
        <v>3961</v>
      </c>
      <c r="AJ242" s="65">
        <f t="shared" si="61"/>
        <v>4040</v>
      </c>
      <c r="AK242" s="136">
        <f t="shared" si="62"/>
        <v>4040</v>
      </c>
      <c r="AL242" s="43">
        <f t="shared" si="63"/>
        <v>25.897435897435898</v>
      </c>
      <c r="AM242" s="43"/>
      <c r="AN242" s="43"/>
      <c r="AO242" s="43"/>
      <c r="AP242" s="43"/>
      <c r="AQ242" s="43"/>
      <c r="AR242" s="5"/>
      <c r="AS242" s="5"/>
      <c r="AT242" s="5"/>
      <c r="AU242" s="5"/>
      <c r="AV242" s="5"/>
      <c r="AW242" s="5"/>
      <c r="AX242" s="6"/>
    </row>
    <row r="243" spans="1:50" x14ac:dyDescent="0.15">
      <c r="A243" s="108">
        <v>11</v>
      </c>
      <c r="B243" s="108">
        <v>5</v>
      </c>
      <c r="C243" s="108">
        <f t="shared" si="49"/>
        <v>5</v>
      </c>
      <c r="D243" s="108" t="str">
        <f t="shared" si="50"/>
        <v>11_5</v>
      </c>
      <c r="E243" s="109">
        <v>3864</v>
      </c>
      <c r="F243" s="108"/>
      <c r="G243" s="108">
        <v>11</v>
      </c>
      <c r="H243" s="108">
        <v>5</v>
      </c>
      <c r="I243" s="108">
        <f t="shared" si="51"/>
        <v>5</v>
      </c>
      <c r="J243" s="108" t="str">
        <f t="shared" si="52"/>
        <v>11_5</v>
      </c>
      <c r="K243" s="109">
        <v>3990</v>
      </c>
      <c r="L243" s="5"/>
      <c r="M243" s="108">
        <v>11</v>
      </c>
      <c r="N243" s="108">
        <v>5</v>
      </c>
      <c r="O243" s="108">
        <f t="shared" si="53"/>
        <v>5</v>
      </c>
      <c r="P243" s="108" t="str">
        <f t="shared" si="54"/>
        <v>11_5</v>
      </c>
      <c r="Q243" s="109">
        <v>4090</v>
      </c>
      <c r="R243" s="109"/>
      <c r="S243" s="108">
        <v>11</v>
      </c>
      <c r="T243" s="108">
        <v>5</v>
      </c>
      <c r="U243" s="108">
        <f t="shared" si="55"/>
        <v>5</v>
      </c>
      <c r="V243" s="108" t="str">
        <f t="shared" si="56"/>
        <v>11_5</v>
      </c>
      <c r="W243" s="109">
        <v>4090</v>
      </c>
      <c r="X243" s="109"/>
      <c r="Y243" s="108">
        <v>11</v>
      </c>
      <c r="Z243" s="108">
        <v>5</v>
      </c>
      <c r="AA243" s="108">
        <f t="shared" si="57"/>
        <v>5</v>
      </c>
      <c r="AB243" s="108" t="str">
        <f t="shared" si="58"/>
        <v>11_5</v>
      </c>
      <c r="AC243" s="109">
        <v>4172</v>
      </c>
      <c r="AD243" s="50"/>
      <c r="AE243" s="108">
        <v>11</v>
      </c>
      <c r="AF243" s="108">
        <v>5</v>
      </c>
      <c r="AG243" s="108">
        <f t="shared" si="59"/>
        <v>5</v>
      </c>
      <c r="AH243" s="108" t="str">
        <f t="shared" si="48"/>
        <v>11_5</v>
      </c>
      <c r="AI243" s="65">
        <f t="shared" si="60"/>
        <v>4090</v>
      </c>
      <c r="AJ243" s="65">
        <f t="shared" si="61"/>
        <v>4172</v>
      </c>
      <c r="AK243" s="136">
        <f t="shared" si="62"/>
        <v>4172</v>
      </c>
      <c r="AL243" s="43">
        <f t="shared" si="63"/>
        <v>26.743589743589745</v>
      </c>
      <c r="AM243" s="43"/>
      <c r="AN243" s="43"/>
      <c r="AO243" s="43"/>
      <c r="AP243" s="43"/>
      <c r="AQ243" s="43"/>
      <c r="AR243" s="5"/>
      <c r="AS243" s="5"/>
      <c r="AT243" s="5"/>
      <c r="AU243" s="5"/>
      <c r="AV243" s="5"/>
      <c r="AW243" s="5"/>
      <c r="AX243" s="6"/>
    </row>
    <row r="244" spans="1:50" x14ac:dyDescent="0.15">
      <c r="A244" s="108">
        <v>11</v>
      </c>
      <c r="B244" s="108">
        <v>6</v>
      </c>
      <c r="C244" s="108">
        <f t="shared" si="49"/>
        <v>6</v>
      </c>
      <c r="D244" s="108" t="str">
        <f t="shared" si="50"/>
        <v>11_6</v>
      </c>
      <c r="E244" s="109">
        <v>3989</v>
      </c>
      <c r="F244" s="108"/>
      <c r="G244" s="108">
        <v>11</v>
      </c>
      <c r="H244" s="108">
        <v>6</v>
      </c>
      <c r="I244" s="108">
        <f t="shared" si="51"/>
        <v>6</v>
      </c>
      <c r="J244" s="108" t="str">
        <f t="shared" si="52"/>
        <v>11_6</v>
      </c>
      <c r="K244" s="109">
        <v>4119</v>
      </c>
      <c r="L244" s="5"/>
      <c r="M244" s="108">
        <v>11</v>
      </c>
      <c r="N244" s="108">
        <v>6</v>
      </c>
      <c r="O244" s="108">
        <f t="shared" si="53"/>
        <v>6</v>
      </c>
      <c r="P244" s="108" t="str">
        <f t="shared" si="54"/>
        <v>11_6</v>
      </c>
      <c r="Q244" s="109">
        <v>4222</v>
      </c>
      <c r="R244" s="109"/>
      <c r="S244" s="108">
        <v>11</v>
      </c>
      <c r="T244" s="108">
        <v>6</v>
      </c>
      <c r="U244" s="108">
        <f t="shared" si="55"/>
        <v>6</v>
      </c>
      <c r="V244" s="108" t="str">
        <f t="shared" si="56"/>
        <v>11_6</v>
      </c>
      <c r="W244" s="109">
        <v>4222</v>
      </c>
      <c r="X244" s="109"/>
      <c r="Y244" s="108">
        <v>11</v>
      </c>
      <c r="Z244" s="108">
        <v>6</v>
      </c>
      <c r="AA244" s="108">
        <f t="shared" si="57"/>
        <v>6</v>
      </c>
      <c r="AB244" s="108" t="str">
        <f t="shared" si="58"/>
        <v>11_6</v>
      </c>
      <c r="AC244" s="109">
        <v>4306</v>
      </c>
      <c r="AD244" s="50"/>
      <c r="AE244" s="108">
        <v>11</v>
      </c>
      <c r="AF244" s="108">
        <v>6</v>
      </c>
      <c r="AG244" s="108">
        <f t="shared" si="59"/>
        <v>6</v>
      </c>
      <c r="AH244" s="108" t="str">
        <f t="shared" si="48"/>
        <v>11_6</v>
      </c>
      <c r="AI244" s="65">
        <f t="shared" si="60"/>
        <v>4222</v>
      </c>
      <c r="AJ244" s="65">
        <f t="shared" si="61"/>
        <v>4306</v>
      </c>
      <c r="AK244" s="136">
        <f t="shared" si="62"/>
        <v>4306</v>
      </c>
      <c r="AL244" s="43">
        <f t="shared" si="63"/>
        <v>27.602564102564102</v>
      </c>
      <c r="AM244" s="43"/>
      <c r="AN244" s="43"/>
      <c r="AO244" s="43"/>
      <c r="AP244" s="43"/>
      <c r="AQ244" s="43"/>
      <c r="AR244" s="5"/>
      <c r="AS244" s="5"/>
      <c r="AT244" s="5"/>
      <c r="AU244" s="5"/>
      <c r="AV244" s="5"/>
      <c r="AW244" s="5"/>
      <c r="AX244" s="6"/>
    </row>
    <row r="245" spans="1:50" x14ac:dyDescent="0.15">
      <c r="A245" s="108">
        <v>11</v>
      </c>
      <c r="B245" s="108">
        <v>7</v>
      </c>
      <c r="C245" s="108">
        <f t="shared" si="49"/>
        <v>7</v>
      </c>
      <c r="D245" s="108" t="str">
        <f t="shared" si="50"/>
        <v>11_7</v>
      </c>
      <c r="E245" s="109">
        <v>4118</v>
      </c>
      <c r="F245" s="108"/>
      <c r="G245" s="108">
        <v>11</v>
      </c>
      <c r="H245" s="108">
        <v>7</v>
      </c>
      <c r="I245" s="108">
        <f t="shared" si="51"/>
        <v>7</v>
      </c>
      <c r="J245" s="108" t="str">
        <f t="shared" si="52"/>
        <v>11_7</v>
      </c>
      <c r="K245" s="109">
        <v>4252</v>
      </c>
      <c r="L245" s="5"/>
      <c r="M245" s="108">
        <v>11</v>
      </c>
      <c r="N245" s="108">
        <v>7</v>
      </c>
      <c r="O245" s="108">
        <f t="shared" si="53"/>
        <v>7</v>
      </c>
      <c r="P245" s="108" t="str">
        <f t="shared" si="54"/>
        <v>11_7</v>
      </c>
      <c r="Q245" s="109">
        <v>4358</v>
      </c>
      <c r="R245" s="109"/>
      <c r="S245" s="108">
        <v>11</v>
      </c>
      <c r="T245" s="108">
        <v>7</v>
      </c>
      <c r="U245" s="108">
        <f t="shared" si="55"/>
        <v>7</v>
      </c>
      <c r="V245" s="108" t="str">
        <f t="shared" si="56"/>
        <v>11_7</v>
      </c>
      <c r="W245" s="109">
        <v>4358</v>
      </c>
      <c r="X245" s="109"/>
      <c r="Y245" s="108">
        <v>11</v>
      </c>
      <c r="Z245" s="108">
        <v>7</v>
      </c>
      <c r="AA245" s="108">
        <f t="shared" si="57"/>
        <v>7</v>
      </c>
      <c r="AB245" s="108" t="str">
        <f t="shared" si="58"/>
        <v>11_7</v>
      </c>
      <c r="AC245" s="109">
        <v>4445</v>
      </c>
      <c r="AD245" s="50"/>
      <c r="AE245" s="108">
        <v>11</v>
      </c>
      <c r="AF245" s="108">
        <v>7</v>
      </c>
      <c r="AG245" s="108">
        <f t="shared" si="59"/>
        <v>7</v>
      </c>
      <c r="AH245" s="108" t="str">
        <f t="shared" si="48"/>
        <v>11_7</v>
      </c>
      <c r="AI245" s="65">
        <f t="shared" si="60"/>
        <v>4358</v>
      </c>
      <c r="AJ245" s="65">
        <f t="shared" si="61"/>
        <v>4445</v>
      </c>
      <c r="AK245" s="136">
        <f t="shared" si="62"/>
        <v>4445</v>
      </c>
      <c r="AL245" s="43">
        <f t="shared" si="63"/>
        <v>28.493589743589745</v>
      </c>
      <c r="AM245" s="43"/>
      <c r="AN245" s="43"/>
      <c r="AO245" s="43"/>
      <c r="AP245" s="43"/>
      <c r="AQ245" s="43"/>
      <c r="AR245" s="5"/>
      <c r="AS245" s="5"/>
      <c r="AT245" s="5"/>
      <c r="AU245" s="5"/>
      <c r="AV245" s="5"/>
      <c r="AW245" s="5"/>
      <c r="AX245" s="6"/>
    </row>
    <row r="246" spans="1:50" x14ac:dyDescent="0.15">
      <c r="A246" s="108">
        <v>11</v>
      </c>
      <c r="B246" s="108">
        <v>8</v>
      </c>
      <c r="C246" s="108">
        <f t="shared" si="49"/>
        <v>8</v>
      </c>
      <c r="D246" s="108" t="str">
        <f t="shared" si="50"/>
        <v>11_8</v>
      </c>
      <c r="E246" s="109">
        <v>4261</v>
      </c>
      <c r="F246" s="108"/>
      <c r="G246" s="108">
        <v>11</v>
      </c>
      <c r="H246" s="108">
        <v>8</v>
      </c>
      <c r="I246" s="108">
        <f t="shared" si="51"/>
        <v>8</v>
      </c>
      <c r="J246" s="108" t="str">
        <f t="shared" si="52"/>
        <v>11_8</v>
      </c>
      <c r="K246" s="109">
        <v>4399</v>
      </c>
      <c r="L246" s="5"/>
      <c r="M246" s="108">
        <v>11</v>
      </c>
      <c r="N246" s="108">
        <v>8</v>
      </c>
      <c r="O246" s="108">
        <f t="shared" si="53"/>
        <v>8</v>
      </c>
      <c r="P246" s="108" t="str">
        <f t="shared" si="54"/>
        <v>11_8</v>
      </c>
      <c r="Q246" s="109">
        <v>4509</v>
      </c>
      <c r="R246" s="109"/>
      <c r="S246" s="108">
        <v>11</v>
      </c>
      <c r="T246" s="108">
        <v>8</v>
      </c>
      <c r="U246" s="108">
        <f t="shared" si="55"/>
        <v>8</v>
      </c>
      <c r="V246" s="108" t="str">
        <f t="shared" si="56"/>
        <v>11_8</v>
      </c>
      <c r="W246" s="109">
        <v>4509</v>
      </c>
      <c r="X246" s="109"/>
      <c r="Y246" s="108">
        <v>11</v>
      </c>
      <c r="Z246" s="108">
        <v>8</v>
      </c>
      <c r="AA246" s="108">
        <f t="shared" si="57"/>
        <v>8</v>
      </c>
      <c r="AB246" s="108" t="str">
        <f t="shared" si="58"/>
        <v>11_8</v>
      </c>
      <c r="AC246" s="109">
        <v>4599</v>
      </c>
      <c r="AD246" s="50"/>
      <c r="AE246" s="108">
        <v>11</v>
      </c>
      <c r="AF246" s="108">
        <v>8</v>
      </c>
      <c r="AG246" s="108">
        <f t="shared" si="59"/>
        <v>8</v>
      </c>
      <c r="AH246" s="108" t="str">
        <f t="shared" si="48"/>
        <v>11_8</v>
      </c>
      <c r="AI246" s="65">
        <f t="shared" si="60"/>
        <v>4509</v>
      </c>
      <c r="AJ246" s="65">
        <f t="shared" si="61"/>
        <v>4599</v>
      </c>
      <c r="AK246" s="136">
        <f t="shared" si="62"/>
        <v>4599</v>
      </c>
      <c r="AL246" s="43">
        <f t="shared" si="63"/>
        <v>29.48076923076923</v>
      </c>
      <c r="AM246" s="43"/>
      <c r="AN246" s="43"/>
      <c r="AO246" s="43"/>
      <c r="AP246" s="43"/>
      <c r="AQ246" s="43"/>
      <c r="AR246" s="5"/>
      <c r="AS246" s="5"/>
      <c r="AT246" s="5"/>
      <c r="AU246" s="5"/>
      <c r="AV246" s="5"/>
      <c r="AW246" s="5"/>
      <c r="AX246" s="6"/>
    </row>
    <row r="247" spans="1:50" x14ac:dyDescent="0.15">
      <c r="A247" s="108">
        <v>11</v>
      </c>
      <c r="B247" s="108">
        <v>9</v>
      </c>
      <c r="C247" s="108">
        <f t="shared" si="49"/>
        <v>9</v>
      </c>
      <c r="D247" s="108" t="str">
        <f t="shared" si="50"/>
        <v>11_9</v>
      </c>
      <c r="E247" s="109">
        <v>4413</v>
      </c>
      <c r="F247" s="108"/>
      <c r="G247" s="108">
        <v>11</v>
      </c>
      <c r="H247" s="108">
        <v>9</v>
      </c>
      <c r="I247" s="108">
        <f t="shared" si="51"/>
        <v>9</v>
      </c>
      <c r="J247" s="108" t="str">
        <f t="shared" si="52"/>
        <v>11_9</v>
      </c>
      <c r="K247" s="109">
        <v>4556</v>
      </c>
      <c r="L247" s="5"/>
      <c r="M247" s="108">
        <v>11</v>
      </c>
      <c r="N247" s="108">
        <v>9</v>
      </c>
      <c r="O247" s="108">
        <f t="shared" si="53"/>
        <v>9</v>
      </c>
      <c r="P247" s="108" t="str">
        <f t="shared" si="54"/>
        <v>11_9</v>
      </c>
      <c r="Q247" s="109">
        <v>4670</v>
      </c>
      <c r="R247" s="109"/>
      <c r="S247" s="108">
        <v>11</v>
      </c>
      <c r="T247" s="108">
        <v>9</v>
      </c>
      <c r="U247" s="108">
        <f t="shared" si="55"/>
        <v>9</v>
      </c>
      <c r="V247" s="108" t="str">
        <f t="shared" si="56"/>
        <v>11_9</v>
      </c>
      <c r="W247" s="109">
        <v>4670</v>
      </c>
      <c r="X247" s="109"/>
      <c r="Y247" s="108">
        <v>11</v>
      </c>
      <c r="Z247" s="108">
        <v>9</v>
      </c>
      <c r="AA247" s="108">
        <f t="shared" si="57"/>
        <v>9</v>
      </c>
      <c r="AB247" s="108" t="str">
        <f t="shared" si="58"/>
        <v>11_9</v>
      </c>
      <c r="AC247" s="109">
        <v>4763</v>
      </c>
      <c r="AD247" s="50"/>
      <c r="AE247" s="108">
        <v>11</v>
      </c>
      <c r="AF247" s="108">
        <v>9</v>
      </c>
      <c r="AG247" s="108">
        <f t="shared" si="59"/>
        <v>9</v>
      </c>
      <c r="AH247" s="108" t="str">
        <f t="shared" si="48"/>
        <v>11_9</v>
      </c>
      <c r="AI247" s="65">
        <f t="shared" si="60"/>
        <v>4670</v>
      </c>
      <c r="AJ247" s="65">
        <f t="shared" si="61"/>
        <v>4763</v>
      </c>
      <c r="AK247" s="136">
        <f t="shared" si="62"/>
        <v>4763</v>
      </c>
      <c r="AL247" s="43">
        <f t="shared" si="63"/>
        <v>30.532051282051281</v>
      </c>
      <c r="AM247" s="43"/>
      <c r="AN247" s="43"/>
      <c r="AO247" s="43"/>
      <c r="AP247" s="43"/>
      <c r="AQ247" s="43"/>
      <c r="AR247" s="5"/>
      <c r="AS247" s="5"/>
      <c r="AT247" s="5"/>
      <c r="AU247" s="5"/>
      <c r="AV247" s="5"/>
      <c r="AW247" s="5"/>
      <c r="AX247" s="6"/>
    </row>
    <row r="248" spans="1:50" x14ac:dyDescent="0.15">
      <c r="A248" s="108">
        <v>11</v>
      </c>
      <c r="B248" s="108">
        <v>10</v>
      </c>
      <c r="C248" s="108">
        <f t="shared" si="49"/>
        <v>10</v>
      </c>
      <c r="D248" s="108" t="str">
        <f t="shared" si="50"/>
        <v>11_10</v>
      </c>
      <c r="E248" s="109">
        <v>4564</v>
      </c>
      <c r="F248" s="108"/>
      <c r="G248" s="108">
        <v>11</v>
      </c>
      <c r="H248" s="108">
        <v>10</v>
      </c>
      <c r="I248" s="108">
        <f t="shared" si="51"/>
        <v>10</v>
      </c>
      <c r="J248" s="108" t="str">
        <f t="shared" si="52"/>
        <v>11_10</v>
      </c>
      <c r="K248" s="109">
        <v>4712</v>
      </c>
      <c r="L248" s="5"/>
      <c r="M248" s="108">
        <v>11</v>
      </c>
      <c r="N248" s="108">
        <v>10</v>
      </c>
      <c r="O248" s="108">
        <f t="shared" si="53"/>
        <v>10</v>
      </c>
      <c r="P248" s="108" t="str">
        <f t="shared" si="54"/>
        <v>11_10</v>
      </c>
      <c r="Q248" s="109">
        <v>4830</v>
      </c>
      <c r="R248" s="109"/>
      <c r="S248" s="108">
        <v>11</v>
      </c>
      <c r="T248" s="108">
        <v>10</v>
      </c>
      <c r="U248" s="108">
        <f t="shared" si="55"/>
        <v>10</v>
      </c>
      <c r="V248" s="108" t="str">
        <f t="shared" si="56"/>
        <v>11_10</v>
      </c>
      <c r="W248" s="109">
        <v>4830</v>
      </c>
      <c r="X248" s="109"/>
      <c r="Y248" s="108">
        <v>11</v>
      </c>
      <c r="Z248" s="108">
        <v>10</v>
      </c>
      <c r="AA248" s="108">
        <f t="shared" si="57"/>
        <v>10</v>
      </c>
      <c r="AB248" s="108" t="str">
        <f t="shared" si="58"/>
        <v>11_10</v>
      </c>
      <c r="AC248" s="109">
        <v>4927</v>
      </c>
      <c r="AD248" s="50"/>
      <c r="AE248" s="108">
        <v>11</v>
      </c>
      <c r="AF248" s="108">
        <v>10</v>
      </c>
      <c r="AG248" s="108">
        <f t="shared" si="59"/>
        <v>10</v>
      </c>
      <c r="AH248" s="108" t="str">
        <f t="shared" si="48"/>
        <v>11_10</v>
      </c>
      <c r="AI248" s="65">
        <f t="shared" si="60"/>
        <v>4830</v>
      </c>
      <c r="AJ248" s="65">
        <f t="shared" si="61"/>
        <v>4927</v>
      </c>
      <c r="AK248" s="136">
        <f t="shared" si="62"/>
        <v>4927</v>
      </c>
      <c r="AL248" s="43">
        <f t="shared" si="63"/>
        <v>31.583333333333332</v>
      </c>
      <c r="AM248" s="43"/>
      <c r="AN248" s="43"/>
      <c r="AO248" s="43"/>
      <c r="AP248" s="43"/>
      <c r="AQ248" s="43"/>
      <c r="AR248" s="5"/>
      <c r="AS248" s="5"/>
      <c r="AT248" s="5"/>
      <c r="AU248" s="5"/>
      <c r="AV248" s="5"/>
      <c r="AW248" s="5"/>
      <c r="AX248" s="6"/>
    </row>
    <row r="249" spans="1:50" x14ac:dyDescent="0.15">
      <c r="A249" s="108">
        <v>11</v>
      </c>
      <c r="B249" s="108">
        <v>11</v>
      </c>
      <c r="C249" s="108">
        <f t="shared" si="49"/>
        <v>11</v>
      </c>
      <c r="D249" s="108" t="str">
        <f t="shared" si="50"/>
        <v>11_11</v>
      </c>
      <c r="E249" s="109">
        <v>4727</v>
      </c>
      <c r="F249" s="108"/>
      <c r="G249" s="108">
        <v>11</v>
      </c>
      <c r="H249" s="108">
        <v>11</v>
      </c>
      <c r="I249" s="108">
        <f t="shared" si="51"/>
        <v>11</v>
      </c>
      <c r="J249" s="108" t="str">
        <f t="shared" si="52"/>
        <v>11_11</v>
      </c>
      <c r="K249" s="109">
        <v>4881</v>
      </c>
      <c r="L249" s="5"/>
      <c r="M249" s="108">
        <v>11</v>
      </c>
      <c r="N249" s="108">
        <v>11</v>
      </c>
      <c r="O249" s="108">
        <f t="shared" si="53"/>
        <v>11</v>
      </c>
      <c r="P249" s="108" t="str">
        <f t="shared" si="54"/>
        <v>11_11</v>
      </c>
      <c r="Q249" s="109">
        <v>5003</v>
      </c>
      <c r="R249" s="109"/>
      <c r="S249" s="108">
        <v>11</v>
      </c>
      <c r="T249" s="108">
        <v>11</v>
      </c>
      <c r="U249" s="108">
        <f t="shared" si="55"/>
        <v>11</v>
      </c>
      <c r="V249" s="108" t="str">
        <f t="shared" si="56"/>
        <v>11_11</v>
      </c>
      <c r="W249" s="109">
        <v>5003</v>
      </c>
      <c r="X249" s="109"/>
      <c r="Y249" s="108">
        <v>11</v>
      </c>
      <c r="Z249" s="108">
        <v>11</v>
      </c>
      <c r="AA249" s="108">
        <f t="shared" si="57"/>
        <v>11</v>
      </c>
      <c r="AB249" s="108" t="str">
        <f t="shared" si="58"/>
        <v>11_11</v>
      </c>
      <c r="AC249" s="109">
        <v>5103</v>
      </c>
      <c r="AD249" s="50"/>
      <c r="AE249" s="108">
        <v>11</v>
      </c>
      <c r="AF249" s="108">
        <v>11</v>
      </c>
      <c r="AG249" s="108">
        <f t="shared" si="59"/>
        <v>11</v>
      </c>
      <c r="AH249" s="108" t="str">
        <f t="shared" si="48"/>
        <v>11_11</v>
      </c>
      <c r="AI249" s="65">
        <f t="shared" si="60"/>
        <v>5003</v>
      </c>
      <c r="AJ249" s="65">
        <f t="shared" si="61"/>
        <v>5103</v>
      </c>
      <c r="AK249" s="136">
        <f t="shared" si="62"/>
        <v>5103</v>
      </c>
      <c r="AL249" s="43">
        <f t="shared" si="63"/>
        <v>32.71153846153846</v>
      </c>
      <c r="AM249" s="43"/>
      <c r="AN249" s="43"/>
      <c r="AO249" s="43"/>
      <c r="AP249" s="43"/>
      <c r="AQ249" s="43"/>
      <c r="AR249" s="5"/>
      <c r="AS249" s="5"/>
      <c r="AT249" s="5"/>
      <c r="AU249" s="5"/>
      <c r="AV249" s="5"/>
      <c r="AW249" s="5"/>
      <c r="AX249" s="6"/>
    </row>
    <row r="250" spans="1:50" x14ac:dyDescent="0.15">
      <c r="A250" s="108">
        <v>11</v>
      </c>
      <c r="B250" s="108">
        <v>12</v>
      </c>
      <c r="C250" s="108">
        <f t="shared" si="49"/>
        <v>12</v>
      </c>
      <c r="D250" s="108" t="str">
        <f t="shared" si="50"/>
        <v>11_12</v>
      </c>
      <c r="E250" s="109">
        <v>4889</v>
      </c>
      <c r="F250" s="108"/>
      <c r="G250" s="108">
        <v>11</v>
      </c>
      <c r="H250" s="108">
        <v>12</v>
      </c>
      <c r="I250" s="108">
        <f t="shared" si="51"/>
        <v>12</v>
      </c>
      <c r="J250" s="108" t="str">
        <f t="shared" si="52"/>
        <v>11_12</v>
      </c>
      <c r="K250" s="109">
        <v>5048</v>
      </c>
      <c r="L250" s="5"/>
      <c r="M250" s="108">
        <v>11</v>
      </c>
      <c r="N250" s="108">
        <v>12</v>
      </c>
      <c r="O250" s="108">
        <f t="shared" si="53"/>
        <v>12</v>
      </c>
      <c r="P250" s="108" t="str">
        <f t="shared" si="54"/>
        <v>11_12</v>
      </c>
      <c r="Q250" s="109">
        <v>5174</v>
      </c>
      <c r="R250" s="109"/>
      <c r="S250" s="108">
        <v>11</v>
      </c>
      <c r="T250" s="108">
        <v>12</v>
      </c>
      <c r="U250" s="108">
        <f t="shared" si="55"/>
        <v>12</v>
      </c>
      <c r="V250" s="108" t="str">
        <f t="shared" si="56"/>
        <v>11_12</v>
      </c>
      <c r="W250" s="109">
        <v>5174</v>
      </c>
      <c r="X250" s="109"/>
      <c r="Y250" s="108">
        <v>11</v>
      </c>
      <c r="Z250" s="108">
        <v>12</v>
      </c>
      <c r="AA250" s="108">
        <f t="shared" si="57"/>
        <v>12</v>
      </c>
      <c r="AB250" s="108" t="str">
        <f t="shared" si="58"/>
        <v>11_12</v>
      </c>
      <c r="AC250" s="109">
        <v>5277</v>
      </c>
      <c r="AD250" s="50"/>
      <c r="AE250" s="108">
        <v>11</v>
      </c>
      <c r="AF250" s="108">
        <v>12</v>
      </c>
      <c r="AG250" s="108">
        <f t="shared" si="59"/>
        <v>12</v>
      </c>
      <c r="AH250" s="108" t="str">
        <f t="shared" si="48"/>
        <v>11_12</v>
      </c>
      <c r="AI250" s="65">
        <f t="shared" si="60"/>
        <v>5174</v>
      </c>
      <c r="AJ250" s="65">
        <f t="shared" si="61"/>
        <v>5277</v>
      </c>
      <c r="AK250" s="136">
        <f t="shared" si="62"/>
        <v>5277</v>
      </c>
      <c r="AL250" s="43">
        <f t="shared" si="63"/>
        <v>33.82692307692308</v>
      </c>
      <c r="AM250" s="43"/>
      <c r="AN250" s="43"/>
      <c r="AO250" s="43"/>
      <c r="AP250" s="43"/>
      <c r="AQ250" s="43"/>
      <c r="AR250" s="5"/>
      <c r="AS250" s="5"/>
      <c r="AT250" s="5"/>
      <c r="AU250" s="5"/>
      <c r="AV250" s="5"/>
      <c r="AW250" s="5"/>
      <c r="AX250" s="6"/>
    </row>
    <row r="251" spans="1:50" x14ac:dyDescent="0.15">
      <c r="A251" s="108">
        <v>11</v>
      </c>
      <c r="B251" s="108">
        <v>13</v>
      </c>
      <c r="C251" s="108">
        <f t="shared" si="49"/>
        <v>13</v>
      </c>
      <c r="D251" s="108" t="str">
        <f t="shared" si="50"/>
        <v>11_13</v>
      </c>
      <c r="E251" s="109">
        <v>5061</v>
      </c>
      <c r="F251" s="108"/>
      <c r="G251" s="108">
        <v>11</v>
      </c>
      <c r="H251" s="108">
        <v>13</v>
      </c>
      <c r="I251" s="108">
        <f t="shared" si="51"/>
        <v>13</v>
      </c>
      <c r="J251" s="108" t="str">
        <f t="shared" si="52"/>
        <v>11_13</v>
      </c>
      <c r="K251" s="109">
        <v>5225</v>
      </c>
      <c r="L251" s="5"/>
      <c r="M251" s="108">
        <v>11</v>
      </c>
      <c r="N251" s="108">
        <v>13</v>
      </c>
      <c r="O251" s="108">
        <f t="shared" si="53"/>
        <v>13</v>
      </c>
      <c r="P251" s="108" t="str">
        <f t="shared" si="54"/>
        <v>11_13</v>
      </c>
      <c r="Q251" s="109">
        <v>5356</v>
      </c>
      <c r="R251" s="109"/>
      <c r="S251" s="108">
        <v>11</v>
      </c>
      <c r="T251" s="108">
        <v>13</v>
      </c>
      <c r="U251" s="108">
        <f t="shared" si="55"/>
        <v>13</v>
      </c>
      <c r="V251" s="108" t="str">
        <f t="shared" si="56"/>
        <v>11_13</v>
      </c>
      <c r="W251" s="109">
        <v>5356</v>
      </c>
      <c r="X251" s="109"/>
      <c r="Y251" s="108">
        <v>11</v>
      </c>
      <c r="Z251" s="108">
        <v>13</v>
      </c>
      <c r="AA251" s="108">
        <f t="shared" si="57"/>
        <v>13</v>
      </c>
      <c r="AB251" s="108" t="str">
        <f t="shared" si="58"/>
        <v>11_13</v>
      </c>
      <c r="AC251" s="109">
        <v>5463</v>
      </c>
      <c r="AD251" s="50"/>
      <c r="AE251" s="108">
        <v>11</v>
      </c>
      <c r="AF251" s="108">
        <v>13</v>
      </c>
      <c r="AG251" s="108">
        <f t="shared" si="59"/>
        <v>13</v>
      </c>
      <c r="AH251" s="108" t="str">
        <f t="shared" si="48"/>
        <v>11_13</v>
      </c>
      <c r="AI251" s="65">
        <f t="shared" si="60"/>
        <v>5356</v>
      </c>
      <c r="AJ251" s="65">
        <f t="shared" si="61"/>
        <v>5463</v>
      </c>
      <c r="AK251" s="136">
        <f t="shared" si="62"/>
        <v>5463</v>
      </c>
      <c r="AL251" s="43">
        <f t="shared" si="63"/>
        <v>35.019230769230766</v>
      </c>
      <c r="AM251" s="43"/>
      <c r="AN251" s="43"/>
      <c r="AO251" s="43"/>
      <c r="AP251" s="43"/>
      <c r="AQ251" s="43"/>
      <c r="AR251" s="5"/>
      <c r="AS251" s="5"/>
      <c r="AT251" s="5"/>
      <c r="AU251" s="5"/>
      <c r="AV251" s="5"/>
      <c r="AW251" s="5"/>
      <c r="AX251" s="6"/>
    </row>
    <row r="252" spans="1:50" x14ac:dyDescent="0.15">
      <c r="A252" s="108">
        <v>11</v>
      </c>
      <c r="B252" s="108" t="s">
        <v>3</v>
      </c>
      <c r="C252" s="108" t="str">
        <f t="shared" si="49"/>
        <v>u1</v>
      </c>
      <c r="D252" s="108" t="str">
        <f t="shared" si="50"/>
        <v>11_u1</v>
      </c>
      <c r="E252" s="109">
        <v>5243</v>
      </c>
      <c r="F252" s="108"/>
      <c r="G252" s="108">
        <v>11</v>
      </c>
      <c r="H252" s="108" t="s">
        <v>3</v>
      </c>
      <c r="I252" s="108" t="str">
        <f t="shared" si="51"/>
        <v>u1</v>
      </c>
      <c r="J252" s="108" t="str">
        <f t="shared" si="52"/>
        <v>11_u1</v>
      </c>
      <c r="K252" s="109">
        <v>5413</v>
      </c>
      <c r="L252" s="5"/>
      <c r="M252" s="108">
        <v>11</v>
      </c>
      <c r="N252" s="108" t="s">
        <v>3</v>
      </c>
      <c r="O252" s="108" t="str">
        <f t="shared" si="53"/>
        <v>u1</v>
      </c>
      <c r="P252" s="108" t="str">
        <f t="shared" si="54"/>
        <v>11_u1</v>
      </c>
      <c r="Q252" s="109">
        <v>5548</v>
      </c>
      <c r="R252" s="109"/>
      <c r="S252" s="108">
        <v>11</v>
      </c>
      <c r="T252" s="108" t="s">
        <v>3</v>
      </c>
      <c r="U252" s="108" t="str">
        <f t="shared" si="55"/>
        <v>u1</v>
      </c>
      <c r="V252" s="108" t="str">
        <f t="shared" si="56"/>
        <v>11_u1</v>
      </c>
      <c r="W252" s="109">
        <v>5548</v>
      </c>
      <c r="X252" s="109"/>
      <c r="Y252" s="108">
        <v>11</v>
      </c>
      <c r="Z252" s="108" t="s">
        <v>3</v>
      </c>
      <c r="AA252" s="108" t="str">
        <f t="shared" si="57"/>
        <v>u1</v>
      </c>
      <c r="AB252" s="108" t="str">
        <f t="shared" si="58"/>
        <v>11_u1</v>
      </c>
      <c r="AC252" s="109">
        <v>5659</v>
      </c>
      <c r="AD252" s="50"/>
      <c r="AE252" s="108">
        <v>11</v>
      </c>
      <c r="AF252" s="108" t="s">
        <v>3</v>
      </c>
      <c r="AG252" s="108" t="str">
        <f t="shared" si="59"/>
        <v>u1</v>
      </c>
      <c r="AH252" s="108" t="str">
        <f t="shared" si="48"/>
        <v>11_u1</v>
      </c>
      <c r="AI252" s="65">
        <f t="shared" si="60"/>
        <v>5548</v>
      </c>
      <c r="AJ252" s="65">
        <f t="shared" si="61"/>
        <v>5659</v>
      </c>
      <c r="AK252" s="136">
        <f t="shared" si="62"/>
        <v>5659</v>
      </c>
      <c r="AL252" s="43">
        <f t="shared" si="63"/>
        <v>36.275641025641029</v>
      </c>
      <c r="AM252" s="43"/>
      <c r="AN252" s="43"/>
      <c r="AO252" s="43"/>
      <c r="AP252" s="43"/>
      <c r="AQ252" s="43"/>
      <c r="AR252" s="5"/>
      <c r="AS252" s="5"/>
      <c r="AT252" s="5"/>
      <c r="AU252" s="5"/>
      <c r="AV252" s="5"/>
      <c r="AW252" s="5"/>
      <c r="AX252" s="6"/>
    </row>
    <row r="253" spans="1:50" x14ac:dyDescent="0.15">
      <c r="A253" s="108">
        <v>11</v>
      </c>
      <c r="B253" s="108" t="s">
        <v>4</v>
      </c>
      <c r="C253" s="108" t="str">
        <f t="shared" si="49"/>
        <v>u2</v>
      </c>
      <c r="D253" s="108" t="str">
        <f t="shared" si="50"/>
        <v>11_u2</v>
      </c>
      <c r="E253" s="109">
        <v>5427</v>
      </c>
      <c r="F253" s="108"/>
      <c r="G253" s="108">
        <v>11</v>
      </c>
      <c r="H253" s="108" t="s">
        <v>4</v>
      </c>
      <c r="I253" s="108" t="str">
        <f t="shared" si="51"/>
        <v>u2</v>
      </c>
      <c r="J253" s="108" t="str">
        <f t="shared" si="52"/>
        <v>11_u2</v>
      </c>
      <c r="K253" s="109">
        <v>5603</v>
      </c>
      <c r="L253" s="5"/>
      <c r="M253" s="108">
        <v>11</v>
      </c>
      <c r="N253" s="108" t="s">
        <v>4</v>
      </c>
      <c r="O253" s="108" t="str">
        <f t="shared" si="53"/>
        <v>u2</v>
      </c>
      <c r="P253" s="108" t="str">
        <f t="shared" si="54"/>
        <v>11_u2</v>
      </c>
      <c r="Q253" s="109">
        <v>5743</v>
      </c>
      <c r="R253" s="109"/>
      <c r="S253" s="108">
        <v>11</v>
      </c>
      <c r="T253" s="108" t="s">
        <v>4</v>
      </c>
      <c r="U253" s="108" t="str">
        <f t="shared" si="55"/>
        <v>u2</v>
      </c>
      <c r="V253" s="108" t="str">
        <f t="shared" si="56"/>
        <v>11_u2</v>
      </c>
      <c r="W253" s="109">
        <v>5743</v>
      </c>
      <c r="X253" s="109"/>
      <c r="Y253" s="108">
        <v>11</v>
      </c>
      <c r="Z253" s="108" t="s">
        <v>4</v>
      </c>
      <c r="AA253" s="108" t="str">
        <f t="shared" si="57"/>
        <v>u2</v>
      </c>
      <c r="AB253" s="108" t="str">
        <f t="shared" si="58"/>
        <v>11_u2</v>
      </c>
      <c r="AC253" s="109">
        <v>5858</v>
      </c>
      <c r="AD253" s="50"/>
      <c r="AE253" s="108">
        <v>11</v>
      </c>
      <c r="AF253" s="108" t="s">
        <v>4</v>
      </c>
      <c r="AG253" s="108" t="str">
        <f t="shared" si="59"/>
        <v>u2</v>
      </c>
      <c r="AH253" s="108" t="str">
        <f t="shared" si="48"/>
        <v>11_u2</v>
      </c>
      <c r="AI253" s="65">
        <f t="shared" si="60"/>
        <v>5743</v>
      </c>
      <c r="AJ253" s="65">
        <f t="shared" si="61"/>
        <v>5858</v>
      </c>
      <c r="AK253" s="136">
        <f t="shared" si="62"/>
        <v>5858</v>
      </c>
      <c r="AL253" s="43">
        <f t="shared" si="63"/>
        <v>37.551282051282051</v>
      </c>
      <c r="AM253" s="43"/>
      <c r="AN253" s="43"/>
      <c r="AO253" s="43"/>
      <c r="AP253" s="43"/>
      <c r="AQ253" s="43"/>
      <c r="AR253" s="5"/>
      <c r="AS253" s="5"/>
      <c r="AT253" s="5"/>
      <c r="AU253" s="5"/>
      <c r="AV253" s="5"/>
      <c r="AW253" s="5"/>
      <c r="AX253" s="6"/>
    </row>
    <row r="254" spans="1:50" x14ac:dyDescent="0.15">
      <c r="A254" s="108">
        <v>11</v>
      </c>
      <c r="B254" s="108" t="s">
        <v>5</v>
      </c>
      <c r="C254" s="108" t="str">
        <f t="shared" si="49"/>
        <v>a</v>
      </c>
      <c r="D254" s="108" t="str">
        <f t="shared" si="50"/>
        <v>11_a</v>
      </c>
      <c r="E254" s="109">
        <v>5243</v>
      </c>
      <c r="F254" s="108"/>
      <c r="G254" s="108">
        <v>11</v>
      </c>
      <c r="H254" s="108" t="s">
        <v>5</v>
      </c>
      <c r="I254" s="108" t="str">
        <f t="shared" si="51"/>
        <v>a</v>
      </c>
      <c r="J254" s="108" t="str">
        <f t="shared" si="52"/>
        <v>11_a</v>
      </c>
      <c r="K254" s="109">
        <v>5413</v>
      </c>
      <c r="L254" s="5"/>
      <c r="M254" s="108">
        <v>11</v>
      </c>
      <c r="N254" s="108" t="s">
        <v>5</v>
      </c>
      <c r="O254" s="108" t="str">
        <f t="shared" si="53"/>
        <v>a</v>
      </c>
      <c r="P254" s="108" t="str">
        <f t="shared" si="54"/>
        <v>11_a</v>
      </c>
      <c r="Q254" s="109">
        <v>5548</v>
      </c>
      <c r="R254" s="109"/>
      <c r="S254" s="108">
        <v>11</v>
      </c>
      <c r="T254" s="108" t="s">
        <v>5</v>
      </c>
      <c r="U254" s="108" t="str">
        <f t="shared" si="55"/>
        <v>a</v>
      </c>
      <c r="V254" s="108" t="str">
        <f t="shared" si="56"/>
        <v>11_a</v>
      </c>
      <c r="W254" s="109">
        <v>5548</v>
      </c>
      <c r="X254" s="109"/>
      <c r="Y254" s="108">
        <v>11</v>
      </c>
      <c r="Z254" s="108" t="s">
        <v>5</v>
      </c>
      <c r="AA254" s="108" t="str">
        <f t="shared" si="57"/>
        <v>a</v>
      </c>
      <c r="AB254" s="108" t="str">
        <f t="shared" si="58"/>
        <v>11_a</v>
      </c>
      <c r="AC254" s="109">
        <v>5659</v>
      </c>
      <c r="AD254" s="50"/>
      <c r="AE254" s="108">
        <v>11</v>
      </c>
      <c r="AF254" s="108" t="s">
        <v>5</v>
      </c>
      <c r="AG254" s="108" t="str">
        <f t="shared" si="59"/>
        <v>a</v>
      </c>
      <c r="AH254" s="108" t="str">
        <f t="shared" si="48"/>
        <v>11_a</v>
      </c>
      <c r="AI254" s="65">
        <f t="shared" si="60"/>
        <v>5548</v>
      </c>
      <c r="AJ254" s="65">
        <f t="shared" si="61"/>
        <v>5659</v>
      </c>
      <c r="AK254" s="136">
        <f t="shared" si="62"/>
        <v>5659</v>
      </c>
      <c r="AL254" s="43">
        <f t="shared" si="63"/>
        <v>36.275641025641029</v>
      </c>
      <c r="AM254" s="43"/>
      <c r="AN254" s="43"/>
      <c r="AO254" s="43"/>
      <c r="AP254" s="43"/>
      <c r="AQ254" s="43"/>
      <c r="AR254" s="5"/>
      <c r="AS254" s="5"/>
      <c r="AT254" s="5"/>
      <c r="AU254" s="5"/>
      <c r="AV254" s="5"/>
      <c r="AW254" s="5"/>
      <c r="AX254" s="6"/>
    </row>
    <row r="255" spans="1:50" x14ac:dyDescent="0.15">
      <c r="A255" s="108">
        <v>11</v>
      </c>
      <c r="B255" s="108" t="s">
        <v>6</v>
      </c>
      <c r="C255" s="108" t="str">
        <f t="shared" si="49"/>
        <v>b</v>
      </c>
      <c r="D255" s="108" t="str">
        <f t="shared" si="50"/>
        <v>11_b</v>
      </c>
      <c r="E255" s="109">
        <v>5427</v>
      </c>
      <c r="F255" s="108"/>
      <c r="G255" s="108">
        <v>11</v>
      </c>
      <c r="H255" s="108" t="s">
        <v>6</v>
      </c>
      <c r="I255" s="108" t="str">
        <f t="shared" si="51"/>
        <v>b</v>
      </c>
      <c r="J255" s="108" t="str">
        <f t="shared" si="52"/>
        <v>11_b</v>
      </c>
      <c r="K255" s="109">
        <v>5603</v>
      </c>
      <c r="L255" s="5"/>
      <c r="M255" s="108">
        <v>11</v>
      </c>
      <c r="N255" s="108" t="s">
        <v>6</v>
      </c>
      <c r="O255" s="108" t="str">
        <f t="shared" si="53"/>
        <v>b</v>
      </c>
      <c r="P255" s="108" t="str">
        <f t="shared" si="54"/>
        <v>11_b</v>
      </c>
      <c r="Q255" s="109">
        <v>5743</v>
      </c>
      <c r="R255" s="109"/>
      <c r="S255" s="108">
        <v>11</v>
      </c>
      <c r="T255" s="108" t="s">
        <v>6</v>
      </c>
      <c r="U255" s="108" t="str">
        <f t="shared" si="55"/>
        <v>b</v>
      </c>
      <c r="V255" s="108" t="str">
        <f t="shared" si="56"/>
        <v>11_b</v>
      </c>
      <c r="W255" s="109">
        <v>5743</v>
      </c>
      <c r="X255" s="109"/>
      <c r="Y255" s="108">
        <v>11</v>
      </c>
      <c r="Z255" s="108" t="s">
        <v>6</v>
      </c>
      <c r="AA255" s="108" t="str">
        <f t="shared" si="57"/>
        <v>b</v>
      </c>
      <c r="AB255" s="108" t="str">
        <f t="shared" si="58"/>
        <v>11_b</v>
      </c>
      <c r="AC255" s="109">
        <v>5858</v>
      </c>
      <c r="AD255" s="50"/>
      <c r="AE255" s="108">
        <v>11</v>
      </c>
      <c r="AF255" s="108" t="s">
        <v>6</v>
      </c>
      <c r="AG255" s="108" t="str">
        <f t="shared" si="59"/>
        <v>b</v>
      </c>
      <c r="AH255" s="108" t="str">
        <f t="shared" si="48"/>
        <v>11_b</v>
      </c>
      <c r="AI255" s="65">
        <f t="shared" si="60"/>
        <v>5743</v>
      </c>
      <c r="AJ255" s="65">
        <f t="shared" si="61"/>
        <v>5858</v>
      </c>
      <c r="AK255" s="136">
        <f t="shared" si="62"/>
        <v>5858</v>
      </c>
      <c r="AL255" s="43">
        <f t="shared" si="63"/>
        <v>37.551282051282051</v>
      </c>
      <c r="AM255" s="43"/>
      <c r="AN255" s="43"/>
      <c r="AO255" s="43"/>
      <c r="AP255" s="43"/>
      <c r="AQ255" s="43"/>
      <c r="AR255" s="5"/>
      <c r="AS255" s="5"/>
      <c r="AT255" s="5"/>
      <c r="AU255" s="5"/>
      <c r="AV255" s="5"/>
      <c r="AW255" s="5"/>
      <c r="AX255" s="6"/>
    </row>
    <row r="256" spans="1:50" x14ac:dyDescent="0.15">
      <c r="A256" s="108">
        <v>11</v>
      </c>
      <c r="B256" s="108" t="s">
        <v>7</v>
      </c>
      <c r="C256" s="108" t="str">
        <f t="shared" si="49"/>
        <v>c</v>
      </c>
      <c r="D256" s="108" t="str">
        <f t="shared" si="50"/>
        <v>11_c</v>
      </c>
      <c r="E256" s="109">
        <v>5618</v>
      </c>
      <c r="F256" s="108"/>
      <c r="G256" s="108">
        <v>11</v>
      </c>
      <c r="H256" s="108" t="s">
        <v>7</v>
      </c>
      <c r="I256" s="108" t="str">
        <f t="shared" si="51"/>
        <v>c</v>
      </c>
      <c r="J256" s="108" t="str">
        <f t="shared" si="52"/>
        <v>11_c</v>
      </c>
      <c r="K256" s="109">
        <v>5801</v>
      </c>
      <c r="L256" s="5"/>
      <c r="M256" s="108">
        <v>11</v>
      </c>
      <c r="N256" s="108" t="s">
        <v>7</v>
      </c>
      <c r="O256" s="108" t="str">
        <f t="shared" si="53"/>
        <v>c</v>
      </c>
      <c r="P256" s="108" t="str">
        <f t="shared" si="54"/>
        <v>11_c</v>
      </c>
      <c r="Q256" s="109">
        <v>5946</v>
      </c>
      <c r="R256" s="109"/>
      <c r="S256" s="108">
        <v>11</v>
      </c>
      <c r="T256" s="108" t="s">
        <v>7</v>
      </c>
      <c r="U256" s="108" t="str">
        <f t="shared" si="55"/>
        <v>c</v>
      </c>
      <c r="V256" s="108" t="str">
        <f t="shared" si="56"/>
        <v>11_c</v>
      </c>
      <c r="W256" s="109">
        <v>5946</v>
      </c>
      <c r="X256" s="109"/>
      <c r="Y256" s="108">
        <v>11</v>
      </c>
      <c r="Z256" s="108" t="s">
        <v>7</v>
      </c>
      <c r="AA256" s="108" t="str">
        <f t="shared" si="57"/>
        <v>c</v>
      </c>
      <c r="AB256" s="108" t="str">
        <f t="shared" si="58"/>
        <v>11_c</v>
      </c>
      <c r="AC256" s="109">
        <v>6065</v>
      </c>
      <c r="AD256" s="50"/>
      <c r="AE256" s="108">
        <v>11</v>
      </c>
      <c r="AF256" s="108" t="s">
        <v>7</v>
      </c>
      <c r="AG256" s="108" t="str">
        <f t="shared" si="59"/>
        <v>c</v>
      </c>
      <c r="AH256" s="108" t="str">
        <f t="shared" si="48"/>
        <v>11_c</v>
      </c>
      <c r="AI256" s="65">
        <f t="shared" si="60"/>
        <v>5946</v>
      </c>
      <c r="AJ256" s="65">
        <f t="shared" si="61"/>
        <v>6065</v>
      </c>
      <c r="AK256" s="136">
        <f t="shared" si="62"/>
        <v>6065</v>
      </c>
      <c r="AL256" s="43">
        <f t="shared" si="63"/>
        <v>38.878205128205131</v>
      </c>
      <c r="AM256" s="43"/>
      <c r="AN256" s="43"/>
      <c r="AO256" s="43"/>
      <c r="AP256" s="43"/>
      <c r="AQ256" s="43"/>
      <c r="AR256" s="5"/>
      <c r="AS256" s="5"/>
      <c r="AT256" s="5"/>
      <c r="AU256" s="5"/>
      <c r="AV256" s="5"/>
      <c r="AW256" s="5"/>
      <c r="AX256" s="6"/>
    </row>
    <row r="257" spans="1:50" x14ac:dyDescent="0.15">
      <c r="A257" s="108">
        <v>11</v>
      </c>
      <c r="B257" s="108" t="s">
        <v>8</v>
      </c>
      <c r="C257" s="108" t="str">
        <f t="shared" si="49"/>
        <v>d</v>
      </c>
      <c r="D257" s="108" t="str">
        <f t="shared" si="50"/>
        <v>11_d</v>
      </c>
      <c r="E257" s="109">
        <v>5826</v>
      </c>
      <c r="F257" s="108"/>
      <c r="G257" s="108">
        <v>11</v>
      </c>
      <c r="H257" s="108" t="s">
        <v>8</v>
      </c>
      <c r="I257" s="108" t="str">
        <f t="shared" si="51"/>
        <v>d</v>
      </c>
      <c r="J257" s="108" t="str">
        <f t="shared" si="52"/>
        <v>11_d</v>
      </c>
      <c r="K257" s="109">
        <v>6015</v>
      </c>
      <c r="L257" s="5"/>
      <c r="M257" s="108">
        <v>11</v>
      </c>
      <c r="N257" s="108" t="s">
        <v>8</v>
      </c>
      <c r="O257" s="108" t="str">
        <f t="shared" si="53"/>
        <v>d</v>
      </c>
      <c r="P257" s="108" t="str">
        <f t="shared" si="54"/>
        <v>11_d</v>
      </c>
      <c r="Q257" s="109">
        <v>6165</v>
      </c>
      <c r="R257" s="109"/>
      <c r="S257" s="108">
        <v>11</v>
      </c>
      <c r="T257" s="108" t="s">
        <v>8</v>
      </c>
      <c r="U257" s="108" t="str">
        <f t="shared" si="55"/>
        <v>d</v>
      </c>
      <c r="V257" s="108" t="str">
        <f t="shared" si="56"/>
        <v>11_d</v>
      </c>
      <c r="W257" s="109">
        <v>6165</v>
      </c>
      <c r="X257" s="109"/>
      <c r="Y257" s="108">
        <v>11</v>
      </c>
      <c r="Z257" s="108" t="s">
        <v>8</v>
      </c>
      <c r="AA257" s="108" t="str">
        <f t="shared" si="57"/>
        <v>d</v>
      </c>
      <c r="AB257" s="108" t="str">
        <f t="shared" si="58"/>
        <v>11_d</v>
      </c>
      <c r="AC257" s="109">
        <v>6288</v>
      </c>
      <c r="AD257" s="50"/>
      <c r="AE257" s="108">
        <v>11</v>
      </c>
      <c r="AF257" s="108" t="s">
        <v>8</v>
      </c>
      <c r="AG257" s="108" t="str">
        <f t="shared" si="59"/>
        <v>d</v>
      </c>
      <c r="AH257" s="108" t="str">
        <f t="shared" si="48"/>
        <v>11_d</v>
      </c>
      <c r="AI257" s="65">
        <f t="shared" si="60"/>
        <v>6165</v>
      </c>
      <c r="AJ257" s="65">
        <f t="shared" si="61"/>
        <v>6288</v>
      </c>
      <c r="AK257" s="136">
        <f t="shared" si="62"/>
        <v>6288</v>
      </c>
      <c r="AL257" s="43">
        <f t="shared" si="63"/>
        <v>40.307692307692307</v>
      </c>
      <c r="AM257" s="43"/>
      <c r="AN257" s="43"/>
      <c r="AO257" s="43"/>
      <c r="AP257" s="43"/>
      <c r="AQ257" s="43"/>
      <c r="AR257" s="5"/>
      <c r="AS257" s="5"/>
      <c r="AT257" s="5"/>
      <c r="AU257" s="5"/>
      <c r="AV257" s="5"/>
      <c r="AW257" s="5"/>
      <c r="AX257" s="6"/>
    </row>
    <row r="258" spans="1:50" x14ac:dyDescent="0.15">
      <c r="A258" s="108">
        <v>11</v>
      </c>
      <c r="B258" s="108" t="s">
        <v>9</v>
      </c>
      <c r="C258" s="108" t="str">
        <f t="shared" si="49"/>
        <v>e</v>
      </c>
      <c r="D258" s="108" t="str">
        <f t="shared" si="50"/>
        <v>11_e</v>
      </c>
      <c r="E258" s="109">
        <v>6039</v>
      </c>
      <c r="F258" s="108"/>
      <c r="G258" s="108">
        <v>11</v>
      </c>
      <c r="H258" s="108" t="s">
        <v>9</v>
      </c>
      <c r="I258" s="108" t="str">
        <f t="shared" si="51"/>
        <v>e</v>
      </c>
      <c r="J258" s="108" t="str">
        <f t="shared" si="52"/>
        <v>11_e</v>
      </c>
      <c r="K258" s="109">
        <v>6235</v>
      </c>
      <c r="L258" s="5"/>
      <c r="M258" s="108">
        <v>11</v>
      </c>
      <c r="N258" s="108" t="s">
        <v>9</v>
      </c>
      <c r="O258" s="108" t="str">
        <f t="shared" si="53"/>
        <v>e</v>
      </c>
      <c r="P258" s="108" t="str">
        <f t="shared" si="54"/>
        <v>11_e</v>
      </c>
      <c r="Q258" s="109">
        <v>6391</v>
      </c>
      <c r="R258" s="109"/>
      <c r="S258" s="108">
        <v>11</v>
      </c>
      <c r="T258" s="108" t="s">
        <v>9</v>
      </c>
      <c r="U258" s="108" t="str">
        <f t="shared" si="55"/>
        <v>e</v>
      </c>
      <c r="V258" s="108" t="str">
        <f t="shared" si="56"/>
        <v>11_e</v>
      </c>
      <c r="W258" s="109">
        <v>6391</v>
      </c>
      <c r="X258" s="109"/>
      <c r="Y258" s="108">
        <v>11</v>
      </c>
      <c r="Z258" s="108" t="s">
        <v>9</v>
      </c>
      <c r="AA258" s="108" t="str">
        <f t="shared" si="57"/>
        <v>e</v>
      </c>
      <c r="AB258" s="108" t="str">
        <f t="shared" si="58"/>
        <v>11_e</v>
      </c>
      <c r="AC258" s="109">
        <v>6519</v>
      </c>
      <c r="AD258" s="50"/>
      <c r="AE258" s="108">
        <v>11</v>
      </c>
      <c r="AF258" s="108" t="s">
        <v>9</v>
      </c>
      <c r="AG258" s="108" t="str">
        <f t="shared" si="59"/>
        <v>e</v>
      </c>
      <c r="AH258" s="108" t="str">
        <f t="shared" si="48"/>
        <v>11_e</v>
      </c>
      <c r="AI258" s="65">
        <f t="shared" si="60"/>
        <v>6391</v>
      </c>
      <c r="AJ258" s="65">
        <f t="shared" si="61"/>
        <v>6519</v>
      </c>
      <c r="AK258" s="136">
        <f t="shared" si="62"/>
        <v>6519</v>
      </c>
      <c r="AL258" s="43">
        <f t="shared" si="63"/>
        <v>41.78846153846154</v>
      </c>
      <c r="AM258" s="43"/>
      <c r="AN258" s="43"/>
      <c r="AO258" s="43"/>
      <c r="AP258" s="43"/>
      <c r="AQ258" s="43"/>
      <c r="AR258" s="5"/>
      <c r="AS258" s="5"/>
      <c r="AT258" s="5"/>
      <c r="AU258" s="5"/>
      <c r="AV258" s="5"/>
      <c r="AW258" s="5"/>
      <c r="AX258" s="6"/>
    </row>
    <row r="259" spans="1:50" x14ac:dyDescent="0.15">
      <c r="A259" s="108">
        <v>12</v>
      </c>
      <c r="B259" s="108" t="s">
        <v>2</v>
      </c>
      <c r="C259" s="108" t="str">
        <f t="shared" si="49"/>
        <v>Start</v>
      </c>
      <c r="D259" s="108" t="str">
        <f t="shared" si="50"/>
        <v>12_Start</v>
      </c>
      <c r="E259" s="109">
        <v>3562</v>
      </c>
      <c r="F259" s="108"/>
      <c r="G259" s="108">
        <v>12</v>
      </c>
      <c r="H259" s="108" t="s">
        <v>2</v>
      </c>
      <c r="I259" s="108" t="str">
        <f t="shared" si="51"/>
        <v>Start</v>
      </c>
      <c r="J259" s="108" t="str">
        <f t="shared" si="52"/>
        <v>12_Start</v>
      </c>
      <c r="K259" s="109">
        <v>3678</v>
      </c>
      <c r="L259" s="5"/>
      <c r="M259" s="108">
        <v>12</v>
      </c>
      <c r="N259" s="108" t="s">
        <v>2</v>
      </c>
      <c r="O259" s="108" t="str">
        <f t="shared" si="53"/>
        <v>Start</v>
      </c>
      <c r="P259" s="108" t="str">
        <f t="shared" si="54"/>
        <v>12_Start</v>
      </c>
      <c r="Q259" s="109">
        <v>3770</v>
      </c>
      <c r="R259" s="109"/>
      <c r="S259" s="108">
        <v>12</v>
      </c>
      <c r="T259" s="108" t="s">
        <v>2</v>
      </c>
      <c r="U259" s="108" t="str">
        <f t="shared" si="55"/>
        <v>Start</v>
      </c>
      <c r="V259" s="108" t="str">
        <f t="shared" si="56"/>
        <v>12_Start</v>
      </c>
      <c r="W259" s="109">
        <v>3770</v>
      </c>
      <c r="X259" s="109"/>
      <c r="Y259" s="108">
        <v>12</v>
      </c>
      <c r="Z259" s="108" t="s">
        <v>2</v>
      </c>
      <c r="AA259" s="108" t="str">
        <f t="shared" si="57"/>
        <v>Start</v>
      </c>
      <c r="AB259" s="108" t="str">
        <f t="shared" si="58"/>
        <v>12_Start</v>
      </c>
      <c r="AC259" s="109">
        <v>3845</v>
      </c>
      <c r="AD259" s="50"/>
      <c r="AE259" s="108">
        <v>12</v>
      </c>
      <c r="AF259" s="108" t="s">
        <v>2</v>
      </c>
      <c r="AG259" s="108" t="str">
        <f t="shared" si="59"/>
        <v>Start</v>
      </c>
      <c r="AH259" s="108" t="str">
        <f t="shared" si="48"/>
        <v>12_Start</v>
      </c>
      <c r="AI259" s="65">
        <f t="shared" si="60"/>
        <v>3770</v>
      </c>
      <c r="AJ259" s="65">
        <f t="shared" si="61"/>
        <v>3845</v>
      </c>
      <c r="AK259" s="136">
        <f t="shared" si="62"/>
        <v>3845</v>
      </c>
      <c r="AL259" s="43">
        <f t="shared" si="63"/>
        <v>24.647435897435898</v>
      </c>
      <c r="AM259" s="43"/>
      <c r="AN259" s="43"/>
      <c r="AO259" s="43"/>
      <c r="AP259" s="43"/>
      <c r="AQ259" s="43"/>
      <c r="AR259" s="5"/>
      <c r="AS259" s="5"/>
      <c r="AT259" s="5"/>
      <c r="AU259" s="5"/>
      <c r="AV259" s="5"/>
      <c r="AW259" s="5"/>
      <c r="AX259" s="6"/>
    </row>
    <row r="260" spans="1:50" x14ac:dyDescent="0.15">
      <c r="A260" s="108">
        <v>12</v>
      </c>
      <c r="B260" s="108">
        <v>0</v>
      </c>
      <c r="C260" s="108">
        <f t="shared" si="49"/>
        <v>0</v>
      </c>
      <c r="D260" s="108" t="str">
        <f t="shared" si="50"/>
        <v>12_0</v>
      </c>
      <c r="E260" s="109">
        <v>3620</v>
      </c>
      <c r="F260" s="108"/>
      <c r="G260" s="108">
        <v>12</v>
      </c>
      <c r="H260" s="108">
        <v>0</v>
      </c>
      <c r="I260" s="108">
        <f t="shared" si="51"/>
        <v>0</v>
      </c>
      <c r="J260" s="108" t="str">
        <f t="shared" si="52"/>
        <v>12_0</v>
      </c>
      <c r="K260" s="109">
        <v>3738</v>
      </c>
      <c r="L260" s="5"/>
      <c r="M260" s="108">
        <v>12</v>
      </c>
      <c r="N260" s="108">
        <v>0</v>
      </c>
      <c r="O260" s="108">
        <f t="shared" si="53"/>
        <v>0</v>
      </c>
      <c r="P260" s="108" t="str">
        <f t="shared" si="54"/>
        <v>12_0</v>
      </c>
      <c r="Q260" s="109">
        <v>3831</v>
      </c>
      <c r="R260" s="109"/>
      <c r="S260" s="108">
        <v>12</v>
      </c>
      <c r="T260" s="108">
        <v>0</v>
      </c>
      <c r="U260" s="108">
        <f t="shared" si="55"/>
        <v>0</v>
      </c>
      <c r="V260" s="108" t="str">
        <f t="shared" si="56"/>
        <v>12_0</v>
      </c>
      <c r="W260" s="109">
        <v>3831</v>
      </c>
      <c r="X260" s="109"/>
      <c r="Y260" s="108">
        <v>12</v>
      </c>
      <c r="Z260" s="108">
        <v>0</v>
      </c>
      <c r="AA260" s="108">
        <f t="shared" si="57"/>
        <v>0</v>
      </c>
      <c r="AB260" s="108" t="str">
        <f t="shared" si="58"/>
        <v>12_0</v>
      </c>
      <c r="AC260" s="109">
        <v>3908</v>
      </c>
      <c r="AD260" s="50"/>
      <c r="AE260" s="108">
        <v>12</v>
      </c>
      <c r="AF260" s="108">
        <v>0</v>
      </c>
      <c r="AG260" s="108">
        <f t="shared" si="59"/>
        <v>0</v>
      </c>
      <c r="AH260" s="108" t="str">
        <f t="shared" si="48"/>
        <v>12_0</v>
      </c>
      <c r="AI260" s="65">
        <f t="shared" si="60"/>
        <v>3831</v>
      </c>
      <c r="AJ260" s="65">
        <f t="shared" si="61"/>
        <v>3908</v>
      </c>
      <c r="AK260" s="136">
        <f t="shared" si="62"/>
        <v>3908</v>
      </c>
      <c r="AL260" s="43">
        <f t="shared" si="63"/>
        <v>25.051282051282051</v>
      </c>
      <c r="AM260" s="43"/>
      <c r="AN260" s="43"/>
      <c r="AO260" s="43"/>
      <c r="AP260" s="43"/>
      <c r="AQ260" s="43"/>
      <c r="AR260" s="5"/>
      <c r="AS260" s="5"/>
      <c r="AT260" s="5"/>
      <c r="AU260" s="5"/>
      <c r="AV260" s="5"/>
      <c r="AW260" s="5"/>
      <c r="AX260" s="6"/>
    </row>
    <row r="261" spans="1:50" x14ac:dyDescent="0.15">
      <c r="A261" s="108">
        <v>12</v>
      </c>
      <c r="B261" s="108">
        <v>1</v>
      </c>
      <c r="C261" s="108">
        <f t="shared" si="49"/>
        <v>1</v>
      </c>
      <c r="D261" s="108" t="str">
        <f t="shared" si="50"/>
        <v>12_1</v>
      </c>
      <c r="E261" s="109">
        <v>3742</v>
      </c>
      <c r="F261" s="108"/>
      <c r="G261" s="108">
        <v>12</v>
      </c>
      <c r="H261" s="108">
        <v>1</v>
      </c>
      <c r="I261" s="108">
        <f t="shared" si="51"/>
        <v>1</v>
      </c>
      <c r="J261" s="108" t="str">
        <f t="shared" si="52"/>
        <v>12_1</v>
      </c>
      <c r="K261" s="109">
        <v>3864</v>
      </c>
      <c r="L261" s="5"/>
      <c r="M261" s="108">
        <v>12</v>
      </c>
      <c r="N261" s="108">
        <v>1</v>
      </c>
      <c r="O261" s="108">
        <f t="shared" si="53"/>
        <v>1</v>
      </c>
      <c r="P261" s="108" t="str">
        <f t="shared" si="54"/>
        <v>12_1</v>
      </c>
      <c r="Q261" s="109">
        <v>3961</v>
      </c>
      <c r="R261" s="109"/>
      <c r="S261" s="108">
        <v>12</v>
      </c>
      <c r="T261" s="108">
        <v>1</v>
      </c>
      <c r="U261" s="108">
        <f t="shared" si="55"/>
        <v>1</v>
      </c>
      <c r="V261" s="108" t="str">
        <f t="shared" si="56"/>
        <v>12_1</v>
      </c>
      <c r="W261" s="109">
        <v>3961</v>
      </c>
      <c r="X261" s="109"/>
      <c r="Y261" s="108">
        <v>12</v>
      </c>
      <c r="Z261" s="108">
        <v>1</v>
      </c>
      <c r="AA261" s="108">
        <f t="shared" si="57"/>
        <v>1</v>
      </c>
      <c r="AB261" s="108" t="str">
        <f t="shared" si="58"/>
        <v>12_1</v>
      </c>
      <c r="AC261" s="109">
        <v>4040</v>
      </c>
      <c r="AD261" s="50"/>
      <c r="AE261" s="108">
        <v>12</v>
      </c>
      <c r="AF261" s="108">
        <v>1</v>
      </c>
      <c r="AG261" s="108">
        <f t="shared" si="59"/>
        <v>1</v>
      </c>
      <c r="AH261" s="108" t="str">
        <f t="shared" si="48"/>
        <v>12_1</v>
      </c>
      <c r="AI261" s="65">
        <f t="shared" si="60"/>
        <v>3961</v>
      </c>
      <c r="AJ261" s="65">
        <f t="shared" si="61"/>
        <v>4040</v>
      </c>
      <c r="AK261" s="136">
        <f t="shared" si="62"/>
        <v>4040</v>
      </c>
      <c r="AL261" s="43">
        <f t="shared" si="63"/>
        <v>25.897435897435898</v>
      </c>
      <c r="AM261" s="43"/>
      <c r="AN261" s="43"/>
      <c r="AO261" s="43"/>
      <c r="AP261" s="43"/>
      <c r="AQ261" s="43"/>
      <c r="AR261" s="5"/>
      <c r="AS261" s="5"/>
      <c r="AT261" s="5"/>
      <c r="AU261" s="5"/>
      <c r="AV261" s="5"/>
      <c r="AW261" s="5"/>
      <c r="AX261" s="6"/>
    </row>
    <row r="262" spans="1:50" x14ac:dyDescent="0.15">
      <c r="A262" s="108">
        <v>12</v>
      </c>
      <c r="B262" s="108">
        <v>2</v>
      </c>
      <c r="C262" s="108">
        <f t="shared" si="49"/>
        <v>2</v>
      </c>
      <c r="D262" s="108" t="str">
        <f t="shared" si="50"/>
        <v>12_2</v>
      </c>
      <c r="E262" s="109">
        <v>3864</v>
      </c>
      <c r="F262" s="108"/>
      <c r="G262" s="108">
        <v>12</v>
      </c>
      <c r="H262" s="108">
        <v>2</v>
      </c>
      <c r="I262" s="108">
        <f t="shared" si="51"/>
        <v>2</v>
      </c>
      <c r="J262" s="108" t="str">
        <f t="shared" si="52"/>
        <v>12_2</v>
      </c>
      <c r="K262" s="109">
        <v>3990</v>
      </c>
      <c r="L262" s="5"/>
      <c r="M262" s="108">
        <v>12</v>
      </c>
      <c r="N262" s="108">
        <v>2</v>
      </c>
      <c r="O262" s="108">
        <f t="shared" si="53"/>
        <v>2</v>
      </c>
      <c r="P262" s="108" t="str">
        <f t="shared" si="54"/>
        <v>12_2</v>
      </c>
      <c r="Q262" s="109">
        <v>4090</v>
      </c>
      <c r="R262" s="109"/>
      <c r="S262" s="108">
        <v>12</v>
      </c>
      <c r="T262" s="108">
        <v>2</v>
      </c>
      <c r="U262" s="108">
        <f t="shared" si="55"/>
        <v>2</v>
      </c>
      <c r="V262" s="108" t="str">
        <f t="shared" si="56"/>
        <v>12_2</v>
      </c>
      <c r="W262" s="109">
        <v>4090</v>
      </c>
      <c r="X262" s="109"/>
      <c r="Y262" s="108">
        <v>12</v>
      </c>
      <c r="Z262" s="108">
        <v>2</v>
      </c>
      <c r="AA262" s="108">
        <f t="shared" si="57"/>
        <v>2</v>
      </c>
      <c r="AB262" s="108" t="str">
        <f t="shared" si="58"/>
        <v>12_2</v>
      </c>
      <c r="AC262" s="109">
        <v>4172</v>
      </c>
      <c r="AD262" s="50"/>
      <c r="AE262" s="108">
        <v>12</v>
      </c>
      <c r="AF262" s="108">
        <v>2</v>
      </c>
      <c r="AG262" s="108">
        <f t="shared" si="59"/>
        <v>2</v>
      </c>
      <c r="AH262" s="108" t="str">
        <f t="shared" si="48"/>
        <v>12_2</v>
      </c>
      <c r="AI262" s="65">
        <f t="shared" si="60"/>
        <v>4090</v>
      </c>
      <c r="AJ262" s="65">
        <f t="shared" si="61"/>
        <v>4172</v>
      </c>
      <c r="AK262" s="136">
        <f t="shared" si="62"/>
        <v>4172</v>
      </c>
      <c r="AL262" s="43">
        <f t="shared" si="63"/>
        <v>26.743589743589745</v>
      </c>
      <c r="AM262" s="43"/>
      <c r="AN262" s="43"/>
      <c r="AO262" s="43"/>
      <c r="AP262" s="43"/>
      <c r="AQ262" s="43"/>
      <c r="AR262" s="5"/>
      <c r="AS262" s="5"/>
      <c r="AT262" s="5"/>
      <c r="AU262" s="5"/>
      <c r="AV262" s="5"/>
      <c r="AW262" s="5"/>
      <c r="AX262" s="6"/>
    </row>
    <row r="263" spans="1:50" x14ac:dyDescent="0.15">
      <c r="A263" s="108">
        <v>12</v>
      </c>
      <c r="B263" s="108">
        <v>3</v>
      </c>
      <c r="C263" s="108">
        <f t="shared" si="49"/>
        <v>3</v>
      </c>
      <c r="D263" s="108" t="str">
        <f t="shared" si="50"/>
        <v>12_3</v>
      </c>
      <c r="E263" s="109">
        <v>3989</v>
      </c>
      <c r="F263" s="108"/>
      <c r="G263" s="108">
        <v>12</v>
      </c>
      <c r="H263" s="108">
        <v>3</v>
      </c>
      <c r="I263" s="108">
        <f t="shared" si="51"/>
        <v>3</v>
      </c>
      <c r="J263" s="108" t="str">
        <f t="shared" si="52"/>
        <v>12_3</v>
      </c>
      <c r="K263" s="109">
        <v>4119</v>
      </c>
      <c r="L263" s="5"/>
      <c r="M263" s="108">
        <v>12</v>
      </c>
      <c r="N263" s="108">
        <v>3</v>
      </c>
      <c r="O263" s="108">
        <f t="shared" si="53"/>
        <v>3</v>
      </c>
      <c r="P263" s="108" t="str">
        <f t="shared" si="54"/>
        <v>12_3</v>
      </c>
      <c r="Q263" s="109">
        <v>4222</v>
      </c>
      <c r="R263" s="109"/>
      <c r="S263" s="108">
        <v>12</v>
      </c>
      <c r="T263" s="108">
        <v>3</v>
      </c>
      <c r="U263" s="108">
        <f t="shared" si="55"/>
        <v>3</v>
      </c>
      <c r="V263" s="108" t="str">
        <f t="shared" si="56"/>
        <v>12_3</v>
      </c>
      <c r="W263" s="109">
        <v>4222</v>
      </c>
      <c r="X263" s="109"/>
      <c r="Y263" s="108">
        <v>12</v>
      </c>
      <c r="Z263" s="108">
        <v>3</v>
      </c>
      <c r="AA263" s="108">
        <f t="shared" si="57"/>
        <v>3</v>
      </c>
      <c r="AB263" s="108" t="str">
        <f t="shared" si="58"/>
        <v>12_3</v>
      </c>
      <c r="AC263" s="109">
        <v>4306</v>
      </c>
      <c r="AD263" s="50"/>
      <c r="AE263" s="108">
        <v>12</v>
      </c>
      <c r="AF263" s="108">
        <v>3</v>
      </c>
      <c r="AG263" s="108">
        <f t="shared" si="59"/>
        <v>3</v>
      </c>
      <c r="AH263" s="108" t="str">
        <f t="shared" si="48"/>
        <v>12_3</v>
      </c>
      <c r="AI263" s="65">
        <f t="shared" si="60"/>
        <v>4222</v>
      </c>
      <c r="AJ263" s="65">
        <f t="shared" si="61"/>
        <v>4306</v>
      </c>
      <c r="AK263" s="136">
        <f t="shared" si="62"/>
        <v>4306</v>
      </c>
      <c r="AL263" s="43">
        <f t="shared" si="63"/>
        <v>27.602564102564102</v>
      </c>
      <c r="AM263" s="43"/>
      <c r="AN263" s="43"/>
      <c r="AO263" s="43"/>
      <c r="AP263" s="43"/>
      <c r="AQ263" s="43"/>
      <c r="AR263" s="5"/>
      <c r="AS263" s="5"/>
      <c r="AT263" s="5"/>
      <c r="AU263" s="5"/>
      <c r="AV263" s="5"/>
      <c r="AW263" s="5"/>
      <c r="AX263" s="6"/>
    </row>
    <row r="264" spans="1:50" x14ac:dyDescent="0.15">
      <c r="A264" s="108">
        <v>12</v>
      </c>
      <c r="B264" s="108">
        <v>4</v>
      </c>
      <c r="C264" s="108">
        <f t="shared" si="49"/>
        <v>4</v>
      </c>
      <c r="D264" s="108" t="str">
        <f t="shared" si="50"/>
        <v>12_4</v>
      </c>
      <c r="E264" s="109">
        <v>4118</v>
      </c>
      <c r="F264" s="108"/>
      <c r="G264" s="108">
        <v>12</v>
      </c>
      <c r="H264" s="108">
        <v>4</v>
      </c>
      <c r="I264" s="108">
        <f t="shared" si="51"/>
        <v>4</v>
      </c>
      <c r="J264" s="108" t="str">
        <f t="shared" si="52"/>
        <v>12_4</v>
      </c>
      <c r="K264" s="109">
        <v>4252</v>
      </c>
      <c r="L264" s="5"/>
      <c r="M264" s="108">
        <v>12</v>
      </c>
      <c r="N264" s="108">
        <v>4</v>
      </c>
      <c r="O264" s="108">
        <f t="shared" si="53"/>
        <v>4</v>
      </c>
      <c r="P264" s="108" t="str">
        <f t="shared" si="54"/>
        <v>12_4</v>
      </c>
      <c r="Q264" s="109">
        <v>4358</v>
      </c>
      <c r="R264" s="109"/>
      <c r="S264" s="108">
        <v>12</v>
      </c>
      <c r="T264" s="108">
        <v>4</v>
      </c>
      <c r="U264" s="108">
        <f t="shared" si="55"/>
        <v>4</v>
      </c>
      <c r="V264" s="108" t="str">
        <f t="shared" si="56"/>
        <v>12_4</v>
      </c>
      <c r="W264" s="109">
        <v>4358</v>
      </c>
      <c r="X264" s="109"/>
      <c r="Y264" s="108">
        <v>12</v>
      </c>
      <c r="Z264" s="108">
        <v>4</v>
      </c>
      <c r="AA264" s="108">
        <f t="shared" si="57"/>
        <v>4</v>
      </c>
      <c r="AB264" s="108" t="str">
        <f t="shared" si="58"/>
        <v>12_4</v>
      </c>
      <c r="AC264" s="109">
        <v>4445</v>
      </c>
      <c r="AD264" s="50"/>
      <c r="AE264" s="108">
        <v>12</v>
      </c>
      <c r="AF264" s="108">
        <v>4</v>
      </c>
      <c r="AG264" s="108">
        <f t="shared" si="59"/>
        <v>4</v>
      </c>
      <c r="AH264" s="108" t="str">
        <f t="shared" si="48"/>
        <v>12_4</v>
      </c>
      <c r="AI264" s="65">
        <f t="shared" si="60"/>
        <v>4358</v>
      </c>
      <c r="AJ264" s="65">
        <f t="shared" si="61"/>
        <v>4445</v>
      </c>
      <c r="AK264" s="136">
        <f t="shared" si="62"/>
        <v>4445</v>
      </c>
      <c r="AL264" s="43">
        <f t="shared" si="63"/>
        <v>28.493589743589745</v>
      </c>
      <c r="AM264" s="43"/>
      <c r="AN264" s="43"/>
      <c r="AO264" s="43"/>
      <c r="AP264" s="43"/>
      <c r="AQ264" s="43"/>
      <c r="AR264" s="5"/>
      <c r="AS264" s="5"/>
      <c r="AT264" s="5"/>
      <c r="AU264" s="5"/>
      <c r="AV264" s="5"/>
      <c r="AW264" s="5"/>
      <c r="AX264" s="6"/>
    </row>
    <row r="265" spans="1:50" x14ac:dyDescent="0.15">
      <c r="A265" s="108">
        <v>12</v>
      </c>
      <c r="B265" s="108">
        <v>5</v>
      </c>
      <c r="C265" s="108">
        <f t="shared" si="49"/>
        <v>5</v>
      </c>
      <c r="D265" s="108" t="str">
        <f t="shared" si="50"/>
        <v>12_5</v>
      </c>
      <c r="E265" s="109">
        <v>4261</v>
      </c>
      <c r="F265" s="108"/>
      <c r="G265" s="108">
        <v>12</v>
      </c>
      <c r="H265" s="108">
        <v>5</v>
      </c>
      <c r="I265" s="108">
        <f t="shared" si="51"/>
        <v>5</v>
      </c>
      <c r="J265" s="108" t="str">
        <f t="shared" si="52"/>
        <v>12_5</v>
      </c>
      <c r="K265" s="109">
        <v>4399</v>
      </c>
      <c r="L265" s="5"/>
      <c r="M265" s="108">
        <v>12</v>
      </c>
      <c r="N265" s="108">
        <v>5</v>
      </c>
      <c r="O265" s="108">
        <f t="shared" si="53"/>
        <v>5</v>
      </c>
      <c r="P265" s="108" t="str">
        <f t="shared" si="54"/>
        <v>12_5</v>
      </c>
      <c r="Q265" s="109">
        <v>4509</v>
      </c>
      <c r="R265" s="109"/>
      <c r="S265" s="108">
        <v>12</v>
      </c>
      <c r="T265" s="108">
        <v>5</v>
      </c>
      <c r="U265" s="108">
        <f t="shared" si="55"/>
        <v>5</v>
      </c>
      <c r="V265" s="108" t="str">
        <f t="shared" si="56"/>
        <v>12_5</v>
      </c>
      <c r="W265" s="109">
        <v>4509</v>
      </c>
      <c r="X265" s="109"/>
      <c r="Y265" s="108">
        <v>12</v>
      </c>
      <c r="Z265" s="108">
        <v>5</v>
      </c>
      <c r="AA265" s="108">
        <f t="shared" si="57"/>
        <v>5</v>
      </c>
      <c r="AB265" s="108" t="str">
        <f t="shared" si="58"/>
        <v>12_5</v>
      </c>
      <c r="AC265" s="109">
        <v>4599</v>
      </c>
      <c r="AD265" s="50"/>
      <c r="AE265" s="108">
        <v>12</v>
      </c>
      <c r="AF265" s="108">
        <v>5</v>
      </c>
      <c r="AG265" s="108">
        <f t="shared" si="59"/>
        <v>5</v>
      </c>
      <c r="AH265" s="108" t="str">
        <f t="shared" si="48"/>
        <v>12_5</v>
      </c>
      <c r="AI265" s="65">
        <f t="shared" si="60"/>
        <v>4509</v>
      </c>
      <c r="AJ265" s="65">
        <f t="shared" si="61"/>
        <v>4599</v>
      </c>
      <c r="AK265" s="136">
        <f t="shared" si="62"/>
        <v>4599</v>
      </c>
      <c r="AL265" s="43">
        <f t="shared" si="63"/>
        <v>29.48076923076923</v>
      </c>
      <c r="AM265" s="43"/>
      <c r="AN265" s="43"/>
      <c r="AO265" s="43"/>
      <c r="AP265" s="43"/>
      <c r="AQ265" s="43"/>
      <c r="AR265" s="5"/>
      <c r="AS265" s="5"/>
      <c r="AT265" s="5"/>
      <c r="AU265" s="5"/>
      <c r="AV265" s="5"/>
      <c r="AW265" s="5"/>
      <c r="AX265" s="6"/>
    </row>
    <row r="266" spans="1:50" x14ac:dyDescent="0.15">
      <c r="A266" s="108">
        <v>12</v>
      </c>
      <c r="B266" s="108">
        <v>6</v>
      </c>
      <c r="C266" s="108">
        <f t="shared" si="49"/>
        <v>6</v>
      </c>
      <c r="D266" s="108" t="str">
        <f t="shared" si="50"/>
        <v>12_6</v>
      </c>
      <c r="E266" s="109">
        <v>4413</v>
      </c>
      <c r="F266" s="108"/>
      <c r="G266" s="108">
        <v>12</v>
      </c>
      <c r="H266" s="108">
        <v>6</v>
      </c>
      <c r="I266" s="108">
        <f t="shared" si="51"/>
        <v>6</v>
      </c>
      <c r="J266" s="108" t="str">
        <f t="shared" si="52"/>
        <v>12_6</v>
      </c>
      <c r="K266" s="109">
        <v>4556</v>
      </c>
      <c r="L266" s="5"/>
      <c r="M266" s="108">
        <v>12</v>
      </c>
      <c r="N266" s="108">
        <v>6</v>
      </c>
      <c r="O266" s="108">
        <f t="shared" si="53"/>
        <v>6</v>
      </c>
      <c r="P266" s="108" t="str">
        <f t="shared" si="54"/>
        <v>12_6</v>
      </c>
      <c r="Q266" s="109">
        <v>4670</v>
      </c>
      <c r="R266" s="109"/>
      <c r="S266" s="108">
        <v>12</v>
      </c>
      <c r="T266" s="108">
        <v>6</v>
      </c>
      <c r="U266" s="108">
        <f t="shared" si="55"/>
        <v>6</v>
      </c>
      <c r="V266" s="108" t="str">
        <f t="shared" si="56"/>
        <v>12_6</v>
      </c>
      <c r="W266" s="109">
        <v>4670</v>
      </c>
      <c r="X266" s="109"/>
      <c r="Y266" s="108">
        <v>12</v>
      </c>
      <c r="Z266" s="108">
        <v>6</v>
      </c>
      <c r="AA266" s="108">
        <f t="shared" si="57"/>
        <v>6</v>
      </c>
      <c r="AB266" s="108" t="str">
        <f t="shared" si="58"/>
        <v>12_6</v>
      </c>
      <c r="AC266" s="109">
        <v>4763</v>
      </c>
      <c r="AD266" s="50"/>
      <c r="AE266" s="108">
        <v>12</v>
      </c>
      <c r="AF266" s="108">
        <v>6</v>
      </c>
      <c r="AG266" s="108">
        <f t="shared" si="59"/>
        <v>6</v>
      </c>
      <c r="AH266" s="108" t="str">
        <f t="shared" si="48"/>
        <v>12_6</v>
      </c>
      <c r="AI266" s="65">
        <f t="shared" si="60"/>
        <v>4670</v>
      </c>
      <c r="AJ266" s="65">
        <f t="shared" si="61"/>
        <v>4763</v>
      </c>
      <c r="AK266" s="136">
        <f t="shared" si="62"/>
        <v>4763</v>
      </c>
      <c r="AL266" s="43">
        <f t="shared" si="63"/>
        <v>30.532051282051281</v>
      </c>
      <c r="AM266" s="43"/>
      <c r="AN266" s="43"/>
      <c r="AO266" s="43"/>
      <c r="AP266" s="43"/>
      <c r="AQ266" s="43"/>
      <c r="AR266" s="5"/>
      <c r="AS266" s="5"/>
      <c r="AT266" s="5"/>
      <c r="AU266" s="5"/>
      <c r="AV266" s="5"/>
      <c r="AW266" s="5"/>
      <c r="AX266" s="6"/>
    </row>
    <row r="267" spans="1:50" x14ac:dyDescent="0.15">
      <c r="A267" s="108">
        <v>12</v>
      </c>
      <c r="B267" s="108">
        <v>7</v>
      </c>
      <c r="C267" s="108">
        <f t="shared" si="49"/>
        <v>7</v>
      </c>
      <c r="D267" s="108" t="str">
        <f t="shared" si="50"/>
        <v>12_7</v>
      </c>
      <c r="E267" s="109">
        <v>4564</v>
      </c>
      <c r="F267" s="108"/>
      <c r="G267" s="108">
        <v>12</v>
      </c>
      <c r="H267" s="108">
        <v>7</v>
      </c>
      <c r="I267" s="108">
        <f t="shared" si="51"/>
        <v>7</v>
      </c>
      <c r="J267" s="108" t="str">
        <f t="shared" si="52"/>
        <v>12_7</v>
      </c>
      <c r="K267" s="109">
        <v>4712</v>
      </c>
      <c r="L267" s="5"/>
      <c r="M267" s="108">
        <v>12</v>
      </c>
      <c r="N267" s="108">
        <v>7</v>
      </c>
      <c r="O267" s="108">
        <f t="shared" si="53"/>
        <v>7</v>
      </c>
      <c r="P267" s="108" t="str">
        <f t="shared" si="54"/>
        <v>12_7</v>
      </c>
      <c r="Q267" s="109">
        <v>4830</v>
      </c>
      <c r="R267" s="109"/>
      <c r="S267" s="108">
        <v>12</v>
      </c>
      <c r="T267" s="108">
        <v>7</v>
      </c>
      <c r="U267" s="108">
        <f t="shared" si="55"/>
        <v>7</v>
      </c>
      <c r="V267" s="108" t="str">
        <f t="shared" si="56"/>
        <v>12_7</v>
      </c>
      <c r="W267" s="109">
        <v>4830</v>
      </c>
      <c r="X267" s="109"/>
      <c r="Y267" s="108">
        <v>12</v>
      </c>
      <c r="Z267" s="108">
        <v>7</v>
      </c>
      <c r="AA267" s="108">
        <f t="shared" si="57"/>
        <v>7</v>
      </c>
      <c r="AB267" s="108" t="str">
        <f t="shared" si="58"/>
        <v>12_7</v>
      </c>
      <c r="AC267" s="109">
        <v>4927</v>
      </c>
      <c r="AD267" s="50"/>
      <c r="AE267" s="108">
        <v>12</v>
      </c>
      <c r="AF267" s="108">
        <v>7</v>
      </c>
      <c r="AG267" s="108">
        <f t="shared" si="59"/>
        <v>7</v>
      </c>
      <c r="AH267" s="108" t="str">
        <f t="shared" si="48"/>
        <v>12_7</v>
      </c>
      <c r="AI267" s="65">
        <f t="shared" si="60"/>
        <v>4830</v>
      </c>
      <c r="AJ267" s="65">
        <f t="shared" si="61"/>
        <v>4927</v>
      </c>
      <c r="AK267" s="136">
        <f t="shared" si="62"/>
        <v>4927</v>
      </c>
      <c r="AL267" s="43">
        <f t="shared" si="63"/>
        <v>31.583333333333332</v>
      </c>
      <c r="AM267" s="43"/>
      <c r="AN267" s="43"/>
      <c r="AO267" s="43"/>
      <c r="AP267" s="43"/>
      <c r="AQ267" s="43"/>
      <c r="AR267" s="5"/>
      <c r="AS267" s="5"/>
      <c r="AT267" s="5"/>
      <c r="AU267" s="5"/>
      <c r="AV267" s="5"/>
      <c r="AW267" s="5"/>
      <c r="AX267" s="6"/>
    </row>
    <row r="268" spans="1:50" x14ac:dyDescent="0.15">
      <c r="A268" s="108">
        <v>12</v>
      </c>
      <c r="B268" s="108">
        <v>8</v>
      </c>
      <c r="C268" s="108">
        <f t="shared" si="49"/>
        <v>8</v>
      </c>
      <c r="D268" s="108" t="str">
        <f t="shared" si="50"/>
        <v>12_8</v>
      </c>
      <c r="E268" s="109">
        <v>4727</v>
      </c>
      <c r="F268" s="108"/>
      <c r="G268" s="108">
        <v>12</v>
      </c>
      <c r="H268" s="108">
        <v>8</v>
      </c>
      <c r="I268" s="108">
        <f t="shared" si="51"/>
        <v>8</v>
      </c>
      <c r="J268" s="108" t="str">
        <f t="shared" si="52"/>
        <v>12_8</v>
      </c>
      <c r="K268" s="109">
        <v>4881</v>
      </c>
      <c r="L268" s="5"/>
      <c r="M268" s="108">
        <v>12</v>
      </c>
      <c r="N268" s="108">
        <v>8</v>
      </c>
      <c r="O268" s="108">
        <f t="shared" si="53"/>
        <v>8</v>
      </c>
      <c r="P268" s="108" t="str">
        <f t="shared" si="54"/>
        <v>12_8</v>
      </c>
      <c r="Q268" s="109">
        <v>5003</v>
      </c>
      <c r="R268" s="109"/>
      <c r="S268" s="108">
        <v>12</v>
      </c>
      <c r="T268" s="108">
        <v>8</v>
      </c>
      <c r="U268" s="108">
        <f t="shared" si="55"/>
        <v>8</v>
      </c>
      <c r="V268" s="108" t="str">
        <f t="shared" si="56"/>
        <v>12_8</v>
      </c>
      <c r="W268" s="109">
        <v>5003</v>
      </c>
      <c r="X268" s="109"/>
      <c r="Y268" s="108">
        <v>12</v>
      </c>
      <c r="Z268" s="108">
        <v>8</v>
      </c>
      <c r="AA268" s="108">
        <f t="shared" si="57"/>
        <v>8</v>
      </c>
      <c r="AB268" s="108" t="str">
        <f t="shared" si="58"/>
        <v>12_8</v>
      </c>
      <c r="AC268" s="109">
        <v>5103</v>
      </c>
      <c r="AD268" s="50"/>
      <c r="AE268" s="108">
        <v>12</v>
      </c>
      <c r="AF268" s="108">
        <v>8</v>
      </c>
      <c r="AG268" s="108">
        <f t="shared" si="59"/>
        <v>8</v>
      </c>
      <c r="AH268" s="108" t="str">
        <f t="shared" si="48"/>
        <v>12_8</v>
      </c>
      <c r="AI268" s="65">
        <f t="shared" si="60"/>
        <v>5003</v>
      </c>
      <c r="AJ268" s="65">
        <f t="shared" si="61"/>
        <v>5103</v>
      </c>
      <c r="AK268" s="136">
        <f t="shared" si="62"/>
        <v>5103</v>
      </c>
      <c r="AL268" s="43">
        <f t="shared" si="63"/>
        <v>32.71153846153846</v>
      </c>
      <c r="AM268" s="43"/>
      <c r="AN268" s="43"/>
      <c r="AO268" s="43"/>
      <c r="AP268" s="43"/>
      <c r="AQ268" s="43"/>
      <c r="AR268" s="5"/>
      <c r="AS268" s="5"/>
      <c r="AT268" s="5"/>
      <c r="AU268" s="5"/>
      <c r="AV268" s="5"/>
      <c r="AW268" s="5"/>
      <c r="AX268" s="6"/>
    </row>
    <row r="269" spans="1:50" x14ac:dyDescent="0.15">
      <c r="A269" s="108">
        <v>12</v>
      </c>
      <c r="B269" s="108">
        <v>9</v>
      </c>
      <c r="C269" s="108">
        <f t="shared" si="49"/>
        <v>9</v>
      </c>
      <c r="D269" s="108" t="str">
        <f t="shared" si="50"/>
        <v>12_9</v>
      </c>
      <c r="E269" s="109">
        <v>4889</v>
      </c>
      <c r="F269" s="108"/>
      <c r="G269" s="108">
        <v>12</v>
      </c>
      <c r="H269" s="108">
        <v>9</v>
      </c>
      <c r="I269" s="108">
        <f t="shared" si="51"/>
        <v>9</v>
      </c>
      <c r="J269" s="108" t="str">
        <f t="shared" si="52"/>
        <v>12_9</v>
      </c>
      <c r="K269" s="109">
        <v>5048</v>
      </c>
      <c r="L269" s="5"/>
      <c r="M269" s="108">
        <v>12</v>
      </c>
      <c r="N269" s="108">
        <v>9</v>
      </c>
      <c r="O269" s="108">
        <f t="shared" si="53"/>
        <v>9</v>
      </c>
      <c r="P269" s="108" t="str">
        <f t="shared" si="54"/>
        <v>12_9</v>
      </c>
      <c r="Q269" s="109">
        <v>5174</v>
      </c>
      <c r="R269" s="109"/>
      <c r="S269" s="108">
        <v>12</v>
      </c>
      <c r="T269" s="108">
        <v>9</v>
      </c>
      <c r="U269" s="108">
        <f t="shared" si="55"/>
        <v>9</v>
      </c>
      <c r="V269" s="108" t="str">
        <f t="shared" si="56"/>
        <v>12_9</v>
      </c>
      <c r="W269" s="109">
        <v>5174</v>
      </c>
      <c r="X269" s="109"/>
      <c r="Y269" s="108">
        <v>12</v>
      </c>
      <c r="Z269" s="108">
        <v>9</v>
      </c>
      <c r="AA269" s="108">
        <f t="shared" si="57"/>
        <v>9</v>
      </c>
      <c r="AB269" s="108" t="str">
        <f t="shared" si="58"/>
        <v>12_9</v>
      </c>
      <c r="AC269" s="109">
        <v>5277</v>
      </c>
      <c r="AD269" s="50"/>
      <c r="AE269" s="108">
        <v>12</v>
      </c>
      <c r="AF269" s="108">
        <v>9</v>
      </c>
      <c r="AG269" s="108">
        <f t="shared" si="59"/>
        <v>9</v>
      </c>
      <c r="AH269" s="108" t="str">
        <f t="shared" si="48"/>
        <v>12_9</v>
      </c>
      <c r="AI269" s="65">
        <f t="shared" si="60"/>
        <v>5174</v>
      </c>
      <c r="AJ269" s="65">
        <f t="shared" si="61"/>
        <v>5277</v>
      </c>
      <c r="AK269" s="136">
        <f t="shared" si="62"/>
        <v>5277</v>
      </c>
      <c r="AL269" s="43">
        <f t="shared" si="63"/>
        <v>33.82692307692308</v>
      </c>
      <c r="AM269" s="43"/>
      <c r="AN269" s="43"/>
      <c r="AO269" s="43"/>
      <c r="AP269" s="43"/>
      <c r="AQ269" s="43"/>
      <c r="AR269" s="5"/>
      <c r="AS269" s="5"/>
      <c r="AT269" s="5"/>
      <c r="AU269" s="5"/>
      <c r="AV269" s="5"/>
      <c r="AW269" s="5"/>
      <c r="AX269" s="6"/>
    </row>
    <row r="270" spans="1:50" x14ac:dyDescent="0.15">
      <c r="A270" s="108">
        <v>12</v>
      </c>
      <c r="B270" s="108">
        <v>10</v>
      </c>
      <c r="C270" s="108">
        <f t="shared" si="49"/>
        <v>10</v>
      </c>
      <c r="D270" s="108" t="str">
        <f t="shared" si="50"/>
        <v>12_10</v>
      </c>
      <c r="E270" s="109">
        <v>5061</v>
      </c>
      <c r="F270" s="108"/>
      <c r="G270" s="108">
        <v>12</v>
      </c>
      <c r="H270" s="108">
        <v>10</v>
      </c>
      <c r="I270" s="108">
        <f t="shared" si="51"/>
        <v>10</v>
      </c>
      <c r="J270" s="108" t="str">
        <f t="shared" si="52"/>
        <v>12_10</v>
      </c>
      <c r="K270" s="109">
        <v>5225</v>
      </c>
      <c r="L270" s="5"/>
      <c r="M270" s="108">
        <v>12</v>
      </c>
      <c r="N270" s="108">
        <v>10</v>
      </c>
      <c r="O270" s="108">
        <f t="shared" si="53"/>
        <v>10</v>
      </c>
      <c r="P270" s="108" t="str">
        <f t="shared" si="54"/>
        <v>12_10</v>
      </c>
      <c r="Q270" s="109">
        <v>5356</v>
      </c>
      <c r="R270" s="109"/>
      <c r="S270" s="108">
        <v>12</v>
      </c>
      <c r="T270" s="108">
        <v>10</v>
      </c>
      <c r="U270" s="108">
        <f t="shared" si="55"/>
        <v>10</v>
      </c>
      <c r="V270" s="108" t="str">
        <f t="shared" si="56"/>
        <v>12_10</v>
      </c>
      <c r="W270" s="109">
        <v>5356</v>
      </c>
      <c r="X270" s="109"/>
      <c r="Y270" s="108">
        <v>12</v>
      </c>
      <c r="Z270" s="108">
        <v>10</v>
      </c>
      <c r="AA270" s="108">
        <f t="shared" si="57"/>
        <v>10</v>
      </c>
      <c r="AB270" s="108" t="str">
        <f t="shared" si="58"/>
        <v>12_10</v>
      </c>
      <c r="AC270" s="109">
        <v>5463</v>
      </c>
      <c r="AD270" s="50"/>
      <c r="AE270" s="108">
        <v>12</v>
      </c>
      <c r="AF270" s="108">
        <v>10</v>
      </c>
      <c r="AG270" s="108">
        <f t="shared" si="59"/>
        <v>10</v>
      </c>
      <c r="AH270" s="108" t="str">
        <f t="shared" si="48"/>
        <v>12_10</v>
      </c>
      <c r="AI270" s="65">
        <f t="shared" si="60"/>
        <v>5356</v>
      </c>
      <c r="AJ270" s="65">
        <f t="shared" si="61"/>
        <v>5463</v>
      </c>
      <c r="AK270" s="136">
        <f t="shared" si="62"/>
        <v>5463</v>
      </c>
      <c r="AL270" s="43">
        <f t="shared" si="63"/>
        <v>35.019230769230766</v>
      </c>
      <c r="AM270" s="43"/>
      <c r="AN270" s="43"/>
      <c r="AO270" s="43"/>
      <c r="AP270" s="43"/>
      <c r="AQ270" s="43"/>
      <c r="AR270" s="5"/>
      <c r="AS270" s="5"/>
      <c r="AT270" s="5"/>
      <c r="AU270" s="5"/>
      <c r="AV270" s="5"/>
      <c r="AW270" s="5"/>
      <c r="AX270" s="6"/>
    </row>
    <row r="271" spans="1:50" x14ac:dyDescent="0.15">
      <c r="A271" s="108">
        <v>12</v>
      </c>
      <c r="B271" s="108">
        <v>11</v>
      </c>
      <c r="C271" s="108">
        <f t="shared" si="49"/>
        <v>11</v>
      </c>
      <c r="D271" s="108" t="str">
        <f t="shared" si="50"/>
        <v>12_11</v>
      </c>
      <c r="E271" s="109">
        <v>5243</v>
      </c>
      <c r="F271" s="108"/>
      <c r="G271" s="108">
        <v>12</v>
      </c>
      <c r="H271" s="108">
        <v>11</v>
      </c>
      <c r="I271" s="108">
        <f t="shared" si="51"/>
        <v>11</v>
      </c>
      <c r="J271" s="108" t="str">
        <f t="shared" si="52"/>
        <v>12_11</v>
      </c>
      <c r="K271" s="109">
        <v>5413</v>
      </c>
      <c r="L271" s="5"/>
      <c r="M271" s="108">
        <v>12</v>
      </c>
      <c r="N271" s="108">
        <v>11</v>
      </c>
      <c r="O271" s="108">
        <f t="shared" si="53"/>
        <v>11</v>
      </c>
      <c r="P271" s="108" t="str">
        <f t="shared" si="54"/>
        <v>12_11</v>
      </c>
      <c r="Q271" s="109">
        <v>5548</v>
      </c>
      <c r="R271" s="109"/>
      <c r="S271" s="108">
        <v>12</v>
      </c>
      <c r="T271" s="108">
        <v>11</v>
      </c>
      <c r="U271" s="108">
        <f t="shared" si="55"/>
        <v>11</v>
      </c>
      <c r="V271" s="108" t="str">
        <f t="shared" si="56"/>
        <v>12_11</v>
      </c>
      <c r="W271" s="109">
        <v>5548</v>
      </c>
      <c r="X271" s="109"/>
      <c r="Y271" s="108">
        <v>12</v>
      </c>
      <c r="Z271" s="108">
        <v>11</v>
      </c>
      <c r="AA271" s="108">
        <f t="shared" si="57"/>
        <v>11</v>
      </c>
      <c r="AB271" s="108" t="str">
        <f t="shared" si="58"/>
        <v>12_11</v>
      </c>
      <c r="AC271" s="109">
        <v>5659</v>
      </c>
      <c r="AD271" s="50"/>
      <c r="AE271" s="108">
        <v>12</v>
      </c>
      <c r="AF271" s="108">
        <v>11</v>
      </c>
      <c r="AG271" s="108">
        <f t="shared" si="59"/>
        <v>11</v>
      </c>
      <c r="AH271" s="108" t="str">
        <f t="shared" si="48"/>
        <v>12_11</v>
      </c>
      <c r="AI271" s="65">
        <f t="shared" si="60"/>
        <v>5548</v>
      </c>
      <c r="AJ271" s="65">
        <f t="shared" si="61"/>
        <v>5659</v>
      </c>
      <c r="AK271" s="136">
        <f t="shared" si="62"/>
        <v>5659</v>
      </c>
      <c r="AL271" s="43">
        <f t="shared" si="63"/>
        <v>36.275641025641029</v>
      </c>
      <c r="AM271" s="43"/>
      <c r="AN271" s="43"/>
      <c r="AO271" s="43"/>
      <c r="AP271" s="43"/>
      <c r="AQ271" s="43"/>
      <c r="AR271" s="5"/>
      <c r="AS271" s="5"/>
      <c r="AT271" s="5"/>
      <c r="AU271" s="5"/>
      <c r="AV271" s="5"/>
      <c r="AW271" s="5"/>
      <c r="AX271" s="6"/>
    </row>
    <row r="272" spans="1:50" x14ac:dyDescent="0.15">
      <c r="A272" s="108">
        <v>12</v>
      </c>
      <c r="B272" s="108">
        <v>12</v>
      </c>
      <c r="C272" s="108">
        <f t="shared" si="49"/>
        <v>12</v>
      </c>
      <c r="D272" s="108" t="str">
        <f t="shared" si="50"/>
        <v>12_12</v>
      </c>
      <c r="E272" s="109">
        <v>5427</v>
      </c>
      <c r="F272" s="108"/>
      <c r="G272" s="108">
        <v>12</v>
      </c>
      <c r="H272" s="108">
        <v>12</v>
      </c>
      <c r="I272" s="108">
        <f t="shared" si="51"/>
        <v>12</v>
      </c>
      <c r="J272" s="108" t="str">
        <f t="shared" si="52"/>
        <v>12_12</v>
      </c>
      <c r="K272" s="109">
        <v>5603</v>
      </c>
      <c r="L272" s="5"/>
      <c r="M272" s="108">
        <v>12</v>
      </c>
      <c r="N272" s="108">
        <v>12</v>
      </c>
      <c r="O272" s="108">
        <f t="shared" si="53"/>
        <v>12</v>
      </c>
      <c r="P272" s="108" t="str">
        <f t="shared" si="54"/>
        <v>12_12</v>
      </c>
      <c r="Q272" s="109">
        <v>5743</v>
      </c>
      <c r="R272" s="109"/>
      <c r="S272" s="108">
        <v>12</v>
      </c>
      <c r="T272" s="108">
        <v>12</v>
      </c>
      <c r="U272" s="108">
        <f t="shared" si="55"/>
        <v>12</v>
      </c>
      <c r="V272" s="108" t="str">
        <f t="shared" si="56"/>
        <v>12_12</v>
      </c>
      <c r="W272" s="109">
        <v>5743</v>
      </c>
      <c r="X272" s="109"/>
      <c r="Y272" s="108">
        <v>12</v>
      </c>
      <c r="Z272" s="108">
        <v>12</v>
      </c>
      <c r="AA272" s="108">
        <f t="shared" si="57"/>
        <v>12</v>
      </c>
      <c r="AB272" s="108" t="str">
        <f t="shared" si="58"/>
        <v>12_12</v>
      </c>
      <c r="AC272" s="109">
        <v>5858</v>
      </c>
      <c r="AD272" s="50"/>
      <c r="AE272" s="108">
        <v>12</v>
      </c>
      <c r="AF272" s="108">
        <v>12</v>
      </c>
      <c r="AG272" s="108">
        <f t="shared" si="59"/>
        <v>12</v>
      </c>
      <c r="AH272" s="108" t="str">
        <f t="shared" si="48"/>
        <v>12_12</v>
      </c>
      <c r="AI272" s="65">
        <f t="shared" si="60"/>
        <v>5743</v>
      </c>
      <c r="AJ272" s="65">
        <f t="shared" si="61"/>
        <v>5858</v>
      </c>
      <c r="AK272" s="136">
        <f t="shared" si="62"/>
        <v>5858</v>
      </c>
      <c r="AL272" s="43">
        <f t="shared" si="63"/>
        <v>37.551282051282051</v>
      </c>
      <c r="AM272" s="43"/>
      <c r="AN272" s="43"/>
      <c r="AO272" s="43"/>
      <c r="AP272" s="43"/>
      <c r="AQ272" s="43"/>
      <c r="AR272" s="5"/>
      <c r="AS272" s="5"/>
      <c r="AT272" s="5"/>
      <c r="AU272" s="5"/>
      <c r="AV272" s="5"/>
      <c r="AW272" s="5"/>
      <c r="AX272" s="6"/>
    </row>
    <row r="273" spans="1:50" x14ac:dyDescent="0.15">
      <c r="A273" s="108">
        <v>12</v>
      </c>
      <c r="B273" s="108">
        <v>13</v>
      </c>
      <c r="C273" s="108">
        <f t="shared" si="49"/>
        <v>13</v>
      </c>
      <c r="D273" s="108" t="str">
        <f t="shared" si="50"/>
        <v>12_13</v>
      </c>
      <c r="E273" s="109">
        <v>5618</v>
      </c>
      <c r="F273" s="108"/>
      <c r="G273" s="108">
        <v>12</v>
      </c>
      <c r="H273" s="108">
        <v>13</v>
      </c>
      <c r="I273" s="108">
        <f t="shared" si="51"/>
        <v>13</v>
      </c>
      <c r="J273" s="108" t="str">
        <f t="shared" si="52"/>
        <v>12_13</v>
      </c>
      <c r="K273" s="109">
        <v>5801</v>
      </c>
      <c r="L273" s="5"/>
      <c r="M273" s="108">
        <v>12</v>
      </c>
      <c r="N273" s="108">
        <v>13</v>
      </c>
      <c r="O273" s="108">
        <f t="shared" si="53"/>
        <v>13</v>
      </c>
      <c r="P273" s="108" t="str">
        <f t="shared" si="54"/>
        <v>12_13</v>
      </c>
      <c r="Q273" s="109">
        <v>5946</v>
      </c>
      <c r="R273" s="109"/>
      <c r="S273" s="108">
        <v>12</v>
      </c>
      <c r="T273" s="108">
        <v>13</v>
      </c>
      <c r="U273" s="108">
        <f t="shared" si="55"/>
        <v>13</v>
      </c>
      <c r="V273" s="108" t="str">
        <f t="shared" si="56"/>
        <v>12_13</v>
      </c>
      <c r="W273" s="109">
        <v>5946</v>
      </c>
      <c r="X273" s="109"/>
      <c r="Y273" s="108">
        <v>12</v>
      </c>
      <c r="Z273" s="108">
        <v>13</v>
      </c>
      <c r="AA273" s="108">
        <f t="shared" si="57"/>
        <v>13</v>
      </c>
      <c r="AB273" s="108" t="str">
        <f t="shared" si="58"/>
        <v>12_13</v>
      </c>
      <c r="AC273" s="109">
        <v>6065</v>
      </c>
      <c r="AD273" s="50"/>
      <c r="AE273" s="108">
        <v>12</v>
      </c>
      <c r="AF273" s="108">
        <v>13</v>
      </c>
      <c r="AG273" s="108">
        <f t="shared" si="59"/>
        <v>13</v>
      </c>
      <c r="AH273" s="108" t="str">
        <f t="shared" ref="AH273:AH336" si="64">AE273&amp;"_"&amp;AF273</f>
        <v>12_13</v>
      </c>
      <c r="AI273" s="65">
        <f t="shared" si="60"/>
        <v>5946</v>
      </c>
      <c r="AJ273" s="65">
        <f t="shared" si="61"/>
        <v>6065</v>
      </c>
      <c r="AK273" s="136">
        <f t="shared" si="62"/>
        <v>6065</v>
      </c>
      <c r="AL273" s="43">
        <f t="shared" si="63"/>
        <v>38.878205128205131</v>
      </c>
      <c r="AM273" s="43"/>
      <c r="AN273" s="43"/>
      <c r="AO273" s="43"/>
      <c r="AP273" s="43"/>
      <c r="AQ273" s="43"/>
      <c r="AR273" s="5"/>
      <c r="AS273" s="5"/>
      <c r="AT273" s="5"/>
      <c r="AU273" s="5"/>
      <c r="AV273" s="5"/>
      <c r="AW273" s="5"/>
      <c r="AX273" s="6"/>
    </row>
    <row r="274" spans="1:50" x14ac:dyDescent="0.15">
      <c r="A274" s="108">
        <v>12</v>
      </c>
      <c r="B274" s="108" t="s">
        <v>3</v>
      </c>
      <c r="C274" s="108" t="str">
        <f t="shared" ref="C274:C337" si="65">B274</f>
        <v>u1</v>
      </c>
      <c r="D274" s="108" t="str">
        <f t="shared" ref="D274:D337" si="66">A274&amp;"_"&amp;B274</f>
        <v>12_u1</v>
      </c>
      <c r="E274" s="109">
        <v>5826</v>
      </c>
      <c r="F274" s="108"/>
      <c r="G274" s="108">
        <v>12</v>
      </c>
      <c r="H274" s="108" t="s">
        <v>3</v>
      </c>
      <c r="I274" s="108" t="str">
        <f t="shared" ref="I274:I337" si="67">H274</f>
        <v>u1</v>
      </c>
      <c r="J274" s="108" t="str">
        <f t="shared" ref="J274:J337" si="68">G274&amp;"_"&amp;H274</f>
        <v>12_u1</v>
      </c>
      <c r="K274" s="109">
        <v>6015</v>
      </c>
      <c r="L274" s="5"/>
      <c r="M274" s="108">
        <v>12</v>
      </c>
      <c r="N274" s="108" t="s">
        <v>3</v>
      </c>
      <c r="O274" s="108" t="str">
        <f t="shared" ref="O274:O337" si="69">N274</f>
        <v>u1</v>
      </c>
      <c r="P274" s="108" t="str">
        <f t="shared" ref="P274:P337" si="70">M274&amp;"_"&amp;N274</f>
        <v>12_u1</v>
      </c>
      <c r="Q274" s="109">
        <v>6165</v>
      </c>
      <c r="R274" s="109"/>
      <c r="S274" s="108">
        <v>12</v>
      </c>
      <c r="T274" s="108" t="s">
        <v>3</v>
      </c>
      <c r="U274" s="108" t="str">
        <f t="shared" ref="U274:U337" si="71">T274</f>
        <v>u1</v>
      </c>
      <c r="V274" s="108" t="str">
        <f t="shared" ref="V274:V337" si="72">S274&amp;"_"&amp;T274</f>
        <v>12_u1</v>
      </c>
      <c r="W274" s="109">
        <v>6165</v>
      </c>
      <c r="X274" s="109"/>
      <c r="Y274" s="108">
        <v>12</v>
      </c>
      <c r="Z274" s="108" t="s">
        <v>3</v>
      </c>
      <c r="AA274" s="108" t="str">
        <f t="shared" ref="AA274:AA337" si="73">Z274</f>
        <v>u1</v>
      </c>
      <c r="AB274" s="108" t="str">
        <f t="shared" ref="AB274:AB337" si="74">Y274&amp;"_"&amp;Z274</f>
        <v>12_u1</v>
      </c>
      <c r="AC274" s="109">
        <v>6288</v>
      </c>
      <c r="AD274" s="50"/>
      <c r="AE274" s="108">
        <v>12</v>
      </c>
      <c r="AF274" s="108" t="s">
        <v>3</v>
      </c>
      <c r="AG274" s="108" t="str">
        <f t="shared" ref="AG274:AG337" si="75">AF274</f>
        <v>u1</v>
      </c>
      <c r="AH274" s="108" t="str">
        <f t="shared" si="64"/>
        <v>12_u1</v>
      </c>
      <c r="AI274" s="65">
        <f t="shared" ref="AI274:AI337" si="76">INDEX($W$17:$W$346,MATCH($AH274,$V$17:$V$346,0))</f>
        <v>6165</v>
      </c>
      <c r="AJ274" s="65">
        <f t="shared" ref="AJ274:AJ337" si="77">INDEX($AC$17:$AC$346,MATCH(AH274,$AB$17:$AB$346,0))</f>
        <v>6288</v>
      </c>
      <c r="AK274" s="136">
        <f t="shared" ref="AK274:AK337" si="78">IFERROR($D$6*AI274+$D$7*AJ274,"")</f>
        <v>6288</v>
      </c>
      <c r="AL274" s="43">
        <f t="shared" si="63"/>
        <v>40.307692307692307</v>
      </c>
      <c r="AM274" s="43"/>
      <c r="AN274" s="43"/>
      <c r="AO274" s="43"/>
      <c r="AP274" s="43"/>
      <c r="AQ274" s="43"/>
      <c r="AR274" s="5"/>
      <c r="AS274" s="5"/>
      <c r="AT274" s="5"/>
      <c r="AU274" s="5"/>
      <c r="AV274" s="5"/>
      <c r="AW274" s="5"/>
      <c r="AX274" s="6"/>
    </row>
    <row r="275" spans="1:50" x14ac:dyDescent="0.15">
      <c r="A275" s="108">
        <v>12</v>
      </c>
      <c r="B275" s="108" t="s">
        <v>4</v>
      </c>
      <c r="C275" s="108" t="str">
        <f t="shared" si="65"/>
        <v>u2</v>
      </c>
      <c r="D275" s="108" t="str">
        <f t="shared" si="66"/>
        <v>12_u2</v>
      </c>
      <c r="E275" s="109">
        <v>6039</v>
      </c>
      <c r="F275" s="108"/>
      <c r="G275" s="108">
        <v>12</v>
      </c>
      <c r="H275" s="108" t="s">
        <v>4</v>
      </c>
      <c r="I275" s="108" t="str">
        <f t="shared" si="67"/>
        <v>u2</v>
      </c>
      <c r="J275" s="108" t="str">
        <f t="shared" si="68"/>
        <v>12_u2</v>
      </c>
      <c r="K275" s="109">
        <v>6235</v>
      </c>
      <c r="L275" s="5"/>
      <c r="M275" s="108">
        <v>12</v>
      </c>
      <c r="N275" s="108" t="s">
        <v>4</v>
      </c>
      <c r="O275" s="108" t="str">
        <f t="shared" si="69"/>
        <v>u2</v>
      </c>
      <c r="P275" s="108" t="str">
        <f t="shared" si="70"/>
        <v>12_u2</v>
      </c>
      <c r="Q275" s="109">
        <v>6391</v>
      </c>
      <c r="R275" s="109"/>
      <c r="S275" s="108">
        <v>12</v>
      </c>
      <c r="T275" s="108" t="s">
        <v>4</v>
      </c>
      <c r="U275" s="108" t="str">
        <f t="shared" si="71"/>
        <v>u2</v>
      </c>
      <c r="V275" s="108" t="str">
        <f t="shared" si="72"/>
        <v>12_u2</v>
      </c>
      <c r="W275" s="109">
        <v>6391</v>
      </c>
      <c r="X275" s="109"/>
      <c r="Y275" s="108">
        <v>12</v>
      </c>
      <c r="Z275" s="108" t="s">
        <v>4</v>
      </c>
      <c r="AA275" s="108" t="str">
        <f t="shared" si="73"/>
        <v>u2</v>
      </c>
      <c r="AB275" s="108" t="str">
        <f t="shared" si="74"/>
        <v>12_u2</v>
      </c>
      <c r="AC275" s="109">
        <v>6519</v>
      </c>
      <c r="AD275" s="50"/>
      <c r="AE275" s="108">
        <v>12</v>
      </c>
      <c r="AF275" s="108" t="s">
        <v>4</v>
      </c>
      <c r="AG275" s="108" t="str">
        <f t="shared" si="75"/>
        <v>u2</v>
      </c>
      <c r="AH275" s="108" t="str">
        <f t="shared" si="64"/>
        <v>12_u2</v>
      </c>
      <c r="AI275" s="65">
        <f t="shared" si="76"/>
        <v>6391</v>
      </c>
      <c r="AJ275" s="65">
        <f t="shared" si="77"/>
        <v>6519</v>
      </c>
      <c r="AK275" s="136">
        <f t="shared" si="78"/>
        <v>6519</v>
      </c>
      <c r="AL275" s="43">
        <f t="shared" ref="AL275:AL338" si="79">IFERROR(AK275/$D$10,"")</f>
        <v>41.78846153846154</v>
      </c>
      <c r="AM275" s="43"/>
      <c r="AN275" s="43"/>
      <c r="AO275" s="43"/>
      <c r="AP275" s="43"/>
      <c r="AQ275" s="43"/>
      <c r="AR275" s="5"/>
      <c r="AS275" s="5"/>
      <c r="AT275" s="5"/>
      <c r="AU275" s="5"/>
      <c r="AV275" s="5"/>
      <c r="AW275" s="5"/>
      <c r="AX275" s="6"/>
    </row>
    <row r="276" spans="1:50" x14ac:dyDescent="0.15">
      <c r="A276" s="108">
        <v>12</v>
      </c>
      <c r="B276" s="108" t="s">
        <v>5</v>
      </c>
      <c r="C276" s="108" t="str">
        <f t="shared" si="65"/>
        <v>a</v>
      </c>
      <c r="D276" s="108" t="str">
        <f t="shared" si="66"/>
        <v>12_a</v>
      </c>
      <c r="E276" s="109">
        <v>5826</v>
      </c>
      <c r="F276" s="108"/>
      <c r="G276" s="108">
        <v>12</v>
      </c>
      <c r="H276" s="108" t="s">
        <v>5</v>
      </c>
      <c r="I276" s="108" t="str">
        <f t="shared" si="67"/>
        <v>a</v>
      </c>
      <c r="J276" s="108" t="str">
        <f t="shared" si="68"/>
        <v>12_a</v>
      </c>
      <c r="K276" s="109">
        <v>6015</v>
      </c>
      <c r="L276" s="5"/>
      <c r="M276" s="108">
        <v>12</v>
      </c>
      <c r="N276" s="108" t="s">
        <v>5</v>
      </c>
      <c r="O276" s="108" t="str">
        <f t="shared" si="69"/>
        <v>a</v>
      </c>
      <c r="P276" s="108" t="str">
        <f t="shared" si="70"/>
        <v>12_a</v>
      </c>
      <c r="Q276" s="109">
        <v>6165</v>
      </c>
      <c r="R276" s="109"/>
      <c r="S276" s="108">
        <v>12</v>
      </c>
      <c r="T276" s="108" t="s">
        <v>5</v>
      </c>
      <c r="U276" s="108" t="str">
        <f t="shared" si="71"/>
        <v>a</v>
      </c>
      <c r="V276" s="108" t="str">
        <f t="shared" si="72"/>
        <v>12_a</v>
      </c>
      <c r="W276" s="109">
        <v>6165</v>
      </c>
      <c r="X276" s="109"/>
      <c r="Y276" s="108">
        <v>12</v>
      </c>
      <c r="Z276" s="108" t="s">
        <v>5</v>
      </c>
      <c r="AA276" s="108" t="str">
        <f t="shared" si="73"/>
        <v>a</v>
      </c>
      <c r="AB276" s="108" t="str">
        <f t="shared" si="74"/>
        <v>12_a</v>
      </c>
      <c r="AC276" s="109">
        <v>6288</v>
      </c>
      <c r="AD276" s="50"/>
      <c r="AE276" s="108">
        <v>12</v>
      </c>
      <c r="AF276" s="108" t="s">
        <v>5</v>
      </c>
      <c r="AG276" s="108" t="str">
        <f t="shared" si="75"/>
        <v>a</v>
      </c>
      <c r="AH276" s="108" t="str">
        <f t="shared" si="64"/>
        <v>12_a</v>
      </c>
      <c r="AI276" s="65">
        <f t="shared" si="76"/>
        <v>6165</v>
      </c>
      <c r="AJ276" s="65">
        <f t="shared" si="77"/>
        <v>6288</v>
      </c>
      <c r="AK276" s="136">
        <f t="shared" si="78"/>
        <v>6288</v>
      </c>
      <c r="AL276" s="43">
        <f t="shared" si="79"/>
        <v>40.307692307692307</v>
      </c>
      <c r="AM276" s="43"/>
      <c r="AN276" s="43"/>
      <c r="AO276" s="43"/>
      <c r="AP276" s="43"/>
      <c r="AQ276" s="43"/>
      <c r="AR276" s="5"/>
      <c r="AS276" s="5"/>
      <c r="AT276" s="5"/>
      <c r="AU276" s="5"/>
      <c r="AV276" s="5"/>
      <c r="AW276" s="5"/>
      <c r="AX276" s="6"/>
    </row>
    <row r="277" spans="1:50" x14ac:dyDescent="0.15">
      <c r="A277" s="108">
        <v>12</v>
      </c>
      <c r="B277" s="108" t="s">
        <v>6</v>
      </c>
      <c r="C277" s="108" t="str">
        <f t="shared" si="65"/>
        <v>b</v>
      </c>
      <c r="D277" s="108" t="str">
        <f t="shared" si="66"/>
        <v>12_b</v>
      </c>
      <c r="E277" s="109">
        <v>6039</v>
      </c>
      <c r="F277" s="108"/>
      <c r="G277" s="108">
        <v>12</v>
      </c>
      <c r="H277" s="108" t="s">
        <v>6</v>
      </c>
      <c r="I277" s="108" t="str">
        <f t="shared" si="67"/>
        <v>b</v>
      </c>
      <c r="J277" s="108" t="str">
        <f t="shared" si="68"/>
        <v>12_b</v>
      </c>
      <c r="K277" s="109">
        <v>6235</v>
      </c>
      <c r="L277" s="5"/>
      <c r="M277" s="108">
        <v>12</v>
      </c>
      <c r="N277" s="108" t="s">
        <v>6</v>
      </c>
      <c r="O277" s="108" t="str">
        <f t="shared" si="69"/>
        <v>b</v>
      </c>
      <c r="P277" s="108" t="str">
        <f t="shared" si="70"/>
        <v>12_b</v>
      </c>
      <c r="Q277" s="109">
        <v>6391</v>
      </c>
      <c r="R277" s="109"/>
      <c r="S277" s="108">
        <v>12</v>
      </c>
      <c r="T277" s="108" t="s">
        <v>6</v>
      </c>
      <c r="U277" s="108" t="str">
        <f t="shared" si="71"/>
        <v>b</v>
      </c>
      <c r="V277" s="108" t="str">
        <f t="shared" si="72"/>
        <v>12_b</v>
      </c>
      <c r="W277" s="109">
        <v>6391</v>
      </c>
      <c r="X277" s="109"/>
      <c r="Y277" s="108">
        <v>12</v>
      </c>
      <c r="Z277" s="108" t="s">
        <v>6</v>
      </c>
      <c r="AA277" s="108" t="str">
        <f t="shared" si="73"/>
        <v>b</v>
      </c>
      <c r="AB277" s="108" t="str">
        <f t="shared" si="74"/>
        <v>12_b</v>
      </c>
      <c r="AC277" s="109">
        <v>6519</v>
      </c>
      <c r="AD277" s="50"/>
      <c r="AE277" s="108">
        <v>12</v>
      </c>
      <c r="AF277" s="108" t="s">
        <v>6</v>
      </c>
      <c r="AG277" s="108" t="str">
        <f t="shared" si="75"/>
        <v>b</v>
      </c>
      <c r="AH277" s="108" t="str">
        <f t="shared" si="64"/>
        <v>12_b</v>
      </c>
      <c r="AI277" s="65">
        <f t="shared" si="76"/>
        <v>6391</v>
      </c>
      <c r="AJ277" s="65">
        <f t="shared" si="77"/>
        <v>6519</v>
      </c>
      <c r="AK277" s="136">
        <f t="shared" si="78"/>
        <v>6519</v>
      </c>
      <c r="AL277" s="43">
        <f t="shared" si="79"/>
        <v>41.78846153846154</v>
      </c>
      <c r="AM277" s="43"/>
      <c r="AN277" s="43"/>
      <c r="AO277" s="43"/>
      <c r="AP277" s="43"/>
      <c r="AQ277" s="43"/>
      <c r="AR277" s="5"/>
      <c r="AS277" s="5"/>
      <c r="AT277" s="5"/>
      <c r="AU277" s="5"/>
      <c r="AV277" s="5"/>
      <c r="AW277" s="5"/>
      <c r="AX277" s="6"/>
    </row>
    <row r="278" spans="1:50" x14ac:dyDescent="0.15">
      <c r="A278" s="108">
        <v>12</v>
      </c>
      <c r="B278" s="108" t="s">
        <v>7</v>
      </c>
      <c r="C278" s="108" t="str">
        <f t="shared" si="65"/>
        <v>c</v>
      </c>
      <c r="D278" s="108" t="str">
        <f t="shared" si="66"/>
        <v>12_c</v>
      </c>
      <c r="E278" s="109">
        <v>6262</v>
      </c>
      <c r="F278" s="108"/>
      <c r="G278" s="108">
        <v>12</v>
      </c>
      <c r="H278" s="108" t="s">
        <v>7</v>
      </c>
      <c r="I278" s="108" t="str">
        <f t="shared" si="67"/>
        <v>c</v>
      </c>
      <c r="J278" s="108" t="str">
        <f t="shared" si="68"/>
        <v>12_c</v>
      </c>
      <c r="K278" s="109">
        <v>6466</v>
      </c>
      <c r="L278" s="5"/>
      <c r="M278" s="108">
        <v>12</v>
      </c>
      <c r="N278" s="108" t="s">
        <v>7</v>
      </c>
      <c r="O278" s="108" t="str">
        <f t="shared" si="69"/>
        <v>c</v>
      </c>
      <c r="P278" s="108" t="str">
        <f t="shared" si="70"/>
        <v>12_c</v>
      </c>
      <c r="Q278" s="109">
        <v>6628</v>
      </c>
      <c r="R278" s="109"/>
      <c r="S278" s="108">
        <v>12</v>
      </c>
      <c r="T278" s="108" t="s">
        <v>7</v>
      </c>
      <c r="U278" s="108" t="str">
        <f t="shared" si="71"/>
        <v>c</v>
      </c>
      <c r="V278" s="108" t="str">
        <f t="shared" si="72"/>
        <v>12_c</v>
      </c>
      <c r="W278" s="109">
        <v>6628</v>
      </c>
      <c r="X278" s="109"/>
      <c r="Y278" s="108">
        <v>12</v>
      </c>
      <c r="Z278" s="108" t="s">
        <v>7</v>
      </c>
      <c r="AA278" s="108" t="str">
        <f t="shared" si="73"/>
        <v>c</v>
      </c>
      <c r="AB278" s="108" t="str">
        <f t="shared" si="74"/>
        <v>12_c</v>
      </c>
      <c r="AC278" s="109">
        <v>6761</v>
      </c>
      <c r="AD278" s="50"/>
      <c r="AE278" s="108">
        <v>12</v>
      </c>
      <c r="AF278" s="108" t="s">
        <v>7</v>
      </c>
      <c r="AG278" s="108" t="str">
        <f t="shared" si="75"/>
        <v>c</v>
      </c>
      <c r="AH278" s="108" t="str">
        <f t="shared" si="64"/>
        <v>12_c</v>
      </c>
      <c r="AI278" s="65">
        <f t="shared" si="76"/>
        <v>6628</v>
      </c>
      <c r="AJ278" s="65">
        <f t="shared" si="77"/>
        <v>6761</v>
      </c>
      <c r="AK278" s="136">
        <f t="shared" si="78"/>
        <v>6761</v>
      </c>
      <c r="AL278" s="43">
        <f t="shared" si="79"/>
        <v>43.339743589743591</v>
      </c>
      <c r="AM278" s="43"/>
      <c r="AN278" s="43"/>
      <c r="AO278" s="43"/>
      <c r="AP278" s="43"/>
      <c r="AQ278" s="43"/>
      <c r="AR278" s="5"/>
      <c r="AS278" s="5"/>
      <c r="AT278" s="5"/>
      <c r="AU278" s="5"/>
      <c r="AV278" s="5"/>
      <c r="AW278" s="5"/>
      <c r="AX278" s="6"/>
    </row>
    <row r="279" spans="1:50" x14ac:dyDescent="0.15">
      <c r="A279" s="108">
        <v>12</v>
      </c>
      <c r="B279" s="108" t="s">
        <v>8</v>
      </c>
      <c r="C279" s="108" t="str">
        <f t="shared" si="65"/>
        <v>d</v>
      </c>
      <c r="D279" s="108" t="str">
        <f t="shared" si="66"/>
        <v>12_d</v>
      </c>
      <c r="E279" s="109">
        <v>6602</v>
      </c>
      <c r="F279" s="108"/>
      <c r="G279" s="108">
        <v>12</v>
      </c>
      <c r="H279" s="108" t="s">
        <v>8</v>
      </c>
      <c r="I279" s="108" t="str">
        <f t="shared" si="67"/>
        <v>d</v>
      </c>
      <c r="J279" s="108" t="str">
        <f t="shared" si="68"/>
        <v>12_d</v>
      </c>
      <c r="K279" s="109">
        <v>6817</v>
      </c>
      <c r="L279" s="5"/>
      <c r="M279" s="108">
        <v>12</v>
      </c>
      <c r="N279" s="108" t="s">
        <v>8</v>
      </c>
      <c r="O279" s="108" t="str">
        <f t="shared" si="69"/>
        <v>d</v>
      </c>
      <c r="P279" s="108" t="str">
        <f t="shared" si="70"/>
        <v>12_d</v>
      </c>
      <c r="Q279" s="109">
        <v>6987</v>
      </c>
      <c r="R279" s="109"/>
      <c r="S279" s="108">
        <v>12</v>
      </c>
      <c r="T279" s="108" t="s">
        <v>8</v>
      </c>
      <c r="U279" s="108" t="str">
        <f t="shared" si="71"/>
        <v>d</v>
      </c>
      <c r="V279" s="108" t="str">
        <f t="shared" si="72"/>
        <v>12_d</v>
      </c>
      <c r="W279" s="109">
        <v>6987</v>
      </c>
      <c r="X279" s="109"/>
      <c r="Y279" s="108">
        <v>12</v>
      </c>
      <c r="Z279" s="108" t="s">
        <v>8</v>
      </c>
      <c r="AA279" s="108" t="str">
        <f t="shared" si="73"/>
        <v>d</v>
      </c>
      <c r="AB279" s="108" t="str">
        <f t="shared" si="74"/>
        <v>12_d</v>
      </c>
      <c r="AC279" s="109">
        <v>7127</v>
      </c>
      <c r="AD279" s="50"/>
      <c r="AE279" s="108">
        <v>12</v>
      </c>
      <c r="AF279" s="108" t="s">
        <v>8</v>
      </c>
      <c r="AG279" s="108" t="str">
        <f t="shared" si="75"/>
        <v>d</v>
      </c>
      <c r="AH279" s="108" t="str">
        <f t="shared" si="64"/>
        <v>12_d</v>
      </c>
      <c r="AI279" s="65">
        <f t="shared" si="76"/>
        <v>6987</v>
      </c>
      <c r="AJ279" s="65">
        <f t="shared" si="77"/>
        <v>7127</v>
      </c>
      <c r="AK279" s="136">
        <f t="shared" si="78"/>
        <v>7127</v>
      </c>
      <c r="AL279" s="43">
        <f t="shared" si="79"/>
        <v>45.685897435897438</v>
      </c>
      <c r="AM279" s="43"/>
      <c r="AN279" s="43"/>
      <c r="AO279" s="43"/>
      <c r="AP279" s="43"/>
      <c r="AQ279" s="43"/>
      <c r="AR279" s="5"/>
      <c r="AS279" s="5"/>
      <c r="AT279" s="5"/>
      <c r="AU279" s="5"/>
      <c r="AV279" s="5"/>
      <c r="AW279" s="5"/>
      <c r="AX279" s="6"/>
    </row>
    <row r="280" spans="1:50" x14ac:dyDescent="0.15">
      <c r="A280" s="108">
        <v>12</v>
      </c>
      <c r="B280" s="108" t="s">
        <v>9</v>
      </c>
      <c r="C280" s="108" t="str">
        <f t="shared" si="65"/>
        <v>e</v>
      </c>
      <c r="D280" s="108" t="str">
        <f t="shared" si="66"/>
        <v>12_e</v>
      </c>
      <c r="E280" s="109">
        <v>6957</v>
      </c>
      <c r="F280" s="108"/>
      <c r="G280" s="108">
        <v>12</v>
      </c>
      <c r="H280" s="108" t="s">
        <v>9</v>
      </c>
      <c r="I280" s="108" t="str">
        <f t="shared" si="67"/>
        <v>e</v>
      </c>
      <c r="J280" s="108" t="str">
        <f t="shared" si="68"/>
        <v>12_e</v>
      </c>
      <c r="K280" s="109">
        <v>7183</v>
      </c>
      <c r="L280" s="5"/>
      <c r="M280" s="108">
        <v>12</v>
      </c>
      <c r="N280" s="108" t="s">
        <v>9</v>
      </c>
      <c r="O280" s="108" t="str">
        <f t="shared" si="69"/>
        <v>e</v>
      </c>
      <c r="P280" s="108" t="str">
        <f t="shared" si="70"/>
        <v>12_e</v>
      </c>
      <c r="Q280" s="109">
        <v>7363</v>
      </c>
      <c r="R280" s="109"/>
      <c r="S280" s="108">
        <v>12</v>
      </c>
      <c r="T280" s="108" t="s">
        <v>9</v>
      </c>
      <c r="U280" s="108" t="str">
        <f t="shared" si="71"/>
        <v>e</v>
      </c>
      <c r="V280" s="108" t="str">
        <f t="shared" si="72"/>
        <v>12_e</v>
      </c>
      <c r="W280" s="109">
        <v>7363</v>
      </c>
      <c r="X280" s="109"/>
      <c r="Y280" s="108">
        <v>12</v>
      </c>
      <c r="Z280" s="108" t="s">
        <v>9</v>
      </c>
      <c r="AA280" s="108" t="str">
        <f t="shared" si="73"/>
        <v>e</v>
      </c>
      <c r="AB280" s="108" t="str">
        <f t="shared" si="74"/>
        <v>12_e</v>
      </c>
      <c r="AC280" s="109">
        <v>7510</v>
      </c>
      <c r="AD280" s="50"/>
      <c r="AE280" s="108">
        <v>12</v>
      </c>
      <c r="AF280" s="108" t="s">
        <v>9</v>
      </c>
      <c r="AG280" s="108" t="str">
        <f t="shared" si="75"/>
        <v>e</v>
      </c>
      <c r="AH280" s="108" t="str">
        <f t="shared" si="64"/>
        <v>12_e</v>
      </c>
      <c r="AI280" s="65">
        <f t="shared" si="76"/>
        <v>7363</v>
      </c>
      <c r="AJ280" s="65">
        <f t="shared" si="77"/>
        <v>7510</v>
      </c>
      <c r="AK280" s="136">
        <f t="shared" si="78"/>
        <v>7510</v>
      </c>
      <c r="AL280" s="43">
        <f t="shared" si="79"/>
        <v>48.141025641025642</v>
      </c>
      <c r="AM280" s="43"/>
      <c r="AN280" s="43"/>
      <c r="AO280" s="43"/>
      <c r="AP280" s="43"/>
      <c r="AQ280" s="43"/>
      <c r="AR280" s="5"/>
      <c r="AS280" s="5"/>
      <c r="AT280" s="5"/>
      <c r="AU280" s="5"/>
      <c r="AV280" s="5"/>
      <c r="AW280" s="5"/>
      <c r="AX280" s="6"/>
    </row>
    <row r="281" spans="1:50" x14ac:dyDescent="0.15">
      <c r="A281" s="108">
        <v>13</v>
      </c>
      <c r="B281" s="108" t="s">
        <v>2</v>
      </c>
      <c r="C281" s="108" t="str">
        <f t="shared" si="65"/>
        <v>Start</v>
      </c>
      <c r="D281" s="108" t="str">
        <f t="shared" si="66"/>
        <v>13_Start</v>
      </c>
      <c r="E281" s="109">
        <v>3928</v>
      </c>
      <c r="F281" s="108"/>
      <c r="G281" s="108">
        <v>13</v>
      </c>
      <c r="H281" s="108" t="s">
        <v>2</v>
      </c>
      <c r="I281" s="108" t="str">
        <f t="shared" si="67"/>
        <v>Start</v>
      </c>
      <c r="J281" s="108" t="str">
        <f t="shared" si="68"/>
        <v>13_Start</v>
      </c>
      <c r="K281" s="109">
        <v>4056</v>
      </c>
      <c r="L281" s="5"/>
      <c r="M281" s="108">
        <v>13</v>
      </c>
      <c r="N281" s="108" t="s">
        <v>2</v>
      </c>
      <c r="O281" s="108" t="str">
        <f t="shared" si="69"/>
        <v>Start</v>
      </c>
      <c r="P281" s="108" t="str">
        <f t="shared" si="70"/>
        <v>13_Start</v>
      </c>
      <c r="Q281" s="109">
        <v>4157</v>
      </c>
      <c r="R281" s="109"/>
      <c r="S281" s="108">
        <v>13</v>
      </c>
      <c r="T281" s="108" t="s">
        <v>2</v>
      </c>
      <c r="U281" s="108" t="str">
        <f t="shared" si="71"/>
        <v>Start</v>
      </c>
      <c r="V281" s="108" t="str">
        <f t="shared" si="72"/>
        <v>13_Start</v>
      </c>
      <c r="W281" s="109">
        <v>4157</v>
      </c>
      <c r="X281" s="109"/>
      <c r="Y281" s="108">
        <v>13</v>
      </c>
      <c r="Z281" s="108" t="s">
        <v>2</v>
      </c>
      <c r="AA281" s="108" t="str">
        <f t="shared" si="73"/>
        <v>Start</v>
      </c>
      <c r="AB281" s="108" t="str">
        <f t="shared" si="74"/>
        <v>13_Start</v>
      </c>
      <c r="AC281" s="109">
        <v>4240</v>
      </c>
      <c r="AD281" s="50"/>
      <c r="AE281" s="108">
        <v>13</v>
      </c>
      <c r="AF281" s="108" t="s">
        <v>2</v>
      </c>
      <c r="AG281" s="108" t="str">
        <f t="shared" si="75"/>
        <v>Start</v>
      </c>
      <c r="AH281" s="108" t="str">
        <f t="shared" si="64"/>
        <v>13_Start</v>
      </c>
      <c r="AI281" s="65">
        <f t="shared" si="76"/>
        <v>4157</v>
      </c>
      <c r="AJ281" s="65">
        <f t="shared" si="77"/>
        <v>4240</v>
      </c>
      <c r="AK281" s="136">
        <f t="shared" si="78"/>
        <v>4240</v>
      </c>
      <c r="AL281" s="43">
        <f t="shared" si="79"/>
        <v>27.179487179487179</v>
      </c>
      <c r="AM281" s="43"/>
      <c r="AN281" s="43"/>
      <c r="AO281" s="43"/>
      <c r="AP281" s="43"/>
      <c r="AQ281" s="43"/>
      <c r="AR281" s="5"/>
      <c r="AS281" s="5"/>
      <c r="AT281" s="5"/>
      <c r="AU281" s="5"/>
      <c r="AV281" s="5"/>
      <c r="AW281" s="5"/>
      <c r="AX281" s="6"/>
    </row>
    <row r="282" spans="1:50" x14ac:dyDescent="0.15">
      <c r="A282" s="108">
        <v>13</v>
      </c>
      <c r="B282" s="108">
        <v>0</v>
      </c>
      <c r="C282" s="108">
        <f t="shared" si="65"/>
        <v>0</v>
      </c>
      <c r="D282" s="108" t="str">
        <f t="shared" si="66"/>
        <v>13_0</v>
      </c>
      <c r="E282" s="109">
        <v>3989</v>
      </c>
      <c r="F282" s="108"/>
      <c r="G282" s="108">
        <v>13</v>
      </c>
      <c r="H282" s="108">
        <v>0</v>
      </c>
      <c r="I282" s="108">
        <f t="shared" si="67"/>
        <v>0</v>
      </c>
      <c r="J282" s="108" t="str">
        <f t="shared" si="68"/>
        <v>13_0</v>
      </c>
      <c r="K282" s="109">
        <v>4119</v>
      </c>
      <c r="L282" s="5"/>
      <c r="M282" s="108">
        <v>13</v>
      </c>
      <c r="N282" s="108">
        <v>0</v>
      </c>
      <c r="O282" s="108">
        <f t="shared" si="69"/>
        <v>0</v>
      </c>
      <c r="P282" s="108" t="str">
        <f t="shared" si="70"/>
        <v>13_0</v>
      </c>
      <c r="Q282" s="109">
        <v>4222</v>
      </c>
      <c r="R282" s="109"/>
      <c r="S282" s="108">
        <v>13</v>
      </c>
      <c r="T282" s="108">
        <v>0</v>
      </c>
      <c r="U282" s="108">
        <f t="shared" si="71"/>
        <v>0</v>
      </c>
      <c r="V282" s="108" t="str">
        <f t="shared" si="72"/>
        <v>13_0</v>
      </c>
      <c r="W282" s="109">
        <v>4222</v>
      </c>
      <c r="X282" s="109"/>
      <c r="Y282" s="108">
        <v>13</v>
      </c>
      <c r="Z282" s="108">
        <v>0</v>
      </c>
      <c r="AA282" s="108">
        <f t="shared" si="73"/>
        <v>0</v>
      </c>
      <c r="AB282" s="108" t="str">
        <f t="shared" si="74"/>
        <v>13_0</v>
      </c>
      <c r="AC282" s="109">
        <v>4306</v>
      </c>
      <c r="AD282" s="50"/>
      <c r="AE282" s="108">
        <v>13</v>
      </c>
      <c r="AF282" s="108">
        <v>0</v>
      </c>
      <c r="AG282" s="108">
        <f t="shared" si="75"/>
        <v>0</v>
      </c>
      <c r="AH282" s="108" t="str">
        <f t="shared" si="64"/>
        <v>13_0</v>
      </c>
      <c r="AI282" s="65">
        <f t="shared" si="76"/>
        <v>4222</v>
      </c>
      <c r="AJ282" s="65">
        <f t="shared" si="77"/>
        <v>4306</v>
      </c>
      <c r="AK282" s="136">
        <f t="shared" si="78"/>
        <v>4306</v>
      </c>
      <c r="AL282" s="43">
        <f t="shared" si="79"/>
        <v>27.602564102564102</v>
      </c>
      <c r="AM282" s="43"/>
      <c r="AN282" s="43"/>
      <c r="AO282" s="43"/>
      <c r="AP282" s="43"/>
      <c r="AQ282" s="43"/>
      <c r="AR282" s="5"/>
      <c r="AS282" s="5"/>
      <c r="AT282" s="5"/>
      <c r="AU282" s="5"/>
      <c r="AV282" s="5"/>
      <c r="AW282" s="5"/>
      <c r="AX282" s="6"/>
    </row>
    <row r="283" spans="1:50" x14ac:dyDescent="0.15">
      <c r="A283" s="108">
        <v>13</v>
      </c>
      <c r="B283" s="108">
        <v>1</v>
      </c>
      <c r="C283" s="108">
        <f t="shared" si="65"/>
        <v>1</v>
      </c>
      <c r="D283" s="108" t="str">
        <f t="shared" si="66"/>
        <v>13_1</v>
      </c>
      <c r="E283" s="109">
        <v>4118</v>
      </c>
      <c r="F283" s="108"/>
      <c r="G283" s="108">
        <v>13</v>
      </c>
      <c r="H283" s="108">
        <v>1</v>
      </c>
      <c r="I283" s="108">
        <f t="shared" si="67"/>
        <v>1</v>
      </c>
      <c r="J283" s="108" t="str">
        <f t="shared" si="68"/>
        <v>13_1</v>
      </c>
      <c r="K283" s="109">
        <v>4252</v>
      </c>
      <c r="L283" s="5"/>
      <c r="M283" s="108">
        <v>13</v>
      </c>
      <c r="N283" s="108">
        <v>1</v>
      </c>
      <c r="O283" s="108">
        <f t="shared" si="69"/>
        <v>1</v>
      </c>
      <c r="P283" s="108" t="str">
        <f t="shared" si="70"/>
        <v>13_1</v>
      </c>
      <c r="Q283" s="109">
        <v>4358</v>
      </c>
      <c r="R283" s="109"/>
      <c r="S283" s="108">
        <v>13</v>
      </c>
      <c r="T283" s="108">
        <v>1</v>
      </c>
      <c r="U283" s="108">
        <f t="shared" si="71"/>
        <v>1</v>
      </c>
      <c r="V283" s="108" t="str">
        <f t="shared" si="72"/>
        <v>13_1</v>
      </c>
      <c r="W283" s="109">
        <v>4358</v>
      </c>
      <c r="X283" s="109"/>
      <c r="Y283" s="108">
        <v>13</v>
      </c>
      <c r="Z283" s="108">
        <v>1</v>
      </c>
      <c r="AA283" s="108">
        <f t="shared" si="73"/>
        <v>1</v>
      </c>
      <c r="AB283" s="108" t="str">
        <f t="shared" si="74"/>
        <v>13_1</v>
      </c>
      <c r="AC283" s="109">
        <v>4445</v>
      </c>
      <c r="AD283" s="50"/>
      <c r="AE283" s="108">
        <v>13</v>
      </c>
      <c r="AF283" s="108">
        <v>1</v>
      </c>
      <c r="AG283" s="108">
        <f t="shared" si="75"/>
        <v>1</v>
      </c>
      <c r="AH283" s="108" t="str">
        <f t="shared" si="64"/>
        <v>13_1</v>
      </c>
      <c r="AI283" s="65">
        <f t="shared" si="76"/>
        <v>4358</v>
      </c>
      <c r="AJ283" s="65">
        <f t="shared" si="77"/>
        <v>4445</v>
      </c>
      <c r="AK283" s="136">
        <f t="shared" si="78"/>
        <v>4445</v>
      </c>
      <c r="AL283" s="43">
        <f t="shared" si="79"/>
        <v>28.493589743589745</v>
      </c>
      <c r="AM283" s="43"/>
      <c r="AN283" s="43"/>
      <c r="AO283" s="43"/>
      <c r="AP283" s="43"/>
      <c r="AQ283" s="43"/>
      <c r="AR283" s="5"/>
      <c r="AS283" s="5"/>
      <c r="AT283" s="5"/>
      <c r="AU283" s="5"/>
      <c r="AV283" s="5"/>
      <c r="AW283" s="5"/>
      <c r="AX283" s="6"/>
    </row>
    <row r="284" spans="1:50" x14ac:dyDescent="0.15">
      <c r="A284" s="108">
        <v>13</v>
      </c>
      <c r="B284" s="108">
        <v>2</v>
      </c>
      <c r="C284" s="108">
        <f t="shared" si="65"/>
        <v>2</v>
      </c>
      <c r="D284" s="108" t="str">
        <f t="shared" si="66"/>
        <v>13_2</v>
      </c>
      <c r="E284" s="109">
        <v>4261</v>
      </c>
      <c r="F284" s="108"/>
      <c r="G284" s="108">
        <v>13</v>
      </c>
      <c r="H284" s="108">
        <v>2</v>
      </c>
      <c r="I284" s="108">
        <f t="shared" si="67"/>
        <v>2</v>
      </c>
      <c r="J284" s="108" t="str">
        <f t="shared" si="68"/>
        <v>13_2</v>
      </c>
      <c r="K284" s="109">
        <v>4399</v>
      </c>
      <c r="L284" s="5"/>
      <c r="M284" s="108">
        <v>13</v>
      </c>
      <c r="N284" s="108">
        <v>2</v>
      </c>
      <c r="O284" s="108">
        <f t="shared" si="69"/>
        <v>2</v>
      </c>
      <c r="P284" s="108" t="str">
        <f t="shared" si="70"/>
        <v>13_2</v>
      </c>
      <c r="Q284" s="109">
        <v>4509</v>
      </c>
      <c r="R284" s="109"/>
      <c r="S284" s="108">
        <v>13</v>
      </c>
      <c r="T284" s="108">
        <v>2</v>
      </c>
      <c r="U284" s="108">
        <f t="shared" si="71"/>
        <v>2</v>
      </c>
      <c r="V284" s="108" t="str">
        <f t="shared" si="72"/>
        <v>13_2</v>
      </c>
      <c r="W284" s="109">
        <v>4509</v>
      </c>
      <c r="X284" s="109"/>
      <c r="Y284" s="108">
        <v>13</v>
      </c>
      <c r="Z284" s="108">
        <v>2</v>
      </c>
      <c r="AA284" s="108">
        <f t="shared" si="73"/>
        <v>2</v>
      </c>
      <c r="AB284" s="108" t="str">
        <f t="shared" si="74"/>
        <v>13_2</v>
      </c>
      <c r="AC284" s="109">
        <v>4599</v>
      </c>
      <c r="AD284" s="50"/>
      <c r="AE284" s="108">
        <v>13</v>
      </c>
      <c r="AF284" s="108">
        <v>2</v>
      </c>
      <c r="AG284" s="108">
        <f t="shared" si="75"/>
        <v>2</v>
      </c>
      <c r="AH284" s="108" t="str">
        <f t="shared" si="64"/>
        <v>13_2</v>
      </c>
      <c r="AI284" s="65">
        <f t="shared" si="76"/>
        <v>4509</v>
      </c>
      <c r="AJ284" s="65">
        <f t="shared" si="77"/>
        <v>4599</v>
      </c>
      <c r="AK284" s="136">
        <f t="shared" si="78"/>
        <v>4599</v>
      </c>
      <c r="AL284" s="43">
        <f t="shared" si="79"/>
        <v>29.48076923076923</v>
      </c>
      <c r="AM284" s="43"/>
      <c r="AN284" s="43"/>
      <c r="AO284" s="43"/>
      <c r="AP284" s="43"/>
      <c r="AQ284" s="43"/>
      <c r="AR284" s="5"/>
      <c r="AS284" s="5"/>
      <c r="AT284" s="5"/>
      <c r="AU284" s="5"/>
      <c r="AV284" s="5"/>
      <c r="AW284" s="5"/>
      <c r="AX284" s="6"/>
    </row>
    <row r="285" spans="1:50" x14ac:dyDescent="0.15">
      <c r="A285" s="108">
        <v>13</v>
      </c>
      <c r="B285" s="108">
        <v>3</v>
      </c>
      <c r="C285" s="108">
        <f t="shared" si="65"/>
        <v>3</v>
      </c>
      <c r="D285" s="108" t="str">
        <f t="shared" si="66"/>
        <v>13_3</v>
      </c>
      <c r="E285" s="109">
        <v>4413</v>
      </c>
      <c r="F285" s="108"/>
      <c r="G285" s="108">
        <v>13</v>
      </c>
      <c r="H285" s="108">
        <v>3</v>
      </c>
      <c r="I285" s="108">
        <f t="shared" si="67"/>
        <v>3</v>
      </c>
      <c r="J285" s="108" t="str">
        <f t="shared" si="68"/>
        <v>13_3</v>
      </c>
      <c r="K285" s="109">
        <v>4556</v>
      </c>
      <c r="L285" s="5"/>
      <c r="M285" s="108">
        <v>13</v>
      </c>
      <c r="N285" s="108">
        <v>3</v>
      </c>
      <c r="O285" s="108">
        <f t="shared" si="69"/>
        <v>3</v>
      </c>
      <c r="P285" s="108" t="str">
        <f t="shared" si="70"/>
        <v>13_3</v>
      </c>
      <c r="Q285" s="109">
        <v>4670</v>
      </c>
      <c r="R285" s="109"/>
      <c r="S285" s="108">
        <v>13</v>
      </c>
      <c r="T285" s="108">
        <v>3</v>
      </c>
      <c r="U285" s="108">
        <f t="shared" si="71"/>
        <v>3</v>
      </c>
      <c r="V285" s="108" t="str">
        <f t="shared" si="72"/>
        <v>13_3</v>
      </c>
      <c r="W285" s="109">
        <v>4670</v>
      </c>
      <c r="X285" s="109"/>
      <c r="Y285" s="108">
        <v>13</v>
      </c>
      <c r="Z285" s="108">
        <v>3</v>
      </c>
      <c r="AA285" s="108">
        <f t="shared" si="73"/>
        <v>3</v>
      </c>
      <c r="AB285" s="108" t="str">
        <f t="shared" si="74"/>
        <v>13_3</v>
      </c>
      <c r="AC285" s="109">
        <v>4763</v>
      </c>
      <c r="AD285" s="50"/>
      <c r="AE285" s="108">
        <v>13</v>
      </c>
      <c r="AF285" s="108">
        <v>3</v>
      </c>
      <c r="AG285" s="108">
        <f t="shared" si="75"/>
        <v>3</v>
      </c>
      <c r="AH285" s="108" t="str">
        <f t="shared" si="64"/>
        <v>13_3</v>
      </c>
      <c r="AI285" s="65">
        <f t="shared" si="76"/>
        <v>4670</v>
      </c>
      <c r="AJ285" s="65">
        <f t="shared" si="77"/>
        <v>4763</v>
      </c>
      <c r="AK285" s="136">
        <f t="shared" si="78"/>
        <v>4763</v>
      </c>
      <c r="AL285" s="43">
        <f t="shared" si="79"/>
        <v>30.532051282051281</v>
      </c>
      <c r="AM285" s="43"/>
      <c r="AN285" s="43"/>
      <c r="AO285" s="43"/>
      <c r="AP285" s="43"/>
      <c r="AQ285" s="43"/>
      <c r="AR285" s="5"/>
      <c r="AS285" s="5"/>
      <c r="AT285" s="5"/>
      <c r="AU285" s="5"/>
      <c r="AV285" s="5"/>
      <c r="AW285" s="5"/>
      <c r="AX285" s="6"/>
    </row>
    <row r="286" spans="1:50" x14ac:dyDescent="0.15">
      <c r="A286" s="108">
        <v>13</v>
      </c>
      <c r="B286" s="108">
        <v>4</v>
      </c>
      <c r="C286" s="108">
        <f t="shared" si="65"/>
        <v>4</v>
      </c>
      <c r="D286" s="108" t="str">
        <f t="shared" si="66"/>
        <v>13_4</v>
      </c>
      <c r="E286" s="109">
        <v>4564</v>
      </c>
      <c r="F286" s="108"/>
      <c r="G286" s="108">
        <v>13</v>
      </c>
      <c r="H286" s="108">
        <v>4</v>
      </c>
      <c r="I286" s="108">
        <f t="shared" si="67"/>
        <v>4</v>
      </c>
      <c r="J286" s="108" t="str">
        <f t="shared" si="68"/>
        <v>13_4</v>
      </c>
      <c r="K286" s="109">
        <v>4712</v>
      </c>
      <c r="L286" s="5"/>
      <c r="M286" s="108">
        <v>13</v>
      </c>
      <c r="N286" s="108">
        <v>4</v>
      </c>
      <c r="O286" s="108">
        <f t="shared" si="69"/>
        <v>4</v>
      </c>
      <c r="P286" s="108" t="str">
        <f t="shared" si="70"/>
        <v>13_4</v>
      </c>
      <c r="Q286" s="109">
        <v>4830</v>
      </c>
      <c r="R286" s="109"/>
      <c r="S286" s="108">
        <v>13</v>
      </c>
      <c r="T286" s="108">
        <v>4</v>
      </c>
      <c r="U286" s="108">
        <f t="shared" si="71"/>
        <v>4</v>
      </c>
      <c r="V286" s="108" t="str">
        <f t="shared" si="72"/>
        <v>13_4</v>
      </c>
      <c r="W286" s="109">
        <v>4830</v>
      </c>
      <c r="X286" s="109"/>
      <c r="Y286" s="108">
        <v>13</v>
      </c>
      <c r="Z286" s="108">
        <v>4</v>
      </c>
      <c r="AA286" s="108">
        <f t="shared" si="73"/>
        <v>4</v>
      </c>
      <c r="AB286" s="108" t="str">
        <f t="shared" si="74"/>
        <v>13_4</v>
      </c>
      <c r="AC286" s="109">
        <v>4927</v>
      </c>
      <c r="AD286" s="50"/>
      <c r="AE286" s="108">
        <v>13</v>
      </c>
      <c r="AF286" s="108">
        <v>4</v>
      </c>
      <c r="AG286" s="108">
        <f t="shared" si="75"/>
        <v>4</v>
      </c>
      <c r="AH286" s="108" t="str">
        <f t="shared" si="64"/>
        <v>13_4</v>
      </c>
      <c r="AI286" s="65">
        <f t="shared" si="76"/>
        <v>4830</v>
      </c>
      <c r="AJ286" s="65">
        <f t="shared" si="77"/>
        <v>4927</v>
      </c>
      <c r="AK286" s="136">
        <f t="shared" si="78"/>
        <v>4927</v>
      </c>
      <c r="AL286" s="43">
        <f t="shared" si="79"/>
        <v>31.583333333333332</v>
      </c>
      <c r="AM286" s="43"/>
      <c r="AN286" s="43"/>
      <c r="AO286" s="43"/>
      <c r="AP286" s="43"/>
      <c r="AQ286" s="43"/>
      <c r="AR286" s="5"/>
      <c r="AS286" s="5"/>
      <c r="AT286" s="5"/>
      <c r="AU286" s="5"/>
      <c r="AV286" s="5"/>
      <c r="AW286" s="5"/>
      <c r="AX286" s="6"/>
    </row>
    <row r="287" spans="1:50" x14ac:dyDescent="0.15">
      <c r="A287" s="108">
        <v>13</v>
      </c>
      <c r="B287" s="108">
        <v>5</v>
      </c>
      <c r="C287" s="108">
        <f t="shared" si="65"/>
        <v>5</v>
      </c>
      <c r="D287" s="108" t="str">
        <f t="shared" si="66"/>
        <v>13_5</v>
      </c>
      <c r="E287" s="109">
        <v>4727</v>
      </c>
      <c r="F287" s="108"/>
      <c r="G287" s="108">
        <v>13</v>
      </c>
      <c r="H287" s="108">
        <v>5</v>
      </c>
      <c r="I287" s="108">
        <f t="shared" si="67"/>
        <v>5</v>
      </c>
      <c r="J287" s="108" t="str">
        <f t="shared" si="68"/>
        <v>13_5</v>
      </c>
      <c r="K287" s="109">
        <v>4881</v>
      </c>
      <c r="L287" s="5"/>
      <c r="M287" s="108">
        <v>13</v>
      </c>
      <c r="N287" s="108">
        <v>5</v>
      </c>
      <c r="O287" s="108">
        <f t="shared" si="69"/>
        <v>5</v>
      </c>
      <c r="P287" s="108" t="str">
        <f t="shared" si="70"/>
        <v>13_5</v>
      </c>
      <c r="Q287" s="109">
        <v>5003</v>
      </c>
      <c r="R287" s="109"/>
      <c r="S287" s="108">
        <v>13</v>
      </c>
      <c r="T287" s="108">
        <v>5</v>
      </c>
      <c r="U287" s="108">
        <f t="shared" si="71"/>
        <v>5</v>
      </c>
      <c r="V287" s="108" t="str">
        <f t="shared" si="72"/>
        <v>13_5</v>
      </c>
      <c r="W287" s="109">
        <v>5003</v>
      </c>
      <c r="X287" s="109"/>
      <c r="Y287" s="108">
        <v>13</v>
      </c>
      <c r="Z287" s="108">
        <v>5</v>
      </c>
      <c r="AA287" s="108">
        <f t="shared" si="73"/>
        <v>5</v>
      </c>
      <c r="AB287" s="108" t="str">
        <f t="shared" si="74"/>
        <v>13_5</v>
      </c>
      <c r="AC287" s="109">
        <v>5103</v>
      </c>
      <c r="AD287" s="50"/>
      <c r="AE287" s="108">
        <v>13</v>
      </c>
      <c r="AF287" s="108">
        <v>5</v>
      </c>
      <c r="AG287" s="108">
        <f t="shared" si="75"/>
        <v>5</v>
      </c>
      <c r="AH287" s="108" t="str">
        <f t="shared" si="64"/>
        <v>13_5</v>
      </c>
      <c r="AI287" s="65">
        <f t="shared" si="76"/>
        <v>5003</v>
      </c>
      <c r="AJ287" s="65">
        <f t="shared" si="77"/>
        <v>5103</v>
      </c>
      <c r="AK287" s="136">
        <f t="shared" si="78"/>
        <v>5103</v>
      </c>
      <c r="AL287" s="43">
        <f t="shared" si="79"/>
        <v>32.71153846153846</v>
      </c>
      <c r="AM287" s="43"/>
      <c r="AN287" s="43"/>
      <c r="AO287" s="43"/>
      <c r="AP287" s="43"/>
      <c r="AQ287" s="43"/>
      <c r="AR287" s="5"/>
      <c r="AS287" s="5"/>
      <c r="AT287" s="5"/>
      <c r="AU287" s="5"/>
      <c r="AV287" s="5"/>
      <c r="AW287" s="5"/>
      <c r="AX287" s="6"/>
    </row>
    <row r="288" spans="1:50" x14ac:dyDescent="0.15">
      <c r="A288" s="108">
        <v>13</v>
      </c>
      <c r="B288" s="108">
        <v>6</v>
      </c>
      <c r="C288" s="108">
        <f t="shared" si="65"/>
        <v>6</v>
      </c>
      <c r="D288" s="108" t="str">
        <f t="shared" si="66"/>
        <v>13_6</v>
      </c>
      <c r="E288" s="109">
        <v>4889</v>
      </c>
      <c r="F288" s="108"/>
      <c r="G288" s="108">
        <v>13</v>
      </c>
      <c r="H288" s="108">
        <v>6</v>
      </c>
      <c r="I288" s="108">
        <f t="shared" si="67"/>
        <v>6</v>
      </c>
      <c r="J288" s="108" t="str">
        <f t="shared" si="68"/>
        <v>13_6</v>
      </c>
      <c r="K288" s="109">
        <v>5048</v>
      </c>
      <c r="L288" s="5"/>
      <c r="M288" s="108">
        <v>13</v>
      </c>
      <c r="N288" s="108">
        <v>6</v>
      </c>
      <c r="O288" s="108">
        <f t="shared" si="69"/>
        <v>6</v>
      </c>
      <c r="P288" s="108" t="str">
        <f t="shared" si="70"/>
        <v>13_6</v>
      </c>
      <c r="Q288" s="109">
        <v>5174</v>
      </c>
      <c r="R288" s="109"/>
      <c r="S288" s="108">
        <v>13</v>
      </c>
      <c r="T288" s="108">
        <v>6</v>
      </c>
      <c r="U288" s="108">
        <f t="shared" si="71"/>
        <v>6</v>
      </c>
      <c r="V288" s="108" t="str">
        <f t="shared" si="72"/>
        <v>13_6</v>
      </c>
      <c r="W288" s="109">
        <v>5174</v>
      </c>
      <c r="X288" s="109"/>
      <c r="Y288" s="108">
        <v>13</v>
      </c>
      <c r="Z288" s="108">
        <v>6</v>
      </c>
      <c r="AA288" s="108">
        <f t="shared" si="73"/>
        <v>6</v>
      </c>
      <c r="AB288" s="108" t="str">
        <f t="shared" si="74"/>
        <v>13_6</v>
      </c>
      <c r="AC288" s="109">
        <v>5277</v>
      </c>
      <c r="AD288" s="50"/>
      <c r="AE288" s="108">
        <v>13</v>
      </c>
      <c r="AF288" s="108">
        <v>6</v>
      </c>
      <c r="AG288" s="108">
        <f t="shared" si="75"/>
        <v>6</v>
      </c>
      <c r="AH288" s="108" t="str">
        <f t="shared" si="64"/>
        <v>13_6</v>
      </c>
      <c r="AI288" s="65">
        <f t="shared" si="76"/>
        <v>5174</v>
      </c>
      <c r="AJ288" s="65">
        <f t="shared" si="77"/>
        <v>5277</v>
      </c>
      <c r="AK288" s="136">
        <f t="shared" si="78"/>
        <v>5277</v>
      </c>
      <c r="AL288" s="43">
        <f t="shared" si="79"/>
        <v>33.82692307692308</v>
      </c>
      <c r="AM288" s="43"/>
      <c r="AN288" s="43"/>
      <c r="AO288" s="43"/>
      <c r="AP288" s="43"/>
      <c r="AQ288" s="43"/>
      <c r="AR288" s="5"/>
      <c r="AS288" s="5"/>
      <c r="AT288" s="5"/>
      <c r="AU288" s="5"/>
      <c r="AV288" s="5"/>
      <c r="AW288" s="5"/>
      <c r="AX288" s="6"/>
    </row>
    <row r="289" spans="1:50" x14ac:dyDescent="0.15">
      <c r="A289" s="108">
        <v>13</v>
      </c>
      <c r="B289" s="108">
        <v>7</v>
      </c>
      <c r="C289" s="108">
        <f t="shared" si="65"/>
        <v>7</v>
      </c>
      <c r="D289" s="108" t="str">
        <f t="shared" si="66"/>
        <v>13_7</v>
      </c>
      <c r="E289" s="109">
        <v>5061</v>
      </c>
      <c r="F289" s="108"/>
      <c r="G289" s="108">
        <v>13</v>
      </c>
      <c r="H289" s="108">
        <v>7</v>
      </c>
      <c r="I289" s="108">
        <f t="shared" si="67"/>
        <v>7</v>
      </c>
      <c r="J289" s="108" t="str">
        <f t="shared" si="68"/>
        <v>13_7</v>
      </c>
      <c r="K289" s="109">
        <v>5225</v>
      </c>
      <c r="L289" s="5"/>
      <c r="M289" s="108">
        <v>13</v>
      </c>
      <c r="N289" s="108">
        <v>7</v>
      </c>
      <c r="O289" s="108">
        <f t="shared" si="69"/>
        <v>7</v>
      </c>
      <c r="P289" s="108" t="str">
        <f t="shared" si="70"/>
        <v>13_7</v>
      </c>
      <c r="Q289" s="109">
        <v>5356</v>
      </c>
      <c r="R289" s="109"/>
      <c r="S289" s="108">
        <v>13</v>
      </c>
      <c r="T289" s="108">
        <v>7</v>
      </c>
      <c r="U289" s="108">
        <f t="shared" si="71"/>
        <v>7</v>
      </c>
      <c r="V289" s="108" t="str">
        <f t="shared" si="72"/>
        <v>13_7</v>
      </c>
      <c r="W289" s="109">
        <v>5356</v>
      </c>
      <c r="X289" s="109"/>
      <c r="Y289" s="108">
        <v>13</v>
      </c>
      <c r="Z289" s="108">
        <v>7</v>
      </c>
      <c r="AA289" s="108">
        <f t="shared" si="73"/>
        <v>7</v>
      </c>
      <c r="AB289" s="108" t="str">
        <f t="shared" si="74"/>
        <v>13_7</v>
      </c>
      <c r="AC289" s="109">
        <v>5463</v>
      </c>
      <c r="AD289" s="50"/>
      <c r="AE289" s="108">
        <v>13</v>
      </c>
      <c r="AF289" s="108">
        <v>7</v>
      </c>
      <c r="AG289" s="108">
        <f t="shared" si="75"/>
        <v>7</v>
      </c>
      <c r="AH289" s="108" t="str">
        <f t="shared" si="64"/>
        <v>13_7</v>
      </c>
      <c r="AI289" s="65">
        <f t="shared" si="76"/>
        <v>5356</v>
      </c>
      <c r="AJ289" s="65">
        <f t="shared" si="77"/>
        <v>5463</v>
      </c>
      <c r="AK289" s="136">
        <f t="shared" si="78"/>
        <v>5463</v>
      </c>
      <c r="AL289" s="43">
        <f t="shared" si="79"/>
        <v>35.019230769230766</v>
      </c>
      <c r="AM289" s="43"/>
      <c r="AN289" s="43"/>
      <c r="AO289" s="43"/>
      <c r="AP289" s="43"/>
      <c r="AQ289" s="43"/>
      <c r="AR289" s="5"/>
      <c r="AS289" s="5"/>
      <c r="AT289" s="5"/>
      <c r="AU289" s="5"/>
      <c r="AV289" s="5"/>
      <c r="AW289" s="5"/>
      <c r="AX289" s="6"/>
    </row>
    <row r="290" spans="1:50" x14ac:dyDescent="0.15">
      <c r="A290" s="108">
        <v>13</v>
      </c>
      <c r="B290" s="108">
        <v>8</v>
      </c>
      <c r="C290" s="108">
        <f t="shared" si="65"/>
        <v>8</v>
      </c>
      <c r="D290" s="108" t="str">
        <f t="shared" si="66"/>
        <v>13_8</v>
      </c>
      <c r="E290" s="109">
        <v>5243</v>
      </c>
      <c r="F290" s="108"/>
      <c r="G290" s="108">
        <v>13</v>
      </c>
      <c r="H290" s="108">
        <v>8</v>
      </c>
      <c r="I290" s="108">
        <f t="shared" si="67"/>
        <v>8</v>
      </c>
      <c r="J290" s="108" t="str">
        <f t="shared" si="68"/>
        <v>13_8</v>
      </c>
      <c r="K290" s="109">
        <v>5413</v>
      </c>
      <c r="L290" s="5"/>
      <c r="M290" s="108">
        <v>13</v>
      </c>
      <c r="N290" s="108">
        <v>8</v>
      </c>
      <c r="O290" s="108">
        <f t="shared" si="69"/>
        <v>8</v>
      </c>
      <c r="P290" s="108" t="str">
        <f t="shared" si="70"/>
        <v>13_8</v>
      </c>
      <c r="Q290" s="109">
        <v>5548</v>
      </c>
      <c r="R290" s="109"/>
      <c r="S290" s="108">
        <v>13</v>
      </c>
      <c r="T290" s="108">
        <v>8</v>
      </c>
      <c r="U290" s="108">
        <f t="shared" si="71"/>
        <v>8</v>
      </c>
      <c r="V290" s="108" t="str">
        <f t="shared" si="72"/>
        <v>13_8</v>
      </c>
      <c r="W290" s="109">
        <v>5548</v>
      </c>
      <c r="X290" s="109"/>
      <c r="Y290" s="108">
        <v>13</v>
      </c>
      <c r="Z290" s="108">
        <v>8</v>
      </c>
      <c r="AA290" s="108">
        <f t="shared" si="73"/>
        <v>8</v>
      </c>
      <c r="AB290" s="108" t="str">
        <f t="shared" si="74"/>
        <v>13_8</v>
      </c>
      <c r="AC290" s="109">
        <v>5659</v>
      </c>
      <c r="AD290" s="50"/>
      <c r="AE290" s="108">
        <v>13</v>
      </c>
      <c r="AF290" s="108">
        <v>8</v>
      </c>
      <c r="AG290" s="108">
        <f t="shared" si="75"/>
        <v>8</v>
      </c>
      <c r="AH290" s="108" t="str">
        <f t="shared" si="64"/>
        <v>13_8</v>
      </c>
      <c r="AI290" s="65">
        <f t="shared" si="76"/>
        <v>5548</v>
      </c>
      <c r="AJ290" s="65">
        <f t="shared" si="77"/>
        <v>5659</v>
      </c>
      <c r="AK290" s="136">
        <f t="shared" si="78"/>
        <v>5659</v>
      </c>
      <c r="AL290" s="43">
        <f t="shared" si="79"/>
        <v>36.275641025641029</v>
      </c>
      <c r="AM290" s="43"/>
      <c r="AN290" s="43"/>
      <c r="AO290" s="43"/>
      <c r="AP290" s="43"/>
      <c r="AQ290" s="43"/>
      <c r="AR290" s="5"/>
      <c r="AS290" s="5"/>
      <c r="AT290" s="5"/>
      <c r="AU290" s="5"/>
      <c r="AV290" s="5"/>
      <c r="AW290" s="5"/>
      <c r="AX290" s="6"/>
    </row>
    <row r="291" spans="1:50" x14ac:dyDescent="0.15">
      <c r="A291" s="108">
        <v>13</v>
      </c>
      <c r="B291" s="108">
        <v>9</v>
      </c>
      <c r="C291" s="108">
        <f t="shared" si="65"/>
        <v>9</v>
      </c>
      <c r="D291" s="108" t="str">
        <f t="shared" si="66"/>
        <v>13_9</v>
      </c>
      <c r="E291" s="109">
        <v>5427</v>
      </c>
      <c r="F291" s="108"/>
      <c r="G291" s="108">
        <v>13</v>
      </c>
      <c r="H291" s="108">
        <v>9</v>
      </c>
      <c r="I291" s="108">
        <f t="shared" si="67"/>
        <v>9</v>
      </c>
      <c r="J291" s="108" t="str">
        <f t="shared" si="68"/>
        <v>13_9</v>
      </c>
      <c r="K291" s="109">
        <v>5603</v>
      </c>
      <c r="L291" s="5"/>
      <c r="M291" s="108">
        <v>13</v>
      </c>
      <c r="N291" s="108">
        <v>9</v>
      </c>
      <c r="O291" s="108">
        <f t="shared" si="69"/>
        <v>9</v>
      </c>
      <c r="P291" s="108" t="str">
        <f t="shared" si="70"/>
        <v>13_9</v>
      </c>
      <c r="Q291" s="109">
        <v>5743</v>
      </c>
      <c r="R291" s="109"/>
      <c r="S291" s="108">
        <v>13</v>
      </c>
      <c r="T291" s="108">
        <v>9</v>
      </c>
      <c r="U291" s="108">
        <f t="shared" si="71"/>
        <v>9</v>
      </c>
      <c r="V291" s="108" t="str">
        <f t="shared" si="72"/>
        <v>13_9</v>
      </c>
      <c r="W291" s="109">
        <v>5743</v>
      </c>
      <c r="X291" s="109"/>
      <c r="Y291" s="108">
        <v>13</v>
      </c>
      <c r="Z291" s="108">
        <v>9</v>
      </c>
      <c r="AA291" s="108">
        <f t="shared" si="73"/>
        <v>9</v>
      </c>
      <c r="AB291" s="108" t="str">
        <f t="shared" si="74"/>
        <v>13_9</v>
      </c>
      <c r="AC291" s="109">
        <v>5858</v>
      </c>
      <c r="AD291" s="50"/>
      <c r="AE291" s="108">
        <v>13</v>
      </c>
      <c r="AF291" s="108">
        <v>9</v>
      </c>
      <c r="AG291" s="108">
        <f t="shared" si="75"/>
        <v>9</v>
      </c>
      <c r="AH291" s="108" t="str">
        <f t="shared" si="64"/>
        <v>13_9</v>
      </c>
      <c r="AI291" s="65">
        <f t="shared" si="76"/>
        <v>5743</v>
      </c>
      <c r="AJ291" s="65">
        <f t="shared" si="77"/>
        <v>5858</v>
      </c>
      <c r="AK291" s="136">
        <f t="shared" si="78"/>
        <v>5858</v>
      </c>
      <c r="AL291" s="43">
        <f t="shared" si="79"/>
        <v>37.551282051282051</v>
      </c>
      <c r="AM291" s="43"/>
      <c r="AN291" s="43"/>
      <c r="AO291" s="43"/>
      <c r="AP291" s="43"/>
      <c r="AQ291" s="43"/>
      <c r="AR291" s="5"/>
      <c r="AS291" s="5"/>
      <c r="AT291" s="5"/>
      <c r="AU291" s="5"/>
      <c r="AV291" s="5"/>
      <c r="AW291" s="5"/>
      <c r="AX291" s="6"/>
    </row>
    <row r="292" spans="1:50" x14ac:dyDescent="0.15">
      <c r="A292" s="108">
        <v>13</v>
      </c>
      <c r="B292" s="108">
        <v>10</v>
      </c>
      <c r="C292" s="108">
        <f t="shared" si="65"/>
        <v>10</v>
      </c>
      <c r="D292" s="108" t="str">
        <f t="shared" si="66"/>
        <v>13_10</v>
      </c>
      <c r="E292" s="109">
        <v>5618</v>
      </c>
      <c r="F292" s="108"/>
      <c r="G292" s="108">
        <v>13</v>
      </c>
      <c r="H292" s="108">
        <v>10</v>
      </c>
      <c r="I292" s="108">
        <f t="shared" si="67"/>
        <v>10</v>
      </c>
      <c r="J292" s="108" t="str">
        <f t="shared" si="68"/>
        <v>13_10</v>
      </c>
      <c r="K292" s="109">
        <v>5801</v>
      </c>
      <c r="L292" s="5"/>
      <c r="M292" s="108">
        <v>13</v>
      </c>
      <c r="N292" s="108">
        <v>10</v>
      </c>
      <c r="O292" s="108">
        <f t="shared" si="69"/>
        <v>10</v>
      </c>
      <c r="P292" s="108" t="str">
        <f t="shared" si="70"/>
        <v>13_10</v>
      </c>
      <c r="Q292" s="109">
        <v>5946</v>
      </c>
      <c r="R292" s="109"/>
      <c r="S292" s="108">
        <v>13</v>
      </c>
      <c r="T292" s="108">
        <v>10</v>
      </c>
      <c r="U292" s="108">
        <f t="shared" si="71"/>
        <v>10</v>
      </c>
      <c r="V292" s="108" t="str">
        <f t="shared" si="72"/>
        <v>13_10</v>
      </c>
      <c r="W292" s="109">
        <v>5946</v>
      </c>
      <c r="X292" s="109"/>
      <c r="Y292" s="108">
        <v>13</v>
      </c>
      <c r="Z292" s="108">
        <v>10</v>
      </c>
      <c r="AA292" s="108">
        <f t="shared" si="73"/>
        <v>10</v>
      </c>
      <c r="AB292" s="108" t="str">
        <f t="shared" si="74"/>
        <v>13_10</v>
      </c>
      <c r="AC292" s="109">
        <v>6065</v>
      </c>
      <c r="AD292" s="50"/>
      <c r="AE292" s="108">
        <v>13</v>
      </c>
      <c r="AF292" s="108">
        <v>10</v>
      </c>
      <c r="AG292" s="108">
        <f t="shared" si="75"/>
        <v>10</v>
      </c>
      <c r="AH292" s="108" t="str">
        <f t="shared" si="64"/>
        <v>13_10</v>
      </c>
      <c r="AI292" s="65">
        <f t="shared" si="76"/>
        <v>5946</v>
      </c>
      <c r="AJ292" s="65">
        <f t="shared" si="77"/>
        <v>6065</v>
      </c>
      <c r="AK292" s="136">
        <f t="shared" si="78"/>
        <v>6065</v>
      </c>
      <c r="AL292" s="43">
        <f t="shared" si="79"/>
        <v>38.878205128205131</v>
      </c>
      <c r="AM292" s="43"/>
      <c r="AN292" s="43"/>
      <c r="AO292" s="43"/>
      <c r="AP292" s="43"/>
      <c r="AQ292" s="43"/>
      <c r="AR292" s="5"/>
      <c r="AS292" s="5"/>
      <c r="AT292" s="5"/>
      <c r="AU292" s="5"/>
      <c r="AV292" s="5"/>
      <c r="AW292" s="5"/>
      <c r="AX292" s="6"/>
    </row>
    <row r="293" spans="1:50" x14ac:dyDescent="0.15">
      <c r="A293" s="108">
        <v>13</v>
      </c>
      <c r="B293" s="108">
        <v>11</v>
      </c>
      <c r="C293" s="108">
        <f t="shared" si="65"/>
        <v>11</v>
      </c>
      <c r="D293" s="108" t="str">
        <f t="shared" si="66"/>
        <v>13_11</v>
      </c>
      <c r="E293" s="109">
        <v>5826</v>
      </c>
      <c r="F293" s="108"/>
      <c r="G293" s="108">
        <v>13</v>
      </c>
      <c r="H293" s="108">
        <v>11</v>
      </c>
      <c r="I293" s="108">
        <f t="shared" si="67"/>
        <v>11</v>
      </c>
      <c r="J293" s="108" t="str">
        <f t="shared" si="68"/>
        <v>13_11</v>
      </c>
      <c r="K293" s="109">
        <v>6015</v>
      </c>
      <c r="L293" s="5"/>
      <c r="M293" s="108">
        <v>13</v>
      </c>
      <c r="N293" s="108">
        <v>11</v>
      </c>
      <c r="O293" s="108">
        <f t="shared" si="69"/>
        <v>11</v>
      </c>
      <c r="P293" s="108" t="str">
        <f t="shared" si="70"/>
        <v>13_11</v>
      </c>
      <c r="Q293" s="109">
        <v>6165</v>
      </c>
      <c r="R293" s="109"/>
      <c r="S293" s="108">
        <v>13</v>
      </c>
      <c r="T293" s="108">
        <v>11</v>
      </c>
      <c r="U293" s="108">
        <f t="shared" si="71"/>
        <v>11</v>
      </c>
      <c r="V293" s="108" t="str">
        <f t="shared" si="72"/>
        <v>13_11</v>
      </c>
      <c r="W293" s="109">
        <v>6165</v>
      </c>
      <c r="X293" s="109"/>
      <c r="Y293" s="108">
        <v>13</v>
      </c>
      <c r="Z293" s="108">
        <v>11</v>
      </c>
      <c r="AA293" s="108">
        <f t="shared" si="73"/>
        <v>11</v>
      </c>
      <c r="AB293" s="108" t="str">
        <f t="shared" si="74"/>
        <v>13_11</v>
      </c>
      <c r="AC293" s="109">
        <v>6288</v>
      </c>
      <c r="AD293" s="50"/>
      <c r="AE293" s="108">
        <v>13</v>
      </c>
      <c r="AF293" s="108">
        <v>11</v>
      </c>
      <c r="AG293" s="108">
        <f t="shared" si="75"/>
        <v>11</v>
      </c>
      <c r="AH293" s="108" t="str">
        <f t="shared" si="64"/>
        <v>13_11</v>
      </c>
      <c r="AI293" s="65">
        <f t="shared" si="76"/>
        <v>6165</v>
      </c>
      <c r="AJ293" s="65">
        <f t="shared" si="77"/>
        <v>6288</v>
      </c>
      <c r="AK293" s="136">
        <f t="shared" si="78"/>
        <v>6288</v>
      </c>
      <c r="AL293" s="43">
        <f t="shared" si="79"/>
        <v>40.307692307692307</v>
      </c>
      <c r="AM293" s="43"/>
      <c r="AN293" s="43"/>
      <c r="AO293" s="43"/>
      <c r="AP293" s="43"/>
      <c r="AQ293" s="43"/>
      <c r="AR293" s="5"/>
      <c r="AS293" s="5"/>
      <c r="AT293" s="5"/>
      <c r="AU293" s="5"/>
      <c r="AV293" s="5"/>
      <c r="AW293" s="5"/>
      <c r="AX293" s="6"/>
    </row>
    <row r="294" spans="1:50" x14ac:dyDescent="0.15">
      <c r="A294" s="108">
        <v>13</v>
      </c>
      <c r="B294" s="108">
        <v>12</v>
      </c>
      <c r="C294" s="108">
        <f t="shared" si="65"/>
        <v>12</v>
      </c>
      <c r="D294" s="108" t="str">
        <f t="shared" si="66"/>
        <v>13_12</v>
      </c>
      <c r="E294" s="109">
        <v>6039</v>
      </c>
      <c r="F294" s="108"/>
      <c r="G294" s="108">
        <v>13</v>
      </c>
      <c r="H294" s="108">
        <v>12</v>
      </c>
      <c r="I294" s="108">
        <f t="shared" si="67"/>
        <v>12</v>
      </c>
      <c r="J294" s="108" t="str">
        <f t="shared" si="68"/>
        <v>13_12</v>
      </c>
      <c r="K294" s="109">
        <v>6235</v>
      </c>
      <c r="L294" s="5"/>
      <c r="M294" s="108">
        <v>13</v>
      </c>
      <c r="N294" s="108">
        <v>12</v>
      </c>
      <c r="O294" s="108">
        <f t="shared" si="69"/>
        <v>12</v>
      </c>
      <c r="P294" s="108" t="str">
        <f t="shared" si="70"/>
        <v>13_12</v>
      </c>
      <c r="Q294" s="109">
        <v>6391</v>
      </c>
      <c r="R294" s="109"/>
      <c r="S294" s="108">
        <v>13</v>
      </c>
      <c r="T294" s="108">
        <v>12</v>
      </c>
      <c r="U294" s="108">
        <f t="shared" si="71"/>
        <v>12</v>
      </c>
      <c r="V294" s="108" t="str">
        <f t="shared" si="72"/>
        <v>13_12</v>
      </c>
      <c r="W294" s="109">
        <v>6391</v>
      </c>
      <c r="X294" s="109"/>
      <c r="Y294" s="108">
        <v>13</v>
      </c>
      <c r="Z294" s="108">
        <v>12</v>
      </c>
      <c r="AA294" s="108">
        <f t="shared" si="73"/>
        <v>12</v>
      </c>
      <c r="AB294" s="108" t="str">
        <f t="shared" si="74"/>
        <v>13_12</v>
      </c>
      <c r="AC294" s="109">
        <v>6519</v>
      </c>
      <c r="AD294" s="50"/>
      <c r="AE294" s="108">
        <v>13</v>
      </c>
      <c r="AF294" s="108">
        <v>12</v>
      </c>
      <c r="AG294" s="108">
        <f t="shared" si="75"/>
        <v>12</v>
      </c>
      <c r="AH294" s="108" t="str">
        <f t="shared" si="64"/>
        <v>13_12</v>
      </c>
      <c r="AI294" s="65">
        <f t="shared" si="76"/>
        <v>6391</v>
      </c>
      <c r="AJ294" s="65">
        <f t="shared" si="77"/>
        <v>6519</v>
      </c>
      <c r="AK294" s="136">
        <f t="shared" si="78"/>
        <v>6519</v>
      </c>
      <c r="AL294" s="43">
        <f t="shared" si="79"/>
        <v>41.78846153846154</v>
      </c>
      <c r="AM294" s="43"/>
      <c r="AN294" s="43"/>
      <c r="AO294" s="43"/>
      <c r="AP294" s="43"/>
      <c r="AQ294" s="43"/>
      <c r="AR294" s="5"/>
      <c r="AS294" s="5"/>
      <c r="AT294" s="5"/>
      <c r="AU294" s="5"/>
      <c r="AV294" s="5"/>
      <c r="AW294" s="5"/>
      <c r="AX294" s="6"/>
    </row>
    <row r="295" spans="1:50" x14ac:dyDescent="0.15">
      <c r="A295" s="108">
        <v>13</v>
      </c>
      <c r="B295" s="108">
        <v>13</v>
      </c>
      <c r="C295" s="108">
        <f t="shared" si="65"/>
        <v>13</v>
      </c>
      <c r="D295" s="108" t="str">
        <f t="shared" si="66"/>
        <v>13_13</v>
      </c>
      <c r="E295" s="109">
        <v>6262</v>
      </c>
      <c r="F295" s="108"/>
      <c r="G295" s="108">
        <v>13</v>
      </c>
      <c r="H295" s="108">
        <v>13</v>
      </c>
      <c r="I295" s="108">
        <f t="shared" si="67"/>
        <v>13</v>
      </c>
      <c r="J295" s="108" t="str">
        <f t="shared" si="68"/>
        <v>13_13</v>
      </c>
      <c r="K295" s="109">
        <v>6466</v>
      </c>
      <c r="L295" s="5"/>
      <c r="M295" s="108">
        <v>13</v>
      </c>
      <c r="N295" s="108">
        <v>13</v>
      </c>
      <c r="O295" s="108">
        <f t="shared" si="69"/>
        <v>13</v>
      </c>
      <c r="P295" s="108" t="str">
        <f t="shared" si="70"/>
        <v>13_13</v>
      </c>
      <c r="Q295" s="109">
        <v>6628</v>
      </c>
      <c r="R295" s="109"/>
      <c r="S295" s="108">
        <v>13</v>
      </c>
      <c r="T295" s="108">
        <v>13</v>
      </c>
      <c r="U295" s="108">
        <f t="shared" si="71"/>
        <v>13</v>
      </c>
      <c r="V295" s="108" t="str">
        <f t="shared" si="72"/>
        <v>13_13</v>
      </c>
      <c r="W295" s="109">
        <v>6628</v>
      </c>
      <c r="X295" s="109"/>
      <c r="Y295" s="108">
        <v>13</v>
      </c>
      <c r="Z295" s="108">
        <v>13</v>
      </c>
      <c r="AA295" s="108">
        <f t="shared" si="73"/>
        <v>13</v>
      </c>
      <c r="AB295" s="108" t="str">
        <f t="shared" si="74"/>
        <v>13_13</v>
      </c>
      <c r="AC295" s="109">
        <v>6761</v>
      </c>
      <c r="AD295" s="50"/>
      <c r="AE295" s="108">
        <v>13</v>
      </c>
      <c r="AF295" s="108">
        <v>13</v>
      </c>
      <c r="AG295" s="108">
        <f t="shared" si="75"/>
        <v>13</v>
      </c>
      <c r="AH295" s="108" t="str">
        <f t="shared" si="64"/>
        <v>13_13</v>
      </c>
      <c r="AI295" s="65">
        <f t="shared" si="76"/>
        <v>6628</v>
      </c>
      <c r="AJ295" s="65">
        <f t="shared" si="77"/>
        <v>6761</v>
      </c>
      <c r="AK295" s="136">
        <f t="shared" si="78"/>
        <v>6761</v>
      </c>
      <c r="AL295" s="43">
        <f t="shared" si="79"/>
        <v>43.339743589743591</v>
      </c>
      <c r="AM295" s="43"/>
      <c r="AN295" s="43"/>
      <c r="AO295" s="43"/>
      <c r="AP295" s="43"/>
      <c r="AQ295" s="43"/>
      <c r="AR295" s="5"/>
      <c r="AS295" s="5"/>
      <c r="AT295" s="5"/>
      <c r="AU295" s="5"/>
      <c r="AV295" s="5"/>
      <c r="AW295" s="5"/>
      <c r="AX295" s="6"/>
    </row>
    <row r="296" spans="1:50" x14ac:dyDescent="0.15">
      <c r="A296" s="108">
        <v>13</v>
      </c>
      <c r="B296" s="108" t="s">
        <v>3</v>
      </c>
      <c r="C296" s="108" t="str">
        <f t="shared" si="65"/>
        <v>u1</v>
      </c>
      <c r="D296" s="108" t="str">
        <f t="shared" si="66"/>
        <v>13_u1</v>
      </c>
      <c r="E296" s="109">
        <v>6602</v>
      </c>
      <c r="F296" s="108"/>
      <c r="G296" s="108">
        <v>13</v>
      </c>
      <c r="H296" s="108" t="s">
        <v>3</v>
      </c>
      <c r="I296" s="108" t="str">
        <f t="shared" si="67"/>
        <v>u1</v>
      </c>
      <c r="J296" s="108" t="str">
        <f t="shared" si="68"/>
        <v>13_u1</v>
      </c>
      <c r="K296" s="109">
        <v>6817</v>
      </c>
      <c r="L296" s="5"/>
      <c r="M296" s="108">
        <v>13</v>
      </c>
      <c r="N296" s="108" t="s">
        <v>3</v>
      </c>
      <c r="O296" s="108" t="str">
        <f t="shared" si="69"/>
        <v>u1</v>
      </c>
      <c r="P296" s="108" t="str">
        <f t="shared" si="70"/>
        <v>13_u1</v>
      </c>
      <c r="Q296" s="109">
        <v>6987</v>
      </c>
      <c r="R296" s="109"/>
      <c r="S296" s="108">
        <v>13</v>
      </c>
      <c r="T296" s="108" t="s">
        <v>3</v>
      </c>
      <c r="U296" s="108" t="str">
        <f t="shared" si="71"/>
        <v>u1</v>
      </c>
      <c r="V296" s="108" t="str">
        <f t="shared" si="72"/>
        <v>13_u1</v>
      </c>
      <c r="W296" s="109">
        <v>6987</v>
      </c>
      <c r="X296" s="109"/>
      <c r="Y296" s="108">
        <v>13</v>
      </c>
      <c r="Z296" s="108" t="s">
        <v>3</v>
      </c>
      <c r="AA296" s="108" t="str">
        <f t="shared" si="73"/>
        <v>u1</v>
      </c>
      <c r="AB296" s="108" t="str">
        <f t="shared" si="74"/>
        <v>13_u1</v>
      </c>
      <c r="AC296" s="109">
        <v>7127</v>
      </c>
      <c r="AD296" s="50"/>
      <c r="AE296" s="108">
        <v>13</v>
      </c>
      <c r="AF296" s="108" t="s">
        <v>3</v>
      </c>
      <c r="AG296" s="108" t="str">
        <f t="shared" si="75"/>
        <v>u1</v>
      </c>
      <c r="AH296" s="108" t="str">
        <f t="shared" si="64"/>
        <v>13_u1</v>
      </c>
      <c r="AI296" s="65">
        <f t="shared" si="76"/>
        <v>6987</v>
      </c>
      <c r="AJ296" s="65">
        <f t="shared" si="77"/>
        <v>7127</v>
      </c>
      <c r="AK296" s="136">
        <f t="shared" si="78"/>
        <v>7127</v>
      </c>
      <c r="AL296" s="43">
        <f t="shared" si="79"/>
        <v>45.685897435897438</v>
      </c>
      <c r="AM296" s="43"/>
      <c r="AN296" s="43"/>
      <c r="AO296" s="43"/>
      <c r="AP296" s="43"/>
      <c r="AQ296" s="43"/>
      <c r="AR296" s="5"/>
      <c r="AS296" s="5"/>
      <c r="AT296" s="5"/>
      <c r="AU296" s="5"/>
      <c r="AV296" s="5"/>
      <c r="AW296" s="5"/>
      <c r="AX296" s="6"/>
    </row>
    <row r="297" spans="1:50" x14ac:dyDescent="0.15">
      <c r="A297" s="108">
        <v>13</v>
      </c>
      <c r="B297" s="108" t="s">
        <v>4</v>
      </c>
      <c r="C297" s="108" t="str">
        <f t="shared" si="65"/>
        <v>u2</v>
      </c>
      <c r="D297" s="108" t="str">
        <f t="shared" si="66"/>
        <v>13_u2</v>
      </c>
      <c r="E297" s="109">
        <v>6957</v>
      </c>
      <c r="F297" s="108"/>
      <c r="G297" s="108">
        <v>13</v>
      </c>
      <c r="H297" s="108" t="s">
        <v>4</v>
      </c>
      <c r="I297" s="108" t="str">
        <f t="shared" si="67"/>
        <v>u2</v>
      </c>
      <c r="J297" s="108" t="str">
        <f t="shared" si="68"/>
        <v>13_u2</v>
      </c>
      <c r="K297" s="109">
        <v>7183</v>
      </c>
      <c r="L297" s="5"/>
      <c r="M297" s="108">
        <v>13</v>
      </c>
      <c r="N297" s="108" t="s">
        <v>4</v>
      </c>
      <c r="O297" s="108" t="str">
        <f t="shared" si="69"/>
        <v>u2</v>
      </c>
      <c r="P297" s="108" t="str">
        <f t="shared" si="70"/>
        <v>13_u2</v>
      </c>
      <c r="Q297" s="109">
        <v>7363</v>
      </c>
      <c r="R297" s="109"/>
      <c r="S297" s="108">
        <v>13</v>
      </c>
      <c r="T297" s="108" t="s">
        <v>4</v>
      </c>
      <c r="U297" s="108" t="str">
        <f t="shared" si="71"/>
        <v>u2</v>
      </c>
      <c r="V297" s="108" t="str">
        <f t="shared" si="72"/>
        <v>13_u2</v>
      </c>
      <c r="W297" s="109">
        <v>7363</v>
      </c>
      <c r="X297" s="109"/>
      <c r="Y297" s="108">
        <v>13</v>
      </c>
      <c r="Z297" s="108" t="s">
        <v>4</v>
      </c>
      <c r="AA297" s="108" t="str">
        <f t="shared" si="73"/>
        <v>u2</v>
      </c>
      <c r="AB297" s="108" t="str">
        <f t="shared" si="74"/>
        <v>13_u2</v>
      </c>
      <c r="AC297" s="109">
        <v>7510</v>
      </c>
      <c r="AD297" s="50"/>
      <c r="AE297" s="108">
        <v>13</v>
      </c>
      <c r="AF297" s="108" t="s">
        <v>4</v>
      </c>
      <c r="AG297" s="108" t="str">
        <f t="shared" si="75"/>
        <v>u2</v>
      </c>
      <c r="AH297" s="108" t="str">
        <f t="shared" si="64"/>
        <v>13_u2</v>
      </c>
      <c r="AI297" s="65">
        <f t="shared" si="76"/>
        <v>7363</v>
      </c>
      <c r="AJ297" s="65">
        <f t="shared" si="77"/>
        <v>7510</v>
      </c>
      <c r="AK297" s="136">
        <f t="shared" si="78"/>
        <v>7510</v>
      </c>
      <c r="AL297" s="43">
        <f t="shared" si="79"/>
        <v>48.141025641025642</v>
      </c>
      <c r="AM297" s="43"/>
      <c r="AN297" s="43"/>
      <c r="AO297" s="43"/>
      <c r="AP297" s="43"/>
      <c r="AQ297" s="43"/>
      <c r="AR297" s="5"/>
      <c r="AS297" s="5"/>
      <c r="AT297" s="5"/>
      <c r="AU297" s="5"/>
      <c r="AV297" s="5"/>
      <c r="AW297" s="5"/>
      <c r="AX297" s="6"/>
    </row>
    <row r="298" spans="1:50" x14ac:dyDescent="0.15">
      <c r="A298" s="108">
        <v>13</v>
      </c>
      <c r="B298" s="108" t="s">
        <v>5</v>
      </c>
      <c r="C298" s="108" t="str">
        <f t="shared" si="65"/>
        <v>a</v>
      </c>
      <c r="D298" s="108" t="str">
        <f t="shared" si="66"/>
        <v>13_a</v>
      </c>
      <c r="E298" s="109">
        <v>6602</v>
      </c>
      <c r="F298" s="108"/>
      <c r="G298" s="108">
        <v>13</v>
      </c>
      <c r="H298" s="108" t="s">
        <v>5</v>
      </c>
      <c r="I298" s="108" t="str">
        <f t="shared" si="67"/>
        <v>a</v>
      </c>
      <c r="J298" s="108" t="str">
        <f t="shared" si="68"/>
        <v>13_a</v>
      </c>
      <c r="K298" s="109">
        <v>6817</v>
      </c>
      <c r="L298" s="5"/>
      <c r="M298" s="108">
        <v>13</v>
      </c>
      <c r="N298" s="108" t="s">
        <v>5</v>
      </c>
      <c r="O298" s="108" t="str">
        <f t="shared" si="69"/>
        <v>a</v>
      </c>
      <c r="P298" s="108" t="str">
        <f t="shared" si="70"/>
        <v>13_a</v>
      </c>
      <c r="Q298" s="109">
        <v>6987</v>
      </c>
      <c r="R298" s="109"/>
      <c r="S298" s="108">
        <v>13</v>
      </c>
      <c r="T298" s="108" t="s">
        <v>5</v>
      </c>
      <c r="U298" s="108" t="str">
        <f t="shared" si="71"/>
        <v>a</v>
      </c>
      <c r="V298" s="108" t="str">
        <f t="shared" si="72"/>
        <v>13_a</v>
      </c>
      <c r="W298" s="109">
        <v>6987</v>
      </c>
      <c r="X298" s="109"/>
      <c r="Y298" s="108">
        <v>13</v>
      </c>
      <c r="Z298" s="108" t="s">
        <v>5</v>
      </c>
      <c r="AA298" s="108" t="str">
        <f t="shared" si="73"/>
        <v>a</v>
      </c>
      <c r="AB298" s="108" t="str">
        <f t="shared" si="74"/>
        <v>13_a</v>
      </c>
      <c r="AC298" s="109">
        <v>7127</v>
      </c>
      <c r="AD298" s="50"/>
      <c r="AE298" s="108">
        <v>13</v>
      </c>
      <c r="AF298" s="108" t="s">
        <v>5</v>
      </c>
      <c r="AG298" s="108" t="str">
        <f t="shared" si="75"/>
        <v>a</v>
      </c>
      <c r="AH298" s="108" t="str">
        <f t="shared" si="64"/>
        <v>13_a</v>
      </c>
      <c r="AI298" s="65">
        <f t="shared" si="76"/>
        <v>6987</v>
      </c>
      <c r="AJ298" s="65">
        <f t="shared" si="77"/>
        <v>7127</v>
      </c>
      <c r="AK298" s="136">
        <f t="shared" si="78"/>
        <v>7127</v>
      </c>
      <c r="AL298" s="43">
        <f t="shared" si="79"/>
        <v>45.685897435897438</v>
      </c>
      <c r="AM298" s="43"/>
      <c r="AN298" s="43"/>
      <c r="AO298" s="43"/>
      <c r="AP298" s="43"/>
      <c r="AQ298" s="43"/>
      <c r="AR298" s="5"/>
      <c r="AS298" s="5"/>
      <c r="AT298" s="5"/>
      <c r="AU298" s="5"/>
      <c r="AV298" s="5"/>
      <c r="AW298" s="5"/>
      <c r="AX298" s="6"/>
    </row>
    <row r="299" spans="1:50" x14ac:dyDescent="0.15">
      <c r="A299" s="108">
        <v>13</v>
      </c>
      <c r="B299" s="108" t="s">
        <v>6</v>
      </c>
      <c r="C299" s="108" t="str">
        <f t="shared" si="65"/>
        <v>b</v>
      </c>
      <c r="D299" s="108" t="str">
        <f t="shared" si="66"/>
        <v>13_b</v>
      </c>
      <c r="E299" s="109">
        <v>6957</v>
      </c>
      <c r="F299" s="108"/>
      <c r="G299" s="108">
        <v>13</v>
      </c>
      <c r="H299" s="108" t="s">
        <v>6</v>
      </c>
      <c r="I299" s="108" t="str">
        <f t="shared" si="67"/>
        <v>b</v>
      </c>
      <c r="J299" s="108" t="str">
        <f t="shared" si="68"/>
        <v>13_b</v>
      </c>
      <c r="K299" s="109">
        <v>7183</v>
      </c>
      <c r="L299" s="5"/>
      <c r="M299" s="108">
        <v>13</v>
      </c>
      <c r="N299" s="108" t="s">
        <v>6</v>
      </c>
      <c r="O299" s="108" t="str">
        <f t="shared" si="69"/>
        <v>b</v>
      </c>
      <c r="P299" s="108" t="str">
        <f t="shared" si="70"/>
        <v>13_b</v>
      </c>
      <c r="Q299" s="109">
        <v>7363</v>
      </c>
      <c r="R299" s="109"/>
      <c r="S299" s="108">
        <v>13</v>
      </c>
      <c r="T299" s="108" t="s">
        <v>6</v>
      </c>
      <c r="U299" s="108" t="str">
        <f t="shared" si="71"/>
        <v>b</v>
      </c>
      <c r="V299" s="108" t="str">
        <f t="shared" si="72"/>
        <v>13_b</v>
      </c>
      <c r="W299" s="109">
        <v>7363</v>
      </c>
      <c r="X299" s="109"/>
      <c r="Y299" s="108">
        <v>13</v>
      </c>
      <c r="Z299" s="108" t="s">
        <v>6</v>
      </c>
      <c r="AA299" s="108" t="str">
        <f t="shared" si="73"/>
        <v>b</v>
      </c>
      <c r="AB299" s="108" t="str">
        <f t="shared" si="74"/>
        <v>13_b</v>
      </c>
      <c r="AC299" s="109">
        <v>7510</v>
      </c>
      <c r="AD299" s="50"/>
      <c r="AE299" s="108">
        <v>13</v>
      </c>
      <c r="AF299" s="108" t="s">
        <v>6</v>
      </c>
      <c r="AG299" s="108" t="str">
        <f t="shared" si="75"/>
        <v>b</v>
      </c>
      <c r="AH299" s="108" t="str">
        <f t="shared" si="64"/>
        <v>13_b</v>
      </c>
      <c r="AI299" s="65">
        <f t="shared" si="76"/>
        <v>7363</v>
      </c>
      <c r="AJ299" s="65">
        <f t="shared" si="77"/>
        <v>7510</v>
      </c>
      <c r="AK299" s="136">
        <f t="shared" si="78"/>
        <v>7510</v>
      </c>
      <c r="AL299" s="43">
        <f t="shared" si="79"/>
        <v>48.141025641025642</v>
      </c>
      <c r="AM299" s="43"/>
      <c r="AN299" s="43"/>
      <c r="AO299" s="43"/>
      <c r="AP299" s="43"/>
      <c r="AQ299" s="43"/>
      <c r="AR299" s="5"/>
      <c r="AS299" s="5"/>
      <c r="AT299" s="5"/>
      <c r="AU299" s="5"/>
      <c r="AV299" s="5"/>
      <c r="AW299" s="5"/>
      <c r="AX299" s="6"/>
    </row>
    <row r="300" spans="1:50" x14ac:dyDescent="0.15">
      <c r="A300" s="108">
        <v>13</v>
      </c>
      <c r="B300" s="108" t="s">
        <v>7</v>
      </c>
      <c r="C300" s="108" t="str">
        <f t="shared" si="65"/>
        <v>c</v>
      </c>
      <c r="D300" s="108" t="str">
        <f t="shared" si="66"/>
        <v>13_c</v>
      </c>
      <c r="E300" s="109">
        <v>7330</v>
      </c>
      <c r="F300" s="108"/>
      <c r="G300" s="108">
        <v>13</v>
      </c>
      <c r="H300" s="108" t="s">
        <v>7</v>
      </c>
      <c r="I300" s="108" t="str">
        <f t="shared" si="67"/>
        <v>c</v>
      </c>
      <c r="J300" s="108" t="str">
        <f t="shared" si="68"/>
        <v>13_c</v>
      </c>
      <c r="K300" s="109">
        <v>7568</v>
      </c>
      <c r="L300" s="5"/>
      <c r="M300" s="108">
        <v>13</v>
      </c>
      <c r="N300" s="108" t="s">
        <v>7</v>
      </c>
      <c r="O300" s="108" t="str">
        <f t="shared" si="69"/>
        <v>c</v>
      </c>
      <c r="P300" s="108" t="str">
        <f t="shared" si="70"/>
        <v>13_c</v>
      </c>
      <c r="Q300" s="109">
        <v>7757</v>
      </c>
      <c r="R300" s="109"/>
      <c r="S300" s="108">
        <v>13</v>
      </c>
      <c r="T300" s="108" t="s">
        <v>7</v>
      </c>
      <c r="U300" s="108" t="str">
        <f t="shared" si="71"/>
        <v>c</v>
      </c>
      <c r="V300" s="108" t="str">
        <f t="shared" si="72"/>
        <v>13_c</v>
      </c>
      <c r="W300" s="109">
        <v>7757</v>
      </c>
      <c r="X300" s="109"/>
      <c r="Y300" s="108">
        <v>13</v>
      </c>
      <c r="Z300" s="108" t="s">
        <v>7</v>
      </c>
      <c r="AA300" s="108" t="str">
        <f t="shared" si="73"/>
        <v>c</v>
      </c>
      <c r="AB300" s="108" t="str">
        <f t="shared" si="74"/>
        <v>13_c</v>
      </c>
      <c r="AC300" s="109">
        <v>7912</v>
      </c>
      <c r="AD300" s="50"/>
      <c r="AE300" s="108">
        <v>13</v>
      </c>
      <c r="AF300" s="108" t="s">
        <v>7</v>
      </c>
      <c r="AG300" s="108" t="str">
        <f t="shared" si="75"/>
        <v>c</v>
      </c>
      <c r="AH300" s="108" t="str">
        <f t="shared" si="64"/>
        <v>13_c</v>
      </c>
      <c r="AI300" s="65">
        <f t="shared" si="76"/>
        <v>7757</v>
      </c>
      <c r="AJ300" s="65">
        <f t="shared" si="77"/>
        <v>7912</v>
      </c>
      <c r="AK300" s="136">
        <f t="shared" si="78"/>
        <v>7912</v>
      </c>
      <c r="AL300" s="43">
        <f t="shared" si="79"/>
        <v>50.717948717948715</v>
      </c>
      <c r="AM300" s="43"/>
      <c r="AN300" s="43"/>
      <c r="AO300" s="43"/>
      <c r="AP300" s="43"/>
      <c r="AQ300" s="43"/>
      <c r="AR300" s="5"/>
      <c r="AS300" s="5"/>
      <c r="AT300" s="5"/>
      <c r="AU300" s="5"/>
      <c r="AV300" s="5"/>
      <c r="AW300" s="5"/>
      <c r="AX300" s="6"/>
    </row>
    <row r="301" spans="1:50" x14ac:dyDescent="0.15">
      <c r="A301" s="108">
        <v>13</v>
      </c>
      <c r="B301" s="108" t="s">
        <v>8</v>
      </c>
      <c r="C301" s="108" t="str">
        <f t="shared" si="65"/>
        <v>d</v>
      </c>
      <c r="D301" s="108" t="str">
        <f t="shared" si="66"/>
        <v>13_d</v>
      </c>
      <c r="E301" s="109">
        <v>7725</v>
      </c>
      <c r="F301" s="108"/>
      <c r="G301" s="108">
        <v>13</v>
      </c>
      <c r="H301" s="108" t="s">
        <v>8</v>
      </c>
      <c r="I301" s="108" t="str">
        <f t="shared" si="67"/>
        <v>d</v>
      </c>
      <c r="J301" s="108" t="str">
        <f t="shared" si="68"/>
        <v>13_d</v>
      </c>
      <c r="K301" s="109">
        <v>7976</v>
      </c>
      <c r="L301" s="5"/>
      <c r="M301" s="108">
        <v>13</v>
      </c>
      <c r="N301" s="108" t="s">
        <v>8</v>
      </c>
      <c r="O301" s="108" t="str">
        <f t="shared" si="69"/>
        <v>d</v>
      </c>
      <c r="P301" s="108" t="str">
        <f t="shared" si="70"/>
        <v>13_d</v>
      </c>
      <c r="Q301" s="109">
        <v>8175</v>
      </c>
      <c r="R301" s="109"/>
      <c r="S301" s="108">
        <v>13</v>
      </c>
      <c r="T301" s="108" t="s">
        <v>8</v>
      </c>
      <c r="U301" s="108" t="str">
        <f t="shared" si="71"/>
        <v>d</v>
      </c>
      <c r="V301" s="108" t="str">
        <f t="shared" si="72"/>
        <v>13_d</v>
      </c>
      <c r="W301" s="109">
        <v>8175</v>
      </c>
      <c r="X301" s="109"/>
      <c r="Y301" s="108">
        <v>13</v>
      </c>
      <c r="Z301" s="108" t="s">
        <v>8</v>
      </c>
      <c r="AA301" s="108" t="str">
        <f t="shared" si="73"/>
        <v>d</v>
      </c>
      <c r="AB301" s="108" t="str">
        <f t="shared" si="74"/>
        <v>13_d</v>
      </c>
      <c r="AC301" s="109">
        <v>8339</v>
      </c>
      <c r="AD301" s="50"/>
      <c r="AE301" s="108">
        <v>13</v>
      </c>
      <c r="AF301" s="108" t="s">
        <v>8</v>
      </c>
      <c r="AG301" s="108" t="str">
        <f t="shared" si="75"/>
        <v>d</v>
      </c>
      <c r="AH301" s="108" t="str">
        <f t="shared" si="64"/>
        <v>13_d</v>
      </c>
      <c r="AI301" s="65">
        <f t="shared" si="76"/>
        <v>8175</v>
      </c>
      <c r="AJ301" s="65">
        <f t="shared" si="77"/>
        <v>8339</v>
      </c>
      <c r="AK301" s="136">
        <f t="shared" si="78"/>
        <v>8339</v>
      </c>
      <c r="AL301" s="43">
        <f t="shared" si="79"/>
        <v>53.455128205128204</v>
      </c>
      <c r="AM301" s="43"/>
      <c r="AN301" s="43"/>
      <c r="AO301" s="43"/>
      <c r="AP301" s="43"/>
      <c r="AQ301" s="43"/>
      <c r="AR301" s="5"/>
      <c r="AS301" s="5"/>
      <c r="AT301" s="5"/>
      <c r="AU301" s="5"/>
      <c r="AV301" s="5"/>
      <c r="AW301" s="5"/>
      <c r="AX301" s="6"/>
    </row>
    <row r="302" spans="1:50" x14ac:dyDescent="0.15">
      <c r="A302" s="108">
        <v>13</v>
      </c>
      <c r="B302" s="108" t="s">
        <v>9</v>
      </c>
      <c r="C302" s="108" t="str">
        <f t="shared" si="65"/>
        <v>e</v>
      </c>
      <c r="D302" s="108" t="str">
        <f t="shared" si="66"/>
        <v>13_e</v>
      </c>
      <c r="E302" s="109">
        <v>8139</v>
      </c>
      <c r="F302" s="108"/>
      <c r="G302" s="108">
        <v>13</v>
      </c>
      <c r="H302" s="108" t="s">
        <v>9</v>
      </c>
      <c r="I302" s="108" t="str">
        <f t="shared" si="67"/>
        <v>e</v>
      </c>
      <c r="J302" s="108" t="str">
        <f t="shared" si="68"/>
        <v>13_e</v>
      </c>
      <c r="K302" s="109">
        <v>8404</v>
      </c>
      <c r="L302" s="5"/>
      <c r="M302" s="108">
        <v>13</v>
      </c>
      <c r="N302" s="108" t="s">
        <v>9</v>
      </c>
      <c r="O302" s="108" t="str">
        <f t="shared" si="69"/>
        <v>e</v>
      </c>
      <c r="P302" s="108" t="str">
        <f t="shared" si="70"/>
        <v>13_e</v>
      </c>
      <c r="Q302" s="109">
        <v>8614</v>
      </c>
      <c r="R302" s="109"/>
      <c r="S302" s="108">
        <v>13</v>
      </c>
      <c r="T302" s="108" t="s">
        <v>9</v>
      </c>
      <c r="U302" s="108" t="str">
        <f t="shared" si="71"/>
        <v>e</v>
      </c>
      <c r="V302" s="108" t="str">
        <f t="shared" si="72"/>
        <v>13_e</v>
      </c>
      <c r="W302" s="109">
        <v>8614</v>
      </c>
      <c r="X302" s="109"/>
      <c r="Y302" s="108">
        <v>13</v>
      </c>
      <c r="Z302" s="108" t="s">
        <v>9</v>
      </c>
      <c r="AA302" s="108" t="str">
        <f t="shared" si="73"/>
        <v>e</v>
      </c>
      <c r="AB302" s="108" t="str">
        <f t="shared" si="74"/>
        <v>13_e</v>
      </c>
      <c r="AC302" s="109">
        <v>8786</v>
      </c>
      <c r="AD302" s="50"/>
      <c r="AE302" s="108">
        <v>13</v>
      </c>
      <c r="AF302" s="108" t="s">
        <v>9</v>
      </c>
      <c r="AG302" s="108" t="str">
        <f t="shared" si="75"/>
        <v>e</v>
      </c>
      <c r="AH302" s="108" t="str">
        <f t="shared" si="64"/>
        <v>13_e</v>
      </c>
      <c r="AI302" s="65">
        <f t="shared" si="76"/>
        <v>8614</v>
      </c>
      <c r="AJ302" s="65">
        <f t="shared" si="77"/>
        <v>8786</v>
      </c>
      <c r="AK302" s="136">
        <f t="shared" si="78"/>
        <v>8786</v>
      </c>
      <c r="AL302" s="43">
        <f t="shared" si="79"/>
        <v>56.320512820512818</v>
      </c>
      <c r="AM302" s="43"/>
      <c r="AN302" s="43"/>
      <c r="AO302" s="43"/>
      <c r="AP302" s="43"/>
      <c r="AQ302" s="43"/>
      <c r="AR302" s="5"/>
      <c r="AS302" s="5"/>
      <c r="AT302" s="5"/>
      <c r="AU302" s="5"/>
      <c r="AV302" s="5"/>
      <c r="AW302" s="5"/>
      <c r="AX302" s="6"/>
    </row>
    <row r="303" spans="1:50" x14ac:dyDescent="0.15">
      <c r="A303" s="108">
        <v>14</v>
      </c>
      <c r="B303" s="108" t="s">
        <v>2</v>
      </c>
      <c r="C303" s="108" t="str">
        <f t="shared" si="65"/>
        <v>Start</v>
      </c>
      <c r="D303" s="108" t="str">
        <f t="shared" si="66"/>
        <v>14_Start</v>
      </c>
      <c r="E303" s="109">
        <v>4197</v>
      </c>
      <c r="F303" s="108"/>
      <c r="G303" s="108">
        <v>14</v>
      </c>
      <c r="H303" s="108" t="s">
        <v>2</v>
      </c>
      <c r="I303" s="108" t="str">
        <f t="shared" si="67"/>
        <v>Start</v>
      </c>
      <c r="J303" s="108" t="str">
        <f t="shared" si="68"/>
        <v>14_Start</v>
      </c>
      <c r="K303" s="109">
        <v>4333</v>
      </c>
      <c r="L303" s="5"/>
      <c r="M303" s="108">
        <v>14</v>
      </c>
      <c r="N303" s="108" t="s">
        <v>2</v>
      </c>
      <c r="O303" s="108" t="str">
        <f t="shared" si="69"/>
        <v>Start</v>
      </c>
      <c r="P303" s="108" t="str">
        <f t="shared" si="70"/>
        <v>14_Start</v>
      </c>
      <c r="Q303" s="109">
        <v>4441</v>
      </c>
      <c r="R303" s="109"/>
      <c r="S303" s="108">
        <v>14</v>
      </c>
      <c r="T303" s="108" t="s">
        <v>2</v>
      </c>
      <c r="U303" s="108" t="str">
        <f t="shared" si="71"/>
        <v>Start</v>
      </c>
      <c r="V303" s="108" t="str">
        <f t="shared" si="72"/>
        <v>14_Start</v>
      </c>
      <c r="W303" s="109">
        <v>4441</v>
      </c>
      <c r="X303" s="109"/>
      <c r="Y303" s="108">
        <v>14</v>
      </c>
      <c r="Z303" s="108" t="s">
        <v>2</v>
      </c>
      <c r="AA303" s="108" t="str">
        <f t="shared" si="73"/>
        <v>Start</v>
      </c>
      <c r="AB303" s="108" t="str">
        <f t="shared" si="74"/>
        <v>14_Start</v>
      </c>
      <c r="AC303" s="109">
        <v>4530</v>
      </c>
      <c r="AD303" s="50"/>
      <c r="AE303" s="108">
        <v>14</v>
      </c>
      <c r="AF303" s="108" t="s">
        <v>2</v>
      </c>
      <c r="AG303" s="108" t="str">
        <f t="shared" si="75"/>
        <v>Start</v>
      </c>
      <c r="AH303" s="108" t="str">
        <f t="shared" si="64"/>
        <v>14_Start</v>
      </c>
      <c r="AI303" s="65">
        <f t="shared" si="76"/>
        <v>4441</v>
      </c>
      <c r="AJ303" s="65">
        <f t="shared" si="77"/>
        <v>4530</v>
      </c>
      <c r="AK303" s="136">
        <f t="shared" si="78"/>
        <v>4530</v>
      </c>
      <c r="AL303" s="43">
        <f t="shared" si="79"/>
        <v>29.03846153846154</v>
      </c>
      <c r="AM303" s="43"/>
      <c r="AN303" s="43"/>
      <c r="AO303" s="43"/>
      <c r="AP303" s="43"/>
      <c r="AQ303" s="43"/>
      <c r="AR303" s="5"/>
      <c r="AS303" s="5"/>
      <c r="AT303" s="5"/>
      <c r="AU303" s="5"/>
      <c r="AV303" s="5"/>
      <c r="AW303" s="5"/>
      <c r="AX303" s="6"/>
    </row>
    <row r="304" spans="1:50" x14ac:dyDescent="0.15">
      <c r="A304" s="108">
        <v>14</v>
      </c>
      <c r="B304" s="108">
        <v>0</v>
      </c>
      <c r="C304" s="108">
        <f t="shared" si="65"/>
        <v>0</v>
      </c>
      <c r="D304" s="108" t="str">
        <f t="shared" si="66"/>
        <v>14_0</v>
      </c>
      <c r="E304" s="109">
        <v>4261</v>
      </c>
      <c r="F304" s="108"/>
      <c r="G304" s="108">
        <v>14</v>
      </c>
      <c r="H304" s="108">
        <v>0</v>
      </c>
      <c r="I304" s="108">
        <f t="shared" si="67"/>
        <v>0</v>
      </c>
      <c r="J304" s="108" t="str">
        <f t="shared" si="68"/>
        <v>14_0</v>
      </c>
      <c r="K304" s="109">
        <v>4399</v>
      </c>
      <c r="L304" s="5"/>
      <c r="M304" s="108">
        <v>14</v>
      </c>
      <c r="N304" s="108">
        <v>0</v>
      </c>
      <c r="O304" s="108">
        <f t="shared" si="69"/>
        <v>0</v>
      </c>
      <c r="P304" s="108" t="str">
        <f t="shared" si="70"/>
        <v>14_0</v>
      </c>
      <c r="Q304" s="109">
        <v>4509</v>
      </c>
      <c r="R304" s="109"/>
      <c r="S304" s="108">
        <v>14</v>
      </c>
      <c r="T304" s="108">
        <v>0</v>
      </c>
      <c r="U304" s="108">
        <f t="shared" si="71"/>
        <v>0</v>
      </c>
      <c r="V304" s="108" t="str">
        <f t="shared" si="72"/>
        <v>14_0</v>
      </c>
      <c r="W304" s="109">
        <v>4509</v>
      </c>
      <c r="X304" s="109"/>
      <c r="Y304" s="108">
        <v>14</v>
      </c>
      <c r="Z304" s="108">
        <v>0</v>
      </c>
      <c r="AA304" s="108">
        <f t="shared" si="73"/>
        <v>0</v>
      </c>
      <c r="AB304" s="108" t="str">
        <f t="shared" si="74"/>
        <v>14_0</v>
      </c>
      <c r="AC304" s="109">
        <v>4599</v>
      </c>
      <c r="AD304" s="50"/>
      <c r="AE304" s="108">
        <v>14</v>
      </c>
      <c r="AF304" s="108">
        <v>0</v>
      </c>
      <c r="AG304" s="108">
        <f t="shared" si="75"/>
        <v>0</v>
      </c>
      <c r="AH304" s="108" t="str">
        <f t="shared" si="64"/>
        <v>14_0</v>
      </c>
      <c r="AI304" s="65">
        <f t="shared" si="76"/>
        <v>4509</v>
      </c>
      <c r="AJ304" s="65">
        <f t="shared" si="77"/>
        <v>4599</v>
      </c>
      <c r="AK304" s="136">
        <f t="shared" si="78"/>
        <v>4599</v>
      </c>
      <c r="AL304" s="43">
        <f t="shared" si="79"/>
        <v>29.48076923076923</v>
      </c>
      <c r="AM304" s="43"/>
      <c r="AN304" s="43"/>
      <c r="AO304" s="43"/>
      <c r="AP304" s="43"/>
      <c r="AQ304" s="43"/>
      <c r="AR304" s="5"/>
      <c r="AS304" s="5"/>
      <c r="AT304" s="5"/>
      <c r="AU304" s="5"/>
      <c r="AV304" s="5"/>
      <c r="AW304" s="5"/>
      <c r="AX304" s="6"/>
    </row>
    <row r="305" spans="1:50" x14ac:dyDescent="0.15">
      <c r="A305" s="108">
        <v>14</v>
      </c>
      <c r="B305" s="108">
        <v>1</v>
      </c>
      <c r="C305" s="108">
        <f t="shared" si="65"/>
        <v>1</v>
      </c>
      <c r="D305" s="108" t="str">
        <f t="shared" si="66"/>
        <v>14_1</v>
      </c>
      <c r="E305" s="109">
        <v>4413</v>
      </c>
      <c r="F305" s="108"/>
      <c r="G305" s="108">
        <v>14</v>
      </c>
      <c r="H305" s="108">
        <v>1</v>
      </c>
      <c r="I305" s="108">
        <f t="shared" si="67"/>
        <v>1</v>
      </c>
      <c r="J305" s="108" t="str">
        <f t="shared" si="68"/>
        <v>14_1</v>
      </c>
      <c r="K305" s="109">
        <v>4556</v>
      </c>
      <c r="L305" s="5"/>
      <c r="M305" s="108">
        <v>14</v>
      </c>
      <c r="N305" s="108">
        <v>1</v>
      </c>
      <c r="O305" s="108">
        <f t="shared" si="69"/>
        <v>1</v>
      </c>
      <c r="P305" s="108" t="str">
        <f t="shared" si="70"/>
        <v>14_1</v>
      </c>
      <c r="Q305" s="109">
        <v>4670</v>
      </c>
      <c r="R305" s="109"/>
      <c r="S305" s="108">
        <v>14</v>
      </c>
      <c r="T305" s="108">
        <v>1</v>
      </c>
      <c r="U305" s="108">
        <f t="shared" si="71"/>
        <v>1</v>
      </c>
      <c r="V305" s="108" t="str">
        <f t="shared" si="72"/>
        <v>14_1</v>
      </c>
      <c r="W305" s="109">
        <v>4670</v>
      </c>
      <c r="X305" s="109"/>
      <c r="Y305" s="108">
        <v>14</v>
      </c>
      <c r="Z305" s="108">
        <v>1</v>
      </c>
      <c r="AA305" s="108">
        <f t="shared" si="73"/>
        <v>1</v>
      </c>
      <c r="AB305" s="108" t="str">
        <f t="shared" si="74"/>
        <v>14_1</v>
      </c>
      <c r="AC305" s="109">
        <v>4763</v>
      </c>
      <c r="AD305" s="50"/>
      <c r="AE305" s="108">
        <v>14</v>
      </c>
      <c r="AF305" s="108">
        <v>1</v>
      </c>
      <c r="AG305" s="108">
        <f t="shared" si="75"/>
        <v>1</v>
      </c>
      <c r="AH305" s="108" t="str">
        <f t="shared" si="64"/>
        <v>14_1</v>
      </c>
      <c r="AI305" s="65">
        <f t="shared" si="76"/>
        <v>4670</v>
      </c>
      <c r="AJ305" s="65">
        <f t="shared" si="77"/>
        <v>4763</v>
      </c>
      <c r="AK305" s="136">
        <f t="shared" si="78"/>
        <v>4763</v>
      </c>
      <c r="AL305" s="43">
        <f t="shared" si="79"/>
        <v>30.532051282051281</v>
      </c>
      <c r="AM305" s="43"/>
      <c r="AN305" s="43"/>
      <c r="AO305" s="43"/>
      <c r="AP305" s="43"/>
      <c r="AQ305" s="43"/>
      <c r="AR305" s="5"/>
      <c r="AS305" s="5"/>
      <c r="AT305" s="5"/>
      <c r="AU305" s="5"/>
      <c r="AV305" s="5"/>
      <c r="AW305" s="5"/>
      <c r="AX305" s="6"/>
    </row>
    <row r="306" spans="1:50" x14ac:dyDescent="0.15">
      <c r="A306" s="108">
        <v>14</v>
      </c>
      <c r="B306" s="108">
        <v>2</v>
      </c>
      <c r="C306" s="108">
        <f t="shared" si="65"/>
        <v>2</v>
      </c>
      <c r="D306" s="108" t="str">
        <f t="shared" si="66"/>
        <v>14_2</v>
      </c>
      <c r="E306" s="109">
        <v>4564</v>
      </c>
      <c r="F306" s="108"/>
      <c r="G306" s="108">
        <v>14</v>
      </c>
      <c r="H306" s="108">
        <v>2</v>
      </c>
      <c r="I306" s="108">
        <f t="shared" si="67"/>
        <v>2</v>
      </c>
      <c r="J306" s="108" t="str">
        <f t="shared" si="68"/>
        <v>14_2</v>
      </c>
      <c r="K306" s="109">
        <v>4712</v>
      </c>
      <c r="L306" s="5"/>
      <c r="M306" s="108">
        <v>14</v>
      </c>
      <c r="N306" s="108">
        <v>2</v>
      </c>
      <c r="O306" s="108">
        <f t="shared" si="69"/>
        <v>2</v>
      </c>
      <c r="P306" s="108" t="str">
        <f t="shared" si="70"/>
        <v>14_2</v>
      </c>
      <c r="Q306" s="109">
        <v>4830</v>
      </c>
      <c r="R306" s="109"/>
      <c r="S306" s="108">
        <v>14</v>
      </c>
      <c r="T306" s="108">
        <v>2</v>
      </c>
      <c r="U306" s="108">
        <f t="shared" si="71"/>
        <v>2</v>
      </c>
      <c r="V306" s="108" t="str">
        <f t="shared" si="72"/>
        <v>14_2</v>
      </c>
      <c r="W306" s="109">
        <v>4830</v>
      </c>
      <c r="X306" s="109"/>
      <c r="Y306" s="108">
        <v>14</v>
      </c>
      <c r="Z306" s="108">
        <v>2</v>
      </c>
      <c r="AA306" s="108">
        <f t="shared" si="73"/>
        <v>2</v>
      </c>
      <c r="AB306" s="108" t="str">
        <f t="shared" si="74"/>
        <v>14_2</v>
      </c>
      <c r="AC306" s="109">
        <v>4927</v>
      </c>
      <c r="AD306" s="50"/>
      <c r="AE306" s="108">
        <v>14</v>
      </c>
      <c r="AF306" s="108">
        <v>2</v>
      </c>
      <c r="AG306" s="108">
        <f t="shared" si="75"/>
        <v>2</v>
      </c>
      <c r="AH306" s="108" t="str">
        <f t="shared" si="64"/>
        <v>14_2</v>
      </c>
      <c r="AI306" s="65">
        <f t="shared" si="76"/>
        <v>4830</v>
      </c>
      <c r="AJ306" s="65">
        <f t="shared" si="77"/>
        <v>4927</v>
      </c>
      <c r="AK306" s="136">
        <f t="shared" si="78"/>
        <v>4927</v>
      </c>
      <c r="AL306" s="43">
        <f t="shared" si="79"/>
        <v>31.583333333333332</v>
      </c>
      <c r="AM306" s="43"/>
      <c r="AN306" s="43"/>
      <c r="AO306" s="43"/>
      <c r="AP306" s="43"/>
      <c r="AQ306" s="43"/>
      <c r="AR306" s="5"/>
      <c r="AS306" s="5"/>
      <c r="AT306" s="5"/>
      <c r="AU306" s="5"/>
      <c r="AV306" s="5"/>
      <c r="AW306" s="5"/>
      <c r="AX306" s="6"/>
    </row>
    <row r="307" spans="1:50" x14ac:dyDescent="0.15">
      <c r="A307" s="108">
        <v>14</v>
      </c>
      <c r="B307" s="108">
        <v>3</v>
      </c>
      <c r="C307" s="108">
        <f t="shared" si="65"/>
        <v>3</v>
      </c>
      <c r="D307" s="108" t="str">
        <f t="shared" si="66"/>
        <v>14_3</v>
      </c>
      <c r="E307" s="109">
        <v>4727</v>
      </c>
      <c r="F307" s="108"/>
      <c r="G307" s="108">
        <v>14</v>
      </c>
      <c r="H307" s="108">
        <v>3</v>
      </c>
      <c r="I307" s="108">
        <f t="shared" si="67"/>
        <v>3</v>
      </c>
      <c r="J307" s="108" t="str">
        <f t="shared" si="68"/>
        <v>14_3</v>
      </c>
      <c r="K307" s="109">
        <v>4881</v>
      </c>
      <c r="L307" s="5"/>
      <c r="M307" s="108">
        <v>14</v>
      </c>
      <c r="N307" s="108">
        <v>3</v>
      </c>
      <c r="O307" s="108">
        <f t="shared" si="69"/>
        <v>3</v>
      </c>
      <c r="P307" s="108" t="str">
        <f t="shared" si="70"/>
        <v>14_3</v>
      </c>
      <c r="Q307" s="109">
        <v>5003</v>
      </c>
      <c r="R307" s="109"/>
      <c r="S307" s="108">
        <v>14</v>
      </c>
      <c r="T307" s="108">
        <v>3</v>
      </c>
      <c r="U307" s="108">
        <f t="shared" si="71"/>
        <v>3</v>
      </c>
      <c r="V307" s="108" t="str">
        <f t="shared" si="72"/>
        <v>14_3</v>
      </c>
      <c r="W307" s="109">
        <v>5003</v>
      </c>
      <c r="X307" s="109"/>
      <c r="Y307" s="108">
        <v>14</v>
      </c>
      <c r="Z307" s="108">
        <v>3</v>
      </c>
      <c r="AA307" s="108">
        <f t="shared" si="73"/>
        <v>3</v>
      </c>
      <c r="AB307" s="108" t="str">
        <f t="shared" si="74"/>
        <v>14_3</v>
      </c>
      <c r="AC307" s="109">
        <v>5103</v>
      </c>
      <c r="AD307" s="50"/>
      <c r="AE307" s="108">
        <v>14</v>
      </c>
      <c r="AF307" s="108">
        <v>3</v>
      </c>
      <c r="AG307" s="108">
        <f t="shared" si="75"/>
        <v>3</v>
      </c>
      <c r="AH307" s="108" t="str">
        <f t="shared" si="64"/>
        <v>14_3</v>
      </c>
      <c r="AI307" s="65">
        <f t="shared" si="76"/>
        <v>5003</v>
      </c>
      <c r="AJ307" s="65">
        <f t="shared" si="77"/>
        <v>5103</v>
      </c>
      <c r="AK307" s="136">
        <f t="shared" si="78"/>
        <v>5103</v>
      </c>
      <c r="AL307" s="43">
        <f t="shared" si="79"/>
        <v>32.71153846153846</v>
      </c>
      <c r="AM307" s="43"/>
      <c r="AN307" s="43"/>
      <c r="AO307" s="43"/>
      <c r="AP307" s="43"/>
      <c r="AQ307" s="43"/>
      <c r="AR307" s="5"/>
      <c r="AS307" s="5"/>
      <c r="AT307" s="5"/>
      <c r="AU307" s="5"/>
      <c r="AV307" s="5"/>
      <c r="AW307" s="5"/>
      <c r="AX307" s="6"/>
    </row>
    <row r="308" spans="1:50" x14ac:dyDescent="0.15">
      <c r="A308" s="108">
        <v>14</v>
      </c>
      <c r="B308" s="108">
        <v>4</v>
      </c>
      <c r="C308" s="108">
        <f t="shared" si="65"/>
        <v>4</v>
      </c>
      <c r="D308" s="108" t="str">
        <f t="shared" si="66"/>
        <v>14_4</v>
      </c>
      <c r="E308" s="109">
        <v>4889</v>
      </c>
      <c r="F308" s="108"/>
      <c r="G308" s="108">
        <v>14</v>
      </c>
      <c r="H308" s="108">
        <v>4</v>
      </c>
      <c r="I308" s="108">
        <f t="shared" si="67"/>
        <v>4</v>
      </c>
      <c r="J308" s="108" t="str">
        <f t="shared" si="68"/>
        <v>14_4</v>
      </c>
      <c r="K308" s="109">
        <v>5048</v>
      </c>
      <c r="L308" s="5"/>
      <c r="M308" s="108">
        <v>14</v>
      </c>
      <c r="N308" s="108">
        <v>4</v>
      </c>
      <c r="O308" s="108">
        <f t="shared" si="69"/>
        <v>4</v>
      </c>
      <c r="P308" s="108" t="str">
        <f t="shared" si="70"/>
        <v>14_4</v>
      </c>
      <c r="Q308" s="109">
        <v>5174</v>
      </c>
      <c r="R308" s="109"/>
      <c r="S308" s="108">
        <v>14</v>
      </c>
      <c r="T308" s="108">
        <v>4</v>
      </c>
      <c r="U308" s="108">
        <f t="shared" si="71"/>
        <v>4</v>
      </c>
      <c r="V308" s="108" t="str">
        <f t="shared" si="72"/>
        <v>14_4</v>
      </c>
      <c r="W308" s="109">
        <v>5174</v>
      </c>
      <c r="X308" s="109"/>
      <c r="Y308" s="108">
        <v>14</v>
      </c>
      <c r="Z308" s="108">
        <v>4</v>
      </c>
      <c r="AA308" s="108">
        <f t="shared" si="73"/>
        <v>4</v>
      </c>
      <c r="AB308" s="108" t="str">
        <f t="shared" si="74"/>
        <v>14_4</v>
      </c>
      <c r="AC308" s="109">
        <v>5277</v>
      </c>
      <c r="AD308" s="50"/>
      <c r="AE308" s="108">
        <v>14</v>
      </c>
      <c r="AF308" s="108">
        <v>4</v>
      </c>
      <c r="AG308" s="108">
        <f t="shared" si="75"/>
        <v>4</v>
      </c>
      <c r="AH308" s="108" t="str">
        <f t="shared" si="64"/>
        <v>14_4</v>
      </c>
      <c r="AI308" s="65">
        <f t="shared" si="76"/>
        <v>5174</v>
      </c>
      <c r="AJ308" s="65">
        <f t="shared" si="77"/>
        <v>5277</v>
      </c>
      <c r="AK308" s="136">
        <f t="shared" si="78"/>
        <v>5277</v>
      </c>
      <c r="AL308" s="43">
        <f t="shared" si="79"/>
        <v>33.82692307692308</v>
      </c>
      <c r="AM308" s="43"/>
      <c r="AN308" s="43"/>
      <c r="AO308" s="43"/>
      <c r="AP308" s="43"/>
      <c r="AQ308" s="43"/>
      <c r="AR308" s="5"/>
      <c r="AS308" s="5"/>
      <c r="AT308" s="5"/>
      <c r="AU308" s="5"/>
      <c r="AV308" s="5"/>
      <c r="AW308" s="5"/>
      <c r="AX308" s="6"/>
    </row>
    <row r="309" spans="1:50" x14ac:dyDescent="0.15">
      <c r="A309" s="108">
        <v>14</v>
      </c>
      <c r="B309" s="108">
        <v>5</v>
      </c>
      <c r="C309" s="108">
        <f t="shared" si="65"/>
        <v>5</v>
      </c>
      <c r="D309" s="108" t="str">
        <f t="shared" si="66"/>
        <v>14_5</v>
      </c>
      <c r="E309" s="109">
        <v>5061</v>
      </c>
      <c r="F309" s="108"/>
      <c r="G309" s="108">
        <v>14</v>
      </c>
      <c r="H309" s="108">
        <v>5</v>
      </c>
      <c r="I309" s="108">
        <f t="shared" si="67"/>
        <v>5</v>
      </c>
      <c r="J309" s="108" t="str">
        <f t="shared" si="68"/>
        <v>14_5</v>
      </c>
      <c r="K309" s="109">
        <v>5225</v>
      </c>
      <c r="L309" s="5"/>
      <c r="M309" s="108">
        <v>14</v>
      </c>
      <c r="N309" s="108">
        <v>5</v>
      </c>
      <c r="O309" s="108">
        <f t="shared" si="69"/>
        <v>5</v>
      </c>
      <c r="P309" s="108" t="str">
        <f t="shared" si="70"/>
        <v>14_5</v>
      </c>
      <c r="Q309" s="109">
        <v>5356</v>
      </c>
      <c r="R309" s="109"/>
      <c r="S309" s="108">
        <v>14</v>
      </c>
      <c r="T309" s="108">
        <v>5</v>
      </c>
      <c r="U309" s="108">
        <f t="shared" si="71"/>
        <v>5</v>
      </c>
      <c r="V309" s="108" t="str">
        <f t="shared" si="72"/>
        <v>14_5</v>
      </c>
      <c r="W309" s="109">
        <v>5356</v>
      </c>
      <c r="X309" s="109"/>
      <c r="Y309" s="108">
        <v>14</v>
      </c>
      <c r="Z309" s="108">
        <v>5</v>
      </c>
      <c r="AA309" s="108">
        <f t="shared" si="73"/>
        <v>5</v>
      </c>
      <c r="AB309" s="108" t="str">
        <f t="shared" si="74"/>
        <v>14_5</v>
      </c>
      <c r="AC309" s="109">
        <v>5463</v>
      </c>
      <c r="AD309" s="50"/>
      <c r="AE309" s="108">
        <v>14</v>
      </c>
      <c r="AF309" s="108">
        <v>5</v>
      </c>
      <c r="AG309" s="108">
        <f t="shared" si="75"/>
        <v>5</v>
      </c>
      <c r="AH309" s="108" t="str">
        <f t="shared" si="64"/>
        <v>14_5</v>
      </c>
      <c r="AI309" s="65">
        <f t="shared" si="76"/>
        <v>5356</v>
      </c>
      <c r="AJ309" s="65">
        <f t="shared" si="77"/>
        <v>5463</v>
      </c>
      <c r="AK309" s="136">
        <f t="shared" si="78"/>
        <v>5463</v>
      </c>
      <c r="AL309" s="43">
        <f t="shared" si="79"/>
        <v>35.019230769230766</v>
      </c>
      <c r="AM309" s="43"/>
      <c r="AN309" s="43"/>
      <c r="AO309" s="43"/>
      <c r="AP309" s="43"/>
      <c r="AQ309" s="43"/>
      <c r="AR309" s="5"/>
      <c r="AS309" s="5"/>
      <c r="AT309" s="5"/>
      <c r="AU309" s="5"/>
      <c r="AV309" s="5"/>
      <c r="AW309" s="5"/>
      <c r="AX309" s="6"/>
    </row>
    <row r="310" spans="1:50" x14ac:dyDescent="0.15">
      <c r="A310" s="108">
        <v>14</v>
      </c>
      <c r="B310" s="108">
        <v>6</v>
      </c>
      <c r="C310" s="108">
        <f t="shared" si="65"/>
        <v>6</v>
      </c>
      <c r="D310" s="108" t="str">
        <f t="shared" si="66"/>
        <v>14_6</v>
      </c>
      <c r="E310" s="109">
        <v>5243</v>
      </c>
      <c r="F310" s="108"/>
      <c r="G310" s="108">
        <v>14</v>
      </c>
      <c r="H310" s="108">
        <v>6</v>
      </c>
      <c r="I310" s="108">
        <f t="shared" si="67"/>
        <v>6</v>
      </c>
      <c r="J310" s="108" t="str">
        <f t="shared" si="68"/>
        <v>14_6</v>
      </c>
      <c r="K310" s="109">
        <v>5413</v>
      </c>
      <c r="L310" s="5"/>
      <c r="M310" s="108">
        <v>14</v>
      </c>
      <c r="N310" s="108">
        <v>6</v>
      </c>
      <c r="O310" s="108">
        <f t="shared" si="69"/>
        <v>6</v>
      </c>
      <c r="P310" s="108" t="str">
        <f t="shared" si="70"/>
        <v>14_6</v>
      </c>
      <c r="Q310" s="109">
        <v>5548</v>
      </c>
      <c r="R310" s="109"/>
      <c r="S310" s="108">
        <v>14</v>
      </c>
      <c r="T310" s="108">
        <v>6</v>
      </c>
      <c r="U310" s="108">
        <f t="shared" si="71"/>
        <v>6</v>
      </c>
      <c r="V310" s="108" t="str">
        <f t="shared" si="72"/>
        <v>14_6</v>
      </c>
      <c r="W310" s="109">
        <v>5548</v>
      </c>
      <c r="X310" s="109"/>
      <c r="Y310" s="108">
        <v>14</v>
      </c>
      <c r="Z310" s="108">
        <v>6</v>
      </c>
      <c r="AA310" s="108">
        <f t="shared" si="73"/>
        <v>6</v>
      </c>
      <c r="AB310" s="108" t="str">
        <f t="shared" si="74"/>
        <v>14_6</v>
      </c>
      <c r="AC310" s="109">
        <v>5659</v>
      </c>
      <c r="AD310" s="50"/>
      <c r="AE310" s="108">
        <v>14</v>
      </c>
      <c r="AF310" s="108">
        <v>6</v>
      </c>
      <c r="AG310" s="108">
        <f t="shared" si="75"/>
        <v>6</v>
      </c>
      <c r="AH310" s="108" t="str">
        <f t="shared" si="64"/>
        <v>14_6</v>
      </c>
      <c r="AI310" s="65">
        <f t="shared" si="76"/>
        <v>5548</v>
      </c>
      <c r="AJ310" s="65">
        <f t="shared" si="77"/>
        <v>5659</v>
      </c>
      <c r="AK310" s="136">
        <f t="shared" si="78"/>
        <v>5659</v>
      </c>
      <c r="AL310" s="43">
        <f t="shared" si="79"/>
        <v>36.275641025641029</v>
      </c>
      <c r="AM310" s="43"/>
      <c r="AN310" s="43"/>
      <c r="AO310" s="43"/>
      <c r="AP310" s="43"/>
      <c r="AQ310" s="43"/>
      <c r="AR310" s="5"/>
      <c r="AS310" s="5"/>
      <c r="AT310" s="5"/>
      <c r="AU310" s="5"/>
      <c r="AV310" s="5"/>
      <c r="AW310" s="5"/>
      <c r="AX310" s="6"/>
    </row>
    <row r="311" spans="1:50" x14ac:dyDescent="0.15">
      <c r="A311" s="108">
        <v>14</v>
      </c>
      <c r="B311" s="108">
        <v>7</v>
      </c>
      <c r="C311" s="108">
        <f t="shared" si="65"/>
        <v>7</v>
      </c>
      <c r="D311" s="108" t="str">
        <f t="shared" si="66"/>
        <v>14_7</v>
      </c>
      <c r="E311" s="109">
        <v>5427</v>
      </c>
      <c r="F311" s="108"/>
      <c r="G311" s="108">
        <v>14</v>
      </c>
      <c r="H311" s="108">
        <v>7</v>
      </c>
      <c r="I311" s="108">
        <f t="shared" si="67"/>
        <v>7</v>
      </c>
      <c r="J311" s="108" t="str">
        <f t="shared" si="68"/>
        <v>14_7</v>
      </c>
      <c r="K311" s="109">
        <v>5603</v>
      </c>
      <c r="L311" s="5"/>
      <c r="M311" s="108">
        <v>14</v>
      </c>
      <c r="N311" s="108">
        <v>7</v>
      </c>
      <c r="O311" s="108">
        <f t="shared" si="69"/>
        <v>7</v>
      </c>
      <c r="P311" s="108" t="str">
        <f t="shared" si="70"/>
        <v>14_7</v>
      </c>
      <c r="Q311" s="109">
        <v>5743</v>
      </c>
      <c r="R311" s="109"/>
      <c r="S311" s="108">
        <v>14</v>
      </c>
      <c r="T311" s="108">
        <v>7</v>
      </c>
      <c r="U311" s="108">
        <f t="shared" si="71"/>
        <v>7</v>
      </c>
      <c r="V311" s="108" t="str">
        <f t="shared" si="72"/>
        <v>14_7</v>
      </c>
      <c r="W311" s="109">
        <v>5743</v>
      </c>
      <c r="X311" s="109"/>
      <c r="Y311" s="108">
        <v>14</v>
      </c>
      <c r="Z311" s="108">
        <v>7</v>
      </c>
      <c r="AA311" s="108">
        <f t="shared" si="73"/>
        <v>7</v>
      </c>
      <c r="AB311" s="108" t="str">
        <f t="shared" si="74"/>
        <v>14_7</v>
      </c>
      <c r="AC311" s="109">
        <v>5858</v>
      </c>
      <c r="AD311" s="50"/>
      <c r="AE311" s="108">
        <v>14</v>
      </c>
      <c r="AF311" s="108">
        <v>7</v>
      </c>
      <c r="AG311" s="108">
        <f t="shared" si="75"/>
        <v>7</v>
      </c>
      <c r="AH311" s="108" t="str">
        <f t="shared" si="64"/>
        <v>14_7</v>
      </c>
      <c r="AI311" s="65">
        <f t="shared" si="76"/>
        <v>5743</v>
      </c>
      <c r="AJ311" s="65">
        <f t="shared" si="77"/>
        <v>5858</v>
      </c>
      <c r="AK311" s="136">
        <f t="shared" si="78"/>
        <v>5858</v>
      </c>
      <c r="AL311" s="43">
        <f t="shared" si="79"/>
        <v>37.551282051282051</v>
      </c>
      <c r="AM311" s="43"/>
      <c r="AN311" s="43"/>
      <c r="AO311" s="43"/>
      <c r="AP311" s="43"/>
      <c r="AQ311" s="43"/>
      <c r="AR311" s="5"/>
      <c r="AS311" s="5"/>
      <c r="AT311" s="5"/>
      <c r="AU311" s="5"/>
      <c r="AV311" s="5"/>
      <c r="AW311" s="5"/>
      <c r="AX311" s="6"/>
    </row>
    <row r="312" spans="1:50" x14ac:dyDescent="0.15">
      <c r="A312" s="108">
        <v>14</v>
      </c>
      <c r="B312" s="108">
        <v>8</v>
      </c>
      <c r="C312" s="108">
        <f t="shared" si="65"/>
        <v>8</v>
      </c>
      <c r="D312" s="108" t="str">
        <f t="shared" si="66"/>
        <v>14_8</v>
      </c>
      <c r="E312" s="109">
        <v>5618</v>
      </c>
      <c r="F312" s="108"/>
      <c r="G312" s="108">
        <v>14</v>
      </c>
      <c r="H312" s="108">
        <v>8</v>
      </c>
      <c r="I312" s="108">
        <f t="shared" si="67"/>
        <v>8</v>
      </c>
      <c r="J312" s="108" t="str">
        <f t="shared" si="68"/>
        <v>14_8</v>
      </c>
      <c r="K312" s="109">
        <v>5801</v>
      </c>
      <c r="L312" s="5"/>
      <c r="M312" s="108">
        <v>14</v>
      </c>
      <c r="N312" s="108">
        <v>8</v>
      </c>
      <c r="O312" s="108">
        <f t="shared" si="69"/>
        <v>8</v>
      </c>
      <c r="P312" s="108" t="str">
        <f t="shared" si="70"/>
        <v>14_8</v>
      </c>
      <c r="Q312" s="109">
        <v>5946</v>
      </c>
      <c r="R312" s="109"/>
      <c r="S312" s="108">
        <v>14</v>
      </c>
      <c r="T312" s="108">
        <v>8</v>
      </c>
      <c r="U312" s="108">
        <f t="shared" si="71"/>
        <v>8</v>
      </c>
      <c r="V312" s="108" t="str">
        <f t="shared" si="72"/>
        <v>14_8</v>
      </c>
      <c r="W312" s="109">
        <v>5946</v>
      </c>
      <c r="X312" s="109"/>
      <c r="Y312" s="108">
        <v>14</v>
      </c>
      <c r="Z312" s="108">
        <v>8</v>
      </c>
      <c r="AA312" s="108">
        <f t="shared" si="73"/>
        <v>8</v>
      </c>
      <c r="AB312" s="108" t="str">
        <f t="shared" si="74"/>
        <v>14_8</v>
      </c>
      <c r="AC312" s="109">
        <v>6065</v>
      </c>
      <c r="AD312" s="50"/>
      <c r="AE312" s="108">
        <v>14</v>
      </c>
      <c r="AF312" s="108">
        <v>8</v>
      </c>
      <c r="AG312" s="108">
        <f t="shared" si="75"/>
        <v>8</v>
      </c>
      <c r="AH312" s="108" t="str">
        <f t="shared" si="64"/>
        <v>14_8</v>
      </c>
      <c r="AI312" s="65">
        <f t="shared" si="76"/>
        <v>5946</v>
      </c>
      <c r="AJ312" s="65">
        <f t="shared" si="77"/>
        <v>6065</v>
      </c>
      <c r="AK312" s="136">
        <f t="shared" si="78"/>
        <v>6065</v>
      </c>
      <c r="AL312" s="43">
        <f t="shared" si="79"/>
        <v>38.878205128205131</v>
      </c>
      <c r="AM312" s="43"/>
      <c r="AN312" s="43"/>
      <c r="AO312" s="43"/>
      <c r="AP312" s="43"/>
      <c r="AQ312" s="43"/>
      <c r="AR312" s="5"/>
      <c r="AS312" s="5"/>
      <c r="AT312" s="5"/>
      <c r="AU312" s="5"/>
      <c r="AV312" s="5"/>
      <c r="AW312" s="5"/>
      <c r="AX312" s="6"/>
    </row>
    <row r="313" spans="1:50" x14ac:dyDescent="0.15">
      <c r="A313" s="108">
        <v>14</v>
      </c>
      <c r="B313" s="108">
        <v>9</v>
      </c>
      <c r="C313" s="108">
        <f t="shared" si="65"/>
        <v>9</v>
      </c>
      <c r="D313" s="108" t="str">
        <f t="shared" si="66"/>
        <v>14_9</v>
      </c>
      <c r="E313" s="109">
        <v>5826</v>
      </c>
      <c r="F313" s="108"/>
      <c r="G313" s="108">
        <v>14</v>
      </c>
      <c r="H313" s="108">
        <v>9</v>
      </c>
      <c r="I313" s="108">
        <f t="shared" si="67"/>
        <v>9</v>
      </c>
      <c r="J313" s="108" t="str">
        <f t="shared" si="68"/>
        <v>14_9</v>
      </c>
      <c r="K313" s="109">
        <v>6015</v>
      </c>
      <c r="L313" s="5"/>
      <c r="M313" s="108">
        <v>14</v>
      </c>
      <c r="N313" s="108">
        <v>9</v>
      </c>
      <c r="O313" s="108">
        <f t="shared" si="69"/>
        <v>9</v>
      </c>
      <c r="P313" s="108" t="str">
        <f t="shared" si="70"/>
        <v>14_9</v>
      </c>
      <c r="Q313" s="109">
        <v>6165</v>
      </c>
      <c r="R313" s="109"/>
      <c r="S313" s="108">
        <v>14</v>
      </c>
      <c r="T313" s="108">
        <v>9</v>
      </c>
      <c r="U313" s="108">
        <f t="shared" si="71"/>
        <v>9</v>
      </c>
      <c r="V313" s="108" t="str">
        <f t="shared" si="72"/>
        <v>14_9</v>
      </c>
      <c r="W313" s="109">
        <v>6165</v>
      </c>
      <c r="X313" s="109"/>
      <c r="Y313" s="108">
        <v>14</v>
      </c>
      <c r="Z313" s="108">
        <v>9</v>
      </c>
      <c r="AA313" s="108">
        <f t="shared" si="73"/>
        <v>9</v>
      </c>
      <c r="AB313" s="108" t="str">
        <f t="shared" si="74"/>
        <v>14_9</v>
      </c>
      <c r="AC313" s="109">
        <v>6288</v>
      </c>
      <c r="AD313" s="50"/>
      <c r="AE313" s="108">
        <v>14</v>
      </c>
      <c r="AF313" s="108">
        <v>9</v>
      </c>
      <c r="AG313" s="108">
        <f t="shared" si="75"/>
        <v>9</v>
      </c>
      <c r="AH313" s="108" t="str">
        <f t="shared" si="64"/>
        <v>14_9</v>
      </c>
      <c r="AI313" s="65">
        <f t="shared" si="76"/>
        <v>6165</v>
      </c>
      <c r="AJ313" s="65">
        <f t="shared" si="77"/>
        <v>6288</v>
      </c>
      <c r="AK313" s="136">
        <f t="shared" si="78"/>
        <v>6288</v>
      </c>
      <c r="AL313" s="43">
        <f t="shared" si="79"/>
        <v>40.307692307692307</v>
      </c>
      <c r="AM313" s="43"/>
      <c r="AN313" s="43"/>
      <c r="AO313" s="43"/>
      <c r="AP313" s="43"/>
      <c r="AQ313" s="43"/>
      <c r="AR313" s="5"/>
      <c r="AS313" s="5"/>
      <c r="AT313" s="5"/>
      <c r="AU313" s="5"/>
      <c r="AV313" s="5"/>
      <c r="AW313" s="5"/>
      <c r="AX313" s="6"/>
    </row>
    <row r="314" spans="1:50" x14ac:dyDescent="0.15">
      <c r="A314" s="108">
        <v>14</v>
      </c>
      <c r="B314" s="108">
        <v>10</v>
      </c>
      <c r="C314" s="108">
        <f t="shared" si="65"/>
        <v>10</v>
      </c>
      <c r="D314" s="108" t="str">
        <f t="shared" si="66"/>
        <v>14_10</v>
      </c>
      <c r="E314" s="109">
        <v>6039</v>
      </c>
      <c r="F314" s="108"/>
      <c r="G314" s="108">
        <v>14</v>
      </c>
      <c r="H314" s="108">
        <v>10</v>
      </c>
      <c r="I314" s="108">
        <f t="shared" si="67"/>
        <v>10</v>
      </c>
      <c r="J314" s="108" t="str">
        <f t="shared" si="68"/>
        <v>14_10</v>
      </c>
      <c r="K314" s="109">
        <v>6235</v>
      </c>
      <c r="L314" s="5"/>
      <c r="M314" s="108">
        <v>14</v>
      </c>
      <c r="N314" s="108">
        <v>10</v>
      </c>
      <c r="O314" s="108">
        <f t="shared" si="69"/>
        <v>10</v>
      </c>
      <c r="P314" s="108" t="str">
        <f t="shared" si="70"/>
        <v>14_10</v>
      </c>
      <c r="Q314" s="109">
        <v>6391</v>
      </c>
      <c r="R314" s="109"/>
      <c r="S314" s="108">
        <v>14</v>
      </c>
      <c r="T314" s="108">
        <v>10</v>
      </c>
      <c r="U314" s="108">
        <f t="shared" si="71"/>
        <v>10</v>
      </c>
      <c r="V314" s="108" t="str">
        <f t="shared" si="72"/>
        <v>14_10</v>
      </c>
      <c r="W314" s="109">
        <v>6391</v>
      </c>
      <c r="X314" s="109"/>
      <c r="Y314" s="108">
        <v>14</v>
      </c>
      <c r="Z314" s="108">
        <v>10</v>
      </c>
      <c r="AA314" s="108">
        <f t="shared" si="73"/>
        <v>10</v>
      </c>
      <c r="AB314" s="108" t="str">
        <f t="shared" si="74"/>
        <v>14_10</v>
      </c>
      <c r="AC314" s="109">
        <v>6519</v>
      </c>
      <c r="AD314" s="50"/>
      <c r="AE314" s="108">
        <v>14</v>
      </c>
      <c r="AF314" s="108">
        <v>10</v>
      </c>
      <c r="AG314" s="108">
        <f t="shared" si="75"/>
        <v>10</v>
      </c>
      <c r="AH314" s="108" t="str">
        <f t="shared" si="64"/>
        <v>14_10</v>
      </c>
      <c r="AI314" s="65">
        <f t="shared" si="76"/>
        <v>6391</v>
      </c>
      <c r="AJ314" s="65">
        <f t="shared" si="77"/>
        <v>6519</v>
      </c>
      <c r="AK314" s="136">
        <f t="shared" si="78"/>
        <v>6519</v>
      </c>
      <c r="AL314" s="43">
        <f t="shared" si="79"/>
        <v>41.78846153846154</v>
      </c>
      <c r="AM314" s="43"/>
      <c r="AN314" s="43"/>
      <c r="AO314" s="43"/>
      <c r="AP314" s="43"/>
      <c r="AQ314" s="43"/>
      <c r="AR314" s="5"/>
      <c r="AS314" s="5"/>
      <c r="AT314" s="5"/>
      <c r="AU314" s="5"/>
      <c r="AV314" s="5"/>
      <c r="AW314" s="5"/>
      <c r="AX314" s="6"/>
    </row>
    <row r="315" spans="1:50" x14ac:dyDescent="0.15">
      <c r="A315" s="108">
        <v>14</v>
      </c>
      <c r="B315" s="108">
        <v>11</v>
      </c>
      <c r="C315" s="108">
        <f t="shared" si="65"/>
        <v>11</v>
      </c>
      <c r="D315" s="108" t="str">
        <f t="shared" si="66"/>
        <v>14_11</v>
      </c>
      <c r="E315" s="109">
        <v>6262</v>
      </c>
      <c r="F315" s="108"/>
      <c r="G315" s="108">
        <v>14</v>
      </c>
      <c r="H315" s="108">
        <v>11</v>
      </c>
      <c r="I315" s="108">
        <f t="shared" si="67"/>
        <v>11</v>
      </c>
      <c r="J315" s="108" t="str">
        <f t="shared" si="68"/>
        <v>14_11</v>
      </c>
      <c r="K315" s="109">
        <v>6466</v>
      </c>
      <c r="L315" s="5"/>
      <c r="M315" s="108">
        <v>14</v>
      </c>
      <c r="N315" s="108">
        <v>11</v>
      </c>
      <c r="O315" s="108">
        <f t="shared" si="69"/>
        <v>11</v>
      </c>
      <c r="P315" s="108" t="str">
        <f t="shared" si="70"/>
        <v>14_11</v>
      </c>
      <c r="Q315" s="109">
        <v>6628</v>
      </c>
      <c r="R315" s="109"/>
      <c r="S315" s="108">
        <v>14</v>
      </c>
      <c r="T315" s="108">
        <v>11</v>
      </c>
      <c r="U315" s="108">
        <f t="shared" si="71"/>
        <v>11</v>
      </c>
      <c r="V315" s="108" t="str">
        <f t="shared" si="72"/>
        <v>14_11</v>
      </c>
      <c r="W315" s="109">
        <v>6628</v>
      </c>
      <c r="X315" s="109"/>
      <c r="Y315" s="108">
        <v>14</v>
      </c>
      <c r="Z315" s="108">
        <v>11</v>
      </c>
      <c r="AA315" s="108">
        <f t="shared" si="73"/>
        <v>11</v>
      </c>
      <c r="AB315" s="108" t="str">
        <f t="shared" si="74"/>
        <v>14_11</v>
      </c>
      <c r="AC315" s="109">
        <v>6761</v>
      </c>
      <c r="AD315" s="50"/>
      <c r="AE315" s="108">
        <v>14</v>
      </c>
      <c r="AF315" s="108">
        <v>11</v>
      </c>
      <c r="AG315" s="108">
        <f t="shared" si="75"/>
        <v>11</v>
      </c>
      <c r="AH315" s="108" t="str">
        <f t="shared" si="64"/>
        <v>14_11</v>
      </c>
      <c r="AI315" s="65">
        <f t="shared" si="76"/>
        <v>6628</v>
      </c>
      <c r="AJ315" s="65">
        <f t="shared" si="77"/>
        <v>6761</v>
      </c>
      <c r="AK315" s="136">
        <f t="shared" si="78"/>
        <v>6761</v>
      </c>
      <c r="AL315" s="43">
        <f t="shared" si="79"/>
        <v>43.339743589743591</v>
      </c>
      <c r="AM315" s="43"/>
      <c r="AN315" s="43"/>
      <c r="AO315" s="43"/>
      <c r="AP315" s="43"/>
      <c r="AQ315" s="43"/>
      <c r="AR315" s="5"/>
      <c r="AS315" s="5"/>
      <c r="AT315" s="5"/>
      <c r="AU315" s="5"/>
      <c r="AV315" s="5"/>
      <c r="AW315" s="5"/>
      <c r="AX315" s="6"/>
    </row>
    <row r="316" spans="1:50" x14ac:dyDescent="0.15">
      <c r="A316" s="108">
        <v>14</v>
      </c>
      <c r="B316" s="108">
        <v>12</v>
      </c>
      <c r="C316" s="108">
        <f t="shared" si="65"/>
        <v>12</v>
      </c>
      <c r="D316" s="108" t="str">
        <f t="shared" si="66"/>
        <v>14_12</v>
      </c>
      <c r="E316" s="109">
        <v>6602</v>
      </c>
      <c r="F316" s="108"/>
      <c r="G316" s="108">
        <v>14</v>
      </c>
      <c r="H316" s="108">
        <v>12</v>
      </c>
      <c r="I316" s="108">
        <f t="shared" si="67"/>
        <v>12</v>
      </c>
      <c r="J316" s="108" t="str">
        <f t="shared" si="68"/>
        <v>14_12</v>
      </c>
      <c r="K316" s="109">
        <v>6817</v>
      </c>
      <c r="L316" s="5"/>
      <c r="M316" s="108">
        <v>14</v>
      </c>
      <c r="N316" s="108">
        <v>12</v>
      </c>
      <c r="O316" s="108">
        <f t="shared" si="69"/>
        <v>12</v>
      </c>
      <c r="P316" s="108" t="str">
        <f t="shared" si="70"/>
        <v>14_12</v>
      </c>
      <c r="Q316" s="109">
        <v>6987</v>
      </c>
      <c r="R316" s="109"/>
      <c r="S316" s="108">
        <v>14</v>
      </c>
      <c r="T316" s="108">
        <v>12</v>
      </c>
      <c r="U316" s="108">
        <f t="shared" si="71"/>
        <v>12</v>
      </c>
      <c r="V316" s="108" t="str">
        <f t="shared" si="72"/>
        <v>14_12</v>
      </c>
      <c r="W316" s="109">
        <v>6987</v>
      </c>
      <c r="X316" s="109"/>
      <c r="Y316" s="108">
        <v>14</v>
      </c>
      <c r="Z316" s="108">
        <v>12</v>
      </c>
      <c r="AA316" s="108">
        <f t="shared" si="73"/>
        <v>12</v>
      </c>
      <c r="AB316" s="108" t="str">
        <f t="shared" si="74"/>
        <v>14_12</v>
      </c>
      <c r="AC316" s="109">
        <v>7127</v>
      </c>
      <c r="AD316" s="50"/>
      <c r="AE316" s="108">
        <v>14</v>
      </c>
      <c r="AF316" s="108">
        <v>12</v>
      </c>
      <c r="AG316" s="108">
        <f t="shared" si="75"/>
        <v>12</v>
      </c>
      <c r="AH316" s="108" t="str">
        <f t="shared" si="64"/>
        <v>14_12</v>
      </c>
      <c r="AI316" s="65">
        <f t="shared" si="76"/>
        <v>6987</v>
      </c>
      <c r="AJ316" s="65">
        <f t="shared" si="77"/>
        <v>7127</v>
      </c>
      <c r="AK316" s="136">
        <f t="shared" si="78"/>
        <v>7127</v>
      </c>
      <c r="AL316" s="43">
        <f t="shared" si="79"/>
        <v>45.685897435897438</v>
      </c>
      <c r="AM316" s="43"/>
      <c r="AN316" s="43"/>
      <c r="AO316" s="43"/>
      <c r="AP316" s="43"/>
      <c r="AQ316" s="43"/>
      <c r="AR316" s="5"/>
      <c r="AS316" s="5"/>
      <c r="AT316" s="5"/>
      <c r="AU316" s="5"/>
      <c r="AV316" s="5"/>
      <c r="AW316" s="5"/>
      <c r="AX316" s="6"/>
    </row>
    <row r="317" spans="1:50" x14ac:dyDescent="0.15">
      <c r="A317" s="108">
        <v>14</v>
      </c>
      <c r="B317" s="108">
        <v>13</v>
      </c>
      <c r="C317" s="108">
        <f t="shared" si="65"/>
        <v>13</v>
      </c>
      <c r="D317" s="108" t="str">
        <f t="shared" si="66"/>
        <v>14_13</v>
      </c>
      <c r="E317" s="109">
        <v>6957</v>
      </c>
      <c r="F317" s="108"/>
      <c r="G317" s="108">
        <v>14</v>
      </c>
      <c r="H317" s="108">
        <v>13</v>
      </c>
      <c r="I317" s="108">
        <f t="shared" si="67"/>
        <v>13</v>
      </c>
      <c r="J317" s="108" t="str">
        <f t="shared" si="68"/>
        <v>14_13</v>
      </c>
      <c r="K317" s="109">
        <v>7183</v>
      </c>
      <c r="L317" s="5"/>
      <c r="M317" s="108">
        <v>14</v>
      </c>
      <c r="N317" s="108">
        <v>13</v>
      </c>
      <c r="O317" s="108">
        <f t="shared" si="69"/>
        <v>13</v>
      </c>
      <c r="P317" s="108" t="str">
        <f t="shared" si="70"/>
        <v>14_13</v>
      </c>
      <c r="Q317" s="109">
        <v>7363</v>
      </c>
      <c r="R317" s="109"/>
      <c r="S317" s="108">
        <v>14</v>
      </c>
      <c r="T317" s="108">
        <v>13</v>
      </c>
      <c r="U317" s="108">
        <f t="shared" si="71"/>
        <v>13</v>
      </c>
      <c r="V317" s="108" t="str">
        <f t="shared" si="72"/>
        <v>14_13</v>
      </c>
      <c r="W317" s="109">
        <v>7363</v>
      </c>
      <c r="X317" s="109"/>
      <c r="Y317" s="108">
        <v>14</v>
      </c>
      <c r="Z317" s="108">
        <v>13</v>
      </c>
      <c r="AA317" s="108">
        <f t="shared" si="73"/>
        <v>13</v>
      </c>
      <c r="AB317" s="108" t="str">
        <f t="shared" si="74"/>
        <v>14_13</v>
      </c>
      <c r="AC317" s="109">
        <v>7510</v>
      </c>
      <c r="AD317" s="50"/>
      <c r="AE317" s="108">
        <v>14</v>
      </c>
      <c r="AF317" s="108">
        <v>13</v>
      </c>
      <c r="AG317" s="108">
        <f t="shared" si="75"/>
        <v>13</v>
      </c>
      <c r="AH317" s="108" t="str">
        <f t="shared" si="64"/>
        <v>14_13</v>
      </c>
      <c r="AI317" s="65">
        <f t="shared" si="76"/>
        <v>7363</v>
      </c>
      <c r="AJ317" s="65">
        <f t="shared" si="77"/>
        <v>7510</v>
      </c>
      <c r="AK317" s="136">
        <f t="shared" si="78"/>
        <v>7510</v>
      </c>
      <c r="AL317" s="43">
        <f t="shared" si="79"/>
        <v>48.141025641025642</v>
      </c>
      <c r="AM317" s="43"/>
      <c r="AN317" s="43"/>
      <c r="AO317" s="43"/>
      <c r="AP317" s="43"/>
      <c r="AQ317" s="43"/>
      <c r="AR317" s="5"/>
      <c r="AS317" s="5"/>
      <c r="AT317" s="5"/>
      <c r="AU317" s="5"/>
      <c r="AV317" s="5"/>
      <c r="AW317" s="5"/>
      <c r="AX317" s="6"/>
    </row>
    <row r="318" spans="1:50" x14ac:dyDescent="0.15">
      <c r="A318" s="108">
        <v>14</v>
      </c>
      <c r="B318" s="108" t="s">
        <v>3</v>
      </c>
      <c r="C318" s="108" t="str">
        <f t="shared" si="65"/>
        <v>u1</v>
      </c>
      <c r="D318" s="108" t="str">
        <f t="shared" si="66"/>
        <v>14_u1</v>
      </c>
      <c r="E318" s="109">
        <v>7330</v>
      </c>
      <c r="F318" s="108"/>
      <c r="G318" s="108">
        <v>14</v>
      </c>
      <c r="H318" s="108" t="s">
        <v>3</v>
      </c>
      <c r="I318" s="108" t="str">
        <f t="shared" si="67"/>
        <v>u1</v>
      </c>
      <c r="J318" s="108" t="str">
        <f t="shared" si="68"/>
        <v>14_u1</v>
      </c>
      <c r="K318" s="109">
        <v>7568</v>
      </c>
      <c r="L318" s="5"/>
      <c r="M318" s="108">
        <v>14</v>
      </c>
      <c r="N318" s="108" t="s">
        <v>3</v>
      </c>
      <c r="O318" s="108" t="str">
        <f t="shared" si="69"/>
        <v>u1</v>
      </c>
      <c r="P318" s="108" t="str">
        <f t="shared" si="70"/>
        <v>14_u1</v>
      </c>
      <c r="Q318" s="109">
        <v>7757</v>
      </c>
      <c r="R318" s="109"/>
      <c r="S318" s="108">
        <v>14</v>
      </c>
      <c r="T318" s="108" t="s">
        <v>3</v>
      </c>
      <c r="U318" s="108" t="str">
        <f t="shared" si="71"/>
        <v>u1</v>
      </c>
      <c r="V318" s="108" t="str">
        <f t="shared" si="72"/>
        <v>14_u1</v>
      </c>
      <c r="W318" s="109">
        <v>7757</v>
      </c>
      <c r="X318" s="109"/>
      <c r="Y318" s="108">
        <v>14</v>
      </c>
      <c r="Z318" s="108" t="s">
        <v>3</v>
      </c>
      <c r="AA318" s="108" t="str">
        <f t="shared" si="73"/>
        <v>u1</v>
      </c>
      <c r="AB318" s="108" t="str">
        <f t="shared" si="74"/>
        <v>14_u1</v>
      </c>
      <c r="AC318" s="109">
        <v>7912</v>
      </c>
      <c r="AD318" s="50"/>
      <c r="AE318" s="108">
        <v>14</v>
      </c>
      <c r="AF318" s="108" t="s">
        <v>3</v>
      </c>
      <c r="AG318" s="108" t="str">
        <f t="shared" si="75"/>
        <v>u1</v>
      </c>
      <c r="AH318" s="108" t="str">
        <f t="shared" si="64"/>
        <v>14_u1</v>
      </c>
      <c r="AI318" s="65">
        <f t="shared" si="76"/>
        <v>7757</v>
      </c>
      <c r="AJ318" s="65">
        <f t="shared" si="77"/>
        <v>7912</v>
      </c>
      <c r="AK318" s="136">
        <f t="shared" si="78"/>
        <v>7912</v>
      </c>
      <c r="AL318" s="43">
        <f t="shared" si="79"/>
        <v>50.717948717948715</v>
      </c>
      <c r="AM318" s="43"/>
      <c r="AN318" s="43"/>
      <c r="AO318" s="43"/>
      <c r="AP318" s="43"/>
      <c r="AQ318" s="43"/>
      <c r="AR318" s="5"/>
      <c r="AS318" s="5"/>
      <c r="AT318" s="5"/>
      <c r="AU318" s="5"/>
      <c r="AV318" s="5"/>
      <c r="AW318" s="5"/>
      <c r="AX318" s="6"/>
    </row>
    <row r="319" spans="1:50" x14ac:dyDescent="0.15">
      <c r="A319" s="108">
        <v>14</v>
      </c>
      <c r="B319" s="108" t="s">
        <v>4</v>
      </c>
      <c r="C319" s="108" t="str">
        <f t="shared" si="65"/>
        <v>u2</v>
      </c>
      <c r="D319" s="108" t="str">
        <f t="shared" si="66"/>
        <v>14_u2</v>
      </c>
      <c r="E319" s="109">
        <v>7725</v>
      </c>
      <c r="F319" s="108"/>
      <c r="G319" s="108">
        <v>14</v>
      </c>
      <c r="H319" s="108" t="s">
        <v>4</v>
      </c>
      <c r="I319" s="108" t="str">
        <f t="shared" si="67"/>
        <v>u2</v>
      </c>
      <c r="J319" s="108" t="str">
        <f t="shared" si="68"/>
        <v>14_u2</v>
      </c>
      <c r="K319" s="109">
        <v>7976</v>
      </c>
      <c r="L319" s="5"/>
      <c r="M319" s="108">
        <v>14</v>
      </c>
      <c r="N319" s="108" t="s">
        <v>4</v>
      </c>
      <c r="O319" s="108" t="str">
        <f t="shared" si="69"/>
        <v>u2</v>
      </c>
      <c r="P319" s="108" t="str">
        <f t="shared" si="70"/>
        <v>14_u2</v>
      </c>
      <c r="Q319" s="109">
        <v>8175</v>
      </c>
      <c r="R319" s="109"/>
      <c r="S319" s="108">
        <v>14</v>
      </c>
      <c r="T319" s="108" t="s">
        <v>4</v>
      </c>
      <c r="U319" s="108" t="str">
        <f t="shared" si="71"/>
        <v>u2</v>
      </c>
      <c r="V319" s="108" t="str">
        <f t="shared" si="72"/>
        <v>14_u2</v>
      </c>
      <c r="W319" s="109">
        <v>8175</v>
      </c>
      <c r="X319" s="109"/>
      <c r="Y319" s="108">
        <v>14</v>
      </c>
      <c r="Z319" s="108" t="s">
        <v>4</v>
      </c>
      <c r="AA319" s="108" t="str">
        <f t="shared" si="73"/>
        <v>u2</v>
      </c>
      <c r="AB319" s="108" t="str">
        <f t="shared" si="74"/>
        <v>14_u2</v>
      </c>
      <c r="AC319" s="109">
        <v>8339</v>
      </c>
      <c r="AD319" s="50"/>
      <c r="AE319" s="108">
        <v>14</v>
      </c>
      <c r="AF319" s="108" t="s">
        <v>4</v>
      </c>
      <c r="AG319" s="108" t="str">
        <f t="shared" si="75"/>
        <v>u2</v>
      </c>
      <c r="AH319" s="108" t="str">
        <f t="shared" si="64"/>
        <v>14_u2</v>
      </c>
      <c r="AI319" s="65">
        <f t="shared" si="76"/>
        <v>8175</v>
      </c>
      <c r="AJ319" s="65">
        <f t="shared" si="77"/>
        <v>8339</v>
      </c>
      <c r="AK319" s="136">
        <f t="shared" si="78"/>
        <v>8339</v>
      </c>
      <c r="AL319" s="43">
        <f t="shared" si="79"/>
        <v>53.455128205128204</v>
      </c>
      <c r="AM319" s="43"/>
      <c r="AN319" s="43"/>
      <c r="AO319" s="43"/>
      <c r="AP319" s="43"/>
      <c r="AQ319" s="43"/>
      <c r="AR319" s="5"/>
      <c r="AS319" s="5"/>
      <c r="AT319" s="5"/>
      <c r="AU319" s="5"/>
      <c r="AV319" s="5"/>
      <c r="AW319" s="5"/>
      <c r="AX319" s="6"/>
    </row>
    <row r="320" spans="1:50" x14ac:dyDescent="0.15">
      <c r="A320" s="108">
        <v>14</v>
      </c>
      <c r="B320" s="108" t="s">
        <v>5</v>
      </c>
      <c r="C320" s="108" t="str">
        <f t="shared" si="65"/>
        <v>a</v>
      </c>
      <c r="D320" s="108" t="str">
        <f t="shared" si="66"/>
        <v>14_a</v>
      </c>
      <c r="E320" s="109">
        <v>7330</v>
      </c>
      <c r="F320" s="108"/>
      <c r="G320" s="108">
        <v>14</v>
      </c>
      <c r="H320" s="108" t="s">
        <v>5</v>
      </c>
      <c r="I320" s="108" t="str">
        <f t="shared" si="67"/>
        <v>a</v>
      </c>
      <c r="J320" s="108" t="str">
        <f t="shared" si="68"/>
        <v>14_a</v>
      </c>
      <c r="K320" s="109">
        <v>7568</v>
      </c>
      <c r="L320" s="5"/>
      <c r="M320" s="108">
        <v>14</v>
      </c>
      <c r="N320" s="108" t="s">
        <v>5</v>
      </c>
      <c r="O320" s="108" t="str">
        <f t="shared" si="69"/>
        <v>a</v>
      </c>
      <c r="P320" s="108" t="str">
        <f t="shared" si="70"/>
        <v>14_a</v>
      </c>
      <c r="Q320" s="109">
        <v>7757</v>
      </c>
      <c r="R320" s="109"/>
      <c r="S320" s="108">
        <v>14</v>
      </c>
      <c r="T320" s="108" t="s">
        <v>5</v>
      </c>
      <c r="U320" s="108" t="str">
        <f t="shared" si="71"/>
        <v>a</v>
      </c>
      <c r="V320" s="108" t="str">
        <f t="shared" si="72"/>
        <v>14_a</v>
      </c>
      <c r="W320" s="109">
        <v>7757</v>
      </c>
      <c r="X320" s="109"/>
      <c r="Y320" s="108">
        <v>14</v>
      </c>
      <c r="Z320" s="108" t="s">
        <v>5</v>
      </c>
      <c r="AA320" s="108" t="str">
        <f t="shared" si="73"/>
        <v>a</v>
      </c>
      <c r="AB320" s="108" t="str">
        <f t="shared" si="74"/>
        <v>14_a</v>
      </c>
      <c r="AC320" s="109">
        <v>7912</v>
      </c>
      <c r="AD320" s="50"/>
      <c r="AE320" s="108">
        <v>14</v>
      </c>
      <c r="AF320" s="108" t="s">
        <v>5</v>
      </c>
      <c r="AG320" s="108" t="str">
        <f t="shared" si="75"/>
        <v>a</v>
      </c>
      <c r="AH320" s="108" t="str">
        <f t="shared" si="64"/>
        <v>14_a</v>
      </c>
      <c r="AI320" s="65">
        <f t="shared" si="76"/>
        <v>7757</v>
      </c>
      <c r="AJ320" s="65">
        <f t="shared" si="77"/>
        <v>7912</v>
      </c>
      <c r="AK320" s="136">
        <f t="shared" si="78"/>
        <v>7912</v>
      </c>
      <c r="AL320" s="43">
        <f t="shared" si="79"/>
        <v>50.717948717948715</v>
      </c>
      <c r="AM320" s="43"/>
      <c r="AN320" s="43"/>
      <c r="AO320" s="43"/>
      <c r="AP320" s="43"/>
      <c r="AQ320" s="43"/>
      <c r="AR320" s="5"/>
      <c r="AS320" s="5"/>
      <c r="AT320" s="5"/>
      <c r="AU320" s="5"/>
      <c r="AV320" s="5"/>
      <c r="AW320" s="5"/>
      <c r="AX320" s="6"/>
    </row>
    <row r="321" spans="1:50" x14ac:dyDescent="0.15">
      <c r="A321" s="108">
        <v>14</v>
      </c>
      <c r="B321" s="108" t="s">
        <v>6</v>
      </c>
      <c r="C321" s="108" t="str">
        <f t="shared" si="65"/>
        <v>b</v>
      </c>
      <c r="D321" s="108" t="str">
        <f t="shared" si="66"/>
        <v>14_b</v>
      </c>
      <c r="E321" s="109">
        <v>7725</v>
      </c>
      <c r="F321" s="108"/>
      <c r="G321" s="108">
        <v>14</v>
      </c>
      <c r="H321" s="108" t="s">
        <v>6</v>
      </c>
      <c r="I321" s="108" t="str">
        <f t="shared" si="67"/>
        <v>b</v>
      </c>
      <c r="J321" s="108" t="str">
        <f t="shared" si="68"/>
        <v>14_b</v>
      </c>
      <c r="K321" s="109">
        <v>7976</v>
      </c>
      <c r="L321" s="5"/>
      <c r="M321" s="108">
        <v>14</v>
      </c>
      <c r="N321" s="108" t="s">
        <v>6</v>
      </c>
      <c r="O321" s="108" t="str">
        <f t="shared" si="69"/>
        <v>b</v>
      </c>
      <c r="P321" s="108" t="str">
        <f t="shared" si="70"/>
        <v>14_b</v>
      </c>
      <c r="Q321" s="109">
        <v>8175</v>
      </c>
      <c r="R321" s="109"/>
      <c r="S321" s="108">
        <v>14</v>
      </c>
      <c r="T321" s="108" t="s">
        <v>6</v>
      </c>
      <c r="U321" s="108" t="str">
        <f t="shared" si="71"/>
        <v>b</v>
      </c>
      <c r="V321" s="108" t="str">
        <f t="shared" si="72"/>
        <v>14_b</v>
      </c>
      <c r="W321" s="109">
        <v>8175</v>
      </c>
      <c r="X321" s="109"/>
      <c r="Y321" s="108">
        <v>14</v>
      </c>
      <c r="Z321" s="108" t="s">
        <v>6</v>
      </c>
      <c r="AA321" s="108" t="str">
        <f t="shared" si="73"/>
        <v>b</v>
      </c>
      <c r="AB321" s="108" t="str">
        <f t="shared" si="74"/>
        <v>14_b</v>
      </c>
      <c r="AC321" s="109">
        <v>8339</v>
      </c>
      <c r="AD321" s="50"/>
      <c r="AE321" s="108">
        <v>14</v>
      </c>
      <c r="AF321" s="108" t="s">
        <v>6</v>
      </c>
      <c r="AG321" s="108" t="str">
        <f t="shared" si="75"/>
        <v>b</v>
      </c>
      <c r="AH321" s="108" t="str">
        <f t="shared" si="64"/>
        <v>14_b</v>
      </c>
      <c r="AI321" s="65">
        <f t="shared" si="76"/>
        <v>8175</v>
      </c>
      <c r="AJ321" s="65">
        <f t="shared" si="77"/>
        <v>8339</v>
      </c>
      <c r="AK321" s="136">
        <f t="shared" si="78"/>
        <v>8339</v>
      </c>
      <c r="AL321" s="43">
        <f t="shared" si="79"/>
        <v>53.455128205128204</v>
      </c>
      <c r="AM321" s="43"/>
      <c r="AN321" s="43"/>
      <c r="AO321" s="43"/>
      <c r="AP321" s="43"/>
      <c r="AQ321" s="43"/>
      <c r="AR321" s="5"/>
      <c r="AS321" s="5"/>
      <c r="AT321" s="5"/>
      <c r="AU321" s="5"/>
      <c r="AV321" s="5"/>
      <c r="AW321" s="5"/>
      <c r="AX321" s="6"/>
    </row>
    <row r="322" spans="1:50" x14ac:dyDescent="0.15">
      <c r="A322" s="108">
        <v>14</v>
      </c>
      <c r="B322" s="108" t="s">
        <v>7</v>
      </c>
      <c r="C322" s="108" t="str">
        <f t="shared" si="65"/>
        <v>c</v>
      </c>
      <c r="D322" s="108" t="str">
        <f t="shared" si="66"/>
        <v>14_c</v>
      </c>
      <c r="E322" s="109">
        <v>8139</v>
      </c>
      <c r="F322" s="108"/>
      <c r="G322" s="108">
        <v>14</v>
      </c>
      <c r="H322" s="108" t="s">
        <v>7</v>
      </c>
      <c r="I322" s="108" t="str">
        <f t="shared" si="67"/>
        <v>c</v>
      </c>
      <c r="J322" s="108" t="str">
        <f t="shared" si="68"/>
        <v>14_c</v>
      </c>
      <c r="K322" s="109">
        <v>8404</v>
      </c>
      <c r="L322" s="5"/>
      <c r="M322" s="108">
        <v>14</v>
      </c>
      <c r="N322" s="108" t="s">
        <v>7</v>
      </c>
      <c r="O322" s="108" t="str">
        <f t="shared" si="69"/>
        <v>c</v>
      </c>
      <c r="P322" s="108" t="str">
        <f t="shared" si="70"/>
        <v>14_c</v>
      </c>
      <c r="Q322" s="109">
        <v>8614</v>
      </c>
      <c r="R322" s="109"/>
      <c r="S322" s="108">
        <v>14</v>
      </c>
      <c r="T322" s="108" t="s">
        <v>7</v>
      </c>
      <c r="U322" s="108" t="str">
        <f t="shared" si="71"/>
        <v>c</v>
      </c>
      <c r="V322" s="108" t="str">
        <f t="shared" si="72"/>
        <v>14_c</v>
      </c>
      <c r="W322" s="109">
        <v>8614</v>
      </c>
      <c r="X322" s="109"/>
      <c r="Y322" s="108">
        <v>14</v>
      </c>
      <c r="Z322" s="108" t="s">
        <v>7</v>
      </c>
      <c r="AA322" s="108" t="str">
        <f t="shared" si="73"/>
        <v>c</v>
      </c>
      <c r="AB322" s="108" t="str">
        <f t="shared" si="74"/>
        <v>14_c</v>
      </c>
      <c r="AC322" s="109">
        <v>8786</v>
      </c>
      <c r="AD322" s="50"/>
      <c r="AE322" s="108">
        <v>14</v>
      </c>
      <c r="AF322" s="108" t="s">
        <v>7</v>
      </c>
      <c r="AG322" s="108" t="str">
        <f t="shared" si="75"/>
        <v>c</v>
      </c>
      <c r="AH322" s="108" t="str">
        <f t="shared" si="64"/>
        <v>14_c</v>
      </c>
      <c r="AI322" s="65">
        <f t="shared" si="76"/>
        <v>8614</v>
      </c>
      <c r="AJ322" s="65">
        <f t="shared" si="77"/>
        <v>8786</v>
      </c>
      <c r="AK322" s="136">
        <f t="shared" si="78"/>
        <v>8786</v>
      </c>
      <c r="AL322" s="43">
        <f t="shared" si="79"/>
        <v>56.320512820512818</v>
      </c>
      <c r="AM322" s="43"/>
      <c r="AN322" s="43"/>
      <c r="AO322" s="43"/>
      <c r="AP322" s="43"/>
      <c r="AQ322" s="43"/>
      <c r="AR322" s="5"/>
      <c r="AS322" s="5"/>
      <c r="AT322" s="5"/>
      <c r="AU322" s="5"/>
      <c r="AV322" s="5"/>
      <c r="AW322" s="5"/>
      <c r="AX322" s="6"/>
    </row>
    <row r="323" spans="1:50" x14ac:dyDescent="0.15">
      <c r="A323" s="108">
        <v>14</v>
      </c>
      <c r="B323" s="108" t="s">
        <v>8</v>
      </c>
      <c r="C323" s="108" t="str">
        <f t="shared" si="65"/>
        <v>d</v>
      </c>
      <c r="D323" s="108" t="str">
        <f t="shared" si="66"/>
        <v>14_d</v>
      </c>
      <c r="E323" s="109">
        <v>8577</v>
      </c>
      <c r="F323" s="108"/>
      <c r="G323" s="108">
        <v>14</v>
      </c>
      <c r="H323" s="108" t="s">
        <v>8</v>
      </c>
      <c r="I323" s="108" t="str">
        <f t="shared" si="67"/>
        <v>d</v>
      </c>
      <c r="J323" s="108" t="str">
        <f t="shared" si="68"/>
        <v>14_d</v>
      </c>
      <c r="K323" s="109">
        <v>8856</v>
      </c>
      <c r="L323" s="5"/>
      <c r="M323" s="108">
        <v>14</v>
      </c>
      <c r="N323" s="108" t="s">
        <v>8</v>
      </c>
      <c r="O323" s="108" t="str">
        <f t="shared" si="69"/>
        <v>d</v>
      </c>
      <c r="P323" s="108" t="str">
        <f t="shared" si="70"/>
        <v>14_d</v>
      </c>
      <c r="Q323" s="109">
        <v>9077</v>
      </c>
      <c r="R323" s="109"/>
      <c r="S323" s="108">
        <v>14</v>
      </c>
      <c r="T323" s="108" t="s">
        <v>8</v>
      </c>
      <c r="U323" s="108" t="str">
        <f t="shared" si="71"/>
        <v>d</v>
      </c>
      <c r="V323" s="108" t="str">
        <f t="shared" si="72"/>
        <v>14_d</v>
      </c>
      <c r="W323" s="109">
        <v>9077</v>
      </c>
      <c r="X323" s="109"/>
      <c r="Y323" s="108">
        <v>14</v>
      </c>
      <c r="Z323" s="108" t="s">
        <v>8</v>
      </c>
      <c r="AA323" s="108" t="str">
        <f t="shared" si="73"/>
        <v>d</v>
      </c>
      <c r="AB323" s="108" t="str">
        <f t="shared" si="74"/>
        <v>14_d</v>
      </c>
      <c r="AC323" s="109">
        <v>9259</v>
      </c>
      <c r="AD323" s="50"/>
      <c r="AE323" s="108">
        <v>14</v>
      </c>
      <c r="AF323" s="108" t="s">
        <v>8</v>
      </c>
      <c r="AG323" s="108" t="str">
        <f t="shared" si="75"/>
        <v>d</v>
      </c>
      <c r="AH323" s="108" t="str">
        <f t="shared" si="64"/>
        <v>14_d</v>
      </c>
      <c r="AI323" s="65">
        <f t="shared" si="76"/>
        <v>9077</v>
      </c>
      <c r="AJ323" s="65">
        <f t="shared" si="77"/>
        <v>9259</v>
      </c>
      <c r="AK323" s="136">
        <f t="shared" si="78"/>
        <v>9259</v>
      </c>
      <c r="AL323" s="43">
        <f t="shared" si="79"/>
        <v>59.352564102564102</v>
      </c>
      <c r="AM323" s="43"/>
      <c r="AN323" s="43"/>
      <c r="AO323" s="43"/>
      <c r="AP323" s="43"/>
      <c r="AQ323" s="43"/>
      <c r="AR323" s="5"/>
      <c r="AS323" s="5"/>
      <c r="AT323" s="5"/>
      <c r="AU323" s="5"/>
      <c r="AV323" s="5"/>
      <c r="AW323" s="5"/>
      <c r="AX323" s="6"/>
    </row>
    <row r="324" spans="1:50" x14ac:dyDescent="0.15">
      <c r="A324" s="108">
        <v>14</v>
      </c>
      <c r="B324" s="108" t="s">
        <v>9</v>
      </c>
      <c r="C324" s="108" t="str">
        <f t="shared" si="65"/>
        <v>e</v>
      </c>
      <c r="D324" s="108" t="str">
        <f t="shared" si="66"/>
        <v>14_e</v>
      </c>
      <c r="E324" s="109">
        <v>9041</v>
      </c>
      <c r="F324" s="108"/>
      <c r="G324" s="108">
        <v>14</v>
      </c>
      <c r="H324" s="108" t="s">
        <v>9</v>
      </c>
      <c r="I324" s="108" t="str">
        <f t="shared" si="67"/>
        <v>e</v>
      </c>
      <c r="J324" s="108" t="str">
        <f t="shared" si="68"/>
        <v>14_e</v>
      </c>
      <c r="K324" s="109">
        <v>9335</v>
      </c>
      <c r="L324" s="5"/>
      <c r="M324" s="108">
        <v>14</v>
      </c>
      <c r="N324" s="108" t="s">
        <v>9</v>
      </c>
      <c r="O324" s="108" t="str">
        <f t="shared" si="69"/>
        <v>e</v>
      </c>
      <c r="P324" s="108" t="str">
        <f t="shared" si="70"/>
        <v>14_e</v>
      </c>
      <c r="Q324" s="109">
        <v>9568</v>
      </c>
      <c r="R324" s="109"/>
      <c r="S324" s="108">
        <v>14</v>
      </c>
      <c r="T324" s="108" t="s">
        <v>9</v>
      </c>
      <c r="U324" s="108" t="str">
        <f t="shared" si="71"/>
        <v>e</v>
      </c>
      <c r="V324" s="108" t="str">
        <f t="shared" si="72"/>
        <v>14_e</v>
      </c>
      <c r="W324" s="109">
        <v>9568</v>
      </c>
      <c r="X324" s="109"/>
      <c r="Y324" s="108">
        <v>14</v>
      </c>
      <c r="Z324" s="108" t="s">
        <v>9</v>
      </c>
      <c r="AA324" s="108" t="str">
        <f t="shared" si="73"/>
        <v>e</v>
      </c>
      <c r="AB324" s="108" t="str">
        <f t="shared" si="74"/>
        <v>14_e</v>
      </c>
      <c r="AC324" s="109">
        <v>9759</v>
      </c>
      <c r="AD324" s="50"/>
      <c r="AE324" s="108">
        <v>14</v>
      </c>
      <c r="AF324" s="108" t="s">
        <v>9</v>
      </c>
      <c r="AG324" s="108" t="str">
        <f t="shared" si="75"/>
        <v>e</v>
      </c>
      <c r="AH324" s="108" t="str">
        <f t="shared" si="64"/>
        <v>14_e</v>
      </c>
      <c r="AI324" s="65">
        <f t="shared" si="76"/>
        <v>9568</v>
      </c>
      <c r="AJ324" s="65">
        <f t="shared" si="77"/>
        <v>9759</v>
      </c>
      <c r="AK324" s="136">
        <f t="shared" si="78"/>
        <v>9759</v>
      </c>
      <c r="AL324" s="43">
        <f t="shared" si="79"/>
        <v>62.557692307692307</v>
      </c>
      <c r="AM324" s="43"/>
      <c r="AN324" s="43"/>
      <c r="AO324" s="43"/>
      <c r="AP324" s="43"/>
      <c r="AQ324" s="43"/>
      <c r="AR324" s="5"/>
      <c r="AS324" s="5"/>
      <c r="AT324" s="5"/>
      <c r="AU324" s="5"/>
      <c r="AV324" s="5"/>
      <c r="AW324" s="5"/>
      <c r="AX324" s="6"/>
    </row>
    <row r="325" spans="1:50" x14ac:dyDescent="0.15">
      <c r="A325" s="108">
        <v>15</v>
      </c>
      <c r="B325" s="108" t="s">
        <v>2</v>
      </c>
      <c r="C325" s="108" t="str">
        <f t="shared" si="65"/>
        <v>Start</v>
      </c>
      <c r="D325" s="108" t="str">
        <f t="shared" si="66"/>
        <v>15_Start</v>
      </c>
      <c r="E325" s="109">
        <v>4496</v>
      </c>
      <c r="F325" s="108"/>
      <c r="G325" s="108">
        <v>15</v>
      </c>
      <c r="H325" s="108" t="s">
        <v>2</v>
      </c>
      <c r="I325" s="108" t="str">
        <f t="shared" si="67"/>
        <v>Start</v>
      </c>
      <c r="J325" s="108" t="str">
        <f t="shared" si="68"/>
        <v>15_Start</v>
      </c>
      <c r="K325" s="109">
        <v>4642</v>
      </c>
      <c r="L325" s="5"/>
      <c r="M325" s="108">
        <v>15</v>
      </c>
      <c r="N325" s="108" t="s">
        <v>2</v>
      </c>
      <c r="O325" s="108" t="str">
        <f t="shared" si="69"/>
        <v>Start</v>
      </c>
      <c r="P325" s="108" t="str">
        <f t="shared" si="70"/>
        <v>15_Start</v>
      </c>
      <c r="Q325" s="109">
        <v>4758</v>
      </c>
      <c r="R325" s="109"/>
      <c r="S325" s="108">
        <v>15</v>
      </c>
      <c r="T325" s="108" t="s">
        <v>2</v>
      </c>
      <c r="U325" s="108" t="str">
        <f t="shared" si="71"/>
        <v>Start</v>
      </c>
      <c r="V325" s="108" t="str">
        <f t="shared" si="72"/>
        <v>15_Start</v>
      </c>
      <c r="W325" s="109">
        <v>4758</v>
      </c>
      <c r="X325" s="109"/>
      <c r="Y325" s="108">
        <v>15</v>
      </c>
      <c r="Z325" s="108" t="s">
        <v>2</v>
      </c>
      <c r="AA325" s="108" t="str">
        <f t="shared" si="73"/>
        <v>Start</v>
      </c>
      <c r="AB325" s="108" t="str">
        <f t="shared" si="74"/>
        <v>15_Start</v>
      </c>
      <c r="AC325" s="109">
        <v>4853</v>
      </c>
      <c r="AD325" s="50"/>
      <c r="AE325" s="108">
        <v>15</v>
      </c>
      <c r="AF325" s="108" t="s">
        <v>2</v>
      </c>
      <c r="AG325" s="108" t="str">
        <f t="shared" si="75"/>
        <v>Start</v>
      </c>
      <c r="AH325" s="108" t="str">
        <f t="shared" si="64"/>
        <v>15_Start</v>
      </c>
      <c r="AI325" s="65">
        <f t="shared" si="76"/>
        <v>4758</v>
      </c>
      <c r="AJ325" s="65">
        <f t="shared" si="77"/>
        <v>4853</v>
      </c>
      <c r="AK325" s="136">
        <f t="shared" si="78"/>
        <v>4853</v>
      </c>
      <c r="AL325" s="43">
        <f t="shared" si="79"/>
        <v>31.108974358974358</v>
      </c>
      <c r="AM325" s="43"/>
      <c r="AN325" s="43"/>
      <c r="AO325" s="43"/>
      <c r="AP325" s="43"/>
      <c r="AQ325" s="43"/>
      <c r="AR325" s="5"/>
      <c r="AS325" s="5"/>
      <c r="AT325" s="5"/>
      <c r="AU325" s="5"/>
      <c r="AV325" s="5"/>
      <c r="AW325" s="5"/>
      <c r="AX325" s="6"/>
    </row>
    <row r="326" spans="1:50" x14ac:dyDescent="0.15">
      <c r="A326" s="108">
        <v>15</v>
      </c>
      <c r="B326" s="108">
        <v>0</v>
      </c>
      <c r="C326" s="108">
        <f t="shared" si="65"/>
        <v>0</v>
      </c>
      <c r="D326" s="108" t="str">
        <f t="shared" si="66"/>
        <v>15_0</v>
      </c>
      <c r="E326" s="109">
        <v>4564</v>
      </c>
      <c r="F326" s="108"/>
      <c r="G326" s="108">
        <v>15</v>
      </c>
      <c r="H326" s="108">
        <v>0</v>
      </c>
      <c r="I326" s="108">
        <f t="shared" si="67"/>
        <v>0</v>
      </c>
      <c r="J326" s="108" t="str">
        <f t="shared" si="68"/>
        <v>15_0</v>
      </c>
      <c r="K326" s="109">
        <v>4712</v>
      </c>
      <c r="L326" s="5"/>
      <c r="M326" s="108">
        <v>15</v>
      </c>
      <c r="N326" s="108">
        <v>0</v>
      </c>
      <c r="O326" s="108">
        <f t="shared" si="69"/>
        <v>0</v>
      </c>
      <c r="P326" s="108" t="str">
        <f t="shared" si="70"/>
        <v>15_0</v>
      </c>
      <c r="Q326" s="109">
        <v>4830</v>
      </c>
      <c r="R326" s="109"/>
      <c r="S326" s="108">
        <v>15</v>
      </c>
      <c r="T326" s="108">
        <v>0</v>
      </c>
      <c r="U326" s="108">
        <f t="shared" si="71"/>
        <v>0</v>
      </c>
      <c r="V326" s="108" t="str">
        <f t="shared" si="72"/>
        <v>15_0</v>
      </c>
      <c r="W326" s="109">
        <v>4830</v>
      </c>
      <c r="X326" s="109"/>
      <c r="Y326" s="108">
        <v>15</v>
      </c>
      <c r="Z326" s="108">
        <v>0</v>
      </c>
      <c r="AA326" s="108">
        <f t="shared" si="73"/>
        <v>0</v>
      </c>
      <c r="AB326" s="108" t="str">
        <f t="shared" si="74"/>
        <v>15_0</v>
      </c>
      <c r="AC326" s="109">
        <v>4927</v>
      </c>
      <c r="AD326" s="50"/>
      <c r="AE326" s="108">
        <v>15</v>
      </c>
      <c r="AF326" s="108">
        <v>0</v>
      </c>
      <c r="AG326" s="108">
        <f t="shared" si="75"/>
        <v>0</v>
      </c>
      <c r="AH326" s="108" t="str">
        <f t="shared" si="64"/>
        <v>15_0</v>
      </c>
      <c r="AI326" s="65">
        <f t="shared" si="76"/>
        <v>4830</v>
      </c>
      <c r="AJ326" s="65">
        <f t="shared" si="77"/>
        <v>4927</v>
      </c>
      <c r="AK326" s="136">
        <f t="shared" si="78"/>
        <v>4927</v>
      </c>
      <c r="AL326" s="43">
        <f t="shared" si="79"/>
        <v>31.583333333333332</v>
      </c>
      <c r="AM326" s="43"/>
      <c r="AN326" s="43"/>
      <c r="AO326" s="43"/>
      <c r="AP326" s="43"/>
      <c r="AQ326" s="43"/>
      <c r="AR326" s="5"/>
      <c r="AS326" s="5"/>
      <c r="AT326" s="5"/>
      <c r="AU326" s="5"/>
      <c r="AV326" s="5"/>
      <c r="AW326" s="5"/>
      <c r="AX326" s="6"/>
    </row>
    <row r="327" spans="1:50" x14ac:dyDescent="0.15">
      <c r="A327" s="108">
        <v>15</v>
      </c>
      <c r="B327" s="108">
        <v>1</v>
      </c>
      <c r="C327" s="108">
        <f t="shared" si="65"/>
        <v>1</v>
      </c>
      <c r="D327" s="108" t="str">
        <f t="shared" si="66"/>
        <v>15_1</v>
      </c>
      <c r="E327" s="109">
        <v>4727</v>
      </c>
      <c r="F327" s="108"/>
      <c r="G327" s="108">
        <v>15</v>
      </c>
      <c r="H327" s="108">
        <v>1</v>
      </c>
      <c r="I327" s="108">
        <f t="shared" si="67"/>
        <v>1</v>
      </c>
      <c r="J327" s="108" t="str">
        <f t="shared" si="68"/>
        <v>15_1</v>
      </c>
      <c r="K327" s="109">
        <v>4881</v>
      </c>
      <c r="L327" s="5"/>
      <c r="M327" s="108">
        <v>15</v>
      </c>
      <c r="N327" s="108">
        <v>1</v>
      </c>
      <c r="O327" s="108">
        <f t="shared" si="69"/>
        <v>1</v>
      </c>
      <c r="P327" s="108" t="str">
        <f t="shared" si="70"/>
        <v>15_1</v>
      </c>
      <c r="Q327" s="109">
        <v>5003</v>
      </c>
      <c r="R327" s="109"/>
      <c r="S327" s="108">
        <v>15</v>
      </c>
      <c r="T327" s="108">
        <v>1</v>
      </c>
      <c r="U327" s="108">
        <f t="shared" si="71"/>
        <v>1</v>
      </c>
      <c r="V327" s="108" t="str">
        <f t="shared" si="72"/>
        <v>15_1</v>
      </c>
      <c r="W327" s="109">
        <v>5003</v>
      </c>
      <c r="X327" s="109"/>
      <c r="Y327" s="108">
        <v>15</v>
      </c>
      <c r="Z327" s="108">
        <v>1</v>
      </c>
      <c r="AA327" s="108">
        <f t="shared" si="73"/>
        <v>1</v>
      </c>
      <c r="AB327" s="108" t="str">
        <f t="shared" si="74"/>
        <v>15_1</v>
      </c>
      <c r="AC327" s="109">
        <v>5103</v>
      </c>
      <c r="AD327" s="50"/>
      <c r="AE327" s="108">
        <v>15</v>
      </c>
      <c r="AF327" s="108">
        <v>1</v>
      </c>
      <c r="AG327" s="108">
        <f t="shared" si="75"/>
        <v>1</v>
      </c>
      <c r="AH327" s="108" t="str">
        <f t="shared" si="64"/>
        <v>15_1</v>
      </c>
      <c r="AI327" s="65">
        <f t="shared" si="76"/>
        <v>5003</v>
      </c>
      <c r="AJ327" s="65">
        <f t="shared" si="77"/>
        <v>5103</v>
      </c>
      <c r="AK327" s="136">
        <f t="shared" si="78"/>
        <v>5103</v>
      </c>
      <c r="AL327" s="43">
        <f t="shared" si="79"/>
        <v>32.71153846153846</v>
      </c>
      <c r="AM327" s="43"/>
      <c r="AN327" s="43"/>
      <c r="AO327" s="43"/>
      <c r="AP327" s="43"/>
      <c r="AQ327" s="43"/>
      <c r="AR327" s="5"/>
      <c r="AS327" s="5"/>
      <c r="AT327" s="5"/>
      <c r="AU327" s="5"/>
      <c r="AV327" s="5"/>
      <c r="AW327" s="5"/>
      <c r="AX327" s="6"/>
    </row>
    <row r="328" spans="1:50" x14ac:dyDescent="0.15">
      <c r="A328" s="108">
        <v>15</v>
      </c>
      <c r="B328" s="108">
        <v>2</v>
      </c>
      <c r="C328" s="108">
        <f t="shared" si="65"/>
        <v>2</v>
      </c>
      <c r="D328" s="108" t="str">
        <f t="shared" si="66"/>
        <v>15_2</v>
      </c>
      <c r="E328" s="109">
        <v>4889</v>
      </c>
      <c r="F328" s="108"/>
      <c r="G328" s="108">
        <v>15</v>
      </c>
      <c r="H328" s="108">
        <v>2</v>
      </c>
      <c r="I328" s="108">
        <f t="shared" si="67"/>
        <v>2</v>
      </c>
      <c r="J328" s="108" t="str">
        <f t="shared" si="68"/>
        <v>15_2</v>
      </c>
      <c r="K328" s="109">
        <v>5048</v>
      </c>
      <c r="L328" s="5"/>
      <c r="M328" s="108">
        <v>15</v>
      </c>
      <c r="N328" s="108">
        <v>2</v>
      </c>
      <c r="O328" s="108">
        <f t="shared" si="69"/>
        <v>2</v>
      </c>
      <c r="P328" s="108" t="str">
        <f t="shared" si="70"/>
        <v>15_2</v>
      </c>
      <c r="Q328" s="109">
        <v>5174</v>
      </c>
      <c r="R328" s="109"/>
      <c r="S328" s="108">
        <v>15</v>
      </c>
      <c r="T328" s="108">
        <v>2</v>
      </c>
      <c r="U328" s="108">
        <f t="shared" si="71"/>
        <v>2</v>
      </c>
      <c r="V328" s="108" t="str">
        <f t="shared" si="72"/>
        <v>15_2</v>
      </c>
      <c r="W328" s="109">
        <v>5174</v>
      </c>
      <c r="X328" s="109"/>
      <c r="Y328" s="108">
        <v>15</v>
      </c>
      <c r="Z328" s="108">
        <v>2</v>
      </c>
      <c r="AA328" s="108">
        <f t="shared" si="73"/>
        <v>2</v>
      </c>
      <c r="AB328" s="108" t="str">
        <f t="shared" si="74"/>
        <v>15_2</v>
      </c>
      <c r="AC328" s="109">
        <v>5277</v>
      </c>
      <c r="AD328" s="50"/>
      <c r="AE328" s="108">
        <v>15</v>
      </c>
      <c r="AF328" s="108">
        <v>2</v>
      </c>
      <c r="AG328" s="108">
        <f t="shared" si="75"/>
        <v>2</v>
      </c>
      <c r="AH328" s="108" t="str">
        <f t="shared" si="64"/>
        <v>15_2</v>
      </c>
      <c r="AI328" s="65">
        <f t="shared" si="76"/>
        <v>5174</v>
      </c>
      <c r="AJ328" s="65">
        <f t="shared" si="77"/>
        <v>5277</v>
      </c>
      <c r="AK328" s="136">
        <f t="shared" si="78"/>
        <v>5277</v>
      </c>
      <c r="AL328" s="43">
        <f t="shared" si="79"/>
        <v>33.82692307692308</v>
      </c>
      <c r="AM328" s="43"/>
      <c r="AN328" s="43"/>
      <c r="AO328" s="43"/>
      <c r="AP328" s="43"/>
      <c r="AQ328" s="43"/>
      <c r="AR328" s="5"/>
      <c r="AS328" s="5"/>
      <c r="AT328" s="5"/>
      <c r="AU328" s="5"/>
      <c r="AV328" s="5"/>
      <c r="AW328" s="5"/>
      <c r="AX328" s="6"/>
    </row>
    <row r="329" spans="1:50" x14ac:dyDescent="0.15">
      <c r="A329" s="108">
        <v>15</v>
      </c>
      <c r="B329" s="108">
        <v>3</v>
      </c>
      <c r="C329" s="108">
        <f t="shared" si="65"/>
        <v>3</v>
      </c>
      <c r="D329" s="108" t="str">
        <f t="shared" si="66"/>
        <v>15_3</v>
      </c>
      <c r="E329" s="109">
        <v>5061</v>
      </c>
      <c r="F329" s="108"/>
      <c r="G329" s="108">
        <v>15</v>
      </c>
      <c r="H329" s="108">
        <v>3</v>
      </c>
      <c r="I329" s="108">
        <f t="shared" si="67"/>
        <v>3</v>
      </c>
      <c r="J329" s="108" t="str">
        <f t="shared" si="68"/>
        <v>15_3</v>
      </c>
      <c r="K329" s="109">
        <v>5225</v>
      </c>
      <c r="L329" s="5"/>
      <c r="M329" s="108">
        <v>15</v>
      </c>
      <c r="N329" s="108">
        <v>3</v>
      </c>
      <c r="O329" s="108">
        <f t="shared" si="69"/>
        <v>3</v>
      </c>
      <c r="P329" s="108" t="str">
        <f t="shared" si="70"/>
        <v>15_3</v>
      </c>
      <c r="Q329" s="109">
        <v>5356</v>
      </c>
      <c r="R329" s="109"/>
      <c r="S329" s="108">
        <v>15</v>
      </c>
      <c r="T329" s="108">
        <v>3</v>
      </c>
      <c r="U329" s="108">
        <f t="shared" si="71"/>
        <v>3</v>
      </c>
      <c r="V329" s="108" t="str">
        <f t="shared" si="72"/>
        <v>15_3</v>
      </c>
      <c r="W329" s="109">
        <v>5356</v>
      </c>
      <c r="X329" s="109"/>
      <c r="Y329" s="108">
        <v>15</v>
      </c>
      <c r="Z329" s="108">
        <v>3</v>
      </c>
      <c r="AA329" s="108">
        <f t="shared" si="73"/>
        <v>3</v>
      </c>
      <c r="AB329" s="108" t="str">
        <f t="shared" si="74"/>
        <v>15_3</v>
      </c>
      <c r="AC329" s="109">
        <v>5463</v>
      </c>
      <c r="AD329" s="50"/>
      <c r="AE329" s="108">
        <v>15</v>
      </c>
      <c r="AF329" s="108">
        <v>3</v>
      </c>
      <c r="AG329" s="108">
        <f t="shared" si="75"/>
        <v>3</v>
      </c>
      <c r="AH329" s="108" t="str">
        <f t="shared" si="64"/>
        <v>15_3</v>
      </c>
      <c r="AI329" s="65">
        <f t="shared" si="76"/>
        <v>5356</v>
      </c>
      <c r="AJ329" s="65">
        <f t="shared" si="77"/>
        <v>5463</v>
      </c>
      <c r="AK329" s="136">
        <f t="shared" si="78"/>
        <v>5463</v>
      </c>
      <c r="AL329" s="43">
        <f t="shared" si="79"/>
        <v>35.019230769230766</v>
      </c>
      <c r="AM329" s="43"/>
      <c r="AN329" s="43"/>
      <c r="AO329" s="43"/>
      <c r="AP329" s="43"/>
      <c r="AQ329" s="43"/>
      <c r="AR329" s="5"/>
      <c r="AS329" s="5"/>
      <c r="AT329" s="5"/>
      <c r="AU329" s="5"/>
      <c r="AV329" s="5"/>
      <c r="AW329" s="5"/>
      <c r="AX329" s="6"/>
    </row>
    <row r="330" spans="1:50" x14ac:dyDescent="0.15">
      <c r="A330" s="108">
        <v>15</v>
      </c>
      <c r="B330" s="108">
        <v>4</v>
      </c>
      <c r="C330" s="108">
        <f t="shared" si="65"/>
        <v>4</v>
      </c>
      <c r="D330" s="108" t="str">
        <f t="shared" si="66"/>
        <v>15_4</v>
      </c>
      <c r="E330" s="109">
        <v>5243</v>
      </c>
      <c r="F330" s="108"/>
      <c r="G330" s="108">
        <v>15</v>
      </c>
      <c r="H330" s="108">
        <v>4</v>
      </c>
      <c r="I330" s="108">
        <f t="shared" si="67"/>
        <v>4</v>
      </c>
      <c r="J330" s="108" t="str">
        <f t="shared" si="68"/>
        <v>15_4</v>
      </c>
      <c r="K330" s="109">
        <v>5413</v>
      </c>
      <c r="L330" s="5"/>
      <c r="M330" s="108">
        <v>15</v>
      </c>
      <c r="N330" s="108">
        <v>4</v>
      </c>
      <c r="O330" s="108">
        <f t="shared" si="69"/>
        <v>4</v>
      </c>
      <c r="P330" s="108" t="str">
        <f t="shared" si="70"/>
        <v>15_4</v>
      </c>
      <c r="Q330" s="109">
        <v>5548</v>
      </c>
      <c r="R330" s="109"/>
      <c r="S330" s="108">
        <v>15</v>
      </c>
      <c r="T330" s="108">
        <v>4</v>
      </c>
      <c r="U330" s="108">
        <f t="shared" si="71"/>
        <v>4</v>
      </c>
      <c r="V330" s="108" t="str">
        <f t="shared" si="72"/>
        <v>15_4</v>
      </c>
      <c r="W330" s="109">
        <v>5548</v>
      </c>
      <c r="X330" s="109"/>
      <c r="Y330" s="108">
        <v>15</v>
      </c>
      <c r="Z330" s="108">
        <v>4</v>
      </c>
      <c r="AA330" s="108">
        <f t="shared" si="73"/>
        <v>4</v>
      </c>
      <c r="AB330" s="108" t="str">
        <f t="shared" si="74"/>
        <v>15_4</v>
      </c>
      <c r="AC330" s="109">
        <v>5659</v>
      </c>
      <c r="AD330" s="50"/>
      <c r="AE330" s="108">
        <v>15</v>
      </c>
      <c r="AF330" s="108">
        <v>4</v>
      </c>
      <c r="AG330" s="108">
        <f t="shared" si="75"/>
        <v>4</v>
      </c>
      <c r="AH330" s="108" t="str">
        <f t="shared" si="64"/>
        <v>15_4</v>
      </c>
      <c r="AI330" s="65">
        <f t="shared" si="76"/>
        <v>5548</v>
      </c>
      <c r="AJ330" s="65">
        <f t="shared" si="77"/>
        <v>5659</v>
      </c>
      <c r="AK330" s="136">
        <f t="shared" si="78"/>
        <v>5659</v>
      </c>
      <c r="AL330" s="43">
        <f t="shared" si="79"/>
        <v>36.275641025641029</v>
      </c>
      <c r="AM330" s="43"/>
      <c r="AN330" s="43"/>
      <c r="AO330" s="43"/>
      <c r="AP330" s="43"/>
      <c r="AQ330" s="43"/>
      <c r="AR330" s="5"/>
      <c r="AS330" s="5"/>
      <c r="AT330" s="5"/>
      <c r="AU330" s="5"/>
      <c r="AV330" s="5"/>
      <c r="AW330" s="5"/>
      <c r="AX330" s="6"/>
    </row>
    <row r="331" spans="1:50" x14ac:dyDescent="0.15">
      <c r="A331" s="108">
        <v>15</v>
      </c>
      <c r="B331" s="108">
        <v>5</v>
      </c>
      <c r="C331" s="108">
        <f t="shared" si="65"/>
        <v>5</v>
      </c>
      <c r="D331" s="108" t="str">
        <f t="shared" si="66"/>
        <v>15_5</v>
      </c>
      <c r="E331" s="109">
        <v>5427</v>
      </c>
      <c r="F331" s="108"/>
      <c r="G331" s="108">
        <v>15</v>
      </c>
      <c r="H331" s="108">
        <v>5</v>
      </c>
      <c r="I331" s="108">
        <f t="shared" si="67"/>
        <v>5</v>
      </c>
      <c r="J331" s="108" t="str">
        <f t="shared" si="68"/>
        <v>15_5</v>
      </c>
      <c r="K331" s="109">
        <v>5603</v>
      </c>
      <c r="L331" s="5"/>
      <c r="M331" s="108">
        <v>15</v>
      </c>
      <c r="N331" s="108">
        <v>5</v>
      </c>
      <c r="O331" s="108">
        <f t="shared" si="69"/>
        <v>5</v>
      </c>
      <c r="P331" s="108" t="str">
        <f t="shared" si="70"/>
        <v>15_5</v>
      </c>
      <c r="Q331" s="109">
        <v>5743</v>
      </c>
      <c r="R331" s="109"/>
      <c r="S331" s="108">
        <v>15</v>
      </c>
      <c r="T331" s="108">
        <v>5</v>
      </c>
      <c r="U331" s="108">
        <f t="shared" si="71"/>
        <v>5</v>
      </c>
      <c r="V331" s="108" t="str">
        <f t="shared" si="72"/>
        <v>15_5</v>
      </c>
      <c r="W331" s="109">
        <v>5743</v>
      </c>
      <c r="X331" s="109"/>
      <c r="Y331" s="108">
        <v>15</v>
      </c>
      <c r="Z331" s="108">
        <v>5</v>
      </c>
      <c r="AA331" s="108">
        <f t="shared" si="73"/>
        <v>5</v>
      </c>
      <c r="AB331" s="108" t="str">
        <f t="shared" si="74"/>
        <v>15_5</v>
      </c>
      <c r="AC331" s="109">
        <v>5858</v>
      </c>
      <c r="AD331" s="50"/>
      <c r="AE331" s="108">
        <v>15</v>
      </c>
      <c r="AF331" s="108">
        <v>5</v>
      </c>
      <c r="AG331" s="108">
        <f t="shared" si="75"/>
        <v>5</v>
      </c>
      <c r="AH331" s="108" t="str">
        <f t="shared" si="64"/>
        <v>15_5</v>
      </c>
      <c r="AI331" s="65">
        <f t="shared" si="76"/>
        <v>5743</v>
      </c>
      <c r="AJ331" s="65">
        <f t="shared" si="77"/>
        <v>5858</v>
      </c>
      <c r="AK331" s="136">
        <f t="shared" si="78"/>
        <v>5858</v>
      </c>
      <c r="AL331" s="43">
        <f t="shared" si="79"/>
        <v>37.551282051282051</v>
      </c>
      <c r="AM331" s="43"/>
      <c r="AN331" s="43"/>
      <c r="AO331" s="43"/>
      <c r="AP331" s="43"/>
      <c r="AQ331" s="43"/>
      <c r="AR331" s="5"/>
      <c r="AS331" s="5"/>
      <c r="AT331" s="5"/>
      <c r="AU331" s="5"/>
      <c r="AV331" s="5"/>
      <c r="AW331" s="5"/>
      <c r="AX331" s="6"/>
    </row>
    <row r="332" spans="1:50" x14ac:dyDescent="0.15">
      <c r="A332" s="108">
        <v>15</v>
      </c>
      <c r="B332" s="108">
        <v>6</v>
      </c>
      <c r="C332" s="108">
        <f t="shared" si="65"/>
        <v>6</v>
      </c>
      <c r="D332" s="108" t="str">
        <f t="shared" si="66"/>
        <v>15_6</v>
      </c>
      <c r="E332" s="109">
        <v>5618</v>
      </c>
      <c r="F332" s="108"/>
      <c r="G332" s="108">
        <v>15</v>
      </c>
      <c r="H332" s="108">
        <v>6</v>
      </c>
      <c r="I332" s="108">
        <f t="shared" si="67"/>
        <v>6</v>
      </c>
      <c r="J332" s="108" t="str">
        <f t="shared" si="68"/>
        <v>15_6</v>
      </c>
      <c r="K332" s="109">
        <v>5801</v>
      </c>
      <c r="L332" s="5"/>
      <c r="M332" s="108">
        <v>15</v>
      </c>
      <c r="N332" s="108">
        <v>6</v>
      </c>
      <c r="O332" s="108">
        <f t="shared" si="69"/>
        <v>6</v>
      </c>
      <c r="P332" s="108" t="str">
        <f t="shared" si="70"/>
        <v>15_6</v>
      </c>
      <c r="Q332" s="109">
        <v>5946</v>
      </c>
      <c r="R332" s="109"/>
      <c r="S332" s="108">
        <v>15</v>
      </c>
      <c r="T332" s="108">
        <v>6</v>
      </c>
      <c r="U332" s="108">
        <f t="shared" si="71"/>
        <v>6</v>
      </c>
      <c r="V332" s="108" t="str">
        <f t="shared" si="72"/>
        <v>15_6</v>
      </c>
      <c r="W332" s="109">
        <v>5946</v>
      </c>
      <c r="X332" s="109"/>
      <c r="Y332" s="108">
        <v>15</v>
      </c>
      <c r="Z332" s="108">
        <v>6</v>
      </c>
      <c r="AA332" s="108">
        <f t="shared" si="73"/>
        <v>6</v>
      </c>
      <c r="AB332" s="108" t="str">
        <f t="shared" si="74"/>
        <v>15_6</v>
      </c>
      <c r="AC332" s="109">
        <v>6065</v>
      </c>
      <c r="AD332" s="50"/>
      <c r="AE332" s="108">
        <v>15</v>
      </c>
      <c r="AF332" s="108">
        <v>6</v>
      </c>
      <c r="AG332" s="108">
        <f t="shared" si="75"/>
        <v>6</v>
      </c>
      <c r="AH332" s="108" t="str">
        <f t="shared" si="64"/>
        <v>15_6</v>
      </c>
      <c r="AI332" s="65">
        <f t="shared" si="76"/>
        <v>5946</v>
      </c>
      <c r="AJ332" s="65">
        <f t="shared" si="77"/>
        <v>6065</v>
      </c>
      <c r="AK332" s="136">
        <f t="shared" si="78"/>
        <v>6065</v>
      </c>
      <c r="AL332" s="43">
        <f t="shared" si="79"/>
        <v>38.878205128205131</v>
      </c>
      <c r="AM332" s="43"/>
      <c r="AN332" s="43"/>
      <c r="AO332" s="43"/>
      <c r="AP332" s="43"/>
      <c r="AQ332" s="43"/>
      <c r="AR332" s="5"/>
      <c r="AS332" s="5"/>
      <c r="AT332" s="5"/>
      <c r="AU332" s="5"/>
      <c r="AV332" s="5"/>
      <c r="AW332" s="5"/>
      <c r="AX332" s="6"/>
    </row>
    <row r="333" spans="1:50" x14ac:dyDescent="0.15">
      <c r="A333" s="108">
        <v>15</v>
      </c>
      <c r="B333" s="108">
        <v>7</v>
      </c>
      <c r="C333" s="108">
        <f t="shared" si="65"/>
        <v>7</v>
      </c>
      <c r="D333" s="108" t="str">
        <f t="shared" si="66"/>
        <v>15_7</v>
      </c>
      <c r="E333" s="109">
        <v>5826</v>
      </c>
      <c r="F333" s="108"/>
      <c r="G333" s="108">
        <v>15</v>
      </c>
      <c r="H333" s="108">
        <v>7</v>
      </c>
      <c r="I333" s="108">
        <f t="shared" si="67"/>
        <v>7</v>
      </c>
      <c r="J333" s="108" t="str">
        <f t="shared" si="68"/>
        <v>15_7</v>
      </c>
      <c r="K333" s="109">
        <v>6015</v>
      </c>
      <c r="L333" s="5"/>
      <c r="M333" s="108">
        <v>15</v>
      </c>
      <c r="N333" s="108">
        <v>7</v>
      </c>
      <c r="O333" s="108">
        <f t="shared" si="69"/>
        <v>7</v>
      </c>
      <c r="P333" s="108" t="str">
        <f t="shared" si="70"/>
        <v>15_7</v>
      </c>
      <c r="Q333" s="109">
        <v>6165</v>
      </c>
      <c r="R333" s="109"/>
      <c r="S333" s="108">
        <v>15</v>
      </c>
      <c r="T333" s="108">
        <v>7</v>
      </c>
      <c r="U333" s="108">
        <f t="shared" si="71"/>
        <v>7</v>
      </c>
      <c r="V333" s="108" t="str">
        <f t="shared" si="72"/>
        <v>15_7</v>
      </c>
      <c r="W333" s="109">
        <v>6165</v>
      </c>
      <c r="X333" s="109"/>
      <c r="Y333" s="108">
        <v>15</v>
      </c>
      <c r="Z333" s="108">
        <v>7</v>
      </c>
      <c r="AA333" s="108">
        <f t="shared" si="73"/>
        <v>7</v>
      </c>
      <c r="AB333" s="108" t="str">
        <f t="shared" si="74"/>
        <v>15_7</v>
      </c>
      <c r="AC333" s="109">
        <v>6288</v>
      </c>
      <c r="AD333" s="50"/>
      <c r="AE333" s="108">
        <v>15</v>
      </c>
      <c r="AF333" s="108">
        <v>7</v>
      </c>
      <c r="AG333" s="108">
        <f t="shared" si="75"/>
        <v>7</v>
      </c>
      <c r="AH333" s="108" t="str">
        <f t="shared" si="64"/>
        <v>15_7</v>
      </c>
      <c r="AI333" s="65">
        <f t="shared" si="76"/>
        <v>6165</v>
      </c>
      <c r="AJ333" s="65">
        <f t="shared" si="77"/>
        <v>6288</v>
      </c>
      <c r="AK333" s="136">
        <f t="shared" si="78"/>
        <v>6288</v>
      </c>
      <c r="AL333" s="43">
        <f t="shared" si="79"/>
        <v>40.307692307692307</v>
      </c>
      <c r="AM333" s="43"/>
      <c r="AN333" s="43"/>
      <c r="AO333" s="43"/>
      <c r="AP333" s="43"/>
      <c r="AQ333" s="43"/>
      <c r="AR333" s="5"/>
      <c r="AS333" s="5"/>
      <c r="AT333" s="5"/>
      <c r="AU333" s="5"/>
      <c r="AV333" s="5"/>
      <c r="AW333" s="5"/>
      <c r="AX333" s="6"/>
    </row>
    <row r="334" spans="1:50" x14ac:dyDescent="0.15">
      <c r="A334" s="108">
        <v>15</v>
      </c>
      <c r="B334" s="108">
        <v>8</v>
      </c>
      <c r="C334" s="108">
        <f t="shared" si="65"/>
        <v>8</v>
      </c>
      <c r="D334" s="108" t="str">
        <f t="shared" si="66"/>
        <v>15_8</v>
      </c>
      <c r="E334" s="109">
        <v>6039</v>
      </c>
      <c r="F334" s="108"/>
      <c r="G334" s="108">
        <v>15</v>
      </c>
      <c r="H334" s="108">
        <v>8</v>
      </c>
      <c r="I334" s="108">
        <f t="shared" si="67"/>
        <v>8</v>
      </c>
      <c r="J334" s="108" t="str">
        <f t="shared" si="68"/>
        <v>15_8</v>
      </c>
      <c r="K334" s="109">
        <v>6235</v>
      </c>
      <c r="L334" s="5"/>
      <c r="M334" s="108">
        <v>15</v>
      </c>
      <c r="N334" s="108">
        <v>8</v>
      </c>
      <c r="O334" s="108">
        <f t="shared" si="69"/>
        <v>8</v>
      </c>
      <c r="P334" s="108" t="str">
        <f t="shared" si="70"/>
        <v>15_8</v>
      </c>
      <c r="Q334" s="109">
        <v>6391</v>
      </c>
      <c r="R334" s="109"/>
      <c r="S334" s="108">
        <v>15</v>
      </c>
      <c r="T334" s="108">
        <v>8</v>
      </c>
      <c r="U334" s="108">
        <f t="shared" si="71"/>
        <v>8</v>
      </c>
      <c r="V334" s="108" t="str">
        <f t="shared" si="72"/>
        <v>15_8</v>
      </c>
      <c r="W334" s="109">
        <v>6391</v>
      </c>
      <c r="X334" s="109"/>
      <c r="Y334" s="108">
        <v>15</v>
      </c>
      <c r="Z334" s="108">
        <v>8</v>
      </c>
      <c r="AA334" s="108">
        <f t="shared" si="73"/>
        <v>8</v>
      </c>
      <c r="AB334" s="108" t="str">
        <f t="shared" si="74"/>
        <v>15_8</v>
      </c>
      <c r="AC334" s="109">
        <v>6519</v>
      </c>
      <c r="AD334" s="50"/>
      <c r="AE334" s="108">
        <v>15</v>
      </c>
      <c r="AF334" s="108">
        <v>8</v>
      </c>
      <c r="AG334" s="108">
        <f t="shared" si="75"/>
        <v>8</v>
      </c>
      <c r="AH334" s="108" t="str">
        <f t="shared" si="64"/>
        <v>15_8</v>
      </c>
      <c r="AI334" s="65">
        <f t="shared" si="76"/>
        <v>6391</v>
      </c>
      <c r="AJ334" s="65">
        <f t="shared" si="77"/>
        <v>6519</v>
      </c>
      <c r="AK334" s="136">
        <f t="shared" si="78"/>
        <v>6519</v>
      </c>
      <c r="AL334" s="43">
        <f t="shared" si="79"/>
        <v>41.78846153846154</v>
      </c>
      <c r="AM334" s="43"/>
      <c r="AN334" s="43"/>
      <c r="AO334" s="43"/>
      <c r="AP334" s="43"/>
      <c r="AQ334" s="43"/>
      <c r="AR334" s="5"/>
      <c r="AS334" s="5"/>
      <c r="AT334" s="5"/>
      <c r="AU334" s="5"/>
      <c r="AV334" s="5"/>
      <c r="AW334" s="5"/>
      <c r="AX334" s="6"/>
    </row>
    <row r="335" spans="1:50" x14ac:dyDescent="0.15">
      <c r="A335" s="108">
        <v>15</v>
      </c>
      <c r="B335" s="108">
        <v>9</v>
      </c>
      <c r="C335" s="108">
        <f t="shared" si="65"/>
        <v>9</v>
      </c>
      <c r="D335" s="108" t="str">
        <f t="shared" si="66"/>
        <v>15_9</v>
      </c>
      <c r="E335" s="109">
        <v>6262</v>
      </c>
      <c r="F335" s="108"/>
      <c r="G335" s="108">
        <v>15</v>
      </c>
      <c r="H335" s="108">
        <v>9</v>
      </c>
      <c r="I335" s="108">
        <f t="shared" si="67"/>
        <v>9</v>
      </c>
      <c r="J335" s="108" t="str">
        <f t="shared" si="68"/>
        <v>15_9</v>
      </c>
      <c r="K335" s="109">
        <v>6466</v>
      </c>
      <c r="L335" s="5"/>
      <c r="M335" s="108">
        <v>15</v>
      </c>
      <c r="N335" s="108">
        <v>9</v>
      </c>
      <c r="O335" s="108">
        <f t="shared" si="69"/>
        <v>9</v>
      </c>
      <c r="P335" s="108" t="str">
        <f t="shared" si="70"/>
        <v>15_9</v>
      </c>
      <c r="Q335" s="109">
        <v>6628</v>
      </c>
      <c r="R335" s="109"/>
      <c r="S335" s="108">
        <v>15</v>
      </c>
      <c r="T335" s="108">
        <v>9</v>
      </c>
      <c r="U335" s="108">
        <f t="shared" si="71"/>
        <v>9</v>
      </c>
      <c r="V335" s="108" t="str">
        <f t="shared" si="72"/>
        <v>15_9</v>
      </c>
      <c r="W335" s="109">
        <v>6628</v>
      </c>
      <c r="X335" s="109"/>
      <c r="Y335" s="108">
        <v>15</v>
      </c>
      <c r="Z335" s="108">
        <v>9</v>
      </c>
      <c r="AA335" s="108">
        <f t="shared" si="73"/>
        <v>9</v>
      </c>
      <c r="AB335" s="108" t="str">
        <f t="shared" si="74"/>
        <v>15_9</v>
      </c>
      <c r="AC335" s="109">
        <v>6761</v>
      </c>
      <c r="AD335" s="50"/>
      <c r="AE335" s="108">
        <v>15</v>
      </c>
      <c r="AF335" s="108">
        <v>9</v>
      </c>
      <c r="AG335" s="108">
        <f t="shared" si="75"/>
        <v>9</v>
      </c>
      <c r="AH335" s="108" t="str">
        <f t="shared" si="64"/>
        <v>15_9</v>
      </c>
      <c r="AI335" s="65">
        <f t="shared" si="76"/>
        <v>6628</v>
      </c>
      <c r="AJ335" s="65">
        <f t="shared" si="77"/>
        <v>6761</v>
      </c>
      <c r="AK335" s="136">
        <f t="shared" si="78"/>
        <v>6761</v>
      </c>
      <c r="AL335" s="43">
        <f t="shared" si="79"/>
        <v>43.339743589743591</v>
      </c>
      <c r="AM335" s="43"/>
      <c r="AN335" s="43"/>
      <c r="AO335" s="43"/>
      <c r="AP335" s="43"/>
      <c r="AQ335" s="43"/>
      <c r="AR335" s="5"/>
      <c r="AS335" s="5"/>
      <c r="AT335" s="5"/>
      <c r="AU335" s="5"/>
      <c r="AV335" s="5"/>
      <c r="AW335" s="5"/>
      <c r="AX335" s="6"/>
    </row>
    <row r="336" spans="1:50" x14ac:dyDescent="0.15">
      <c r="A336" s="108">
        <v>15</v>
      </c>
      <c r="B336" s="108">
        <v>10</v>
      </c>
      <c r="C336" s="108">
        <f t="shared" si="65"/>
        <v>10</v>
      </c>
      <c r="D336" s="108" t="str">
        <f t="shared" si="66"/>
        <v>15_10</v>
      </c>
      <c r="E336" s="109">
        <v>6602</v>
      </c>
      <c r="F336" s="108"/>
      <c r="G336" s="108">
        <v>15</v>
      </c>
      <c r="H336" s="108">
        <v>10</v>
      </c>
      <c r="I336" s="108">
        <f t="shared" si="67"/>
        <v>10</v>
      </c>
      <c r="J336" s="108" t="str">
        <f t="shared" si="68"/>
        <v>15_10</v>
      </c>
      <c r="K336" s="109">
        <v>6817</v>
      </c>
      <c r="L336" s="5"/>
      <c r="M336" s="108">
        <v>15</v>
      </c>
      <c r="N336" s="108">
        <v>10</v>
      </c>
      <c r="O336" s="108">
        <f t="shared" si="69"/>
        <v>10</v>
      </c>
      <c r="P336" s="108" t="str">
        <f t="shared" si="70"/>
        <v>15_10</v>
      </c>
      <c r="Q336" s="109">
        <v>6987</v>
      </c>
      <c r="R336" s="109"/>
      <c r="S336" s="108">
        <v>15</v>
      </c>
      <c r="T336" s="108">
        <v>10</v>
      </c>
      <c r="U336" s="108">
        <f t="shared" si="71"/>
        <v>10</v>
      </c>
      <c r="V336" s="108" t="str">
        <f t="shared" si="72"/>
        <v>15_10</v>
      </c>
      <c r="W336" s="109">
        <v>6987</v>
      </c>
      <c r="X336" s="109"/>
      <c r="Y336" s="108">
        <v>15</v>
      </c>
      <c r="Z336" s="108">
        <v>10</v>
      </c>
      <c r="AA336" s="108">
        <f t="shared" si="73"/>
        <v>10</v>
      </c>
      <c r="AB336" s="108" t="str">
        <f t="shared" si="74"/>
        <v>15_10</v>
      </c>
      <c r="AC336" s="109">
        <v>7127</v>
      </c>
      <c r="AD336" s="50"/>
      <c r="AE336" s="108">
        <v>15</v>
      </c>
      <c r="AF336" s="108">
        <v>10</v>
      </c>
      <c r="AG336" s="108">
        <f t="shared" si="75"/>
        <v>10</v>
      </c>
      <c r="AH336" s="108" t="str">
        <f t="shared" si="64"/>
        <v>15_10</v>
      </c>
      <c r="AI336" s="65">
        <f t="shared" si="76"/>
        <v>6987</v>
      </c>
      <c r="AJ336" s="65">
        <f t="shared" si="77"/>
        <v>7127</v>
      </c>
      <c r="AK336" s="136">
        <f t="shared" si="78"/>
        <v>7127</v>
      </c>
      <c r="AL336" s="43">
        <f t="shared" si="79"/>
        <v>45.685897435897438</v>
      </c>
      <c r="AM336" s="43"/>
      <c r="AN336" s="43"/>
      <c r="AO336" s="43"/>
      <c r="AP336" s="43"/>
      <c r="AQ336" s="43"/>
      <c r="AR336" s="5"/>
      <c r="AS336" s="5"/>
      <c r="AT336" s="5"/>
      <c r="AU336" s="5"/>
      <c r="AV336" s="5"/>
      <c r="AW336" s="5"/>
      <c r="AX336" s="6"/>
    </row>
    <row r="337" spans="1:50" x14ac:dyDescent="0.15">
      <c r="A337" s="108">
        <v>15</v>
      </c>
      <c r="B337" s="108">
        <v>11</v>
      </c>
      <c r="C337" s="108">
        <f t="shared" si="65"/>
        <v>11</v>
      </c>
      <c r="D337" s="108" t="str">
        <f t="shared" si="66"/>
        <v>15_11</v>
      </c>
      <c r="E337" s="109">
        <v>6957</v>
      </c>
      <c r="F337" s="108"/>
      <c r="G337" s="108">
        <v>15</v>
      </c>
      <c r="H337" s="108">
        <v>11</v>
      </c>
      <c r="I337" s="108">
        <f t="shared" si="67"/>
        <v>11</v>
      </c>
      <c r="J337" s="108" t="str">
        <f t="shared" si="68"/>
        <v>15_11</v>
      </c>
      <c r="K337" s="109">
        <v>7183</v>
      </c>
      <c r="L337" s="5"/>
      <c r="M337" s="108">
        <v>15</v>
      </c>
      <c r="N337" s="108">
        <v>11</v>
      </c>
      <c r="O337" s="108">
        <f t="shared" si="69"/>
        <v>11</v>
      </c>
      <c r="P337" s="108" t="str">
        <f t="shared" si="70"/>
        <v>15_11</v>
      </c>
      <c r="Q337" s="109">
        <v>7363</v>
      </c>
      <c r="R337" s="109"/>
      <c r="S337" s="108">
        <v>15</v>
      </c>
      <c r="T337" s="108">
        <v>11</v>
      </c>
      <c r="U337" s="108">
        <f t="shared" si="71"/>
        <v>11</v>
      </c>
      <c r="V337" s="108" t="str">
        <f t="shared" si="72"/>
        <v>15_11</v>
      </c>
      <c r="W337" s="109">
        <v>7363</v>
      </c>
      <c r="X337" s="109"/>
      <c r="Y337" s="108">
        <v>15</v>
      </c>
      <c r="Z337" s="108">
        <v>11</v>
      </c>
      <c r="AA337" s="108">
        <f t="shared" si="73"/>
        <v>11</v>
      </c>
      <c r="AB337" s="108" t="str">
        <f t="shared" si="74"/>
        <v>15_11</v>
      </c>
      <c r="AC337" s="109">
        <v>7510</v>
      </c>
      <c r="AD337" s="50"/>
      <c r="AE337" s="108">
        <v>15</v>
      </c>
      <c r="AF337" s="108">
        <v>11</v>
      </c>
      <c r="AG337" s="108">
        <f t="shared" si="75"/>
        <v>11</v>
      </c>
      <c r="AH337" s="108" t="str">
        <f t="shared" ref="AH337:AH346" si="80">AE337&amp;"_"&amp;AF337</f>
        <v>15_11</v>
      </c>
      <c r="AI337" s="65">
        <f t="shared" si="76"/>
        <v>7363</v>
      </c>
      <c r="AJ337" s="65">
        <f t="shared" si="77"/>
        <v>7510</v>
      </c>
      <c r="AK337" s="136">
        <f t="shared" si="78"/>
        <v>7510</v>
      </c>
      <c r="AL337" s="43">
        <f t="shared" si="79"/>
        <v>48.141025641025642</v>
      </c>
      <c r="AM337" s="43"/>
      <c r="AN337" s="43"/>
      <c r="AO337" s="43"/>
      <c r="AP337" s="43"/>
      <c r="AQ337" s="43"/>
      <c r="AR337" s="5"/>
      <c r="AS337" s="5"/>
      <c r="AT337" s="5"/>
      <c r="AU337" s="5"/>
      <c r="AV337" s="5"/>
      <c r="AW337" s="5"/>
      <c r="AX337" s="6"/>
    </row>
    <row r="338" spans="1:50" x14ac:dyDescent="0.15">
      <c r="A338" s="108">
        <v>15</v>
      </c>
      <c r="B338" s="108">
        <v>12</v>
      </c>
      <c r="C338" s="108">
        <f t="shared" ref="C338:C346" si="81">B338</f>
        <v>12</v>
      </c>
      <c r="D338" s="108" t="str">
        <f t="shared" ref="D338:D346" si="82">A338&amp;"_"&amp;B338</f>
        <v>15_12</v>
      </c>
      <c r="E338" s="109">
        <v>7330</v>
      </c>
      <c r="F338" s="108"/>
      <c r="G338" s="108">
        <v>15</v>
      </c>
      <c r="H338" s="108">
        <v>12</v>
      </c>
      <c r="I338" s="108">
        <f t="shared" ref="I338:I346" si="83">H338</f>
        <v>12</v>
      </c>
      <c r="J338" s="108" t="str">
        <f t="shared" ref="J338:J346" si="84">G338&amp;"_"&amp;H338</f>
        <v>15_12</v>
      </c>
      <c r="K338" s="109">
        <v>7568</v>
      </c>
      <c r="L338" s="5"/>
      <c r="M338" s="108">
        <v>15</v>
      </c>
      <c r="N338" s="108">
        <v>12</v>
      </c>
      <c r="O338" s="108">
        <f t="shared" ref="O338:O346" si="85">N338</f>
        <v>12</v>
      </c>
      <c r="P338" s="108" t="str">
        <f t="shared" ref="P338:P346" si="86">M338&amp;"_"&amp;N338</f>
        <v>15_12</v>
      </c>
      <c r="Q338" s="109">
        <v>7757</v>
      </c>
      <c r="R338" s="109"/>
      <c r="S338" s="108">
        <v>15</v>
      </c>
      <c r="T338" s="108">
        <v>12</v>
      </c>
      <c r="U338" s="108">
        <f t="shared" ref="U338:U346" si="87">T338</f>
        <v>12</v>
      </c>
      <c r="V338" s="108" t="str">
        <f t="shared" ref="V338:V346" si="88">S338&amp;"_"&amp;T338</f>
        <v>15_12</v>
      </c>
      <c r="W338" s="109">
        <v>7757</v>
      </c>
      <c r="X338" s="109"/>
      <c r="Y338" s="108">
        <v>15</v>
      </c>
      <c r="Z338" s="108">
        <v>12</v>
      </c>
      <c r="AA338" s="108">
        <f t="shared" ref="AA338:AA346" si="89">Z338</f>
        <v>12</v>
      </c>
      <c r="AB338" s="108" t="str">
        <f t="shared" ref="AB338:AB346" si="90">Y338&amp;"_"&amp;Z338</f>
        <v>15_12</v>
      </c>
      <c r="AC338" s="109">
        <v>7912</v>
      </c>
      <c r="AD338" s="50"/>
      <c r="AE338" s="108">
        <v>15</v>
      </c>
      <c r="AF338" s="108">
        <v>12</v>
      </c>
      <c r="AG338" s="108">
        <f t="shared" ref="AG338:AG346" si="91">AF338</f>
        <v>12</v>
      </c>
      <c r="AH338" s="108" t="str">
        <f t="shared" si="80"/>
        <v>15_12</v>
      </c>
      <c r="AI338" s="65">
        <f t="shared" ref="AI338:AI346" si="92">INDEX($W$17:$W$346,MATCH($AH338,$V$17:$V$346,0))</f>
        <v>7757</v>
      </c>
      <c r="AJ338" s="65">
        <f t="shared" ref="AJ338:AJ346" si="93">INDEX($AC$17:$AC$346,MATCH(AH338,$AB$17:$AB$346,0))</f>
        <v>7912</v>
      </c>
      <c r="AK338" s="136">
        <f t="shared" ref="AK338:AK346" si="94">IFERROR($D$6*AI338+$D$7*AJ338,"")</f>
        <v>7912</v>
      </c>
      <c r="AL338" s="43">
        <f t="shared" si="79"/>
        <v>50.717948717948715</v>
      </c>
      <c r="AM338" s="43"/>
      <c r="AN338" s="43"/>
      <c r="AO338" s="43"/>
      <c r="AP338" s="43"/>
      <c r="AQ338" s="43"/>
      <c r="AR338" s="5"/>
      <c r="AS338" s="5"/>
      <c r="AT338" s="5"/>
      <c r="AU338" s="5"/>
      <c r="AV338" s="5"/>
      <c r="AW338" s="5"/>
      <c r="AX338" s="6"/>
    </row>
    <row r="339" spans="1:50" x14ac:dyDescent="0.15">
      <c r="A339" s="108">
        <v>15</v>
      </c>
      <c r="B339" s="108">
        <v>13</v>
      </c>
      <c r="C339" s="108">
        <f t="shared" si="81"/>
        <v>13</v>
      </c>
      <c r="D339" s="108" t="str">
        <f t="shared" si="82"/>
        <v>15_13</v>
      </c>
      <c r="E339" s="109">
        <v>7725</v>
      </c>
      <c r="F339" s="108"/>
      <c r="G339" s="108">
        <v>15</v>
      </c>
      <c r="H339" s="108">
        <v>13</v>
      </c>
      <c r="I339" s="108">
        <f t="shared" si="83"/>
        <v>13</v>
      </c>
      <c r="J339" s="108" t="str">
        <f t="shared" si="84"/>
        <v>15_13</v>
      </c>
      <c r="K339" s="109">
        <v>7976</v>
      </c>
      <c r="L339" s="5"/>
      <c r="M339" s="108">
        <v>15</v>
      </c>
      <c r="N339" s="108">
        <v>13</v>
      </c>
      <c r="O339" s="108">
        <f t="shared" si="85"/>
        <v>13</v>
      </c>
      <c r="P339" s="108" t="str">
        <f t="shared" si="86"/>
        <v>15_13</v>
      </c>
      <c r="Q339" s="109">
        <v>8175</v>
      </c>
      <c r="R339" s="109"/>
      <c r="S339" s="108">
        <v>15</v>
      </c>
      <c r="T339" s="108">
        <v>13</v>
      </c>
      <c r="U339" s="108">
        <f t="shared" si="87"/>
        <v>13</v>
      </c>
      <c r="V339" s="108" t="str">
        <f t="shared" si="88"/>
        <v>15_13</v>
      </c>
      <c r="W339" s="109">
        <v>8175</v>
      </c>
      <c r="X339" s="109"/>
      <c r="Y339" s="108">
        <v>15</v>
      </c>
      <c r="Z339" s="108">
        <v>13</v>
      </c>
      <c r="AA339" s="108">
        <f t="shared" si="89"/>
        <v>13</v>
      </c>
      <c r="AB339" s="108" t="str">
        <f t="shared" si="90"/>
        <v>15_13</v>
      </c>
      <c r="AC339" s="109">
        <v>8339</v>
      </c>
      <c r="AD339" s="50"/>
      <c r="AE339" s="108">
        <v>15</v>
      </c>
      <c r="AF339" s="108">
        <v>13</v>
      </c>
      <c r="AG339" s="108">
        <f t="shared" si="91"/>
        <v>13</v>
      </c>
      <c r="AH339" s="108" t="str">
        <f t="shared" si="80"/>
        <v>15_13</v>
      </c>
      <c r="AI339" s="65">
        <f t="shared" si="92"/>
        <v>8175</v>
      </c>
      <c r="AJ339" s="65">
        <f t="shared" si="93"/>
        <v>8339</v>
      </c>
      <c r="AK339" s="136">
        <f t="shared" si="94"/>
        <v>8339</v>
      </c>
      <c r="AL339" s="43">
        <f t="shared" ref="AL339:AL346" si="95">IFERROR(AK339/$D$10,"")</f>
        <v>53.455128205128204</v>
      </c>
      <c r="AM339" s="43"/>
      <c r="AN339" s="43"/>
      <c r="AO339" s="43"/>
      <c r="AP339" s="43"/>
      <c r="AQ339" s="43"/>
      <c r="AR339" s="5"/>
      <c r="AS339" s="5"/>
      <c r="AT339" s="5"/>
      <c r="AU339" s="5"/>
      <c r="AV339" s="5"/>
      <c r="AW339" s="5"/>
      <c r="AX339" s="6"/>
    </row>
    <row r="340" spans="1:50" x14ac:dyDescent="0.15">
      <c r="A340" s="108">
        <v>15</v>
      </c>
      <c r="B340" s="108" t="s">
        <v>3</v>
      </c>
      <c r="C340" s="108" t="str">
        <f t="shared" si="81"/>
        <v>u1</v>
      </c>
      <c r="D340" s="108" t="str">
        <f t="shared" si="82"/>
        <v>15_u1</v>
      </c>
      <c r="E340" s="109">
        <v>8139</v>
      </c>
      <c r="F340" s="108"/>
      <c r="G340" s="108">
        <v>15</v>
      </c>
      <c r="H340" s="108" t="s">
        <v>3</v>
      </c>
      <c r="I340" s="108" t="str">
        <f t="shared" si="83"/>
        <v>u1</v>
      </c>
      <c r="J340" s="108" t="str">
        <f t="shared" si="84"/>
        <v>15_u1</v>
      </c>
      <c r="K340" s="109">
        <v>8404</v>
      </c>
      <c r="L340" s="5"/>
      <c r="M340" s="108">
        <v>15</v>
      </c>
      <c r="N340" s="108" t="s">
        <v>3</v>
      </c>
      <c r="O340" s="108" t="str">
        <f t="shared" si="85"/>
        <v>u1</v>
      </c>
      <c r="P340" s="108" t="str">
        <f t="shared" si="86"/>
        <v>15_u1</v>
      </c>
      <c r="Q340" s="109">
        <v>8614</v>
      </c>
      <c r="R340" s="109"/>
      <c r="S340" s="108">
        <v>15</v>
      </c>
      <c r="T340" s="108" t="s">
        <v>3</v>
      </c>
      <c r="U340" s="108" t="str">
        <f t="shared" si="87"/>
        <v>u1</v>
      </c>
      <c r="V340" s="108" t="str">
        <f t="shared" si="88"/>
        <v>15_u1</v>
      </c>
      <c r="W340" s="109">
        <v>8614</v>
      </c>
      <c r="X340" s="109"/>
      <c r="Y340" s="108">
        <v>15</v>
      </c>
      <c r="Z340" s="108" t="s">
        <v>3</v>
      </c>
      <c r="AA340" s="108" t="str">
        <f t="shared" si="89"/>
        <v>u1</v>
      </c>
      <c r="AB340" s="108" t="str">
        <f t="shared" si="90"/>
        <v>15_u1</v>
      </c>
      <c r="AC340" s="109">
        <v>8786</v>
      </c>
      <c r="AD340" s="50"/>
      <c r="AE340" s="108">
        <v>15</v>
      </c>
      <c r="AF340" s="108" t="s">
        <v>3</v>
      </c>
      <c r="AG340" s="108" t="str">
        <f t="shared" si="91"/>
        <v>u1</v>
      </c>
      <c r="AH340" s="108" t="str">
        <f t="shared" si="80"/>
        <v>15_u1</v>
      </c>
      <c r="AI340" s="65">
        <f t="shared" si="92"/>
        <v>8614</v>
      </c>
      <c r="AJ340" s="65">
        <f t="shared" si="93"/>
        <v>8786</v>
      </c>
      <c r="AK340" s="136">
        <f t="shared" si="94"/>
        <v>8786</v>
      </c>
      <c r="AL340" s="43">
        <f t="shared" si="95"/>
        <v>56.320512820512818</v>
      </c>
      <c r="AM340" s="43"/>
      <c r="AN340" s="43"/>
      <c r="AO340" s="43"/>
      <c r="AP340" s="43"/>
      <c r="AQ340" s="43"/>
      <c r="AR340" s="5"/>
      <c r="AS340" s="5"/>
      <c r="AT340" s="5"/>
      <c r="AU340" s="5"/>
      <c r="AV340" s="5"/>
      <c r="AW340" s="5"/>
      <c r="AX340" s="6"/>
    </row>
    <row r="341" spans="1:50" x14ac:dyDescent="0.15">
      <c r="A341" s="108">
        <v>15</v>
      </c>
      <c r="B341" s="108" t="s">
        <v>4</v>
      </c>
      <c r="C341" s="108" t="str">
        <f t="shared" si="81"/>
        <v>u2</v>
      </c>
      <c r="D341" s="108" t="str">
        <f t="shared" si="82"/>
        <v>15_u2</v>
      </c>
      <c r="E341" s="109">
        <v>8577</v>
      </c>
      <c r="F341" s="108"/>
      <c r="G341" s="108">
        <v>15</v>
      </c>
      <c r="H341" s="108" t="s">
        <v>4</v>
      </c>
      <c r="I341" s="108" t="str">
        <f t="shared" si="83"/>
        <v>u2</v>
      </c>
      <c r="J341" s="108" t="str">
        <f t="shared" si="84"/>
        <v>15_u2</v>
      </c>
      <c r="K341" s="109">
        <v>8856</v>
      </c>
      <c r="L341" s="5"/>
      <c r="M341" s="108">
        <v>15</v>
      </c>
      <c r="N341" s="108" t="s">
        <v>4</v>
      </c>
      <c r="O341" s="108" t="str">
        <f t="shared" si="85"/>
        <v>u2</v>
      </c>
      <c r="P341" s="108" t="str">
        <f t="shared" si="86"/>
        <v>15_u2</v>
      </c>
      <c r="Q341" s="109">
        <v>9077</v>
      </c>
      <c r="R341" s="109"/>
      <c r="S341" s="108">
        <v>15</v>
      </c>
      <c r="T341" s="108" t="s">
        <v>4</v>
      </c>
      <c r="U341" s="108" t="str">
        <f t="shared" si="87"/>
        <v>u2</v>
      </c>
      <c r="V341" s="108" t="str">
        <f t="shared" si="88"/>
        <v>15_u2</v>
      </c>
      <c r="W341" s="109">
        <v>9077</v>
      </c>
      <c r="X341" s="109"/>
      <c r="Y341" s="108">
        <v>15</v>
      </c>
      <c r="Z341" s="108" t="s">
        <v>4</v>
      </c>
      <c r="AA341" s="108" t="str">
        <f t="shared" si="89"/>
        <v>u2</v>
      </c>
      <c r="AB341" s="108" t="str">
        <f t="shared" si="90"/>
        <v>15_u2</v>
      </c>
      <c r="AC341" s="109">
        <v>9259</v>
      </c>
      <c r="AD341" s="50"/>
      <c r="AE341" s="108">
        <v>15</v>
      </c>
      <c r="AF341" s="108" t="s">
        <v>4</v>
      </c>
      <c r="AG341" s="108" t="str">
        <f t="shared" si="91"/>
        <v>u2</v>
      </c>
      <c r="AH341" s="108" t="str">
        <f t="shared" si="80"/>
        <v>15_u2</v>
      </c>
      <c r="AI341" s="65">
        <f t="shared" si="92"/>
        <v>9077</v>
      </c>
      <c r="AJ341" s="65">
        <f t="shared" si="93"/>
        <v>9259</v>
      </c>
      <c r="AK341" s="136">
        <f t="shared" si="94"/>
        <v>9259</v>
      </c>
      <c r="AL341" s="43">
        <f t="shared" si="95"/>
        <v>59.352564102564102</v>
      </c>
      <c r="AM341" s="43"/>
      <c r="AN341" s="43"/>
      <c r="AO341" s="43"/>
      <c r="AP341" s="43"/>
      <c r="AQ341" s="43"/>
      <c r="AR341" s="5"/>
      <c r="AS341" s="5"/>
      <c r="AT341" s="5"/>
      <c r="AU341" s="5"/>
      <c r="AV341" s="5"/>
      <c r="AW341" s="5"/>
      <c r="AX341" s="6"/>
    </row>
    <row r="342" spans="1:50" x14ac:dyDescent="0.15">
      <c r="A342" s="108">
        <v>15</v>
      </c>
      <c r="B342" s="108" t="s">
        <v>5</v>
      </c>
      <c r="C342" s="108" t="str">
        <f t="shared" si="81"/>
        <v>a</v>
      </c>
      <c r="D342" s="108" t="str">
        <f t="shared" si="82"/>
        <v>15_a</v>
      </c>
      <c r="E342" s="109">
        <v>8139</v>
      </c>
      <c r="F342" s="108"/>
      <c r="G342" s="108">
        <v>15</v>
      </c>
      <c r="H342" s="108" t="s">
        <v>5</v>
      </c>
      <c r="I342" s="108" t="str">
        <f t="shared" si="83"/>
        <v>a</v>
      </c>
      <c r="J342" s="108" t="str">
        <f t="shared" si="84"/>
        <v>15_a</v>
      </c>
      <c r="K342" s="109">
        <v>8404</v>
      </c>
      <c r="L342" s="5"/>
      <c r="M342" s="108">
        <v>15</v>
      </c>
      <c r="N342" s="108" t="s">
        <v>5</v>
      </c>
      <c r="O342" s="108" t="str">
        <f t="shared" si="85"/>
        <v>a</v>
      </c>
      <c r="P342" s="108" t="str">
        <f t="shared" si="86"/>
        <v>15_a</v>
      </c>
      <c r="Q342" s="109">
        <v>8614</v>
      </c>
      <c r="R342" s="109"/>
      <c r="S342" s="108">
        <v>15</v>
      </c>
      <c r="T342" s="108" t="s">
        <v>5</v>
      </c>
      <c r="U342" s="108" t="str">
        <f t="shared" si="87"/>
        <v>a</v>
      </c>
      <c r="V342" s="108" t="str">
        <f t="shared" si="88"/>
        <v>15_a</v>
      </c>
      <c r="W342" s="109">
        <v>8614</v>
      </c>
      <c r="X342" s="109"/>
      <c r="Y342" s="108">
        <v>15</v>
      </c>
      <c r="Z342" s="108" t="s">
        <v>5</v>
      </c>
      <c r="AA342" s="108" t="str">
        <f t="shared" si="89"/>
        <v>a</v>
      </c>
      <c r="AB342" s="108" t="str">
        <f t="shared" si="90"/>
        <v>15_a</v>
      </c>
      <c r="AC342" s="109">
        <v>8786</v>
      </c>
      <c r="AD342" s="50"/>
      <c r="AE342" s="108">
        <v>15</v>
      </c>
      <c r="AF342" s="108" t="s">
        <v>5</v>
      </c>
      <c r="AG342" s="108" t="str">
        <f t="shared" si="91"/>
        <v>a</v>
      </c>
      <c r="AH342" s="108" t="str">
        <f t="shared" si="80"/>
        <v>15_a</v>
      </c>
      <c r="AI342" s="65">
        <f t="shared" si="92"/>
        <v>8614</v>
      </c>
      <c r="AJ342" s="65">
        <f t="shared" si="93"/>
        <v>8786</v>
      </c>
      <c r="AK342" s="136">
        <f t="shared" si="94"/>
        <v>8786</v>
      </c>
      <c r="AL342" s="43">
        <f t="shared" si="95"/>
        <v>56.320512820512818</v>
      </c>
      <c r="AM342" s="43"/>
      <c r="AN342" s="43"/>
      <c r="AO342" s="43"/>
      <c r="AP342" s="43"/>
      <c r="AQ342" s="43"/>
      <c r="AR342" s="5"/>
      <c r="AS342" s="5"/>
      <c r="AT342" s="5"/>
      <c r="AU342" s="5"/>
      <c r="AV342" s="5"/>
      <c r="AW342" s="5"/>
      <c r="AX342" s="6"/>
    </row>
    <row r="343" spans="1:50" x14ac:dyDescent="0.15">
      <c r="A343" s="108">
        <v>15</v>
      </c>
      <c r="B343" s="108" t="s">
        <v>6</v>
      </c>
      <c r="C343" s="108" t="str">
        <f t="shared" si="81"/>
        <v>b</v>
      </c>
      <c r="D343" s="108" t="str">
        <f t="shared" si="82"/>
        <v>15_b</v>
      </c>
      <c r="E343" s="109">
        <v>8577</v>
      </c>
      <c r="F343" s="108"/>
      <c r="G343" s="108">
        <v>15</v>
      </c>
      <c r="H343" s="108" t="s">
        <v>6</v>
      </c>
      <c r="I343" s="108" t="str">
        <f t="shared" si="83"/>
        <v>b</v>
      </c>
      <c r="J343" s="108" t="str">
        <f t="shared" si="84"/>
        <v>15_b</v>
      </c>
      <c r="K343" s="109">
        <v>8856</v>
      </c>
      <c r="L343" s="5"/>
      <c r="M343" s="108">
        <v>15</v>
      </c>
      <c r="N343" s="108" t="s">
        <v>6</v>
      </c>
      <c r="O343" s="108" t="str">
        <f t="shared" si="85"/>
        <v>b</v>
      </c>
      <c r="P343" s="108" t="str">
        <f t="shared" si="86"/>
        <v>15_b</v>
      </c>
      <c r="Q343" s="109">
        <v>9077</v>
      </c>
      <c r="R343" s="109"/>
      <c r="S343" s="108">
        <v>15</v>
      </c>
      <c r="T343" s="108" t="s">
        <v>6</v>
      </c>
      <c r="U343" s="108" t="str">
        <f t="shared" si="87"/>
        <v>b</v>
      </c>
      <c r="V343" s="108" t="str">
        <f t="shared" si="88"/>
        <v>15_b</v>
      </c>
      <c r="W343" s="109">
        <v>9077</v>
      </c>
      <c r="X343" s="109"/>
      <c r="Y343" s="108">
        <v>15</v>
      </c>
      <c r="Z343" s="108" t="s">
        <v>6</v>
      </c>
      <c r="AA343" s="108" t="str">
        <f t="shared" si="89"/>
        <v>b</v>
      </c>
      <c r="AB343" s="108" t="str">
        <f t="shared" si="90"/>
        <v>15_b</v>
      </c>
      <c r="AC343" s="109">
        <v>9259</v>
      </c>
      <c r="AD343" s="50"/>
      <c r="AE343" s="108">
        <v>15</v>
      </c>
      <c r="AF343" s="108" t="s">
        <v>6</v>
      </c>
      <c r="AG343" s="108" t="str">
        <f t="shared" si="91"/>
        <v>b</v>
      </c>
      <c r="AH343" s="108" t="str">
        <f t="shared" si="80"/>
        <v>15_b</v>
      </c>
      <c r="AI343" s="65">
        <f t="shared" si="92"/>
        <v>9077</v>
      </c>
      <c r="AJ343" s="65">
        <f t="shared" si="93"/>
        <v>9259</v>
      </c>
      <c r="AK343" s="136">
        <f t="shared" si="94"/>
        <v>9259</v>
      </c>
      <c r="AL343" s="43">
        <f t="shared" si="95"/>
        <v>59.352564102564102</v>
      </c>
      <c r="AM343" s="43"/>
      <c r="AN343" s="43"/>
      <c r="AO343" s="43"/>
      <c r="AP343" s="43"/>
      <c r="AQ343" s="43"/>
      <c r="AR343" s="5"/>
      <c r="AS343" s="5"/>
      <c r="AT343" s="5"/>
      <c r="AU343" s="5"/>
      <c r="AV343" s="5"/>
      <c r="AW343" s="5"/>
      <c r="AX343" s="6"/>
    </row>
    <row r="344" spans="1:50" x14ac:dyDescent="0.15">
      <c r="A344" s="108">
        <v>15</v>
      </c>
      <c r="B344" s="108" t="s">
        <v>7</v>
      </c>
      <c r="C344" s="108" t="str">
        <f t="shared" si="81"/>
        <v>c</v>
      </c>
      <c r="D344" s="108" t="str">
        <f t="shared" si="82"/>
        <v>15_c</v>
      </c>
      <c r="E344" s="109">
        <v>9041</v>
      </c>
      <c r="F344" s="108"/>
      <c r="G344" s="108">
        <v>15</v>
      </c>
      <c r="H344" s="108" t="s">
        <v>7</v>
      </c>
      <c r="I344" s="108" t="str">
        <f t="shared" si="83"/>
        <v>c</v>
      </c>
      <c r="J344" s="108" t="str">
        <f t="shared" si="84"/>
        <v>15_c</v>
      </c>
      <c r="K344" s="109">
        <v>9335</v>
      </c>
      <c r="L344" s="5"/>
      <c r="M344" s="108">
        <v>15</v>
      </c>
      <c r="N344" s="108" t="s">
        <v>7</v>
      </c>
      <c r="O344" s="108" t="str">
        <f t="shared" si="85"/>
        <v>c</v>
      </c>
      <c r="P344" s="108" t="str">
        <f t="shared" si="86"/>
        <v>15_c</v>
      </c>
      <c r="Q344" s="109">
        <v>9568</v>
      </c>
      <c r="R344" s="109"/>
      <c r="S344" s="108">
        <v>15</v>
      </c>
      <c r="T344" s="108" t="s">
        <v>7</v>
      </c>
      <c r="U344" s="108" t="str">
        <f t="shared" si="87"/>
        <v>c</v>
      </c>
      <c r="V344" s="108" t="str">
        <f t="shared" si="88"/>
        <v>15_c</v>
      </c>
      <c r="W344" s="109">
        <v>9568</v>
      </c>
      <c r="X344" s="109"/>
      <c r="Y344" s="108">
        <v>15</v>
      </c>
      <c r="Z344" s="108" t="s">
        <v>7</v>
      </c>
      <c r="AA344" s="108" t="str">
        <f t="shared" si="89"/>
        <v>c</v>
      </c>
      <c r="AB344" s="108" t="str">
        <f t="shared" si="90"/>
        <v>15_c</v>
      </c>
      <c r="AC344" s="109">
        <v>9759</v>
      </c>
      <c r="AD344" s="50"/>
      <c r="AE344" s="108">
        <v>15</v>
      </c>
      <c r="AF344" s="108" t="s">
        <v>7</v>
      </c>
      <c r="AG344" s="108" t="str">
        <f t="shared" si="91"/>
        <v>c</v>
      </c>
      <c r="AH344" s="108" t="str">
        <f t="shared" si="80"/>
        <v>15_c</v>
      </c>
      <c r="AI344" s="65">
        <f t="shared" si="92"/>
        <v>9568</v>
      </c>
      <c r="AJ344" s="65">
        <f t="shared" si="93"/>
        <v>9759</v>
      </c>
      <c r="AK344" s="136">
        <f t="shared" si="94"/>
        <v>9759</v>
      </c>
      <c r="AL344" s="43">
        <f t="shared" si="95"/>
        <v>62.557692307692307</v>
      </c>
      <c r="AM344" s="43"/>
      <c r="AN344" s="43"/>
      <c r="AO344" s="43"/>
      <c r="AP344" s="43"/>
      <c r="AQ344" s="43"/>
      <c r="AR344" s="5"/>
      <c r="AS344" s="5"/>
      <c r="AT344" s="5"/>
      <c r="AU344" s="5"/>
      <c r="AV344" s="5"/>
      <c r="AW344" s="5"/>
      <c r="AX344" s="6"/>
    </row>
    <row r="345" spans="1:50" x14ac:dyDescent="0.15">
      <c r="A345" s="108">
        <v>15</v>
      </c>
      <c r="B345" s="108" t="s">
        <v>8</v>
      </c>
      <c r="C345" s="108" t="str">
        <f t="shared" si="81"/>
        <v>d</v>
      </c>
      <c r="D345" s="108" t="str">
        <f t="shared" si="82"/>
        <v>15_d</v>
      </c>
      <c r="E345" s="109">
        <v>9527</v>
      </c>
      <c r="F345" s="108"/>
      <c r="G345" s="108">
        <v>15</v>
      </c>
      <c r="H345" s="108" t="s">
        <v>8</v>
      </c>
      <c r="I345" s="108" t="str">
        <f t="shared" si="83"/>
        <v>d</v>
      </c>
      <c r="J345" s="108" t="str">
        <f t="shared" si="84"/>
        <v>15_d</v>
      </c>
      <c r="K345" s="109">
        <v>9837</v>
      </c>
      <c r="L345" s="5"/>
      <c r="M345" s="108">
        <v>15</v>
      </c>
      <c r="N345" s="108" t="s">
        <v>8</v>
      </c>
      <c r="O345" s="108" t="str">
        <f t="shared" si="85"/>
        <v>d</v>
      </c>
      <c r="P345" s="108" t="str">
        <f t="shared" si="86"/>
        <v>15_d</v>
      </c>
      <c r="Q345" s="109">
        <v>10083</v>
      </c>
      <c r="R345" s="109"/>
      <c r="S345" s="108">
        <v>15</v>
      </c>
      <c r="T345" s="108" t="s">
        <v>8</v>
      </c>
      <c r="U345" s="108" t="str">
        <f t="shared" si="87"/>
        <v>d</v>
      </c>
      <c r="V345" s="108" t="str">
        <f t="shared" si="88"/>
        <v>15_d</v>
      </c>
      <c r="W345" s="109">
        <v>10083</v>
      </c>
      <c r="X345" s="109"/>
      <c r="Y345" s="108">
        <v>15</v>
      </c>
      <c r="Z345" s="108" t="s">
        <v>8</v>
      </c>
      <c r="AA345" s="108" t="str">
        <f t="shared" si="89"/>
        <v>d</v>
      </c>
      <c r="AB345" s="108" t="str">
        <f t="shared" si="90"/>
        <v>15_d</v>
      </c>
      <c r="AC345" s="109">
        <v>10285</v>
      </c>
      <c r="AD345" s="50"/>
      <c r="AE345" s="108">
        <v>15</v>
      </c>
      <c r="AF345" s="108" t="s">
        <v>8</v>
      </c>
      <c r="AG345" s="108" t="str">
        <f t="shared" si="91"/>
        <v>d</v>
      </c>
      <c r="AH345" s="108" t="str">
        <f t="shared" si="80"/>
        <v>15_d</v>
      </c>
      <c r="AI345" s="65">
        <f t="shared" si="92"/>
        <v>10083</v>
      </c>
      <c r="AJ345" s="65">
        <f t="shared" si="93"/>
        <v>10285</v>
      </c>
      <c r="AK345" s="136">
        <f t="shared" si="94"/>
        <v>10285</v>
      </c>
      <c r="AL345" s="43">
        <f t="shared" si="95"/>
        <v>65.929487179487182</v>
      </c>
      <c r="AM345" s="43"/>
      <c r="AN345" s="43"/>
      <c r="AO345" s="43"/>
      <c r="AP345" s="43"/>
      <c r="AQ345" s="43"/>
      <c r="AR345" s="5"/>
      <c r="AS345" s="5"/>
      <c r="AT345" s="5"/>
      <c r="AU345" s="5"/>
      <c r="AV345" s="5"/>
      <c r="AW345" s="5"/>
      <c r="AX345" s="6"/>
    </row>
    <row r="346" spans="1:50" ht="11.25" thickBot="1" x14ac:dyDescent="0.2">
      <c r="A346" s="110">
        <v>15</v>
      </c>
      <c r="B346" s="110" t="s">
        <v>9</v>
      </c>
      <c r="C346" s="110" t="str">
        <f t="shared" si="81"/>
        <v>e</v>
      </c>
      <c r="D346" s="110" t="str">
        <f t="shared" si="82"/>
        <v>15_e</v>
      </c>
      <c r="E346" s="111">
        <v>10040</v>
      </c>
      <c r="F346" s="108"/>
      <c r="G346" s="110">
        <v>15</v>
      </c>
      <c r="H346" s="110" t="s">
        <v>9</v>
      </c>
      <c r="I346" s="110" t="str">
        <f t="shared" si="83"/>
        <v>e</v>
      </c>
      <c r="J346" s="110" t="str">
        <f t="shared" si="84"/>
        <v>15_e</v>
      </c>
      <c r="K346" s="111">
        <v>10366</v>
      </c>
      <c r="L346" s="5"/>
      <c r="M346" s="110">
        <v>15</v>
      </c>
      <c r="N346" s="110" t="s">
        <v>9</v>
      </c>
      <c r="O346" s="110" t="str">
        <f t="shared" si="85"/>
        <v>e</v>
      </c>
      <c r="P346" s="110" t="str">
        <f t="shared" si="86"/>
        <v>15_e</v>
      </c>
      <c r="Q346" s="111">
        <v>10625</v>
      </c>
      <c r="R346" s="109"/>
      <c r="S346" s="110">
        <v>15</v>
      </c>
      <c r="T346" s="110" t="s">
        <v>9</v>
      </c>
      <c r="U346" s="110" t="str">
        <f t="shared" si="87"/>
        <v>e</v>
      </c>
      <c r="V346" s="110" t="str">
        <f t="shared" si="88"/>
        <v>15_e</v>
      </c>
      <c r="W346" s="111">
        <v>10625</v>
      </c>
      <c r="X346" s="109"/>
      <c r="Y346" s="110">
        <v>15</v>
      </c>
      <c r="Z346" s="110" t="s">
        <v>9</v>
      </c>
      <c r="AA346" s="110" t="str">
        <f t="shared" si="89"/>
        <v>e</v>
      </c>
      <c r="AB346" s="110" t="str">
        <f t="shared" si="90"/>
        <v>15_e</v>
      </c>
      <c r="AC346" s="111">
        <v>10838</v>
      </c>
      <c r="AD346" s="50"/>
      <c r="AE346" s="110">
        <v>15</v>
      </c>
      <c r="AF346" s="110" t="s">
        <v>9</v>
      </c>
      <c r="AG346" s="110" t="str">
        <f t="shared" si="91"/>
        <v>e</v>
      </c>
      <c r="AH346" s="110" t="str">
        <f t="shared" si="80"/>
        <v>15_e</v>
      </c>
      <c r="AI346" s="496">
        <f t="shared" si="92"/>
        <v>10625</v>
      </c>
      <c r="AJ346" s="496">
        <f t="shared" si="93"/>
        <v>10838</v>
      </c>
      <c r="AK346" s="496">
        <f t="shared" si="94"/>
        <v>10838</v>
      </c>
      <c r="AL346" s="497">
        <f t="shared" si="95"/>
        <v>69.474358974358978</v>
      </c>
      <c r="AM346" s="498"/>
      <c r="AN346" s="498"/>
      <c r="AO346" s="498"/>
      <c r="AP346" s="498"/>
      <c r="AQ346" s="498"/>
      <c r="AR346" s="5"/>
      <c r="AS346" s="5"/>
      <c r="AT346" s="5"/>
      <c r="AU346" s="5"/>
      <c r="AV346" s="5"/>
      <c r="AW346" s="5"/>
      <c r="AX346" s="6"/>
    </row>
    <row r="347" spans="1:50" ht="11.25" thickTop="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5"/>
      <c r="AG347" s="5"/>
      <c r="AH347" s="5"/>
      <c r="AI347" s="5"/>
      <c r="AJ347" s="5"/>
      <c r="AK347" s="5"/>
      <c r="AL347" s="5"/>
      <c r="AM347" s="5"/>
      <c r="AN347" s="5"/>
      <c r="AO347" s="5"/>
      <c r="AP347" s="5"/>
      <c r="AQ347" s="5"/>
      <c r="AR347" s="5"/>
      <c r="AS347" s="6"/>
    </row>
    <row r="348" spans="1:50"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5"/>
      <c r="AG348" s="5"/>
      <c r="AH348" s="5"/>
      <c r="AI348" s="5"/>
      <c r="AJ348" s="5"/>
      <c r="AK348" s="5"/>
      <c r="AL348" s="5"/>
      <c r="AM348" s="5"/>
      <c r="AN348" s="5"/>
      <c r="AO348" s="5"/>
      <c r="AP348" s="5"/>
      <c r="AQ348" s="5"/>
      <c r="AR348" s="5"/>
      <c r="AS348" s="6"/>
    </row>
    <row r="349" spans="1:50"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5"/>
      <c r="AG349" s="5"/>
      <c r="AH349" s="5"/>
      <c r="AI349" s="5"/>
      <c r="AJ349" s="5"/>
      <c r="AK349" s="5"/>
      <c r="AL349" s="5"/>
      <c r="AM349" s="5"/>
      <c r="AN349" s="5"/>
      <c r="AO349" s="5"/>
      <c r="AP349" s="5"/>
      <c r="AQ349" s="5"/>
      <c r="AR349" s="5"/>
      <c r="AS349" s="6"/>
    </row>
    <row r="350" spans="1:50"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5"/>
      <c r="AG350" s="5"/>
      <c r="AH350" s="5"/>
      <c r="AI350" s="5"/>
      <c r="AJ350" s="5"/>
      <c r="AK350" s="5"/>
      <c r="AL350" s="5"/>
      <c r="AM350" s="5"/>
      <c r="AN350" s="5"/>
      <c r="AO350" s="5"/>
      <c r="AP350" s="5"/>
      <c r="AQ350" s="5"/>
      <c r="AR350" s="5"/>
      <c r="AS350" s="6"/>
    </row>
    <row r="351" spans="1:50"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5"/>
      <c r="AG351" s="5"/>
      <c r="AH351" s="5"/>
      <c r="AI351" s="5"/>
      <c r="AJ351" s="5"/>
      <c r="AK351" s="5"/>
      <c r="AL351" s="5"/>
      <c r="AM351" s="5"/>
      <c r="AN351" s="5"/>
      <c r="AO351" s="5"/>
      <c r="AP351" s="5"/>
      <c r="AQ351" s="5"/>
      <c r="AR351" s="5"/>
      <c r="AS351" s="6"/>
    </row>
    <row r="352" spans="1:50"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5"/>
      <c r="AG352" s="5"/>
      <c r="AH352" s="5"/>
      <c r="AI352" s="5"/>
      <c r="AJ352" s="5"/>
      <c r="AK352" s="5"/>
      <c r="AL352" s="5"/>
      <c r="AM352" s="5"/>
      <c r="AN352" s="5"/>
      <c r="AO352" s="5"/>
      <c r="AP352" s="5"/>
      <c r="AQ352" s="5"/>
      <c r="AR352" s="5"/>
      <c r="AS352" s="6"/>
    </row>
    <row r="353" spans="1:45"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5"/>
      <c r="AG353" s="5"/>
      <c r="AH353" s="5"/>
      <c r="AI353" s="5"/>
      <c r="AJ353" s="5"/>
      <c r="AK353" s="5"/>
      <c r="AL353" s="5"/>
      <c r="AM353" s="5"/>
      <c r="AN353" s="5"/>
      <c r="AO353" s="5"/>
      <c r="AP353" s="5"/>
      <c r="AQ353" s="5"/>
      <c r="AR353" s="5"/>
      <c r="AS353" s="6"/>
    </row>
    <row r="354" spans="1:45" x14ac:dyDescent="0.15">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8"/>
      <c r="AG354" s="8"/>
      <c r="AH354" s="8"/>
      <c r="AI354" s="8"/>
      <c r="AJ354" s="8"/>
      <c r="AK354" s="8"/>
      <c r="AL354" s="8"/>
      <c r="AM354" s="8"/>
      <c r="AN354" s="8"/>
      <c r="AO354" s="8"/>
      <c r="AP354" s="8"/>
      <c r="AQ354" s="8"/>
      <c r="AR354" s="8"/>
      <c r="AS354" s="9"/>
    </row>
  </sheetData>
  <sheetProtection algorithmName="SHA-512" hashValue="NiLIMNyBC4EpXw8GuInNtfx2yX4+BCCxjAInTKyMS0DBXYr9aV5YsX7IR/6fzqqTfMPkl12DjDBi0DOQ1yNUjg==" saltValue="/zV2lcAHiEm5aLdnUebCGA==" spinCount="100000" sheet="1" objects="1" scenarios="1"/>
  <conditionalFormatting sqref="D8">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115" zoomScaleNormal="115" workbookViewId="0"/>
  </sheetViews>
  <sheetFormatPr defaultColWidth="0" defaultRowHeight="10.5" zeroHeight="1" x14ac:dyDescent="0.15"/>
  <cols>
    <col min="1" max="1" width="34.25" style="1" bestFit="1" customWidth="1"/>
    <col min="2" max="2" width="12.375" style="1" bestFit="1" customWidth="1"/>
    <col min="3" max="3" width="166.875" style="1" bestFit="1" customWidth="1"/>
    <col min="4" max="5" width="9" style="1" customWidth="1"/>
    <col min="6" max="28" width="0" style="1" hidden="1" customWidth="1"/>
    <col min="29" max="16384" width="9" style="1" hidden="1"/>
  </cols>
  <sheetData>
    <row r="1" spans="1:28" s="28" customFormat="1" x14ac:dyDescent="0.15">
      <c r="A1" s="39" t="s">
        <v>109</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28" s="28" customFormat="1" x14ac:dyDescent="0.15">
      <c r="A2" s="2"/>
      <c r="B2" s="5"/>
      <c r="C2" s="5"/>
      <c r="D2" s="5"/>
      <c r="E2" s="5"/>
      <c r="F2" s="5"/>
      <c r="G2" s="5"/>
      <c r="H2" s="5"/>
      <c r="I2" s="5"/>
      <c r="J2" s="5"/>
      <c r="K2" s="5"/>
      <c r="L2" s="5"/>
      <c r="M2" s="5"/>
      <c r="N2" s="5"/>
      <c r="O2" s="5"/>
      <c r="P2" s="5"/>
      <c r="Q2" s="5"/>
      <c r="R2" s="5"/>
      <c r="S2" s="5"/>
      <c r="T2" s="5"/>
      <c r="U2" s="5"/>
      <c r="V2" s="5"/>
      <c r="W2" s="5"/>
      <c r="X2" s="5"/>
      <c r="Y2" s="5"/>
      <c r="Z2" s="5"/>
      <c r="AA2" s="5"/>
      <c r="AB2" s="5"/>
    </row>
    <row r="3" spans="1:28" s="28" customFormat="1" x14ac:dyDescent="0.15">
      <c r="A3" s="5"/>
      <c r="B3" s="5"/>
      <c r="C3" s="5"/>
      <c r="D3" s="5"/>
      <c r="E3" s="5"/>
      <c r="F3" s="5"/>
      <c r="G3" s="5"/>
      <c r="H3" s="5"/>
      <c r="I3" s="5"/>
      <c r="J3" s="5"/>
      <c r="K3" s="5"/>
      <c r="L3" s="5"/>
      <c r="M3" s="5"/>
      <c r="N3" s="5"/>
      <c r="O3" s="5"/>
      <c r="P3" s="5"/>
      <c r="Q3" s="5"/>
      <c r="R3" s="5"/>
      <c r="S3" s="5"/>
      <c r="T3" s="5"/>
      <c r="U3" s="5"/>
      <c r="V3" s="5"/>
      <c r="W3" s="5"/>
      <c r="X3" s="5"/>
      <c r="Y3" s="5"/>
      <c r="Z3" s="5"/>
      <c r="AA3" s="5"/>
      <c r="AB3" s="5"/>
    </row>
    <row r="4" spans="1:28" s="28" customFormat="1" x14ac:dyDescent="0.15">
      <c r="A4" s="41" t="s">
        <v>110</v>
      </c>
      <c r="B4" s="42"/>
      <c r="C4" s="42"/>
      <c r="D4" s="42"/>
      <c r="E4" s="42"/>
      <c r="F4" s="42"/>
      <c r="G4" s="42"/>
      <c r="H4" s="42"/>
      <c r="I4" s="42"/>
      <c r="J4" s="42"/>
      <c r="K4" s="42"/>
      <c r="L4" s="42"/>
      <c r="M4" s="42"/>
      <c r="N4" s="42"/>
      <c r="O4" s="42"/>
      <c r="P4" s="42"/>
      <c r="Q4" s="42"/>
      <c r="R4" s="42"/>
      <c r="S4" s="42"/>
      <c r="T4" s="42"/>
      <c r="U4" s="42"/>
      <c r="V4" s="42"/>
      <c r="W4" s="42"/>
      <c r="X4" s="42"/>
      <c r="Y4" s="42"/>
      <c r="Z4" s="42"/>
      <c r="AA4" s="42"/>
      <c r="AB4" s="42"/>
    </row>
    <row r="5" spans="1:28" x14ac:dyDescent="0.15"/>
    <row r="6" spans="1:28" x14ac:dyDescent="0.15">
      <c r="A6" s="116" t="s">
        <v>110</v>
      </c>
      <c r="B6" s="116" t="s">
        <v>213</v>
      </c>
    </row>
    <row r="7" spans="1:28" x14ac:dyDescent="0.15">
      <c r="A7" s="65" t="s">
        <v>111</v>
      </c>
      <c r="B7" s="65" t="s">
        <v>214</v>
      </c>
    </row>
    <row r="8" spans="1:28" x14ac:dyDescent="0.15">
      <c r="A8" s="65" t="s">
        <v>112</v>
      </c>
      <c r="B8" s="65" t="s">
        <v>215</v>
      </c>
    </row>
    <row r="9" spans="1:28" x14ac:dyDescent="0.15"/>
    <row r="10" spans="1:28" s="28" customFormat="1" x14ac:dyDescent="0.15">
      <c r="A10" s="41" t="s">
        <v>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row>
    <row r="11" spans="1:28" x14ac:dyDescent="0.15">
      <c r="A11" s="124"/>
      <c r="B11" s="4"/>
      <c r="C11" s="4"/>
      <c r="D11" s="4"/>
      <c r="E11" s="4"/>
      <c r="F11" s="4"/>
    </row>
    <row r="12" spans="1:28" x14ac:dyDescent="0.15">
      <c r="A12" s="124" t="s">
        <v>59</v>
      </c>
      <c r="B12" s="4"/>
      <c r="C12" s="4"/>
      <c r="D12" s="4"/>
      <c r="E12" s="4"/>
      <c r="F12" s="4"/>
    </row>
    <row r="13" spans="1:28" ht="11.25" thickBot="1" x14ac:dyDescent="0.2">
      <c r="A13" s="122" t="s">
        <v>59</v>
      </c>
      <c r="B13" s="122" t="s">
        <v>209</v>
      </c>
      <c r="C13" s="122" t="s">
        <v>225</v>
      </c>
      <c r="D13" s="4"/>
      <c r="E13" s="4"/>
      <c r="F13" s="4"/>
    </row>
    <row r="14" spans="1:28" x14ac:dyDescent="0.15">
      <c r="A14" s="183" t="s">
        <v>222</v>
      </c>
      <c r="B14" s="462"/>
      <c r="C14" s="4" t="s">
        <v>703</v>
      </c>
      <c r="D14" s="4"/>
      <c r="F14" s="4"/>
    </row>
    <row r="15" spans="1:28" x14ac:dyDescent="0.15">
      <c r="A15" s="183" t="s">
        <v>204</v>
      </c>
      <c r="B15" s="184">
        <v>2.64E-2</v>
      </c>
      <c r="C15" s="4" t="s">
        <v>696</v>
      </c>
      <c r="D15" s="4"/>
      <c r="F15" s="4"/>
    </row>
    <row r="16" spans="1:28" x14ac:dyDescent="0.15">
      <c r="A16" s="183" t="s">
        <v>205</v>
      </c>
      <c r="B16" s="50"/>
      <c r="C16" s="4" t="s">
        <v>226</v>
      </c>
      <c r="D16" s="4"/>
      <c r="F16" s="4"/>
    </row>
    <row r="17" spans="1:6" x14ac:dyDescent="0.15">
      <c r="A17" s="183" t="s">
        <v>206</v>
      </c>
      <c r="B17" s="184">
        <v>6.6799999999999998E-2</v>
      </c>
      <c r="C17" s="4" t="s">
        <v>697</v>
      </c>
      <c r="D17" s="4"/>
      <c r="F17" s="4"/>
    </row>
    <row r="18" spans="1:6" x14ac:dyDescent="0.15">
      <c r="A18" s="183" t="s">
        <v>207</v>
      </c>
      <c r="B18" s="50"/>
      <c r="C18" s="4" t="s">
        <v>223</v>
      </c>
      <c r="D18" s="4"/>
      <c r="F18" s="4"/>
    </row>
    <row r="19" spans="1:6" ht="11.25" thickBot="1" x14ac:dyDescent="0.2">
      <c r="A19" s="112" t="s">
        <v>208</v>
      </c>
      <c r="B19" s="188"/>
      <c r="C19" s="112" t="s">
        <v>224</v>
      </c>
      <c r="D19" s="4"/>
      <c r="F19" s="4"/>
    </row>
    <row r="20" spans="1:6" ht="11.25" thickTop="1" x14ac:dyDescent="0.15">
      <c r="A20" s="4"/>
      <c r="B20" s="50"/>
      <c r="C20" s="4"/>
      <c r="D20" s="4"/>
      <c r="F20" s="4"/>
    </row>
    <row r="21" spans="1:6" x14ac:dyDescent="0.15">
      <c r="A21" s="4"/>
      <c r="B21" s="4"/>
      <c r="C21" s="4"/>
      <c r="D21" s="4"/>
      <c r="F21" s="4"/>
    </row>
    <row r="22" spans="1:6" x14ac:dyDescent="0.15">
      <c r="A22" s="124" t="s">
        <v>230</v>
      </c>
      <c r="B22" s="4"/>
      <c r="D22" s="4"/>
      <c r="F22" s="4"/>
    </row>
    <row r="23" spans="1:6" ht="11.25" thickBot="1" x14ac:dyDescent="0.2">
      <c r="A23" s="122" t="s">
        <v>231</v>
      </c>
      <c r="B23" s="122" t="s">
        <v>232</v>
      </c>
      <c r="C23" s="66" t="s">
        <v>225</v>
      </c>
      <c r="D23" s="4"/>
      <c r="F23" s="4"/>
    </row>
    <row r="24" spans="1:6" x14ac:dyDescent="0.15">
      <c r="A24" s="65" t="s">
        <v>210</v>
      </c>
      <c r="B24" s="182">
        <v>0.25800000000000001</v>
      </c>
      <c r="C24" s="65" t="s">
        <v>211</v>
      </c>
    </row>
    <row r="25" spans="1:6" x14ac:dyDescent="0.15">
      <c r="A25" s="65" t="s">
        <v>340</v>
      </c>
      <c r="B25" s="185">
        <v>14714</v>
      </c>
      <c r="C25" s="65" t="s">
        <v>211</v>
      </c>
    </row>
    <row r="26" spans="1:6" x14ac:dyDescent="0.15">
      <c r="A26" s="65" t="s">
        <v>235</v>
      </c>
      <c r="B26" s="186">
        <v>0.5</v>
      </c>
      <c r="C26" s="65" t="s">
        <v>655</v>
      </c>
    </row>
    <row r="27" spans="1:6" x14ac:dyDescent="0.15">
      <c r="A27" s="65" t="s">
        <v>210</v>
      </c>
      <c r="B27" s="187">
        <v>5.0000000000000001E-3</v>
      </c>
      <c r="C27" s="65" t="s">
        <v>211</v>
      </c>
    </row>
    <row r="28" spans="1:6" x14ac:dyDescent="0.15">
      <c r="A28" s="65" t="s">
        <v>341</v>
      </c>
      <c r="B28" s="185">
        <v>25069</v>
      </c>
      <c r="C28" s="65" t="s">
        <v>211</v>
      </c>
    </row>
    <row r="29" spans="1:6" ht="11.25" thickBot="1" x14ac:dyDescent="0.2">
      <c r="A29" s="112" t="s">
        <v>234</v>
      </c>
      <c r="B29" s="188">
        <v>0.5</v>
      </c>
      <c r="C29" s="112" t="s">
        <v>655</v>
      </c>
    </row>
    <row r="30" spans="1:6" ht="11.25" thickTop="1" x14ac:dyDescent="0.15">
      <c r="A30" s="65"/>
      <c r="B30" s="186"/>
      <c r="C30" s="65"/>
    </row>
    <row r="31" spans="1:6" x14ac:dyDescent="0.15"/>
    <row r="32" spans="1:6" x14ac:dyDescent="0.15">
      <c r="A32" s="124" t="s">
        <v>233</v>
      </c>
      <c r="B32" s="4"/>
    </row>
    <row r="33" spans="1:3" ht="11.25" thickBot="1" x14ac:dyDescent="0.2">
      <c r="A33" s="122" t="s">
        <v>231</v>
      </c>
      <c r="B33" s="122" t="s">
        <v>232</v>
      </c>
      <c r="C33" s="66" t="s">
        <v>225</v>
      </c>
    </row>
    <row r="34" spans="1:3" x14ac:dyDescent="0.15">
      <c r="A34" s="65" t="s">
        <v>210</v>
      </c>
      <c r="B34" s="182">
        <v>0.25800000000000001</v>
      </c>
      <c r="C34" s="65" t="s">
        <v>211</v>
      </c>
    </row>
    <row r="35" spans="1:3" x14ac:dyDescent="0.15">
      <c r="A35" s="65" t="s">
        <v>340</v>
      </c>
      <c r="B35" s="185">
        <v>14714</v>
      </c>
      <c r="C35" s="65" t="s">
        <v>211</v>
      </c>
    </row>
    <row r="36" spans="1:3" x14ac:dyDescent="0.15">
      <c r="A36" s="65" t="s">
        <v>235</v>
      </c>
      <c r="B36" s="186">
        <v>0.5</v>
      </c>
      <c r="C36" s="65" t="s">
        <v>656</v>
      </c>
    </row>
    <row r="37" spans="1:3" x14ac:dyDescent="0.15">
      <c r="A37" s="65" t="s">
        <v>210</v>
      </c>
      <c r="B37" s="187">
        <v>5.0000000000000001E-3</v>
      </c>
      <c r="C37" s="65" t="s">
        <v>211</v>
      </c>
    </row>
    <row r="38" spans="1:3" x14ac:dyDescent="0.15">
      <c r="A38" s="65" t="s">
        <v>341</v>
      </c>
      <c r="B38" s="185">
        <v>25069</v>
      </c>
      <c r="C38" s="65" t="s">
        <v>211</v>
      </c>
    </row>
    <row r="39" spans="1:3" ht="11.25" thickBot="1" x14ac:dyDescent="0.2">
      <c r="A39" s="112" t="s">
        <v>234</v>
      </c>
      <c r="B39" s="188">
        <v>0.5</v>
      </c>
      <c r="C39" s="112" t="s">
        <v>656</v>
      </c>
    </row>
    <row r="40" spans="1:3" ht="11.25" thickTop="1" x14ac:dyDescent="0.15"/>
    <row r="41" spans="1:3" x14ac:dyDescent="0.15"/>
    <row r="42" spans="1:3" x14ac:dyDescent="0.15">
      <c r="A42" s="124" t="s">
        <v>236</v>
      </c>
      <c r="B42" s="4"/>
    </row>
    <row r="43" spans="1:3" ht="11.25" thickBot="1" x14ac:dyDescent="0.2">
      <c r="A43" s="122" t="s">
        <v>231</v>
      </c>
      <c r="B43" s="122" t="s">
        <v>232</v>
      </c>
      <c r="C43" s="66" t="s">
        <v>225</v>
      </c>
    </row>
    <row r="44" spans="1:3" x14ac:dyDescent="0.15">
      <c r="A44" s="65" t="s">
        <v>210</v>
      </c>
      <c r="B44" s="182">
        <v>0.25800000000000001</v>
      </c>
      <c r="C44" s="65" t="s">
        <v>211</v>
      </c>
    </row>
    <row r="45" spans="1:3" x14ac:dyDescent="0.15">
      <c r="A45" s="65" t="s">
        <v>340</v>
      </c>
      <c r="B45" s="185">
        <v>14714</v>
      </c>
      <c r="C45" s="65" t="s">
        <v>211</v>
      </c>
    </row>
    <row r="46" spans="1:3" x14ac:dyDescent="0.15">
      <c r="A46" s="65" t="s">
        <v>235</v>
      </c>
      <c r="B46" s="186">
        <v>0.5</v>
      </c>
      <c r="C46" s="65" t="s">
        <v>657</v>
      </c>
    </row>
    <row r="47" spans="1:3" x14ac:dyDescent="0.15">
      <c r="A47" s="65" t="s">
        <v>210</v>
      </c>
      <c r="B47" s="187">
        <v>5.0000000000000001E-3</v>
      </c>
      <c r="C47" s="65" t="s">
        <v>211</v>
      </c>
    </row>
    <row r="48" spans="1:3" x14ac:dyDescent="0.15">
      <c r="A48" s="65" t="s">
        <v>341</v>
      </c>
      <c r="B48" s="185">
        <v>25069</v>
      </c>
      <c r="C48" s="65" t="s">
        <v>211</v>
      </c>
    </row>
    <row r="49" spans="1:3" ht="11.25" thickBot="1" x14ac:dyDescent="0.2">
      <c r="A49" s="112" t="s">
        <v>234</v>
      </c>
      <c r="B49" s="188">
        <v>0.5</v>
      </c>
      <c r="C49" s="112" t="s">
        <v>657</v>
      </c>
    </row>
    <row r="50" spans="1:3" ht="11.25" thickTop="1" x14ac:dyDescent="0.15"/>
    <row r="51" spans="1:3" x14ac:dyDescent="0.15"/>
    <row r="52" spans="1:3" x14ac:dyDescent="0.15">
      <c r="A52" s="124" t="s">
        <v>237</v>
      </c>
      <c r="B52" s="4"/>
    </row>
    <row r="53" spans="1:3" ht="11.25" thickBot="1" x14ac:dyDescent="0.2">
      <c r="A53" s="122" t="s">
        <v>231</v>
      </c>
      <c r="B53" s="122" t="s">
        <v>232</v>
      </c>
      <c r="C53" s="66" t="s">
        <v>225</v>
      </c>
    </row>
    <row r="54" spans="1:3" x14ac:dyDescent="0.15">
      <c r="A54" s="65" t="s">
        <v>210</v>
      </c>
      <c r="B54" s="182">
        <v>0.25800000000000001</v>
      </c>
      <c r="C54" s="65" t="s">
        <v>211</v>
      </c>
    </row>
    <row r="55" spans="1:3" x14ac:dyDescent="0.15">
      <c r="A55" s="65" t="s">
        <v>340</v>
      </c>
      <c r="B55" s="185">
        <v>14714</v>
      </c>
      <c r="C55" s="65" t="s">
        <v>211</v>
      </c>
    </row>
    <row r="56" spans="1:3" x14ac:dyDescent="0.15">
      <c r="A56" s="65" t="s">
        <v>235</v>
      </c>
      <c r="B56" s="186">
        <v>0.5</v>
      </c>
      <c r="C56" s="65" t="s">
        <v>658</v>
      </c>
    </row>
    <row r="57" spans="1:3" x14ac:dyDescent="0.15">
      <c r="A57" s="65" t="s">
        <v>210</v>
      </c>
      <c r="B57" s="187">
        <v>5.0000000000000001E-3</v>
      </c>
      <c r="C57" s="65" t="s">
        <v>211</v>
      </c>
    </row>
    <row r="58" spans="1:3" x14ac:dyDescent="0.15">
      <c r="A58" s="65" t="s">
        <v>341</v>
      </c>
      <c r="B58" s="185">
        <v>25069</v>
      </c>
      <c r="C58" s="65" t="s">
        <v>211</v>
      </c>
    </row>
    <row r="59" spans="1:3" ht="11.25" thickBot="1" x14ac:dyDescent="0.2">
      <c r="A59" s="112" t="s">
        <v>234</v>
      </c>
      <c r="B59" s="188">
        <v>0.5</v>
      </c>
      <c r="C59" s="112" t="s">
        <v>658</v>
      </c>
    </row>
    <row r="60" spans="1:3" ht="11.25" thickTop="1" x14ac:dyDescent="0.15"/>
    <row r="61" spans="1:3" x14ac:dyDescent="0.15">
      <c r="A61" s="124" t="s">
        <v>608</v>
      </c>
      <c r="B61" s="4"/>
    </row>
    <row r="62" spans="1:3" ht="11.25" thickBot="1" x14ac:dyDescent="0.2">
      <c r="A62" s="122" t="s">
        <v>231</v>
      </c>
      <c r="B62" s="122" t="s">
        <v>611</v>
      </c>
      <c r="C62" s="66" t="s">
        <v>225</v>
      </c>
    </row>
    <row r="63" spans="1:3" x14ac:dyDescent="0.15">
      <c r="A63" s="65" t="s">
        <v>610</v>
      </c>
      <c r="B63" s="491">
        <f>1934.4*12/1872</f>
        <v>12.400000000000002</v>
      </c>
      <c r="C63" s="65" t="s">
        <v>609</v>
      </c>
    </row>
    <row r="64" spans="1:3" x14ac:dyDescent="0.15"/>
  </sheetData>
  <sheetProtection algorithmName="SHA-512" hashValue="lOZw2/v6p/K+ZM30+PQhPb2+w9y2eJNXHsjIXMtSEcTFD5YtuV7lUl6euF/8EBfZPBihFWkhoKgZGVvVCa5cmA==" saltValue="/g1d93VjtKkPdJG1iMkTsA==" spinCount="100000" sheet="1" objects="1" scenarios="1"/>
  <hyperlinks>
    <hyperlink ref="C15" r:id="rId1" display="https://www.uwv.nl/werkgevers/bedragen-en-premies/detail/ww-premie; premie voor vaste krachten; voor flexibele krachten is deze 7,64%" xr:uid="{BAF80B68-3204-4B7D-8946-044DF93BA206}"/>
    <hyperlink ref="C17" r:id="rId2" xr:uid="{A2B403FC-686C-4D7B-B07E-5F6A6504232B}"/>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9"/>
  <sheetViews>
    <sheetView showGridLines="0" zoomScale="130" zoomScaleNormal="130" workbookViewId="0"/>
  </sheetViews>
  <sheetFormatPr defaultColWidth="0" defaultRowHeight="10.5" zeroHeight="1" x14ac:dyDescent="0.15"/>
  <cols>
    <col min="1" max="1" width="1.75" style="28" customWidth="1"/>
    <col min="2" max="2" width="6" style="196" customWidth="1"/>
    <col min="3" max="3" width="103.5" style="422" customWidth="1"/>
    <col min="4" max="4" width="9" style="28" customWidth="1"/>
    <col min="5" max="16384" width="9" style="28" hidden="1"/>
  </cols>
  <sheetData>
    <row r="1" spans="1:14" ht="16.5" x14ac:dyDescent="0.3">
      <c r="A1" s="139" t="s">
        <v>121</v>
      </c>
      <c r="B1" s="190"/>
      <c r="C1" s="423"/>
      <c r="D1" s="140"/>
      <c r="E1" s="144"/>
      <c r="F1" s="144"/>
      <c r="G1" s="144"/>
      <c r="H1" s="144"/>
      <c r="I1" s="144"/>
      <c r="J1" s="144"/>
      <c r="K1" s="144"/>
      <c r="L1" s="144"/>
      <c r="M1" s="144"/>
      <c r="N1" s="144"/>
    </row>
    <row r="2" spans="1:14" x14ac:dyDescent="0.15">
      <c r="A2" s="1"/>
      <c r="B2" s="191"/>
      <c r="C2" s="45"/>
      <c r="D2" s="141"/>
    </row>
    <row r="3" spans="1:14" x14ac:dyDescent="0.15">
      <c r="A3" s="1"/>
      <c r="B3" s="148" t="s">
        <v>260</v>
      </c>
      <c r="C3" s="45"/>
      <c r="D3" s="141"/>
    </row>
    <row r="4" spans="1:14" ht="36.6" customHeight="1" x14ac:dyDescent="0.15">
      <c r="A4" s="1"/>
      <c r="B4" s="504" t="s">
        <v>261</v>
      </c>
      <c r="C4" s="504"/>
      <c r="D4" s="141"/>
    </row>
    <row r="5" spans="1:14" x14ac:dyDescent="0.15">
      <c r="A5" s="1"/>
      <c r="B5" s="192"/>
      <c r="C5" s="207"/>
      <c r="D5" s="141"/>
    </row>
    <row r="6" spans="1:14" x14ac:dyDescent="0.15">
      <c r="A6" s="1"/>
      <c r="B6" s="193" t="s">
        <v>262</v>
      </c>
      <c r="C6" s="45"/>
      <c r="D6" s="141"/>
    </row>
    <row r="7" spans="1:14" ht="42" x14ac:dyDescent="0.15">
      <c r="A7" s="1"/>
      <c r="B7" s="194" t="s">
        <v>137</v>
      </c>
      <c r="C7" s="46" t="s">
        <v>317</v>
      </c>
      <c r="D7" s="141"/>
    </row>
    <row r="8" spans="1:14" x14ac:dyDescent="0.15">
      <c r="A8" s="1"/>
      <c r="B8" s="194"/>
      <c r="C8" s="46"/>
      <c r="D8" s="141"/>
    </row>
    <row r="9" spans="1:14" x14ac:dyDescent="0.15">
      <c r="A9" s="1"/>
      <c r="B9" s="194"/>
      <c r="C9" s="46"/>
      <c r="D9" s="141"/>
    </row>
    <row r="10" spans="1:14" x14ac:dyDescent="0.15">
      <c r="A10" s="1"/>
      <c r="B10" s="194"/>
      <c r="C10" s="46"/>
      <c r="D10" s="141"/>
    </row>
    <row r="11" spans="1:14" x14ac:dyDescent="0.15">
      <c r="A11" s="1"/>
      <c r="B11" s="194"/>
      <c r="C11" s="46"/>
      <c r="D11" s="141"/>
    </row>
    <row r="12" spans="1:14" x14ac:dyDescent="0.15">
      <c r="A12" s="1"/>
      <c r="B12" s="194"/>
      <c r="C12" s="46"/>
      <c r="D12" s="141"/>
    </row>
    <row r="13" spans="1:14" x14ac:dyDescent="0.15">
      <c r="A13" s="1"/>
      <c r="B13" s="194"/>
      <c r="C13" s="46"/>
      <c r="D13" s="141"/>
    </row>
    <row r="14" spans="1:14" x14ac:dyDescent="0.15">
      <c r="A14" s="1"/>
      <c r="B14" s="194"/>
      <c r="C14" s="46"/>
      <c r="D14" s="141"/>
    </row>
    <row r="15" spans="1:14" x14ac:dyDescent="0.15">
      <c r="A15" s="1"/>
      <c r="B15" s="194"/>
      <c r="C15" s="46"/>
      <c r="D15" s="141"/>
    </row>
    <row r="16" spans="1:14" x14ac:dyDescent="0.15">
      <c r="A16" s="1"/>
      <c r="B16" s="194"/>
      <c r="C16" s="46"/>
      <c r="D16" s="141"/>
    </row>
    <row r="17" spans="1:4" x14ac:dyDescent="0.15">
      <c r="A17" s="1"/>
      <c r="B17" s="194"/>
      <c r="C17" s="46"/>
      <c r="D17" s="141"/>
    </row>
    <row r="18" spans="1:4" ht="34.9" customHeight="1" x14ac:dyDescent="0.15">
      <c r="A18" s="1"/>
      <c r="B18" s="194" t="s">
        <v>138</v>
      </c>
      <c r="C18" s="46" t="s">
        <v>645</v>
      </c>
      <c r="D18" s="141"/>
    </row>
    <row r="19" spans="1:4" ht="52.5" x14ac:dyDescent="0.15">
      <c r="A19" s="1" t="s">
        <v>259</v>
      </c>
      <c r="B19" s="194" t="s">
        <v>203</v>
      </c>
      <c r="C19" s="46" t="s">
        <v>337</v>
      </c>
      <c r="D19" s="141"/>
    </row>
    <row r="20" spans="1:4" x14ac:dyDescent="0.15">
      <c r="A20" s="1"/>
      <c r="B20" s="194" t="s">
        <v>139</v>
      </c>
      <c r="C20" s="46" t="s">
        <v>593</v>
      </c>
      <c r="D20" s="141"/>
    </row>
    <row r="21" spans="1:4" ht="52.5" x14ac:dyDescent="0.15">
      <c r="A21" s="1"/>
      <c r="B21" s="194" t="s">
        <v>142</v>
      </c>
      <c r="C21" s="46" t="s">
        <v>691</v>
      </c>
      <c r="D21" s="141"/>
    </row>
    <row r="22" spans="1:4" ht="42" x14ac:dyDescent="0.15">
      <c r="A22" s="1"/>
      <c r="B22" s="194" t="s">
        <v>143</v>
      </c>
      <c r="C22" s="46" t="s">
        <v>323</v>
      </c>
      <c r="D22" s="141"/>
    </row>
    <row r="23" spans="1:4" ht="63" x14ac:dyDescent="0.15">
      <c r="A23" s="1"/>
      <c r="B23" s="194" t="s">
        <v>144</v>
      </c>
      <c r="C23" s="424" t="s">
        <v>333</v>
      </c>
      <c r="D23" s="141"/>
    </row>
    <row r="24" spans="1:4" ht="21" x14ac:dyDescent="0.15">
      <c r="A24" s="1"/>
      <c r="B24" s="194" t="s">
        <v>161</v>
      </c>
      <c r="C24" s="46" t="s">
        <v>318</v>
      </c>
      <c r="D24" s="141"/>
    </row>
    <row r="25" spans="1:4" ht="21" x14ac:dyDescent="0.15">
      <c r="A25" s="1"/>
      <c r="B25" s="194" t="s">
        <v>263</v>
      </c>
      <c r="C25" s="207" t="s">
        <v>197</v>
      </c>
      <c r="D25" s="141"/>
    </row>
    <row r="26" spans="1:4" ht="73.5" x14ac:dyDescent="0.15">
      <c r="A26" s="1"/>
      <c r="B26" s="194" t="s">
        <v>140</v>
      </c>
      <c r="C26" s="46" t="s">
        <v>324</v>
      </c>
      <c r="D26" s="141"/>
    </row>
    <row r="27" spans="1:4" ht="31.5" x14ac:dyDescent="0.15">
      <c r="A27" s="1"/>
      <c r="B27" s="194" t="s">
        <v>264</v>
      </c>
      <c r="C27" s="46" t="s">
        <v>694</v>
      </c>
      <c r="D27" s="141"/>
    </row>
    <row r="28" spans="1:4" ht="21" x14ac:dyDescent="0.15">
      <c r="A28" s="1"/>
      <c r="B28" s="194" t="s">
        <v>141</v>
      </c>
      <c r="C28" s="46" t="s">
        <v>311</v>
      </c>
      <c r="D28" s="141"/>
    </row>
    <row r="29" spans="1:4" x14ac:dyDescent="0.15">
      <c r="A29" s="1"/>
      <c r="B29" s="194" t="s">
        <v>200</v>
      </c>
      <c r="C29" s="46" t="s">
        <v>171</v>
      </c>
      <c r="D29" s="141"/>
    </row>
    <row r="30" spans="1:4" x14ac:dyDescent="0.15">
      <c r="A30" s="1"/>
      <c r="B30" s="194" t="s">
        <v>265</v>
      </c>
      <c r="C30" s="46" t="s">
        <v>325</v>
      </c>
      <c r="D30" s="141"/>
    </row>
    <row r="31" spans="1:4" ht="31.5" x14ac:dyDescent="0.15">
      <c r="A31" s="1"/>
      <c r="B31" s="194" t="s">
        <v>266</v>
      </c>
      <c r="C31" s="46" t="s">
        <v>170</v>
      </c>
      <c r="D31" s="141"/>
    </row>
    <row r="32" spans="1:4" x14ac:dyDescent="0.15">
      <c r="A32" s="5"/>
      <c r="B32" s="485"/>
      <c r="C32" s="424"/>
      <c r="D32" s="141"/>
    </row>
    <row r="33" spans="1:4" x14ac:dyDescent="0.15">
      <c r="A33" s="5"/>
      <c r="B33" s="485"/>
      <c r="C33" s="424"/>
      <c r="D33" s="141"/>
    </row>
    <row r="34" spans="1:4" x14ac:dyDescent="0.15">
      <c r="A34" s="5"/>
      <c r="B34" s="485"/>
      <c r="C34" s="424"/>
      <c r="D34" s="141"/>
    </row>
    <row r="35" spans="1:4" x14ac:dyDescent="0.15">
      <c r="A35" s="5"/>
      <c r="B35" s="485"/>
      <c r="C35" s="424"/>
      <c r="D35" s="141"/>
    </row>
    <row r="36" spans="1:4" x14ac:dyDescent="0.15">
      <c r="A36" s="5"/>
      <c r="B36" s="485"/>
      <c r="C36" s="424"/>
      <c r="D36" s="141"/>
    </row>
    <row r="37" spans="1:4" x14ac:dyDescent="0.15">
      <c r="A37" s="5"/>
      <c r="B37" s="485"/>
      <c r="C37" s="174"/>
      <c r="D37" s="141"/>
    </row>
    <row r="38" spans="1:4" x14ac:dyDescent="0.15">
      <c r="A38" s="5"/>
      <c r="B38" s="485"/>
      <c r="C38" s="174"/>
      <c r="D38" s="141"/>
    </row>
    <row r="39" spans="1:4" x14ac:dyDescent="0.15">
      <c r="A39" s="5"/>
      <c r="B39" s="485"/>
      <c r="C39" s="174"/>
      <c r="D39" s="141"/>
    </row>
    <row r="40" spans="1:4" x14ac:dyDescent="0.15">
      <c r="A40" s="5"/>
      <c r="B40" s="485"/>
      <c r="C40" s="174"/>
      <c r="D40" s="141"/>
    </row>
    <row r="41" spans="1:4" x14ac:dyDescent="0.15">
      <c r="A41" s="5"/>
      <c r="B41" s="485"/>
      <c r="C41" s="174"/>
      <c r="D41" s="141"/>
    </row>
    <row r="42" spans="1:4" x14ac:dyDescent="0.15">
      <c r="A42" s="5"/>
      <c r="B42" s="485"/>
      <c r="C42" s="174"/>
      <c r="D42" s="141"/>
    </row>
    <row r="43" spans="1:4" x14ac:dyDescent="0.15">
      <c r="A43" s="5"/>
      <c r="B43" s="485"/>
      <c r="C43" s="174"/>
      <c r="D43" s="141"/>
    </row>
    <row r="44" spans="1:4" x14ac:dyDescent="0.15">
      <c r="A44" s="5"/>
      <c r="B44" s="485"/>
      <c r="C44" s="174"/>
      <c r="D44" s="141"/>
    </row>
    <row r="45" spans="1:4" x14ac:dyDescent="0.15">
      <c r="A45" s="5"/>
      <c r="B45" s="485"/>
      <c r="C45" s="174"/>
      <c r="D45" s="141"/>
    </row>
    <row r="46" spans="1:4" x14ac:dyDescent="0.15">
      <c r="A46" s="5"/>
      <c r="B46" s="485"/>
      <c r="C46" s="174"/>
      <c r="D46" s="141"/>
    </row>
    <row r="47" spans="1:4" x14ac:dyDescent="0.15">
      <c r="A47" s="5"/>
      <c r="B47" s="485"/>
      <c r="C47" s="174"/>
      <c r="D47" s="141"/>
    </row>
    <row r="48" spans="1:4" x14ac:dyDescent="0.15">
      <c r="A48" s="5"/>
      <c r="B48" s="485"/>
      <c r="C48" s="174"/>
      <c r="D48" s="141"/>
    </row>
    <row r="49" spans="1:4" x14ac:dyDescent="0.15">
      <c r="A49" s="143"/>
      <c r="B49" s="195"/>
      <c r="C49" s="425"/>
      <c r="D49" s="9"/>
    </row>
  </sheetData>
  <sheetProtection algorithmName="SHA-512" hashValue="TjdkfeI/fdrvK7ppuIopCdK4U2jOaEpXai7od9IXp2YV4neBxyZm7xPjanKw5ToLuEYE3lPzS3eTDWjDGHWC0g==" saltValue="CyB+birA/CKJLRl6gDuthg==" spinCount="100000" sheet="1" objects="1" scenarios="1"/>
  <mergeCells count="1">
    <mergeCell ref="B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62"/>
  <sheetViews>
    <sheetView showGridLines="0" zoomScaleNormal="100" workbookViewId="0"/>
  </sheetViews>
  <sheetFormatPr defaultColWidth="0" defaultRowHeight="10.5" zeroHeight="1" x14ac:dyDescent="0.15"/>
  <cols>
    <col min="1" max="1" width="3.375" style="1" customWidth="1"/>
    <col min="2" max="2" width="142.625" style="1" customWidth="1"/>
    <col min="3" max="3" width="9" style="1" customWidth="1"/>
    <col min="4" max="16384" width="9" style="1" hidden="1"/>
  </cols>
  <sheetData>
    <row r="1" spans="1:3" x14ac:dyDescent="0.15">
      <c r="A1" s="463" t="s">
        <v>134</v>
      </c>
      <c r="B1" s="464"/>
      <c r="C1" s="465"/>
    </row>
    <row r="2" spans="1:3" x14ac:dyDescent="0.15">
      <c r="A2" s="154"/>
      <c r="C2" s="155"/>
    </row>
    <row r="3" spans="1:3" x14ac:dyDescent="0.15">
      <c r="A3" s="154"/>
      <c r="B3" s="156" t="s">
        <v>350</v>
      </c>
      <c r="C3" s="155"/>
    </row>
    <row r="4" spans="1:3" ht="21" x14ac:dyDescent="0.15">
      <c r="A4" s="154"/>
      <c r="B4" s="468" t="s">
        <v>343</v>
      </c>
      <c r="C4" s="155"/>
    </row>
    <row r="5" spans="1:3" x14ac:dyDescent="0.15"/>
    <row r="6" spans="1:3" x14ac:dyDescent="0.15">
      <c r="B6" s="156" t="s">
        <v>344</v>
      </c>
    </row>
    <row r="7" spans="1:3" ht="105.75" customHeight="1" x14ac:dyDescent="0.15">
      <c r="B7" s="46" t="s">
        <v>351</v>
      </c>
    </row>
    <row r="8" spans="1:3" x14ac:dyDescent="0.15"/>
    <row r="9" spans="1:3" x14ac:dyDescent="0.15">
      <c r="B9" s="156" t="s">
        <v>345</v>
      </c>
    </row>
    <row r="10" spans="1:3" ht="42" x14ac:dyDescent="0.15">
      <c r="B10" s="142" t="s">
        <v>346</v>
      </c>
    </row>
    <row r="11" spans="1:3" x14ac:dyDescent="0.15"/>
    <row r="12" spans="1:3" ht="73.5" x14ac:dyDescent="0.15">
      <c r="B12" s="466" t="s">
        <v>347</v>
      </c>
    </row>
    <row r="13" spans="1:3" x14ac:dyDescent="0.15"/>
    <row r="14" spans="1:3" x14ac:dyDescent="0.15">
      <c r="B14" s="467" t="s">
        <v>348</v>
      </c>
    </row>
    <row r="15" spans="1:3" x14ac:dyDescent="0.15">
      <c r="B15" s="1" t="s">
        <v>349</v>
      </c>
    </row>
    <row r="16" spans="1:3"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sheetData>
  <sheetProtection algorithmName="SHA-512" hashValue="+LO/mItLgeSxWtkFXOSfcIyjTHTUzWE890GzpqMfYd5lF0S5YWDhMBJy/Uc6inGYE9Cy/weU/7eqvlSXCLEHFA==" saltValue="QojQ955LTJraes0BGvRs8A=="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tabSelected="1" topLeftCell="A153" zoomScaleNormal="100" workbookViewId="0">
      <selection activeCell="E122" sqref="E122"/>
    </sheetView>
  </sheetViews>
  <sheetFormatPr defaultColWidth="0" defaultRowHeight="10.5" zeroHeight="1" x14ac:dyDescent="0.15"/>
  <cols>
    <col min="1" max="1" width="9" style="1" customWidth="1"/>
    <col min="2" max="2" width="46.125" style="1" customWidth="1"/>
    <col min="3" max="26" width="9" style="1" customWidth="1"/>
    <col min="27" max="27" width="0" style="1" hidden="1" customWidth="1"/>
    <col min="28" max="16384" width="9" style="1" hidden="1"/>
  </cols>
  <sheetData>
    <row r="1" spans="1:24" s="215" customFormat="1" ht="16.5" x14ac:dyDescent="0.3">
      <c r="A1" s="139" t="s">
        <v>299</v>
      </c>
      <c r="B1" s="214"/>
    </row>
    <row r="2" spans="1:24" s="5" customFormat="1" x14ac:dyDescent="0.15">
      <c r="A2" s="216"/>
    </row>
    <row r="3" spans="1:24" s="5" customFormat="1" x14ac:dyDescent="0.15">
      <c r="A3" s="216"/>
      <c r="B3" s="176" t="s">
        <v>38</v>
      </c>
      <c r="C3" s="145"/>
      <c r="L3" s="4"/>
    </row>
    <row r="4" spans="1:24" s="5" customFormat="1" x14ac:dyDescent="0.15">
      <c r="A4" s="216"/>
      <c r="B4" s="12" t="s">
        <v>117</v>
      </c>
      <c r="C4" s="3"/>
    </row>
    <row r="5" spans="1:24" s="5" customFormat="1" x14ac:dyDescent="0.15">
      <c r="A5" s="216"/>
      <c r="B5" s="12" t="s">
        <v>101</v>
      </c>
      <c r="C5" s="117"/>
    </row>
    <row r="6" spans="1:24" s="5" customFormat="1" x14ac:dyDescent="0.15">
      <c r="A6" s="216"/>
      <c r="B6" s="12" t="s">
        <v>119</v>
      </c>
      <c r="C6" s="426"/>
    </row>
    <row r="7" spans="1:24" s="5" customFormat="1" x14ac:dyDescent="0.15">
      <c r="A7" s="216"/>
      <c r="B7" s="12" t="s">
        <v>39</v>
      </c>
      <c r="C7" s="118"/>
    </row>
    <row r="8" spans="1:24" s="5" customFormat="1" x14ac:dyDescent="0.15">
      <c r="A8" s="216"/>
      <c r="B8" s="12" t="s">
        <v>178</v>
      </c>
      <c r="C8" s="219">
        <v>1</v>
      </c>
    </row>
    <row r="9" spans="1:24" s="5" customFormat="1" x14ac:dyDescent="0.15">
      <c r="A9" s="216"/>
      <c r="B9" s="7" t="s">
        <v>179</v>
      </c>
      <c r="C9" s="219">
        <v>0.9</v>
      </c>
    </row>
    <row r="10" spans="1:24" s="5" customFormat="1" x14ac:dyDescent="0.15">
      <c r="A10" s="216"/>
    </row>
    <row r="11" spans="1:24" s="221" customFormat="1" ht="16.5" x14ac:dyDescent="0.3">
      <c r="A11" s="220" t="s">
        <v>174</v>
      </c>
      <c r="C11" s="220"/>
    </row>
    <row r="12" spans="1:24" s="5" customFormat="1" x14ac:dyDescent="0.15">
      <c r="A12" s="222"/>
      <c r="C12" s="222"/>
    </row>
    <row r="13" spans="1:24" s="5" customFormat="1" x14ac:dyDescent="0.15">
      <c r="A13" s="222"/>
      <c r="B13" s="223" t="s">
        <v>175</v>
      </c>
      <c r="C13" s="224"/>
      <c r="D13" s="225"/>
      <c r="E13" s="225"/>
      <c r="F13" s="225"/>
      <c r="G13" s="225"/>
      <c r="H13" s="225"/>
      <c r="I13" s="225"/>
      <c r="J13" s="225"/>
      <c r="K13" s="225"/>
      <c r="L13" s="225"/>
      <c r="M13" s="225"/>
      <c r="N13" s="225"/>
      <c r="O13" s="225"/>
      <c r="P13" s="225"/>
      <c r="Q13" s="225"/>
      <c r="R13" s="225"/>
      <c r="S13" s="225"/>
      <c r="T13" s="225"/>
      <c r="U13" s="225"/>
      <c r="V13" s="225"/>
      <c r="W13" s="225"/>
      <c r="X13" s="226"/>
    </row>
    <row r="14" spans="1:24" s="5" customFormat="1" x14ac:dyDescent="0.15">
      <c r="A14" s="222"/>
      <c r="B14" s="227" t="s">
        <v>40</v>
      </c>
      <c r="C14" s="228"/>
      <c r="D14" s="229"/>
      <c r="E14" s="229"/>
      <c r="F14" s="229"/>
      <c r="G14" s="229"/>
      <c r="H14" s="229"/>
      <c r="I14" s="229"/>
      <c r="J14" s="229"/>
      <c r="K14" s="229"/>
      <c r="L14" s="229"/>
      <c r="M14" s="229"/>
      <c r="N14" s="229"/>
      <c r="O14" s="229"/>
      <c r="P14" s="229"/>
      <c r="Q14" s="229"/>
      <c r="R14" s="229"/>
      <c r="S14" s="229"/>
      <c r="T14" s="229"/>
      <c r="U14" s="229"/>
      <c r="V14" s="229"/>
      <c r="W14" s="229"/>
      <c r="X14" s="231"/>
    </row>
    <row r="15" spans="1:24" s="5" customFormat="1" x14ac:dyDescent="0.15">
      <c r="A15" s="222"/>
      <c r="B15" s="232"/>
      <c r="C15" s="233"/>
      <c r="D15" s="233"/>
      <c r="E15" s="233"/>
      <c r="F15" s="233"/>
      <c r="G15" s="233"/>
      <c r="H15" s="233"/>
      <c r="I15" s="233"/>
      <c r="J15" s="233"/>
      <c r="K15" s="233"/>
      <c r="L15" s="233"/>
      <c r="M15" s="233"/>
      <c r="N15" s="233"/>
      <c r="O15" s="233"/>
      <c r="P15" s="233"/>
      <c r="Q15" s="233"/>
      <c r="R15" s="233"/>
      <c r="S15" s="233"/>
      <c r="T15" s="233"/>
      <c r="U15" s="233"/>
      <c r="V15" s="233"/>
      <c r="W15" s="233"/>
      <c r="X15" s="448"/>
    </row>
    <row r="16" spans="1:24" s="5" customFormat="1" x14ac:dyDescent="0.15">
      <c r="A16" s="222"/>
      <c r="B16" s="234" t="s">
        <v>164</v>
      </c>
      <c r="C16" s="235" t="s">
        <v>93</v>
      </c>
      <c r="D16" s="25"/>
      <c r="E16" s="25"/>
      <c r="X16" s="6"/>
    </row>
    <row r="17" spans="1:24" s="5" customFormat="1" x14ac:dyDescent="0.15">
      <c r="A17" s="222"/>
      <c r="B17" s="12"/>
      <c r="X17" s="6"/>
    </row>
    <row r="18" spans="1:24" s="5" customFormat="1" x14ac:dyDescent="0.15">
      <c r="A18" s="222"/>
      <c r="B18" s="236" t="s">
        <v>11</v>
      </c>
      <c r="C18" s="237"/>
      <c r="D18" s="238" t="str">
        <f>D57</f>
        <v>hbh</v>
      </c>
      <c r="E18" s="238" t="str">
        <f t="shared" ref="E18:H18" si="0">E57</f>
        <v>hbh</v>
      </c>
      <c r="F18" s="238" t="str">
        <f t="shared" si="0"/>
        <v>hbh</v>
      </c>
      <c r="G18" s="238" t="str">
        <f t="shared" si="0"/>
        <v>hbh</v>
      </c>
      <c r="H18" s="238" t="str">
        <f t="shared" si="0"/>
        <v>hbh</v>
      </c>
      <c r="I18" s="238" t="str">
        <f t="shared" ref="I18:J18" si="1">I57</f>
        <v>hbh</v>
      </c>
      <c r="J18" s="239" t="str">
        <f t="shared" si="1"/>
        <v>hbh</v>
      </c>
      <c r="K18" s="240" t="s">
        <v>76</v>
      </c>
      <c r="M18" s="298"/>
      <c r="X18" s="6"/>
    </row>
    <row r="19" spans="1:24" s="5" customFormat="1" x14ac:dyDescent="0.15">
      <c r="A19" s="222"/>
      <c r="B19" s="236" t="s">
        <v>12</v>
      </c>
      <c r="C19" s="237"/>
      <c r="D19" s="238">
        <f t="shared" ref="D19:H19" si="2">D58</f>
        <v>0</v>
      </c>
      <c r="E19" s="238">
        <f t="shared" si="2"/>
        <v>1</v>
      </c>
      <c r="F19" s="238">
        <f t="shared" si="2"/>
        <v>2</v>
      </c>
      <c r="G19" s="238">
        <f t="shared" si="2"/>
        <v>3</v>
      </c>
      <c r="H19" s="238">
        <f t="shared" si="2"/>
        <v>4</v>
      </c>
      <c r="I19" s="238">
        <f t="shared" ref="I19:J19" si="3">I58</f>
        <v>5</v>
      </c>
      <c r="J19" s="239" t="str">
        <f t="shared" si="3"/>
        <v>5+</v>
      </c>
      <c r="K19" s="240"/>
      <c r="L19" s="240"/>
      <c r="M19" s="240"/>
      <c r="N19" s="240"/>
      <c r="O19" s="240"/>
      <c r="P19" s="240"/>
      <c r="Q19" s="240"/>
      <c r="R19" s="240"/>
      <c r="S19" s="240"/>
      <c r="T19" s="240"/>
      <c r="U19" s="240"/>
      <c r="V19" s="240"/>
      <c r="W19" s="240"/>
      <c r="X19" s="6"/>
    </row>
    <row r="20" spans="1:24" s="5" customFormat="1" x14ac:dyDescent="0.15">
      <c r="A20" s="222"/>
      <c r="B20" s="241" t="s">
        <v>85</v>
      </c>
      <c r="C20" s="242"/>
      <c r="D20" s="244">
        <f>D61</f>
        <v>12.400000000000002</v>
      </c>
      <c r="E20" s="244">
        <f t="shared" ref="E20:I20" si="4">E61</f>
        <v>12.84</v>
      </c>
      <c r="F20" s="244">
        <f t="shared" si="4"/>
        <v>13.43</v>
      </c>
      <c r="G20" s="244">
        <f t="shared" si="4"/>
        <v>14.02</v>
      </c>
      <c r="H20" s="244">
        <f t="shared" si="4"/>
        <v>14.61</v>
      </c>
      <c r="I20" s="244">
        <f t="shared" si="4"/>
        <v>15.22</v>
      </c>
      <c r="J20" s="244">
        <f t="shared" ref="J20" si="5">J61</f>
        <v>0</v>
      </c>
      <c r="K20" s="245"/>
      <c r="L20" s="245"/>
      <c r="M20" s="245"/>
      <c r="N20" s="245"/>
      <c r="O20" s="245"/>
      <c r="P20" s="245"/>
      <c r="Q20" s="245"/>
      <c r="R20" s="245"/>
      <c r="S20" s="245"/>
      <c r="T20" s="245"/>
      <c r="U20" s="245"/>
      <c r="V20" s="245"/>
      <c r="W20" s="245"/>
      <c r="X20" s="6"/>
    </row>
    <row r="21" spans="1:24" s="5" customFormat="1" x14ac:dyDescent="0.15">
      <c r="A21" s="222"/>
      <c r="B21" s="241" t="s">
        <v>57</v>
      </c>
      <c r="C21" s="13">
        <f>C66</f>
        <v>8.3299999999999999E-2</v>
      </c>
      <c r="D21" s="244">
        <f t="shared" ref="D21:J21" si="6">IF(D$20*$C21&lt;$C$68,$C$68,D$20*$C21)</f>
        <v>1.2403780617678379</v>
      </c>
      <c r="E21" s="244">
        <f t="shared" si="6"/>
        <v>1.2403780617678379</v>
      </c>
      <c r="F21" s="244">
        <f t="shared" si="6"/>
        <v>1.2403780617678379</v>
      </c>
      <c r="G21" s="244">
        <f t="shared" si="6"/>
        <v>1.2403780617678379</v>
      </c>
      <c r="H21" s="244">
        <f t="shared" si="6"/>
        <v>1.2403780617678379</v>
      </c>
      <c r="I21" s="244">
        <f t="shared" si="6"/>
        <v>1.2678260000000001</v>
      </c>
      <c r="J21" s="244">
        <f t="shared" si="6"/>
        <v>1.2403780617678379</v>
      </c>
      <c r="K21" s="245"/>
      <c r="L21" s="245"/>
      <c r="M21" s="245"/>
      <c r="N21" s="245"/>
      <c r="O21" s="245"/>
      <c r="P21" s="245"/>
      <c r="Q21" s="245"/>
      <c r="R21" s="245"/>
      <c r="S21" s="245"/>
      <c r="T21" s="245"/>
      <c r="U21" s="245"/>
      <c r="V21" s="245"/>
      <c r="W21" s="245"/>
      <c r="X21" s="6"/>
    </row>
    <row r="22" spans="1:24" s="5" customFormat="1" x14ac:dyDescent="0.15">
      <c r="A22" s="222"/>
      <c r="B22" s="241" t="s">
        <v>56</v>
      </c>
      <c r="C22" s="23">
        <f>C70</f>
        <v>0.08</v>
      </c>
      <c r="D22" s="244">
        <f t="shared" ref="D22:J22" si="7">IF(D20*$C22&lt;$C$72,$C$72,D20*$C22)</f>
        <v>1.1668849840255591</v>
      </c>
      <c r="E22" s="244">
        <f t="shared" si="7"/>
        <v>1.1668849840255591</v>
      </c>
      <c r="F22" s="244">
        <f t="shared" si="7"/>
        <v>1.1668849840255591</v>
      </c>
      <c r="G22" s="244">
        <f t="shared" si="7"/>
        <v>1.1668849840255591</v>
      </c>
      <c r="H22" s="244">
        <f t="shared" si="7"/>
        <v>1.1688000000000001</v>
      </c>
      <c r="I22" s="244">
        <f t="shared" si="7"/>
        <v>1.2176</v>
      </c>
      <c r="J22" s="244">
        <f t="shared" si="7"/>
        <v>1.1668849840255591</v>
      </c>
      <c r="K22" s="246"/>
      <c r="M22" s="246"/>
      <c r="N22" s="246"/>
      <c r="O22" s="246"/>
      <c r="P22" s="246"/>
      <c r="Q22" s="246"/>
      <c r="R22" s="246"/>
      <c r="S22" s="246"/>
      <c r="T22" s="246"/>
      <c r="U22" s="246"/>
      <c r="V22" s="246"/>
      <c r="W22" s="246"/>
      <c r="X22" s="6"/>
    </row>
    <row r="23" spans="1:24" s="5" customFormat="1" x14ac:dyDescent="0.15">
      <c r="A23" s="222"/>
      <c r="B23" s="247" t="s">
        <v>58</v>
      </c>
      <c r="C23" s="23">
        <f>C76</f>
        <v>0</v>
      </c>
      <c r="D23" s="248">
        <f>D$20*$C23</f>
        <v>0</v>
      </c>
      <c r="E23" s="248">
        <f>E$20*$C23</f>
        <v>0</v>
      </c>
      <c r="F23" s="248">
        <f t="shared" ref="F23:J23" si="8">F$20*$C23</f>
        <v>0</v>
      </c>
      <c r="G23" s="248">
        <f>G$20*$C23</f>
        <v>0</v>
      </c>
      <c r="H23" s="248">
        <f>H$20*$C23</f>
        <v>0</v>
      </c>
      <c r="I23" s="248">
        <f t="shared" si="8"/>
        <v>0</v>
      </c>
      <c r="J23" s="248">
        <f t="shared" si="8"/>
        <v>0</v>
      </c>
      <c r="K23" s="246"/>
      <c r="M23" s="246"/>
      <c r="N23" s="246"/>
      <c r="O23" s="246"/>
      <c r="P23" s="246"/>
      <c r="Q23" s="246"/>
      <c r="R23" s="246"/>
      <c r="S23" s="246"/>
      <c r="T23" s="246"/>
      <c r="U23" s="246"/>
      <c r="V23" s="246"/>
      <c r="W23" s="246"/>
      <c r="X23" s="6"/>
    </row>
    <row r="24" spans="1:24" s="5" customFormat="1" ht="11.25" thickBot="1" x14ac:dyDescent="0.2">
      <c r="A24" s="222"/>
      <c r="B24" s="247" t="s">
        <v>185</v>
      </c>
      <c r="C24" s="180"/>
      <c r="D24" s="248">
        <f>$C$78/CAO_VVT!$D$9</f>
        <v>0</v>
      </c>
      <c r="E24" s="248">
        <f>$C$78/CAO_VVT!$D$9</f>
        <v>0</v>
      </c>
      <c r="F24" s="248">
        <f>$C$78/CAO_VVT!$D$9</f>
        <v>0</v>
      </c>
      <c r="G24" s="248">
        <f>$C$78/CAO_VVT!$D$9</f>
        <v>0</v>
      </c>
      <c r="H24" s="248">
        <f>$C$78/CAO_VVT!$D$9</f>
        <v>0</v>
      </c>
      <c r="I24" s="248">
        <f>$C$78/CAO_VVT!$D$9</f>
        <v>0</v>
      </c>
      <c r="J24" s="248">
        <f>$C$78/CAO_VVT!$D$9</f>
        <v>0</v>
      </c>
      <c r="K24" s="246"/>
      <c r="M24" s="246"/>
      <c r="N24" s="246"/>
      <c r="O24" s="246"/>
      <c r="P24" s="246"/>
      <c r="Q24" s="246"/>
      <c r="R24" s="246"/>
      <c r="S24" s="246"/>
      <c r="T24" s="246"/>
      <c r="U24" s="246"/>
      <c r="V24" s="246"/>
      <c r="W24" s="246"/>
      <c r="X24" s="6"/>
    </row>
    <row r="25" spans="1:24" s="5" customFormat="1" ht="11.25" thickTop="1" x14ac:dyDescent="0.15">
      <c r="A25" s="222"/>
      <c r="B25" s="250" t="s">
        <v>73</v>
      </c>
      <c r="C25" s="251"/>
      <c r="D25" s="252">
        <f t="shared" ref="D25:J25" si="9">SUM(D20:D24)</f>
        <v>14.8072630457934</v>
      </c>
      <c r="E25" s="252">
        <f t="shared" si="9"/>
        <v>15.247263045793398</v>
      </c>
      <c r="F25" s="252">
        <f t="shared" si="9"/>
        <v>15.837263045793398</v>
      </c>
      <c r="G25" s="252">
        <f t="shared" si="9"/>
        <v>16.427263045793396</v>
      </c>
      <c r="H25" s="252">
        <f t="shared" si="9"/>
        <v>17.019178061767839</v>
      </c>
      <c r="I25" s="252">
        <f t="shared" si="9"/>
        <v>17.705426000000003</v>
      </c>
      <c r="J25" s="252">
        <f t="shared" si="9"/>
        <v>2.407263045793397</v>
      </c>
      <c r="K25" s="245"/>
      <c r="M25" s="245"/>
      <c r="N25" s="245"/>
      <c r="O25" s="245"/>
      <c r="P25" s="245"/>
      <c r="Q25" s="245"/>
      <c r="R25" s="245"/>
      <c r="S25" s="245"/>
      <c r="T25" s="245"/>
      <c r="U25" s="245"/>
      <c r="V25" s="245"/>
      <c r="W25" s="245"/>
      <c r="X25" s="6"/>
    </row>
    <row r="26" spans="1:24" s="5" customFormat="1" ht="11.25" thickBot="1" x14ac:dyDescent="0.2">
      <c r="A26" s="222"/>
      <c r="B26" s="253" t="s">
        <v>49</v>
      </c>
      <c r="C26" s="254"/>
      <c r="D26" s="255">
        <f t="shared" ref="D26:J26" si="10">SUM(D20:D23)*D114</f>
        <v>3.614286945686902</v>
      </c>
      <c r="E26" s="255">
        <f t="shared" si="10"/>
        <v>3.7527109456869012</v>
      </c>
      <c r="F26" s="255">
        <f t="shared" si="10"/>
        <v>3.9383249456869009</v>
      </c>
      <c r="G26" s="255">
        <f t="shared" si="10"/>
        <v>4.1239389456869002</v>
      </c>
      <c r="H26" s="255">
        <f t="shared" si="10"/>
        <v>4.3101554097124604</v>
      </c>
      <c r="I26" s="255">
        <f t="shared" si="10"/>
        <v>4.5260490110802998</v>
      </c>
      <c r="J26" s="255">
        <f t="shared" si="10"/>
        <v>0.440769863684771</v>
      </c>
      <c r="K26" s="246"/>
      <c r="M26" s="246"/>
      <c r="N26" s="246"/>
      <c r="O26" s="246"/>
      <c r="P26" s="246"/>
      <c r="Q26" s="246"/>
      <c r="R26" s="246"/>
      <c r="S26" s="246"/>
      <c r="T26" s="246"/>
      <c r="U26" s="246"/>
      <c r="V26" s="246"/>
      <c r="W26" s="246"/>
      <c r="X26" s="6"/>
    </row>
    <row r="27" spans="1:24" s="5" customFormat="1" ht="12" thickTop="1" thickBot="1" x14ac:dyDescent="0.2">
      <c r="A27" s="222"/>
      <c r="B27" s="256" t="s">
        <v>75</v>
      </c>
      <c r="C27" s="257"/>
      <c r="D27" s="258">
        <f>SUM(D25:D26)</f>
        <v>18.421549991480301</v>
      </c>
      <c r="E27" s="258">
        <f t="shared" ref="E27:H27" si="11">SUM(E25:E26)</f>
        <v>18.999973991480299</v>
      </c>
      <c r="F27" s="258">
        <f t="shared" si="11"/>
        <v>19.7755879914803</v>
      </c>
      <c r="G27" s="258">
        <f>SUM(G25:G26)</f>
        <v>20.551201991480298</v>
      </c>
      <c r="H27" s="258">
        <f t="shared" si="11"/>
        <v>21.3293334714803</v>
      </c>
      <c r="I27" s="258">
        <f>SUM(I25:I26)</f>
        <v>22.231475011080303</v>
      </c>
      <c r="J27" s="258">
        <f>SUM(J25:J26)</f>
        <v>2.8480329094781682</v>
      </c>
      <c r="K27" s="246"/>
      <c r="M27" s="246"/>
      <c r="N27" s="246"/>
      <c r="O27" s="246"/>
      <c r="P27" s="246"/>
      <c r="Q27" s="246"/>
      <c r="R27" s="246"/>
      <c r="S27" s="246"/>
      <c r="T27" s="246"/>
      <c r="U27" s="246"/>
      <c r="V27" s="246"/>
      <c r="W27" s="246"/>
      <c r="X27" s="6"/>
    </row>
    <row r="28" spans="1:24" s="5" customFormat="1" ht="11.25" thickTop="1" x14ac:dyDescent="0.15">
      <c r="A28" s="222"/>
      <c r="B28" s="259" t="s">
        <v>282</v>
      </c>
      <c r="C28" s="429">
        <f>D133</f>
        <v>0.7756017039403621</v>
      </c>
      <c r="D28" s="252">
        <f>D27/$C28</f>
        <v>23.751301599637511</v>
      </c>
      <c r="E28" s="252">
        <f>E27/$C28</f>
        <v>24.497076134506859</v>
      </c>
      <c r="F28" s="252">
        <f>F27/$C28</f>
        <v>25.497091988081674</v>
      </c>
      <c r="G28" s="252">
        <f>G27/$C28</f>
        <v>26.497107841656483</v>
      </c>
      <c r="H28" s="252">
        <f t="shared" ref="H28:I28" si="12">H27/$C28</f>
        <v>27.500369536475855</v>
      </c>
      <c r="I28" s="252">
        <f t="shared" si="12"/>
        <v>28.663520074976184</v>
      </c>
      <c r="J28" s="252">
        <f>J27/$C28</f>
        <v>3.6720302379546608</v>
      </c>
      <c r="X28" s="6"/>
    </row>
    <row r="29" spans="1:24" s="5" customFormat="1" ht="11.25" thickBot="1" x14ac:dyDescent="0.2">
      <c r="A29" s="222"/>
      <c r="B29" s="260" t="s">
        <v>283</v>
      </c>
      <c r="C29" s="450"/>
      <c r="D29" s="261">
        <f t="shared" ref="D29:J29" si="13">$C$142</f>
        <v>0.4</v>
      </c>
      <c r="E29" s="261">
        <f t="shared" si="13"/>
        <v>0.4</v>
      </c>
      <c r="F29" s="261">
        <f t="shared" si="13"/>
        <v>0.4</v>
      </c>
      <c r="G29" s="261">
        <f t="shared" si="13"/>
        <v>0.4</v>
      </c>
      <c r="H29" s="261">
        <f t="shared" si="13"/>
        <v>0.4</v>
      </c>
      <c r="I29" s="261">
        <f t="shared" si="13"/>
        <v>0.4</v>
      </c>
      <c r="J29" s="261">
        <f t="shared" si="13"/>
        <v>0.4</v>
      </c>
      <c r="X29" s="6"/>
    </row>
    <row r="30" spans="1:24" s="5" customFormat="1" ht="11.25" thickTop="1" x14ac:dyDescent="0.15">
      <c r="A30" s="222"/>
      <c r="B30" s="256" t="s">
        <v>122</v>
      </c>
      <c r="C30" s="257"/>
      <c r="D30" s="258">
        <f>SUM(D28:D29)</f>
        <v>24.15130159963751</v>
      </c>
      <c r="E30" s="258">
        <f t="shared" ref="E30:I30" si="14">SUM(E28:E29)</f>
        <v>24.897076134506857</v>
      </c>
      <c r="F30" s="258">
        <f>SUM(F28:F29)</f>
        <v>25.897091988081673</v>
      </c>
      <c r="G30" s="258">
        <f t="shared" si="14"/>
        <v>26.897107841656481</v>
      </c>
      <c r="H30" s="258">
        <f t="shared" si="14"/>
        <v>27.900369536475853</v>
      </c>
      <c r="I30" s="258">
        <f t="shared" si="14"/>
        <v>29.063520074976182</v>
      </c>
      <c r="J30" s="258">
        <f>SUM(J28:J29)</f>
        <v>4.0720302379546611</v>
      </c>
      <c r="X30" s="6"/>
    </row>
    <row r="31" spans="1:24" s="5" customFormat="1" x14ac:dyDescent="0.15">
      <c r="A31" s="222"/>
      <c r="B31" s="262"/>
      <c r="C31" s="263"/>
      <c r="D31" s="217"/>
      <c r="E31" s="217"/>
      <c r="F31" s="217"/>
      <c r="G31" s="217"/>
      <c r="H31" s="237"/>
      <c r="I31" s="237"/>
      <c r="J31" s="145"/>
      <c r="X31" s="6"/>
    </row>
    <row r="32" spans="1:24" s="5" customFormat="1" x14ac:dyDescent="0.15">
      <c r="A32" s="222"/>
      <c r="B32" s="264" t="s">
        <v>284</v>
      </c>
      <c r="C32" s="17">
        <f>E188</f>
        <v>0.18248175182481749</v>
      </c>
      <c r="D32" s="244">
        <f>$C32*D$30</f>
        <v>4.4071718247513694</v>
      </c>
      <c r="E32" s="244">
        <f t="shared" ref="E32:I34" si="15">$C32*E$30</f>
        <v>4.5432620683406668</v>
      </c>
      <c r="F32" s="244">
        <f t="shared" si="15"/>
        <v>4.7257467131535895</v>
      </c>
      <c r="G32" s="244">
        <f>$C32*G$30</f>
        <v>4.9082313579665104</v>
      </c>
      <c r="H32" s="244">
        <f t="shared" si="15"/>
        <v>5.0913083095758846</v>
      </c>
      <c r="I32" s="244">
        <f t="shared" si="15"/>
        <v>5.3035620574774045</v>
      </c>
      <c r="J32" s="244">
        <f>$C32*J$30</f>
        <v>0.74307121130559495</v>
      </c>
      <c r="X32" s="6"/>
    </row>
    <row r="33" spans="1:24" s="5" customFormat="1" x14ac:dyDescent="0.15">
      <c r="A33" s="222"/>
      <c r="B33" s="241" t="s">
        <v>285</v>
      </c>
      <c r="C33" s="17">
        <f t="shared" ref="C33:C34" si="16">E189</f>
        <v>1.581508515815085E-2</v>
      </c>
      <c r="D33" s="244">
        <f>$C33*D$30</f>
        <v>0.38195489147845207</v>
      </c>
      <c r="E33" s="244">
        <f t="shared" si="15"/>
        <v>0.39374937925619113</v>
      </c>
      <c r="F33" s="244">
        <f t="shared" si="15"/>
        <v>0.40956471513997772</v>
      </c>
      <c r="G33" s="244">
        <f>$C33*G$30</f>
        <v>0.42538005102376425</v>
      </c>
      <c r="H33" s="244">
        <f t="shared" si="15"/>
        <v>0.44124672016324334</v>
      </c>
      <c r="I33" s="244">
        <f>$C33*I$30</f>
        <v>0.45964204498137506</v>
      </c>
      <c r="J33" s="244">
        <f>$C33*J$30</f>
        <v>6.4399504979818237E-2</v>
      </c>
      <c r="X33" s="6"/>
    </row>
    <row r="34" spans="1:24" s="5" customFormat="1" ht="11.25" thickBot="1" x14ac:dyDescent="0.2">
      <c r="A34" s="222"/>
      <c r="B34" s="241" t="s">
        <v>286</v>
      </c>
      <c r="C34" s="17">
        <f t="shared" si="16"/>
        <v>1.824817518248175E-2</v>
      </c>
      <c r="D34" s="244">
        <f>$C34*D$30</f>
        <v>0.44071718247513703</v>
      </c>
      <c r="E34" s="244">
        <f>$C34*E$30</f>
        <v>0.45432620683406671</v>
      </c>
      <c r="F34" s="244">
        <f t="shared" si="15"/>
        <v>0.47257467131535896</v>
      </c>
      <c r="G34" s="244">
        <f>$C34*G$30</f>
        <v>0.4908231357966511</v>
      </c>
      <c r="H34" s="244">
        <f>$C34*H$30</f>
        <v>0.50913083095758849</v>
      </c>
      <c r="I34" s="244">
        <f>$C34*I$30</f>
        <v>0.53035620574774056</v>
      </c>
      <c r="J34" s="244">
        <f>$C34*J$30</f>
        <v>7.4307121130559498E-2</v>
      </c>
      <c r="X34" s="6"/>
    </row>
    <row r="35" spans="1:24" s="5" customFormat="1" ht="11.25" thickTop="1" x14ac:dyDescent="0.15">
      <c r="A35" s="265"/>
      <c r="B35" s="259" t="s">
        <v>292</v>
      </c>
      <c r="C35" s="24"/>
      <c r="D35" s="252">
        <f>SUM(D30,D32:D34)</f>
        <v>29.381145498342466</v>
      </c>
      <c r="E35" s="252">
        <f t="shared" ref="E35:I35" si="17">SUM(E30,E32:E34)</f>
        <v>30.288413788937785</v>
      </c>
      <c r="F35" s="252">
        <f t="shared" si="17"/>
        <v>31.504978087690603</v>
      </c>
      <c r="G35" s="252">
        <f>SUM(G30,G32:G34)</f>
        <v>32.72154238644341</v>
      </c>
      <c r="H35" s="252">
        <f t="shared" si="17"/>
        <v>33.942055397172567</v>
      </c>
      <c r="I35" s="252">
        <f t="shared" si="17"/>
        <v>35.357080383182705</v>
      </c>
      <c r="J35" s="252">
        <f>SUM(J30,J32:J34)</f>
        <v>4.9538080753706337</v>
      </c>
      <c r="X35" s="6"/>
    </row>
    <row r="36" spans="1:24" s="5" customFormat="1" x14ac:dyDescent="0.15">
      <c r="A36" s="265"/>
      <c r="B36" s="266" t="str">
        <f>B171</f>
        <v>Opslag kosten gemeentelijke eisen</v>
      </c>
      <c r="C36" s="17">
        <f>C171</f>
        <v>0</v>
      </c>
      <c r="D36" s="255">
        <f>$C36*D$35</f>
        <v>0</v>
      </c>
      <c r="E36" s="255">
        <f t="shared" ref="E36:I37" si="18">$C36*E$35</f>
        <v>0</v>
      </c>
      <c r="F36" s="255">
        <f t="shared" ref="F36:H37" si="19">$C36*F$35</f>
        <v>0</v>
      </c>
      <c r="G36" s="255">
        <f t="shared" si="19"/>
        <v>0</v>
      </c>
      <c r="H36" s="255">
        <f t="shared" si="19"/>
        <v>0</v>
      </c>
      <c r="I36" s="255">
        <f t="shared" si="18"/>
        <v>0</v>
      </c>
      <c r="J36" s="255">
        <f>$C36*J$35</f>
        <v>0</v>
      </c>
      <c r="X36" s="6"/>
    </row>
    <row r="37" spans="1:24" s="5" customFormat="1" ht="11.25" thickBot="1" x14ac:dyDescent="0.2">
      <c r="A37" s="265"/>
      <c r="B37" s="267" t="s">
        <v>80</v>
      </c>
      <c r="C37" s="26">
        <f>C181</f>
        <v>0.02</v>
      </c>
      <c r="D37" s="261">
        <f>$C37*D$35</f>
        <v>0.58762290996684929</v>
      </c>
      <c r="E37" s="261">
        <f t="shared" si="18"/>
        <v>0.60576827577875569</v>
      </c>
      <c r="F37" s="261">
        <f t="shared" si="19"/>
        <v>0.6300995617538121</v>
      </c>
      <c r="G37" s="261">
        <f t="shared" si="19"/>
        <v>0.65443084772886817</v>
      </c>
      <c r="H37" s="261">
        <f t="shared" si="19"/>
        <v>0.67884110794345132</v>
      </c>
      <c r="I37" s="261">
        <f t="shared" si="18"/>
        <v>0.70714160766365408</v>
      </c>
      <c r="J37" s="261">
        <f>$C37*J$35</f>
        <v>9.9076161507412677E-2</v>
      </c>
      <c r="X37" s="6"/>
    </row>
    <row r="38" spans="1:24" s="5" customFormat="1" ht="11.25" thickTop="1" x14ac:dyDescent="0.15">
      <c r="A38" s="265"/>
      <c r="B38" s="259" t="s">
        <v>129</v>
      </c>
      <c r="C38" s="24"/>
      <c r="D38" s="252">
        <f>SUM(D35:D37)</f>
        <v>29.968768408309316</v>
      </c>
      <c r="E38" s="252">
        <f>SUM(E35:E37)</f>
        <v>30.894182064716539</v>
      </c>
      <c r="F38" s="252">
        <f>SUM(F35:F37)</f>
        <v>32.135077649444412</v>
      </c>
      <c r="G38" s="252">
        <f>SUM(G35:G37)</f>
        <v>33.375973234172278</v>
      </c>
      <c r="H38" s="252">
        <f t="shared" ref="H38:I38" si="20">SUM(H35:H37)</f>
        <v>34.620896505116015</v>
      </c>
      <c r="I38" s="252">
        <f t="shared" si="20"/>
        <v>36.064221990846356</v>
      </c>
      <c r="J38" s="252">
        <f>SUM(J35:J37)</f>
        <v>5.0528842368780467</v>
      </c>
      <c r="X38" s="6"/>
    </row>
    <row r="39" spans="1:24" s="5" customFormat="1" x14ac:dyDescent="0.15">
      <c r="A39" s="265"/>
      <c r="B39" s="451"/>
      <c r="C39" s="27"/>
      <c r="D39" s="246"/>
      <c r="E39" s="246"/>
      <c r="F39" s="246"/>
      <c r="G39" s="246"/>
      <c r="H39" s="269"/>
      <c r="I39" s="269"/>
      <c r="J39" s="270"/>
      <c r="X39" s="6"/>
    </row>
    <row r="40" spans="1:24" s="5" customFormat="1" x14ac:dyDescent="0.15">
      <c r="A40" s="265"/>
      <c r="B40" s="241" t="s">
        <v>10</v>
      </c>
      <c r="C40" s="271"/>
      <c r="D40" s="272">
        <f t="shared" ref="D40:I40" si="21">D63</f>
        <v>0.13</v>
      </c>
      <c r="E40" s="272">
        <f t="shared" si="21"/>
        <v>0.12</v>
      </c>
      <c r="F40" s="272">
        <f t="shared" si="21"/>
        <v>0.05</v>
      </c>
      <c r="G40" s="272">
        <f t="shared" si="21"/>
        <v>0.15</v>
      </c>
      <c r="H40" s="272">
        <f t="shared" si="21"/>
        <v>0.2</v>
      </c>
      <c r="I40" s="272">
        <f t="shared" si="21"/>
        <v>0.35</v>
      </c>
      <c r="J40" s="272">
        <f>J63</f>
        <v>0</v>
      </c>
      <c r="K40" s="273"/>
      <c r="X40" s="6"/>
    </row>
    <row r="41" spans="1:24" s="5" customFormat="1" x14ac:dyDescent="0.15">
      <c r="A41" s="265"/>
      <c r="B41" s="274" t="s">
        <v>296</v>
      </c>
      <c r="C41" s="275"/>
      <c r="D41" s="8"/>
      <c r="E41" s="8"/>
      <c r="F41" s="8"/>
      <c r="G41" s="8"/>
      <c r="H41" s="8"/>
      <c r="I41" s="237"/>
      <c r="J41" s="145"/>
      <c r="K41" s="276">
        <f>SUMPRODUCT(D38:J38,D40:J40)</f>
        <v>33.763048606263688</v>
      </c>
      <c r="X41" s="6"/>
    </row>
    <row r="42" spans="1:24" s="5" customFormat="1" x14ac:dyDescent="0.15">
      <c r="A42" s="265"/>
      <c r="B42" s="234"/>
      <c r="C42" s="222"/>
      <c r="J42" s="277"/>
      <c r="X42" s="6"/>
    </row>
    <row r="43" spans="1:24" s="5" customFormat="1" x14ac:dyDescent="0.15">
      <c r="A43" s="265"/>
      <c r="B43" s="234"/>
      <c r="C43" s="222"/>
      <c r="J43" s="277"/>
      <c r="X43" s="6"/>
    </row>
    <row r="44" spans="1:24" s="5" customFormat="1" x14ac:dyDescent="0.15">
      <c r="A44" s="222"/>
      <c r="B44" s="223" t="s">
        <v>281</v>
      </c>
      <c r="C44" s="224"/>
      <c r="D44" s="225"/>
      <c r="E44" s="225"/>
      <c r="F44" s="225"/>
      <c r="G44" s="225"/>
      <c r="H44" s="225"/>
      <c r="I44" s="226"/>
      <c r="X44" s="6"/>
    </row>
    <row r="45" spans="1:24" s="5" customFormat="1" x14ac:dyDescent="0.15">
      <c r="A45" s="265"/>
      <c r="B45" s="279"/>
      <c r="C45" s="237"/>
      <c r="D45" s="238" t="s">
        <v>273</v>
      </c>
      <c r="E45" s="238" t="s">
        <v>274</v>
      </c>
      <c r="F45" s="238" t="s">
        <v>275</v>
      </c>
      <c r="G45" s="238" t="s">
        <v>276</v>
      </c>
      <c r="H45" s="238" t="s">
        <v>280</v>
      </c>
      <c r="I45" s="239" t="s">
        <v>279</v>
      </c>
      <c r="J45" s="277"/>
      <c r="X45" s="6"/>
    </row>
    <row r="46" spans="1:24" s="5" customFormat="1" x14ac:dyDescent="0.15">
      <c r="A46" s="265"/>
      <c r="B46" s="280" t="s">
        <v>289</v>
      </c>
      <c r="C46" s="208"/>
      <c r="D46" s="248">
        <f>IF(C152=0,SUMPRODUCT(D28:J28,D40:J40),SUMPRODUCT(D28:J28,D40:J40)+(C149/C152)*SUMPRODUCT(D32:J32,D40:J40))</f>
        <v>29.788137577365184</v>
      </c>
      <c r="E46" s="248">
        <f t="shared" ref="E46:I47" si="22">D46*(1+C163)</f>
        <v>29.788137577365184</v>
      </c>
      <c r="F46" s="248">
        <f t="shared" si="22"/>
        <v>29.788137577365184</v>
      </c>
      <c r="G46" s="248">
        <f t="shared" si="22"/>
        <v>29.788137577365184</v>
      </c>
      <c r="H46" s="248">
        <f t="shared" si="22"/>
        <v>29.788137577365184</v>
      </c>
      <c r="I46" s="248">
        <f t="shared" si="22"/>
        <v>29.788137577365184</v>
      </c>
      <c r="J46" s="277"/>
      <c r="X46" s="6"/>
    </row>
    <row r="47" spans="1:24" s="5" customFormat="1" ht="11.25" thickBot="1" x14ac:dyDescent="0.2">
      <c r="A47" s="265"/>
      <c r="B47" s="241" t="s">
        <v>290</v>
      </c>
      <c r="C47" s="208"/>
      <c r="D47" s="244">
        <f>IF(C152=0,SUMPRODUCT(D29:J29,D40:J40)+SUMPRODUCT(D33:J33,D40:J40)+SUMPRODUCT(D34:J34,D40:J40),SUMPRODUCT(D29:J29,D40:J40)+SUMPRODUCT(D33:J33,D40:J40)+SUMPRODUCT(D34:J34,D40:J40)+((C150+C151)/C152)*SUMPRODUCT(D32:J32,D40:J40))</f>
        <v>3.3128904679913767</v>
      </c>
      <c r="E47" s="248">
        <f t="shared" si="22"/>
        <v>3.3128904679913767</v>
      </c>
      <c r="F47" s="248">
        <f t="shared" si="22"/>
        <v>3.3128904679913767</v>
      </c>
      <c r="G47" s="248">
        <f t="shared" si="22"/>
        <v>3.3128904679913767</v>
      </c>
      <c r="H47" s="248">
        <f t="shared" si="22"/>
        <v>3.3128904679913767</v>
      </c>
      <c r="I47" s="248">
        <f t="shared" si="22"/>
        <v>3.3128904679913767</v>
      </c>
      <c r="J47" s="277"/>
      <c r="X47" s="6"/>
    </row>
    <row r="48" spans="1:24" s="5" customFormat="1" ht="11.25" thickTop="1" x14ac:dyDescent="0.15">
      <c r="A48" s="265"/>
      <c r="B48" s="259" t="s">
        <v>293</v>
      </c>
      <c r="C48" s="24"/>
      <c r="D48" s="252">
        <f>SUM(D46:D47)</f>
        <v>33.101028045356557</v>
      </c>
      <c r="E48" s="252">
        <f t="shared" ref="E48:H48" si="23">SUM(E46:E47)</f>
        <v>33.101028045356557</v>
      </c>
      <c r="F48" s="252">
        <f t="shared" si="23"/>
        <v>33.101028045356557</v>
      </c>
      <c r="G48" s="252">
        <f>SUM(G46:G47)</f>
        <v>33.101028045356557</v>
      </c>
      <c r="H48" s="252">
        <f t="shared" si="23"/>
        <v>33.101028045356557</v>
      </c>
      <c r="I48" s="252">
        <f>SUM(I46:I47)</f>
        <v>33.101028045356557</v>
      </c>
      <c r="J48" s="277"/>
      <c r="X48" s="6"/>
    </row>
    <row r="49" spans="1:24" s="5" customFormat="1" ht="11.25" thickBot="1" x14ac:dyDescent="0.2">
      <c r="A49" s="265"/>
      <c r="B49" s="7" t="s">
        <v>291</v>
      </c>
      <c r="C49" s="197">
        <f>C36+C37</f>
        <v>0.02</v>
      </c>
      <c r="D49" s="248">
        <f>D48*$C49</f>
        <v>0.66202056090713113</v>
      </c>
      <c r="E49" s="248">
        <f>E48*$C49</f>
        <v>0.66202056090713113</v>
      </c>
      <c r="F49" s="248">
        <f t="shared" ref="F49:H49" si="24">F48*$C49</f>
        <v>0.66202056090713113</v>
      </c>
      <c r="G49" s="248">
        <f t="shared" si="24"/>
        <v>0.66202056090713113</v>
      </c>
      <c r="H49" s="248">
        <f t="shared" si="24"/>
        <v>0.66202056090713113</v>
      </c>
      <c r="I49" s="248">
        <f>I48*$C49</f>
        <v>0.66202056090713113</v>
      </c>
      <c r="J49" s="277"/>
      <c r="X49" s="6"/>
    </row>
    <row r="50" spans="1:24" s="5" customFormat="1" ht="11.25" thickTop="1" x14ac:dyDescent="0.15">
      <c r="A50" s="265"/>
      <c r="B50" s="259" t="s">
        <v>294</v>
      </c>
      <c r="C50" s="24"/>
      <c r="D50" s="252">
        <f>SUM(D48:D49)</f>
        <v>33.763048606263688</v>
      </c>
      <c r="E50" s="252">
        <f>SUM(E48:E49)</f>
        <v>33.763048606263688</v>
      </c>
      <c r="F50" s="252">
        <f t="shared" ref="F50:H50" si="25">SUM(F48:F49)</f>
        <v>33.763048606263688</v>
      </c>
      <c r="G50" s="252">
        <f t="shared" si="25"/>
        <v>33.763048606263688</v>
      </c>
      <c r="H50" s="252">
        <f t="shared" si="25"/>
        <v>33.763048606263688</v>
      </c>
      <c r="I50" s="252">
        <f>SUM(I48:I49)</f>
        <v>33.763048606263688</v>
      </c>
      <c r="X50" s="6"/>
    </row>
    <row r="51" spans="1:24" s="5" customFormat="1" x14ac:dyDescent="0.15">
      <c r="A51" s="265"/>
      <c r="B51" s="281"/>
      <c r="C51" s="282"/>
      <c r="D51" s="282"/>
      <c r="E51" s="282"/>
      <c r="F51" s="282"/>
      <c r="G51" s="282"/>
      <c r="H51" s="282"/>
      <c r="I51" s="282"/>
      <c r="J51" s="8"/>
      <c r="K51" s="8"/>
      <c r="L51" s="8"/>
      <c r="M51" s="8"/>
      <c r="N51" s="8"/>
      <c r="O51" s="8"/>
      <c r="P51" s="8"/>
      <c r="Q51" s="8"/>
      <c r="R51" s="8"/>
      <c r="S51" s="8"/>
      <c r="T51" s="8"/>
      <c r="U51" s="8"/>
      <c r="V51" s="8"/>
      <c r="W51" s="8"/>
      <c r="X51" s="9"/>
    </row>
    <row r="52" spans="1:24" x14ac:dyDescent="0.15">
      <c r="A52" s="283"/>
    </row>
    <row r="53" spans="1:24" s="221" customFormat="1" ht="16.5" x14ac:dyDescent="0.3">
      <c r="A53" s="220" t="s">
        <v>37</v>
      </c>
    </row>
    <row r="54" spans="1:24" x14ac:dyDescent="0.15"/>
    <row r="55" spans="1:24" x14ac:dyDescent="0.15">
      <c r="B55" s="223" t="s">
        <v>55</v>
      </c>
      <c r="C55" s="224"/>
      <c r="D55" s="225"/>
      <c r="E55" s="225"/>
      <c r="F55" s="225"/>
      <c r="G55" s="225"/>
      <c r="H55" s="225"/>
      <c r="I55" s="225"/>
      <c r="J55" s="225"/>
      <c r="K55" s="225"/>
      <c r="L55" s="225"/>
      <c r="M55" s="225"/>
      <c r="N55" s="225"/>
      <c r="O55" s="225"/>
      <c r="P55" s="225"/>
      <c r="Q55" s="225"/>
      <c r="R55" s="225"/>
      <c r="S55" s="225"/>
      <c r="T55" s="225"/>
      <c r="U55" s="226"/>
      <c r="V55" s="486"/>
      <c r="W55" s="486"/>
    </row>
    <row r="56" spans="1:24" x14ac:dyDescent="0.15">
      <c r="B56" s="284" t="s">
        <v>670</v>
      </c>
      <c r="C56" s="5"/>
      <c r="D56" s="5"/>
      <c r="E56" s="5"/>
      <c r="F56" s="5"/>
      <c r="G56" s="5"/>
      <c r="H56" s="5"/>
      <c r="I56" s="5"/>
      <c r="J56" s="5"/>
      <c r="K56" s="5"/>
      <c r="L56" s="5"/>
      <c r="M56" s="5"/>
      <c r="N56" s="5"/>
      <c r="O56" s="5"/>
      <c r="P56" s="5"/>
      <c r="Q56" s="5"/>
      <c r="R56" s="5"/>
      <c r="S56" s="5"/>
      <c r="T56" s="5"/>
      <c r="U56" s="6"/>
      <c r="V56" s="5"/>
      <c r="W56" s="5"/>
    </row>
    <row r="57" spans="1:24" x14ac:dyDescent="0.15">
      <c r="B57" s="285" t="s">
        <v>54</v>
      </c>
      <c r="C57" s="286"/>
      <c r="D57" s="235" t="s">
        <v>25</v>
      </c>
      <c r="E57" s="235" t="s">
        <v>25</v>
      </c>
      <c r="F57" s="235" t="s">
        <v>25</v>
      </c>
      <c r="G57" s="235" t="s">
        <v>25</v>
      </c>
      <c r="H57" s="235" t="s">
        <v>25</v>
      </c>
      <c r="I57" s="235" t="s">
        <v>25</v>
      </c>
      <c r="J57" s="235" t="s">
        <v>25</v>
      </c>
      <c r="K57" s="302"/>
      <c r="L57" s="302"/>
      <c r="M57" s="302"/>
      <c r="N57" s="302"/>
      <c r="O57" s="302"/>
      <c r="P57" s="302"/>
      <c r="Q57" s="302"/>
      <c r="R57" s="302"/>
      <c r="S57" s="302"/>
      <c r="T57" s="302"/>
      <c r="U57" s="303"/>
      <c r="V57" s="28"/>
      <c r="W57" s="28"/>
    </row>
    <row r="58" spans="1:24" x14ac:dyDescent="0.15">
      <c r="B58" s="285" t="s">
        <v>12</v>
      </c>
      <c r="C58" s="286"/>
      <c r="D58" s="235">
        <v>0</v>
      </c>
      <c r="E58" s="235">
        <v>1</v>
      </c>
      <c r="F58" s="235">
        <v>2</v>
      </c>
      <c r="G58" s="235">
        <v>3</v>
      </c>
      <c r="H58" s="235">
        <v>4</v>
      </c>
      <c r="I58" s="235">
        <v>5</v>
      </c>
      <c r="J58" s="235" t="s">
        <v>308</v>
      </c>
      <c r="K58" s="302"/>
      <c r="L58" s="302"/>
      <c r="M58" s="302"/>
      <c r="N58" s="302"/>
      <c r="O58" s="302"/>
      <c r="P58" s="302"/>
      <c r="Q58" s="302"/>
      <c r="R58" s="302"/>
      <c r="S58" s="302"/>
      <c r="T58" s="302"/>
      <c r="U58" s="303"/>
      <c r="V58" s="28"/>
      <c r="W58" s="28"/>
    </row>
    <row r="59" spans="1:24" ht="10.5" hidden="1" customHeight="1" x14ac:dyDescent="0.15">
      <c r="B59" s="287"/>
      <c r="C59" s="288"/>
      <c r="D59" s="289" t="str">
        <f>D57&amp;"_"&amp;D58</f>
        <v>hbh_0</v>
      </c>
      <c r="E59" s="289" t="str">
        <f t="shared" ref="E59:H59" si="26">E57&amp;"_"&amp;E58</f>
        <v>hbh_1</v>
      </c>
      <c r="F59" s="289" t="str">
        <f t="shared" si="26"/>
        <v>hbh_2</v>
      </c>
      <c r="G59" s="289" t="str">
        <f t="shared" si="26"/>
        <v>hbh_3</v>
      </c>
      <c r="H59" s="289" t="str">
        <f t="shared" si="26"/>
        <v>hbh_4</v>
      </c>
      <c r="I59" s="289" t="str">
        <f t="shared" ref="I59:J59" si="27">I57&amp;"_"&amp;I58</f>
        <v>hbh_5</v>
      </c>
      <c r="J59" s="289" t="str">
        <f t="shared" si="27"/>
        <v>hbh_5+</v>
      </c>
      <c r="K59" s="288"/>
      <c r="L59" s="288"/>
      <c r="M59" s="288"/>
      <c r="N59" s="288"/>
      <c r="O59" s="288"/>
      <c r="P59" s="288"/>
      <c r="Q59" s="288"/>
      <c r="R59" s="288"/>
      <c r="S59" s="288"/>
      <c r="T59" s="288"/>
      <c r="U59" s="290"/>
      <c r="V59" s="28"/>
      <c r="W59" s="28"/>
    </row>
    <row r="60" spans="1:24" x14ac:dyDescent="0.15">
      <c r="B60" s="12"/>
      <c r="C60" s="5"/>
      <c r="D60" s="5"/>
      <c r="E60" s="5"/>
      <c r="F60" s="5"/>
      <c r="G60" s="5"/>
      <c r="H60" s="5"/>
      <c r="I60" s="5"/>
      <c r="J60" s="5"/>
      <c r="K60" s="5"/>
      <c r="L60" s="5"/>
      <c r="M60" s="5"/>
      <c r="N60" s="5"/>
      <c r="O60" s="5"/>
      <c r="P60" s="5"/>
      <c r="Q60" s="5"/>
      <c r="R60" s="5"/>
      <c r="S60" s="5"/>
      <c r="T60" s="5"/>
      <c r="U60" s="6"/>
      <c r="V60" s="5"/>
      <c r="W60" s="5"/>
    </row>
    <row r="61" spans="1:24" x14ac:dyDescent="0.15">
      <c r="B61" s="236" t="s">
        <v>653</v>
      </c>
      <c r="C61" s="145"/>
      <c r="D61" s="428">
        <f>IF(INDEX(CAO_VVT!$AR$15:$AR$235,MATCH('1_reeel tarief_HH'!D59,CAO_VVT!$AO$15:$AO$235,0))&lt;Data_overig!$B$63,Data_overig!$B$63,INDEX(CAO_VVT!$AR$15:$AR$235,MATCH('1_reeel tarief_HH'!D59,CAO_VVT!$AO$15:$AO$235,0)))</f>
        <v>12.400000000000002</v>
      </c>
      <c r="E61" s="428">
        <f>IF(INDEX(CAO_VVT!$AR$15:$AR$235,MATCH('1_reeel tarief_HH'!E59,CAO_VVT!$AO$15:$AO$235,0))&lt;Data_overig!$B$63,Data_overig!$B$63,INDEX(CAO_VVT!$AR$15:$AR$235,MATCH('1_reeel tarief_HH'!E59,CAO_VVT!$AO$15:$AO$235,0)))</f>
        <v>12.84</v>
      </c>
      <c r="F61" s="428">
        <f>IF(INDEX(CAO_VVT!$AR$15:$AR$235,MATCH('1_reeel tarief_HH'!F59,CAO_VVT!$AO$15:$AO$235,0))&lt;Data_overig!$B$63,Data_overig!$B$63,INDEX(CAO_VVT!$AR$15:$AR$235,MATCH('1_reeel tarief_HH'!F59,CAO_VVT!$AO$15:$AO$235,0)))</f>
        <v>13.43</v>
      </c>
      <c r="G61" s="428">
        <f>IF(INDEX(CAO_VVT!$AR$15:$AR$235,MATCH('1_reeel tarief_HH'!G59,CAO_VVT!$AO$15:$AO$235,0))&lt;Data_overig!$B$63,Data_overig!$B$63,INDEX(CAO_VVT!$AR$15:$AR$235,MATCH('1_reeel tarief_HH'!G59,CAO_VVT!$AO$15:$AO$235,0)))</f>
        <v>14.02</v>
      </c>
      <c r="H61" s="428">
        <f>IF(INDEX(CAO_VVT!$AR$15:$AR$235,MATCH('1_reeel tarief_HH'!H59,CAO_VVT!$AO$15:$AO$235,0))&lt;Data_overig!$B$63,Data_overig!$B$63,INDEX(CAO_VVT!$AR$15:$AR$235,MATCH('1_reeel tarief_HH'!H59,CAO_VVT!$AO$15:$AO$235,0)))</f>
        <v>14.61</v>
      </c>
      <c r="I61" s="428">
        <f>IF(INDEX(CAO_VVT!$AR$15:$AR$235,MATCH('1_reeel tarief_HH'!I59,CAO_VVT!$AO$15:$AO$235,0))&lt;Data_overig!$B$63,Data_overig!$B$63,INDEX(CAO_VVT!$AR$15:$AR$235,MATCH('1_reeel tarief_HH'!I59,CAO_VVT!$AO$15:$AO$235,0)))</f>
        <v>15.22</v>
      </c>
      <c r="J61" s="427"/>
      <c r="K61" s="452"/>
      <c r="L61" s="14" t="s">
        <v>665</v>
      </c>
      <c r="M61" s="15"/>
      <c r="N61" s="15"/>
      <c r="O61" s="15"/>
      <c r="P61" s="15"/>
      <c r="Q61" s="15"/>
      <c r="R61" s="15"/>
      <c r="S61" s="15"/>
      <c r="T61" s="16"/>
      <c r="U61" s="6"/>
      <c r="V61" s="5"/>
      <c r="W61" s="5"/>
    </row>
    <row r="62" spans="1:24" x14ac:dyDescent="0.15">
      <c r="B62" s="7"/>
      <c r="C62" s="8"/>
      <c r="D62" s="5"/>
      <c r="E62" s="5"/>
      <c r="F62" s="5"/>
      <c r="G62" s="5"/>
      <c r="H62" s="5"/>
      <c r="I62" s="5"/>
      <c r="J62" s="5"/>
      <c r="K62" s="5"/>
      <c r="L62" s="5"/>
      <c r="M62" s="5"/>
      <c r="N62" s="5"/>
      <c r="O62" s="5"/>
      <c r="P62" s="5"/>
      <c r="Q62" s="5"/>
      <c r="R62" s="5"/>
      <c r="S62" s="5"/>
      <c r="T62" s="5"/>
      <c r="U62" s="6"/>
      <c r="V62" s="5"/>
      <c r="W62" s="5"/>
    </row>
    <row r="63" spans="1:24" x14ac:dyDescent="0.15">
      <c r="B63" s="236" t="s">
        <v>10</v>
      </c>
      <c r="C63" s="453"/>
      <c r="D63" s="204">
        <v>0.13</v>
      </c>
      <c r="E63" s="204">
        <v>0.12</v>
      </c>
      <c r="F63" s="204">
        <v>0.05</v>
      </c>
      <c r="G63" s="204">
        <v>0.15</v>
      </c>
      <c r="H63" s="204">
        <v>0.2</v>
      </c>
      <c r="I63" s="204">
        <v>0.35</v>
      </c>
      <c r="J63" s="204">
        <v>0</v>
      </c>
      <c r="L63" s="14" t="s">
        <v>287</v>
      </c>
      <c r="M63" s="15"/>
      <c r="N63" s="15"/>
      <c r="O63" s="15"/>
      <c r="P63" s="15"/>
      <c r="Q63" s="15"/>
      <c r="R63" s="15"/>
      <c r="S63" s="15"/>
      <c r="T63" s="16"/>
      <c r="U63" s="6"/>
      <c r="V63" s="5"/>
      <c r="W63" s="5"/>
    </row>
    <row r="64" spans="1:24" x14ac:dyDescent="0.15">
      <c r="B64" s="274" t="s">
        <v>72</v>
      </c>
      <c r="C64" s="219">
        <f>SUM(D63:J63)</f>
        <v>0.99999999999999989</v>
      </c>
      <c r="D64" s="454"/>
      <c r="E64" s="294"/>
      <c r="F64" s="294"/>
      <c r="G64" s="294"/>
      <c r="H64" s="455"/>
      <c r="I64" s="5"/>
      <c r="J64" s="5"/>
      <c r="K64" s="5"/>
      <c r="L64" s="5"/>
      <c r="M64" s="5"/>
      <c r="N64" s="5"/>
      <c r="O64" s="5"/>
      <c r="P64" s="5"/>
      <c r="Q64" s="5"/>
      <c r="R64" s="5"/>
      <c r="S64" s="5"/>
      <c r="T64" s="5"/>
      <c r="U64" s="6"/>
      <c r="V64" s="5"/>
      <c r="W64" s="5"/>
    </row>
    <row r="65" spans="2:23" x14ac:dyDescent="0.15">
      <c r="B65" s="7"/>
      <c r="C65" s="8"/>
      <c r="D65" s="5"/>
      <c r="E65" s="5"/>
      <c r="F65" s="5"/>
      <c r="G65" s="5"/>
      <c r="H65" s="5"/>
      <c r="I65" s="5"/>
      <c r="J65" s="5"/>
      <c r="K65" s="5"/>
      <c r="L65" s="5"/>
      <c r="M65" s="5"/>
      <c r="N65" s="5"/>
      <c r="O65" s="5"/>
      <c r="P65" s="5"/>
      <c r="Q65" s="5"/>
      <c r="R65" s="5"/>
      <c r="S65" s="5"/>
      <c r="T65" s="5"/>
      <c r="U65" s="6"/>
      <c r="V65" s="5"/>
      <c r="W65" s="5"/>
    </row>
    <row r="66" spans="2:23" x14ac:dyDescent="0.15">
      <c r="B66" s="241" t="s">
        <v>57</v>
      </c>
      <c r="C66" s="295">
        <v>8.3299999999999999E-2</v>
      </c>
      <c r="D66" s="296"/>
      <c r="E66" s="14" t="s">
        <v>579</v>
      </c>
      <c r="F66" s="15"/>
      <c r="G66" s="15"/>
      <c r="H66" s="15"/>
      <c r="I66" s="15"/>
      <c r="J66" s="15"/>
      <c r="K66" s="15"/>
      <c r="L66" s="15"/>
      <c r="M66" s="15"/>
      <c r="N66" s="15"/>
      <c r="O66" s="15"/>
      <c r="P66" s="15"/>
      <c r="Q66" s="15"/>
      <c r="R66" s="15"/>
      <c r="S66" s="15"/>
      <c r="T66" s="16"/>
      <c r="U66" s="6"/>
      <c r="V66" s="5"/>
      <c r="W66" s="5"/>
    </row>
    <row r="67" spans="2:23" x14ac:dyDescent="0.15">
      <c r="B67" s="7"/>
      <c r="C67" s="297"/>
      <c r="D67" s="304"/>
      <c r="E67" s="296"/>
      <c r="F67" s="296"/>
      <c r="G67" s="296"/>
      <c r="H67" s="296"/>
      <c r="I67" s="296"/>
      <c r="J67" s="296"/>
      <c r="K67" s="296"/>
      <c r="L67" s="296"/>
      <c r="M67" s="296"/>
      <c r="N67" s="296"/>
      <c r="O67" s="296"/>
      <c r="P67" s="296"/>
      <c r="Q67" s="296"/>
      <c r="R67" s="296"/>
      <c r="S67" s="296"/>
      <c r="T67" s="296"/>
      <c r="U67" s="6"/>
      <c r="V67" s="5"/>
      <c r="W67" s="5"/>
    </row>
    <row r="68" spans="2:23" x14ac:dyDescent="0.15">
      <c r="B68" s="7" t="s">
        <v>100</v>
      </c>
      <c r="C68" s="299">
        <f>2329.43/CAO_VVT!$D$9</f>
        <v>1.2403780617678379</v>
      </c>
      <c r="D68" s="296"/>
      <c r="E68" s="14" t="s">
        <v>647</v>
      </c>
      <c r="F68" s="15"/>
      <c r="G68" s="15"/>
      <c r="H68" s="15"/>
      <c r="I68" s="15"/>
      <c r="J68" s="15"/>
      <c r="K68" s="15"/>
      <c r="L68" s="15"/>
      <c r="M68" s="15"/>
      <c r="N68" s="15"/>
      <c r="O68" s="15"/>
      <c r="P68" s="15"/>
      <c r="Q68" s="15"/>
      <c r="R68" s="15"/>
      <c r="S68" s="15"/>
      <c r="T68" s="16"/>
      <c r="U68" s="6"/>
      <c r="V68" s="5"/>
      <c r="W68" s="5"/>
    </row>
    <row r="69" spans="2:23" x14ac:dyDescent="0.15">
      <c r="B69" s="7"/>
      <c r="C69" s="400"/>
      <c r="D69" s="5"/>
      <c r="E69" s="5"/>
      <c r="F69" s="5"/>
      <c r="G69" s="5"/>
      <c r="H69" s="5"/>
      <c r="I69" s="5"/>
      <c r="J69" s="5"/>
      <c r="K69" s="5"/>
      <c r="L69" s="5"/>
      <c r="M69" s="5"/>
      <c r="N69" s="5"/>
      <c r="O69" s="5"/>
      <c r="P69" s="5"/>
      <c r="Q69" s="5"/>
      <c r="R69" s="5"/>
      <c r="S69" s="5"/>
      <c r="T69" s="5"/>
      <c r="U69" s="6"/>
      <c r="V69" s="5"/>
      <c r="W69" s="5"/>
    </row>
    <row r="70" spans="2:23" x14ac:dyDescent="0.15">
      <c r="B70" s="241" t="s">
        <v>56</v>
      </c>
      <c r="C70" s="295">
        <v>0.08</v>
      </c>
      <c r="D70" s="296"/>
      <c r="E70" s="14" t="s">
        <v>580</v>
      </c>
      <c r="F70" s="15"/>
      <c r="G70" s="15"/>
      <c r="H70" s="15"/>
      <c r="I70" s="15"/>
      <c r="J70" s="15"/>
      <c r="K70" s="15"/>
      <c r="L70" s="15"/>
      <c r="M70" s="15"/>
      <c r="N70" s="15"/>
      <c r="O70" s="15"/>
      <c r="P70" s="15"/>
      <c r="Q70" s="15"/>
      <c r="R70" s="15"/>
      <c r="S70" s="15"/>
      <c r="T70" s="16"/>
      <c r="U70" s="6"/>
      <c r="V70" s="5"/>
      <c r="W70" s="5"/>
    </row>
    <row r="71" spans="2:23" x14ac:dyDescent="0.15">
      <c r="B71" s="7"/>
      <c r="C71" s="300"/>
      <c r="D71" s="304"/>
      <c r="E71" s="296"/>
      <c r="F71" s="296"/>
      <c r="G71" s="296"/>
      <c r="H71" s="296"/>
      <c r="I71" s="296"/>
      <c r="J71" s="296"/>
      <c r="K71" s="296"/>
      <c r="L71" s="296"/>
      <c r="M71" s="296"/>
      <c r="N71" s="296"/>
      <c r="O71" s="296"/>
      <c r="P71" s="296"/>
      <c r="Q71" s="296"/>
      <c r="R71" s="296"/>
      <c r="S71" s="296"/>
      <c r="T71" s="296"/>
      <c r="U71" s="6"/>
      <c r="V71" s="5"/>
      <c r="W71" s="5"/>
    </row>
    <row r="72" spans="2:23" x14ac:dyDescent="0.15">
      <c r="B72" s="7" t="s">
        <v>99</v>
      </c>
      <c r="C72" s="299">
        <f>2191.41/CAO_VVT!$D$9</f>
        <v>1.1668849840255591</v>
      </c>
      <c r="D72" s="296"/>
      <c r="E72" s="14" t="s">
        <v>648</v>
      </c>
      <c r="F72" s="15"/>
      <c r="G72" s="15"/>
      <c r="H72" s="15"/>
      <c r="I72" s="15"/>
      <c r="J72" s="15"/>
      <c r="K72" s="15"/>
      <c r="L72" s="15"/>
      <c r="M72" s="15"/>
      <c r="N72" s="15"/>
      <c r="O72" s="15"/>
      <c r="P72" s="15"/>
      <c r="Q72" s="15"/>
      <c r="R72" s="15"/>
      <c r="S72" s="15"/>
      <c r="T72" s="16"/>
      <c r="U72" s="6"/>
      <c r="V72" s="5"/>
      <c r="W72" s="5"/>
    </row>
    <row r="73" spans="2:23" x14ac:dyDescent="0.15">
      <c r="B73" s="7"/>
      <c r="C73" s="300"/>
      <c r="D73" s="296"/>
      <c r="E73" s="296"/>
      <c r="F73" s="296"/>
      <c r="G73" s="296"/>
      <c r="H73" s="296"/>
      <c r="I73" s="296"/>
      <c r="J73" s="296"/>
      <c r="K73" s="296"/>
      <c r="L73" s="296"/>
      <c r="M73" s="296"/>
      <c r="N73" s="296"/>
      <c r="O73" s="296"/>
      <c r="P73" s="296"/>
      <c r="Q73" s="296"/>
      <c r="R73" s="296"/>
      <c r="S73" s="296"/>
      <c r="T73" s="296"/>
      <c r="U73" s="6"/>
      <c r="V73" s="5"/>
      <c r="W73" s="5"/>
    </row>
    <row r="74" spans="2:23" x14ac:dyDescent="0.15">
      <c r="B74" s="7" t="s">
        <v>595</v>
      </c>
      <c r="C74" s="295">
        <v>4.0000000000000002E-4</v>
      </c>
      <c r="D74" s="296"/>
      <c r="E74" s="14" t="s">
        <v>596</v>
      </c>
      <c r="F74" s="15"/>
      <c r="G74" s="15"/>
      <c r="H74" s="15"/>
      <c r="I74" s="15"/>
      <c r="J74" s="15"/>
      <c r="K74" s="15"/>
      <c r="L74" s="15"/>
      <c r="M74" s="15"/>
      <c r="N74" s="15"/>
      <c r="O74" s="15"/>
      <c r="P74" s="15"/>
      <c r="Q74" s="15"/>
      <c r="R74" s="15"/>
      <c r="S74" s="15"/>
      <c r="T74" s="15"/>
      <c r="U74" s="6"/>
      <c r="V74" s="5"/>
      <c r="W74" s="5"/>
    </row>
    <row r="75" spans="2:23" x14ac:dyDescent="0.15">
      <c r="B75" s="7"/>
      <c r="C75" s="300"/>
      <c r="D75" s="298"/>
      <c r="E75" s="296"/>
      <c r="F75" s="296"/>
      <c r="G75" s="296"/>
      <c r="H75" s="296"/>
      <c r="I75" s="296"/>
      <c r="J75" s="296"/>
      <c r="K75" s="296"/>
      <c r="L75" s="296"/>
      <c r="M75" s="296"/>
      <c r="N75" s="296"/>
      <c r="O75" s="296"/>
      <c r="P75" s="296"/>
      <c r="Q75" s="296"/>
      <c r="R75" s="296"/>
      <c r="S75" s="296"/>
      <c r="T75" s="296"/>
      <c r="U75" s="6"/>
      <c r="V75" s="5"/>
      <c r="W75" s="5"/>
    </row>
    <row r="76" spans="2:23" x14ac:dyDescent="0.15">
      <c r="B76" s="241" t="s">
        <v>187</v>
      </c>
      <c r="C76" s="203"/>
      <c r="D76" s="296"/>
      <c r="E76" s="14" t="s">
        <v>288</v>
      </c>
      <c r="F76" s="15"/>
      <c r="G76" s="15"/>
      <c r="H76" s="15"/>
      <c r="I76" s="15"/>
      <c r="J76" s="15"/>
      <c r="K76" s="15"/>
      <c r="L76" s="15"/>
      <c r="M76" s="15"/>
      <c r="N76" s="15"/>
      <c r="O76" s="15"/>
      <c r="P76" s="15"/>
      <c r="Q76" s="15"/>
      <c r="R76" s="15"/>
      <c r="S76" s="15"/>
      <c r="T76" s="16"/>
      <c r="U76" s="6"/>
      <c r="V76" s="5"/>
      <c r="W76" s="5"/>
    </row>
    <row r="77" spans="2:23" x14ac:dyDescent="0.15">
      <c r="B77" s="12"/>
      <c r="C77" s="407"/>
      <c r="D77" s="296"/>
      <c r="E77" s="5"/>
      <c r="F77" s="5"/>
      <c r="G77" s="5"/>
      <c r="H77" s="5"/>
      <c r="I77" s="5"/>
      <c r="J77" s="5"/>
      <c r="K77" s="5"/>
      <c r="L77" s="5"/>
      <c r="M77" s="5"/>
      <c r="N77" s="5"/>
      <c r="O77" s="5"/>
      <c r="P77" s="5"/>
      <c r="Q77" s="5"/>
      <c r="R77" s="5"/>
      <c r="S77" s="5"/>
      <c r="T77" s="5"/>
      <c r="U77" s="6"/>
      <c r="V77" s="5"/>
      <c r="W77" s="5"/>
    </row>
    <row r="78" spans="2:23" x14ac:dyDescent="0.15">
      <c r="B78" s="241" t="s">
        <v>186</v>
      </c>
      <c r="C78" s="205"/>
      <c r="D78" s="296"/>
      <c r="E78" s="14" t="s">
        <v>320</v>
      </c>
      <c r="F78" s="15"/>
      <c r="G78" s="15"/>
      <c r="H78" s="15"/>
      <c r="I78" s="15"/>
      <c r="J78" s="15"/>
      <c r="K78" s="15"/>
      <c r="L78" s="15"/>
      <c r="M78" s="15"/>
      <c r="N78" s="15"/>
      <c r="O78" s="15"/>
      <c r="P78" s="15"/>
      <c r="Q78" s="15"/>
      <c r="R78" s="15"/>
      <c r="S78" s="15"/>
      <c r="T78" s="16"/>
      <c r="U78" s="6"/>
      <c r="V78" s="5"/>
      <c r="W78" s="5"/>
    </row>
    <row r="79" spans="2:23" x14ac:dyDescent="0.15">
      <c r="B79" s="12"/>
      <c r="C79" s="301"/>
      <c r="D79" s="296"/>
      <c r="E79" s="296"/>
      <c r="F79" s="296"/>
      <c r="G79" s="296"/>
      <c r="H79" s="296"/>
      <c r="I79" s="296"/>
      <c r="J79" s="296"/>
      <c r="K79" s="296"/>
      <c r="L79" s="296"/>
      <c r="M79" s="296"/>
      <c r="N79" s="296"/>
      <c r="O79" s="296"/>
      <c r="P79" s="296"/>
      <c r="Q79" s="296"/>
      <c r="R79" s="296"/>
      <c r="S79" s="296"/>
      <c r="T79" s="296"/>
      <c r="U79" s="6"/>
      <c r="V79" s="5"/>
      <c r="W79" s="5"/>
    </row>
    <row r="80" spans="2:23" x14ac:dyDescent="0.15">
      <c r="B80" s="285" t="s">
        <v>59</v>
      </c>
      <c r="C80" s="302"/>
      <c r="D80" s="302"/>
      <c r="E80" s="302"/>
      <c r="F80" s="302"/>
      <c r="G80" s="302"/>
      <c r="H80" s="302"/>
      <c r="I80" s="302"/>
      <c r="J80" s="302"/>
      <c r="K80" s="302"/>
      <c r="L80" s="302"/>
      <c r="M80" s="302"/>
      <c r="N80" s="302"/>
      <c r="O80" s="302"/>
      <c r="P80" s="302"/>
      <c r="Q80" s="302"/>
      <c r="R80" s="302"/>
      <c r="S80" s="302"/>
      <c r="T80" s="302"/>
      <c r="U80" s="303"/>
      <c r="V80" s="28"/>
      <c r="W80" s="28"/>
    </row>
    <row r="81" spans="2:23" x14ac:dyDescent="0.15">
      <c r="B81" s="12"/>
      <c r="C81" s="301"/>
      <c r="D81" s="304"/>
      <c r="E81" s="296"/>
      <c r="F81" s="296"/>
      <c r="G81" s="296"/>
      <c r="H81" s="296"/>
      <c r="I81" s="296"/>
      <c r="J81" s="296"/>
      <c r="K81" s="296"/>
      <c r="L81" s="296"/>
      <c r="M81" s="296"/>
      <c r="N81" s="296"/>
      <c r="O81" s="296"/>
      <c r="P81" s="296"/>
      <c r="Q81" s="296"/>
      <c r="R81" s="296"/>
      <c r="S81" s="296"/>
      <c r="T81" s="296"/>
      <c r="U81" s="6"/>
      <c r="V81" s="5"/>
      <c r="W81" s="5"/>
    </row>
    <row r="82" spans="2:23" x14ac:dyDescent="0.15">
      <c r="B82" s="241" t="s">
        <v>212</v>
      </c>
      <c r="C82" s="205" t="s">
        <v>215</v>
      </c>
      <c r="D82" s="304"/>
      <c r="E82" s="14" t="s">
        <v>228</v>
      </c>
      <c r="F82" s="15"/>
      <c r="G82" s="15"/>
      <c r="H82" s="15"/>
      <c r="I82" s="15"/>
      <c r="J82" s="15"/>
      <c r="K82" s="15"/>
      <c r="L82" s="15"/>
      <c r="M82" s="15"/>
      <c r="N82" s="15"/>
      <c r="O82" s="15"/>
      <c r="P82" s="15"/>
      <c r="Q82" s="15"/>
      <c r="R82" s="15"/>
      <c r="S82" s="15"/>
      <c r="T82" s="16"/>
      <c r="U82" s="6"/>
      <c r="V82" s="5"/>
      <c r="W82" s="5"/>
    </row>
    <row r="83" spans="2:23" x14ac:dyDescent="0.15">
      <c r="B83" s="12"/>
      <c r="C83" s="301"/>
      <c r="D83" s="304"/>
      <c r="E83" s="296"/>
      <c r="F83" s="296"/>
      <c r="G83" s="296"/>
      <c r="H83" s="296"/>
      <c r="I83" s="296"/>
      <c r="J83" s="296"/>
      <c r="K83" s="296"/>
      <c r="L83" s="296"/>
      <c r="M83" s="296"/>
      <c r="N83" s="296"/>
      <c r="O83" s="296"/>
      <c r="P83" s="296"/>
      <c r="Q83" s="296"/>
      <c r="R83" s="296"/>
      <c r="S83" s="296"/>
      <c r="T83" s="296"/>
      <c r="U83" s="6"/>
      <c r="V83" s="5"/>
      <c r="W83" s="5"/>
    </row>
    <row r="84" spans="2:23" x14ac:dyDescent="0.15">
      <c r="B84" s="305" t="s">
        <v>216</v>
      </c>
      <c r="C84" s="306" t="s">
        <v>42</v>
      </c>
      <c r="D84" s="307"/>
      <c r="E84" s="308"/>
      <c r="F84" s="308"/>
      <c r="G84" s="308"/>
      <c r="H84" s="308"/>
      <c r="I84" s="308"/>
      <c r="J84" s="308"/>
      <c r="K84" s="308"/>
      <c r="L84" s="308"/>
      <c r="M84" s="308"/>
      <c r="N84" s="308"/>
      <c r="O84" s="308"/>
      <c r="P84" s="308"/>
      <c r="Q84" s="308"/>
      <c r="R84" s="308"/>
      <c r="S84" s="308"/>
      <c r="T84" s="308"/>
      <c r="U84" s="309"/>
      <c r="V84" s="487"/>
      <c r="W84" s="487"/>
    </row>
    <row r="85" spans="2:23" x14ac:dyDescent="0.15">
      <c r="B85" s="234"/>
      <c r="C85" s="301"/>
      <c r="D85" s="304"/>
      <c r="E85" s="296"/>
      <c r="F85" s="296"/>
      <c r="G85" s="296"/>
      <c r="H85" s="296"/>
      <c r="I85" s="296"/>
      <c r="J85" s="296"/>
      <c r="K85" s="296"/>
      <c r="L85" s="296"/>
      <c r="M85" s="296"/>
      <c r="N85" s="296"/>
      <c r="O85" s="296"/>
      <c r="P85" s="296"/>
      <c r="Q85" s="296"/>
      <c r="R85" s="296"/>
      <c r="S85" s="296"/>
      <c r="T85" s="296"/>
      <c r="U85" s="6"/>
      <c r="V85" s="5"/>
      <c r="W85" s="5"/>
    </row>
    <row r="86" spans="2:23" x14ac:dyDescent="0.15">
      <c r="B86" s="310" t="s">
        <v>49</v>
      </c>
      <c r="C86" s="431">
        <v>0.254</v>
      </c>
      <c r="D86" s="296"/>
      <c r="E86" s="346">
        <v>0.254</v>
      </c>
      <c r="F86" s="15" t="s">
        <v>671</v>
      </c>
      <c r="G86" s="15"/>
      <c r="H86" s="15"/>
      <c r="I86" s="15"/>
      <c r="J86" s="15"/>
      <c r="K86" s="15"/>
      <c r="L86" s="15"/>
      <c r="M86" s="15"/>
      <c r="N86" s="15"/>
      <c r="O86" s="15"/>
      <c r="P86" s="15"/>
      <c r="Q86" s="15"/>
      <c r="R86" s="15"/>
      <c r="S86" s="15"/>
      <c r="T86" s="16"/>
      <c r="U86" s="6"/>
      <c r="V86" s="5"/>
      <c r="W86" s="5"/>
    </row>
    <row r="87" spans="2:23" x14ac:dyDescent="0.15">
      <c r="B87" s="12"/>
      <c r="C87" s="301"/>
      <c r="D87" s="304"/>
      <c r="E87" s="296"/>
      <c r="F87" s="296"/>
      <c r="G87" s="296"/>
      <c r="H87" s="296"/>
      <c r="I87" s="296"/>
      <c r="J87" s="296"/>
      <c r="K87" s="296"/>
      <c r="L87" s="296"/>
      <c r="M87" s="296"/>
      <c r="N87" s="296"/>
      <c r="O87" s="296"/>
      <c r="P87" s="296"/>
      <c r="Q87" s="296"/>
      <c r="R87" s="296"/>
      <c r="S87" s="296"/>
      <c r="T87" s="296"/>
      <c r="U87" s="6"/>
      <c r="V87" s="5"/>
      <c r="W87" s="5"/>
    </row>
    <row r="88" spans="2:23" x14ac:dyDescent="0.15">
      <c r="B88" s="305" t="s">
        <v>217</v>
      </c>
      <c r="C88" s="306"/>
      <c r="D88" s="307"/>
      <c r="E88" s="308"/>
      <c r="F88" s="308"/>
      <c r="G88" s="308"/>
      <c r="H88" s="308"/>
      <c r="I88" s="308"/>
      <c r="J88" s="308"/>
      <c r="K88" s="308"/>
      <c r="L88" s="308"/>
      <c r="M88" s="308"/>
      <c r="N88" s="308"/>
      <c r="O88" s="308"/>
      <c r="P88" s="308"/>
      <c r="Q88" s="308"/>
      <c r="R88" s="308"/>
      <c r="S88" s="308"/>
      <c r="T88" s="308"/>
      <c r="U88" s="309"/>
      <c r="V88" s="487"/>
      <c r="W88" s="487"/>
    </row>
    <row r="89" spans="2:23" x14ac:dyDescent="0.15">
      <c r="B89" s="12"/>
      <c r="C89" s="301"/>
      <c r="D89" s="304"/>
      <c r="E89" s="296"/>
      <c r="F89" s="296"/>
      <c r="G89" s="296"/>
      <c r="H89" s="296"/>
      <c r="I89" s="296"/>
      <c r="J89" s="296"/>
      <c r="K89" s="296"/>
      <c r="L89" s="296"/>
      <c r="M89" s="296"/>
      <c r="N89" s="296"/>
      <c r="O89" s="296"/>
      <c r="P89" s="296"/>
      <c r="Q89" s="296"/>
      <c r="R89" s="296"/>
      <c r="S89" s="296"/>
      <c r="T89" s="296"/>
      <c r="U89" s="6"/>
      <c r="V89" s="5"/>
      <c r="W89" s="5"/>
    </row>
    <row r="90" spans="2:23" x14ac:dyDescent="0.15">
      <c r="B90" s="236" t="str">
        <f>B57</f>
        <v>HbH</v>
      </c>
      <c r="C90" s="312"/>
      <c r="D90" s="235" t="str">
        <f t="shared" ref="D90:J91" si="28">D57</f>
        <v>hbh</v>
      </c>
      <c r="E90" s="235" t="str">
        <f t="shared" si="28"/>
        <v>hbh</v>
      </c>
      <c r="F90" s="235" t="str">
        <f t="shared" si="28"/>
        <v>hbh</v>
      </c>
      <c r="G90" s="235" t="str">
        <f t="shared" si="28"/>
        <v>hbh</v>
      </c>
      <c r="H90" s="235" t="str">
        <f t="shared" si="28"/>
        <v>hbh</v>
      </c>
      <c r="I90" s="235" t="str">
        <f t="shared" si="28"/>
        <v>hbh</v>
      </c>
      <c r="J90" s="235" t="str">
        <f t="shared" si="28"/>
        <v>hbh</v>
      </c>
      <c r="K90" s="296"/>
      <c r="L90" s="296"/>
      <c r="M90" s="296"/>
      <c r="N90" s="296"/>
      <c r="O90" s="296"/>
      <c r="P90" s="296"/>
      <c r="Q90" s="296"/>
      <c r="R90" s="296"/>
      <c r="S90" s="296"/>
      <c r="T90" s="296"/>
      <c r="U90" s="6"/>
      <c r="V90" s="5"/>
      <c r="W90" s="5"/>
    </row>
    <row r="91" spans="2:23" x14ac:dyDescent="0.15">
      <c r="B91" s="236" t="str">
        <f>B58</f>
        <v>Periodiek</v>
      </c>
      <c r="C91" s="312"/>
      <c r="D91" s="235">
        <f t="shared" si="28"/>
        <v>0</v>
      </c>
      <c r="E91" s="235">
        <f t="shared" si="28"/>
        <v>1</v>
      </c>
      <c r="F91" s="235">
        <f t="shared" si="28"/>
        <v>2</v>
      </c>
      <c r="G91" s="235">
        <f t="shared" si="28"/>
        <v>3</v>
      </c>
      <c r="H91" s="235">
        <f t="shared" si="28"/>
        <v>4</v>
      </c>
      <c r="I91" s="235">
        <f t="shared" si="28"/>
        <v>5</v>
      </c>
      <c r="J91" s="235" t="str">
        <f t="shared" si="28"/>
        <v>5+</v>
      </c>
      <c r="K91" s="296"/>
      <c r="L91" s="296"/>
      <c r="M91" s="296"/>
      <c r="N91" s="296"/>
      <c r="O91" s="296"/>
      <c r="P91" s="296"/>
      <c r="Q91" s="296"/>
      <c r="R91" s="296"/>
      <c r="S91" s="296"/>
      <c r="T91" s="296"/>
      <c r="U91" s="6"/>
      <c r="V91" s="5"/>
      <c r="W91" s="5"/>
    </row>
    <row r="92" spans="2:23" x14ac:dyDescent="0.15">
      <c r="B92" s="236"/>
      <c r="C92" s="313"/>
      <c r="D92" s="238"/>
      <c r="E92" s="238"/>
      <c r="F92" s="238"/>
      <c r="G92" s="238"/>
      <c r="H92" s="238"/>
      <c r="I92" s="239"/>
      <c r="J92" s="239"/>
      <c r="K92" s="296"/>
      <c r="L92" s="296"/>
      <c r="M92" s="296"/>
      <c r="N92" s="296"/>
      <c r="O92" s="296"/>
      <c r="P92" s="296"/>
      <c r="Q92" s="296"/>
      <c r="R92" s="296"/>
      <c r="S92" s="296"/>
      <c r="T92" s="296"/>
      <c r="U92" s="6"/>
      <c r="V92" s="5"/>
      <c r="W92" s="5"/>
    </row>
    <row r="93" spans="2:23" x14ac:dyDescent="0.15">
      <c r="B93" s="241" t="s">
        <v>218</v>
      </c>
      <c r="C93" s="314"/>
      <c r="D93" s="315">
        <f>(D25)*CAO_VVT!$D$9</f>
        <v>27808.040000000005</v>
      </c>
      <c r="E93" s="315">
        <f>E25*CAO_VVT!$D$9</f>
        <v>28634.36</v>
      </c>
      <c r="F93" s="315">
        <f>F25*CAO_VVT!$D$9</f>
        <v>29742.38</v>
      </c>
      <c r="G93" s="315">
        <f>G25*CAO_VVT!$D$9</f>
        <v>30850.399999999998</v>
      </c>
      <c r="H93" s="315">
        <f>H25*CAO_VVT!$D$9</f>
        <v>31962.0164</v>
      </c>
      <c r="I93" s="315">
        <f>I25*CAO_VVT!$D$9</f>
        <v>33250.790028000003</v>
      </c>
      <c r="J93" s="315" t="str">
        <f>IF(OR(OR($J$61="",$J$61=0),$J$61=0),"",J25*CAO_VVT!$D$9)</f>
        <v/>
      </c>
      <c r="K93" s="296"/>
      <c r="L93" s="296"/>
      <c r="M93" s="296"/>
      <c r="N93" s="296"/>
      <c r="O93" s="296"/>
      <c r="P93" s="296"/>
      <c r="Q93" s="296"/>
      <c r="R93" s="296"/>
      <c r="S93" s="296"/>
      <c r="T93" s="296"/>
      <c r="U93" s="6"/>
      <c r="V93" s="5"/>
      <c r="W93" s="5"/>
    </row>
    <row r="94" spans="2:23" x14ac:dyDescent="0.15">
      <c r="B94" s="241" t="s">
        <v>699</v>
      </c>
      <c r="C94" s="209">
        <v>0.25800000000000001</v>
      </c>
      <c r="D94" s="316">
        <f>$C94</f>
        <v>0.25800000000000001</v>
      </c>
      <c r="E94" s="316">
        <f t="shared" ref="E94:I95" si="29">$C94</f>
        <v>0.25800000000000001</v>
      </c>
      <c r="F94" s="316">
        <f t="shared" si="29"/>
        <v>0.25800000000000001</v>
      </c>
      <c r="G94" s="316">
        <f t="shared" si="29"/>
        <v>0.25800000000000001</v>
      </c>
      <c r="H94" s="316">
        <f t="shared" si="29"/>
        <v>0.25800000000000001</v>
      </c>
      <c r="I94" s="316">
        <f t="shared" si="29"/>
        <v>0.25800000000000001</v>
      </c>
      <c r="J94" s="316" t="str">
        <f>IF(OR($J$61="",$J$61=0),"",$C94)</f>
        <v/>
      </c>
      <c r="K94" s="296"/>
      <c r="L94" s="311">
        <v>0.25800000000000001</v>
      </c>
      <c r="M94" s="15" t="s">
        <v>708</v>
      </c>
      <c r="N94" s="15"/>
      <c r="O94" s="15"/>
      <c r="P94" s="15"/>
      <c r="Q94" s="15"/>
      <c r="R94" s="15"/>
      <c r="S94" s="15"/>
      <c r="T94" s="16"/>
      <c r="U94" s="6"/>
      <c r="V94" s="5"/>
      <c r="W94" s="5"/>
    </row>
    <row r="95" spans="2:23" x14ac:dyDescent="0.15">
      <c r="B95" s="241" t="s">
        <v>700</v>
      </c>
      <c r="C95" s="210">
        <v>14714</v>
      </c>
      <c r="D95" s="317">
        <f>$C95</f>
        <v>14714</v>
      </c>
      <c r="E95" s="317">
        <f t="shared" si="29"/>
        <v>14714</v>
      </c>
      <c r="F95" s="317">
        <f t="shared" si="29"/>
        <v>14714</v>
      </c>
      <c r="G95" s="317">
        <f t="shared" si="29"/>
        <v>14714</v>
      </c>
      <c r="H95" s="317">
        <f t="shared" si="29"/>
        <v>14714</v>
      </c>
      <c r="I95" s="317">
        <f t="shared" si="29"/>
        <v>14714</v>
      </c>
      <c r="J95" s="317" t="str">
        <f>IF(OR($J$61="",$J$61=0),"",$C95)</f>
        <v/>
      </c>
      <c r="K95" s="296"/>
      <c r="L95" s="456">
        <v>14714</v>
      </c>
      <c r="M95" s="15" t="s">
        <v>709</v>
      </c>
      <c r="N95" s="15"/>
      <c r="O95" s="15"/>
      <c r="P95" s="15"/>
      <c r="Q95" s="15"/>
      <c r="R95" s="15"/>
      <c r="S95" s="15"/>
      <c r="T95" s="16"/>
      <c r="U95" s="6"/>
      <c r="V95" s="5"/>
      <c r="W95" s="5"/>
    </row>
    <row r="96" spans="2:23" ht="11.25" thickBot="1" x14ac:dyDescent="0.2">
      <c r="B96" s="241" t="s">
        <v>219</v>
      </c>
      <c r="C96" s="314"/>
      <c r="D96" s="315">
        <f>(D93-D95)*D94</f>
        <v>3378.2623200000012</v>
      </c>
      <c r="E96" s="315">
        <f t="shared" ref="E96:H96" si="30">(E93-E95)*E94</f>
        <v>3591.4528800000003</v>
      </c>
      <c r="F96" s="315">
        <f t="shared" si="30"/>
        <v>3877.3220400000005</v>
      </c>
      <c r="G96" s="315">
        <f t="shared" si="30"/>
        <v>4163.1911999999993</v>
      </c>
      <c r="H96" s="315">
        <f t="shared" si="30"/>
        <v>4449.9882312</v>
      </c>
      <c r="I96" s="315">
        <f>(I93-I95)*I94</f>
        <v>4782.4918272240011</v>
      </c>
      <c r="J96" s="315" t="str">
        <f>IF(OR($J$61="",$J$61=0),"",(J93-J95)*J94)</f>
        <v/>
      </c>
      <c r="K96" s="296"/>
      <c r="L96" s="296"/>
      <c r="M96" s="457"/>
      <c r="N96" s="296"/>
      <c r="O96" s="296"/>
      <c r="P96" s="296"/>
      <c r="Q96" s="296"/>
      <c r="R96" s="296"/>
      <c r="S96" s="296"/>
      <c r="T96" s="296"/>
      <c r="U96" s="6"/>
      <c r="V96" s="5"/>
      <c r="W96" s="5"/>
    </row>
    <row r="97" spans="2:23" ht="12" thickTop="1" thickBot="1" x14ac:dyDescent="0.2">
      <c r="B97" s="503" t="s">
        <v>245</v>
      </c>
      <c r="C97" s="318">
        <f>Data_overig!$B$26</f>
        <v>0.5</v>
      </c>
      <c r="D97" s="319">
        <f>(D96/D93)*$C97</f>
        <v>6.0742546400249724E-2</v>
      </c>
      <c r="E97" s="319">
        <f>(E96/E93)*$C97</f>
        <v>6.2712295298375798E-2</v>
      </c>
      <c r="F97" s="319">
        <f t="shared" ref="F97:I97" si="31">(F96/F93)*$C97</f>
        <v>6.5181771599986282E-2</v>
      </c>
      <c r="G97" s="319">
        <f t="shared" si="31"/>
        <v>6.7473860954801235E-2</v>
      </c>
      <c r="H97" s="319">
        <f>(H96/H93)*$C97</f>
        <v>6.9613696700312061E-2</v>
      </c>
      <c r="I97" s="319">
        <f t="shared" si="31"/>
        <v>7.1915461605524783E-2</v>
      </c>
      <c r="J97" s="319" t="str">
        <f>IF(OR($J$61="",$J$61=0),"",(J96/J93)*$C97)</f>
        <v/>
      </c>
      <c r="K97" s="296"/>
      <c r="L97" s="296"/>
      <c r="M97" s="457"/>
      <c r="N97" s="296"/>
      <c r="O97" s="296"/>
      <c r="P97" s="296"/>
      <c r="Q97" s="296"/>
      <c r="R97" s="296"/>
      <c r="S97" s="296"/>
      <c r="T97" s="296"/>
      <c r="U97" s="6"/>
      <c r="V97" s="5"/>
      <c r="W97" s="5"/>
    </row>
    <row r="98" spans="2:23" ht="11.25" thickTop="1" x14ac:dyDescent="0.15">
      <c r="B98" s="241" t="s">
        <v>701</v>
      </c>
      <c r="C98" s="209">
        <v>5.0000000000000001E-3</v>
      </c>
      <c r="D98" s="316">
        <f>$C98</f>
        <v>5.0000000000000001E-3</v>
      </c>
      <c r="E98" s="316">
        <f t="shared" ref="E98:I99" si="32">$C98</f>
        <v>5.0000000000000001E-3</v>
      </c>
      <c r="F98" s="316">
        <f t="shared" si="32"/>
        <v>5.0000000000000001E-3</v>
      </c>
      <c r="G98" s="316">
        <f t="shared" si="32"/>
        <v>5.0000000000000001E-3</v>
      </c>
      <c r="H98" s="316">
        <f t="shared" si="32"/>
        <v>5.0000000000000001E-3</v>
      </c>
      <c r="I98" s="316">
        <f t="shared" si="32"/>
        <v>5.0000000000000001E-3</v>
      </c>
      <c r="J98" s="316" t="str">
        <f>IF(OR($J$61="",$J$61=0),"",$C98)</f>
        <v/>
      </c>
      <c r="K98" s="296"/>
      <c r="L98" s="311">
        <v>5.0000000000000001E-3</v>
      </c>
      <c r="M98" s="15" t="s">
        <v>710</v>
      </c>
      <c r="N98" s="15"/>
      <c r="O98" s="15"/>
      <c r="P98" s="15"/>
      <c r="Q98" s="15"/>
      <c r="R98" s="15"/>
      <c r="S98" s="15"/>
      <c r="T98" s="16"/>
      <c r="U98" s="6"/>
      <c r="V98" s="5"/>
      <c r="W98" s="5"/>
    </row>
    <row r="99" spans="2:23" x14ac:dyDescent="0.15">
      <c r="B99" s="241" t="s">
        <v>702</v>
      </c>
      <c r="C99" s="210">
        <v>25069</v>
      </c>
      <c r="D99" s="317">
        <f>$C99</f>
        <v>25069</v>
      </c>
      <c r="E99" s="317">
        <f t="shared" si="32"/>
        <v>25069</v>
      </c>
      <c r="F99" s="317">
        <f t="shared" si="32"/>
        <v>25069</v>
      </c>
      <c r="G99" s="317">
        <f t="shared" si="32"/>
        <v>25069</v>
      </c>
      <c r="H99" s="317">
        <f t="shared" si="32"/>
        <v>25069</v>
      </c>
      <c r="I99" s="317">
        <f t="shared" si="32"/>
        <v>25069</v>
      </c>
      <c r="J99" s="317" t="str">
        <f>IF(OR($J$61="",$J$61=0),"",$C99)</f>
        <v/>
      </c>
      <c r="K99" s="296"/>
      <c r="L99" s="456">
        <v>25069</v>
      </c>
      <c r="M99" s="15" t="s">
        <v>711</v>
      </c>
      <c r="N99" s="15"/>
      <c r="O99" s="15"/>
      <c r="P99" s="15"/>
      <c r="Q99" s="15"/>
      <c r="R99" s="15"/>
      <c r="S99" s="15"/>
      <c r="T99" s="16"/>
      <c r="U99" s="6"/>
      <c r="V99" s="5"/>
      <c r="W99" s="5"/>
    </row>
    <row r="100" spans="2:23" ht="11.25" thickBot="1" x14ac:dyDescent="0.2">
      <c r="B100" s="320" t="s">
        <v>220</v>
      </c>
      <c r="C100" s="321"/>
      <c r="D100" s="322">
        <f>(D93-D99)*D98</f>
        <v>13.695200000000023</v>
      </c>
      <c r="E100" s="322">
        <f t="shared" ref="E100:I100" si="33">(E93-E99)*E98</f>
        <v>17.826800000000002</v>
      </c>
      <c r="F100" s="322">
        <f t="shared" si="33"/>
        <v>23.366900000000005</v>
      </c>
      <c r="G100" s="322">
        <f t="shared" si="33"/>
        <v>28.906999999999989</v>
      </c>
      <c r="H100" s="322">
        <f>(H93-H99)*H98</f>
        <v>34.465082000000002</v>
      </c>
      <c r="I100" s="322">
        <f t="shared" si="33"/>
        <v>40.908950140000016</v>
      </c>
      <c r="J100" s="322" t="str">
        <f>IF(OR($J$61="",$J$61=0),"",(J93-J99)*J98)</f>
        <v/>
      </c>
      <c r="K100" s="296"/>
      <c r="L100" s="296"/>
      <c r="M100" s="296"/>
      <c r="N100" s="296"/>
      <c r="O100" s="296"/>
      <c r="P100" s="296"/>
      <c r="Q100" s="296"/>
      <c r="R100" s="296"/>
      <c r="S100" s="296"/>
      <c r="T100" s="296"/>
      <c r="U100" s="6"/>
      <c r="V100" s="5"/>
      <c r="W100" s="5"/>
    </row>
    <row r="101" spans="2:23" ht="12" thickTop="1" thickBot="1" x14ac:dyDescent="0.2">
      <c r="B101" s="503" t="s">
        <v>246</v>
      </c>
      <c r="C101" s="318">
        <f>Data_overig!$B$29</f>
        <v>0.5</v>
      </c>
      <c r="D101" s="319">
        <f>(D100/D93)*$C101</f>
        <v>2.4624533048715443E-4</v>
      </c>
      <c r="E101" s="319">
        <f t="shared" ref="E101:I101" si="34">(E100/E93)*$C101</f>
        <v>3.1128336725528357E-4</v>
      </c>
      <c r="F101" s="319">
        <f>(F100/F93)*$C101</f>
        <v>3.9282162355534431E-4</v>
      </c>
      <c r="G101" s="319">
        <f t="shared" si="34"/>
        <v>4.6850283950937411E-4</v>
      </c>
      <c r="H101" s="319">
        <f t="shared" si="34"/>
        <v>5.3915687872558627E-4</v>
      </c>
      <c r="I101" s="319">
        <f t="shared" si="34"/>
        <v>6.1515756626460884E-4</v>
      </c>
      <c r="J101" s="319" t="str">
        <f>IF(OR($J$61="",$J$61=0),"",(J100/J93)*$C101)</f>
        <v/>
      </c>
      <c r="K101" s="296"/>
      <c r="L101" s="296"/>
      <c r="M101" s="296"/>
      <c r="N101" s="296"/>
      <c r="O101" s="296"/>
      <c r="P101" s="296"/>
      <c r="Q101" s="296"/>
      <c r="R101" s="296"/>
      <c r="S101" s="296"/>
      <c r="T101" s="296"/>
      <c r="U101" s="6"/>
      <c r="V101" s="5"/>
      <c r="W101" s="5"/>
    </row>
    <row r="102" spans="2:23" ht="11.25" thickTop="1" x14ac:dyDescent="0.15">
      <c r="B102" s="250" t="s">
        <v>221</v>
      </c>
      <c r="C102" s="323"/>
      <c r="D102" s="324">
        <f>D101+D97</f>
        <v>6.0988791730736881E-2</v>
      </c>
      <c r="E102" s="324">
        <f t="shared" ref="E102:I102" si="35">E101+E97</f>
        <v>6.3023578665631075E-2</v>
      </c>
      <c r="F102" s="324">
        <f t="shared" si="35"/>
        <v>6.557459322354163E-2</v>
      </c>
      <c r="G102" s="324">
        <f t="shared" si="35"/>
        <v>6.7942363794310609E-2</v>
      </c>
      <c r="H102" s="324">
        <f t="shared" si="35"/>
        <v>7.0152853579037652E-2</v>
      </c>
      <c r="I102" s="324">
        <f t="shared" si="35"/>
        <v>7.2530619171789393E-2</v>
      </c>
      <c r="J102" s="324" t="str">
        <f>IF(OR($J$61="",$J$61=0),"",J101+J97)</f>
        <v/>
      </c>
      <c r="K102" s="296"/>
      <c r="L102" s="296"/>
      <c r="M102" s="296"/>
      <c r="N102" s="296"/>
      <c r="O102" s="296"/>
      <c r="P102" s="296"/>
      <c r="Q102" s="296"/>
      <c r="R102" s="296"/>
      <c r="S102" s="296"/>
      <c r="T102" s="296"/>
      <c r="U102" s="6"/>
      <c r="V102" s="5"/>
      <c r="W102" s="5"/>
    </row>
    <row r="103" spans="2:23" x14ac:dyDescent="0.15">
      <c r="B103" s="12"/>
      <c r="C103" s="301"/>
      <c r="D103" s="304"/>
      <c r="E103" s="296"/>
      <c r="F103" s="296"/>
      <c r="G103" s="296"/>
      <c r="H103" s="296"/>
      <c r="I103" s="296"/>
      <c r="J103" s="296"/>
      <c r="K103" s="296"/>
      <c r="L103" s="296"/>
      <c r="M103" s="296"/>
      <c r="N103" s="296"/>
      <c r="O103" s="296"/>
      <c r="P103" s="296"/>
      <c r="Q103" s="296"/>
      <c r="R103" s="296"/>
      <c r="S103" s="296"/>
      <c r="T103" s="296"/>
      <c r="U103" s="6"/>
      <c r="V103" s="5"/>
      <c r="W103" s="5"/>
    </row>
    <row r="104" spans="2:23" x14ac:dyDescent="0.15">
      <c r="B104" s="241" t="s">
        <v>222</v>
      </c>
      <c r="C104" s="203">
        <v>7.1099999999999997E-2</v>
      </c>
      <c r="D104" s="304"/>
      <c r="E104" s="499" t="s">
        <v>704</v>
      </c>
      <c r="F104" s="15"/>
      <c r="G104" s="15"/>
      <c r="H104" s="15"/>
      <c r="I104" s="15"/>
      <c r="J104" s="15"/>
      <c r="K104" s="15"/>
      <c r="L104" s="15"/>
      <c r="M104" s="15"/>
      <c r="N104" s="15"/>
      <c r="O104" s="15"/>
      <c r="P104" s="15"/>
      <c r="Q104" s="15"/>
      <c r="R104" s="15"/>
      <c r="S104" s="15"/>
      <c r="T104" s="16"/>
      <c r="U104" s="6"/>
      <c r="V104" s="5"/>
      <c r="W104" s="5"/>
    </row>
    <row r="105" spans="2:23" x14ac:dyDescent="0.15">
      <c r="B105" s="241" t="s">
        <v>204</v>
      </c>
      <c r="C105" s="203">
        <v>3.1399999999999997E-2</v>
      </c>
      <c r="D105" s="304"/>
      <c r="E105" s="500" t="s">
        <v>651</v>
      </c>
      <c r="F105" s="15"/>
      <c r="G105" s="15"/>
      <c r="H105" s="15"/>
      <c r="I105" s="15"/>
      <c r="J105" s="15"/>
      <c r="K105" s="15"/>
      <c r="L105" s="15"/>
      <c r="M105" s="15"/>
      <c r="N105" s="15"/>
      <c r="O105" s="15"/>
      <c r="P105" s="15"/>
      <c r="Q105" s="15"/>
      <c r="R105" s="15"/>
      <c r="S105" s="15"/>
      <c r="T105" s="16"/>
      <c r="U105" s="6"/>
      <c r="V105" s="5"/>
      <c r="W105" s="5"/>
    </row>
    <row r="106" spans="2:23" x14ac:dyDescent="0.15">
      <c r="B106" s="241" t="s">
        <v>206</v>
      </c>
      <c r="C106" s="203">
        <v>6.6799999999999998E-2</v>
      </c>
      <c r="D106" s="304"/>
      <c r="E106" s="311">
        <v>6.6799999999999998E-2</v>
      </c>
      <c r="F106" s="15" t="s">
        <v>652</v>
      </c>
      <c r="G106" s="15"/>
      <c r="H106" s="15"/>
      <c r="I106" s="15"/>
      <c r="J106" s="15"/>
      <c r="K106" s="15"/>
      <c r="L106" s="15"/>
      <c r="M106" s="15"/>
      <c r="N106" s="15"/>
      <c r="O106" s="15"/>
      <c r="P106" s="15"/>
      <c r="Q106" s="15"/>
      <c r="R106" s="15"/>
      <c r="S106" s="15"/>
      <c r="T106" s="16"/>
      <c r="U106" s="6"/>
      <c r="V106" s="5"/>
      <c r="W106" s="5"/>
    </row>
    <row r="107" spans="2:23" x14ac:dyDescent="0.15">
      <c r="B107" s="241" t="s">
        <v>207</v>
      </c>
      <c r="C107" s="203">
        <v>1.34E-2</v>
      </c>
      <c r="D107" s="304"/>
      <c r="E107" s="119" t="s">
        <v>247</v>
      </c>
      <c r="F107" s="15"/>
      <c r="G107" s="15"/>
      <c r="H107" s="15"/>
      <c r="I107" s="15"/>
      <c r="J107" s="15"/>
      <c r="K107" s="15"/>
      <c r="L107" s="15"/>
      <c r="M107" s="15"/>
      <c r="N107" s="15"/>
      <c r="O107" s="15"/>
      <c r="P107" s="15"/>
      <c r="Q107" s="15"/>
      <c r="R107" s="15"/>
      <c r="S107" s="15"/>
      <c r="T107" s="16"/>
      <c r="U107" s="6"/>
      <c r="V107" s="5"/>
      <c r="W107" s="5"/>
    </row>
    <row r="108" spans="2:23" x14ac:dyDescent="0.15">
      <c r="B108" s="241" t="s">
        <v>208</v>
      </c>
      <c r="C108" s="211">
        <v>0</v>
      </c>
      <c r="D108" s="304"/>
      <c r="E108" s="14" t="s">
        <v>305</v>
      </c>
      <c r="F108" s="15"/>
      <c r="G108" s="15"/>
      <c r="H108" s="15"/>
      <c r="I108" s="15"/>
      <c r="J108" s="15"/>
      <c r="K108" s="15"/>
      <c r="L108" s="15"/>
      <c r="M108" s="15"/>
      <c r="N108" s="15"/>
      <c r="O108" s="15"/>
      <c r="P108" s="15"/>
      <c r="Q108" s="15"/>
      <c r="R108" s="15"/>
      <c r="S108" s="15"/>
      <c r="T108" s="16"/>
      <c r="U108" s="6"/>
      <c r="V108" s="5"/>
      <c r="W108" s="5"/>
    </row>
    <row r="109" spans="2:23" ht="11.25" thickBot="1" x14ac:dyDescent="0.2">
      <c r="B109" s="253" t="s">
        <v>599</v>
      </c>
      <c r="C109" s="203">
        <v>4.0000000000000002E-4</v>
      </c>
      <c r="D109" s="304"/>
      <c r="E109" s="14" t="s">
        <v>600</v>
      </c>
      <c r="F109" s="15"/>
      <c r="G109" s="15"/>
      <c r="H109" s="15"/>
      <c r="I109" s="15"/>
      <c r="J109" s="15"/>
      <c r="K109" s="15"/>
      <c r="L109" s="15"/>
      <c r="M109" s="15"/>
      <c r="N109" s="15"/>
      <c r="O109" s="15"/>
      <c r="P109" s="15"/>
      <c r="Q109" s="15"/>
      <c r="R109" s="15"/>
      <c r="S109" s="15"/>
      <c r="T109" s="16"/>
      <c r="U109" s="6"/>
      <c r="V109" s="5"/>
      <c r="W109" s="5"/>
    </row>
    <row r="110" spans="2:23" ht="11.25" thickTop="1" x14ac:dyDescent="0.15">
      <c r="B110" s="250" t="s">
        <v>229</v>
      </c>
      <c r="C110" s="325">
        <f>SUM(C104:C109)</f>
        <v>0.18310000000000001</v>
      </c>
      <c r="D110" s="304"/>
      <c r="E110" s="296"/>
      <c r="F110" s="296"/>
      <c r="G110" s="296"/>
      <c r="H110" s="296"/>
      <c r="I110" s="296"/>
      <c r="J110" s="296"/>
      <c r="K110" s="296"/>
      <c r="L110" s="296"/>
      <c r="M110" s="296"/>
      <c r="N110" s="296"/>
      <c r="O110" s="296"/>
      <c r="P110" s="296"/>
      <c r="Q110" s="296"/>
      <c r="R110" s="296"/>
      <c r="S110" s="296"/>
      <c r="T110" s="296"/>
      <c r="U110" s="6"/>
      <c r="V110" s="5"/>
      <c r="W110" s="5"/>
    </row>
    <row r="111" spans="2:23" x14ac:dyDescent="0.15">
      <c r="B111" s="12"/>
      <c r="C111" s="301"/>
      <c r="D111" s="304"/>
      <c r="E111" s="296"/>
      <c r="F111" s="296"/>
      <c r="G111" s="296"/>
      <c r="H111" s="296"/>
      <c r="I111" s="296"/>
      <c r="J111" s="296"/>
      <c r="K111" s="296"/>
      <c r="L111" s="296"/>
      <c r="M111" s="296"/>
      <c r="N111" s="296"/>
      <c r="O111" s="296"/>
      <c r="P111" s="296"/>
      <c r="Q111" s="296"/>
      <c r="R111" s="296"/>
      <c r="S111" s="296"/>
      <c r="T111" s="296"/>
      <c r="U111" s="6"/>
      <c r="V111" s="5"/>
      <c r="W111" s="5"/>
    </row>
    <row r="112" spans="2:23" x14ac:dyDescent="0.15">
      <c r="B112" s="310" t="s">
        <v>78</v>
      </c>
      <c r="C112" s="326"/>
      <c r="D112" s="327">
        <f>D102+$C110</f>
        <v>0.24408879173073689</v>
      </c>
      <c r="E112" s="327">
        <f t="shared" ref="E112:I112" si="36">E102+$C110</f>
        <v>0.24612357866563109</v>
      </c>
      <c r="F112" s="327">
        <f t="shared" si="36"/>
        <v>0.24867459322354163</v>
      </c>
      <c r="G112" s="327">
        <f>G102+$C110</f>
        <v>0.25104236379431061</v>
      </c>
      <c r="H112" s="327">
        <f t="shared" si="36"/>
        <v>0.25325285357903765</v>
      </c>
      <c r="I112" s="327">
        <f t="shared" si="36"/>
        <v>0.25563061917178942</v>
      </c>
      <c r="J112" s="327">
        <f>IF(OR($J$61="",$J$61=0),0,J102)+$C110</f>
        <v>0.18310000000000001</v>
      </c>
      <c r="K112" s="296"/>
      <c r="L112" s="296"/>
      <c r="M112" s="296"/>
      <c r="N112" s="296"/>
      <c r="O112" s="296"/>
      <c r="P112" s="296"/>
      <c r="Q112" s="296"/>
      <c r="R112" s="296"/>
      <c r="S112" s="296"/>
      <c r="T112" s="296"/>
      <c r="U112" s="6"/>
      <c r="V112" s="5"/>
      <c r="W112" s="5"/>
    </row>
    <row r="113" spans="2:23" x14ac:dyDescent="0.15">
      <c r="B113" s="234"/>
      <c r="C113" s="328"/>
      <c r="D113" s="329"/>
      <c r="E113" s="329"/>
      <c r="F113" s="329"/>
      <c r="G113" s="329"/>
      <c r="H113" s="329"/>
      <c r="I113" s="329"/>
      <c r="J113" s="296"/>
      <c r="K113" s="296"/>
      <c r="L113" s="296"/>
      <c r="M113" s="296"/>
      <c r="N113" s="296"/>
      <c r="O113" s="296"/>
      <c r="P113" s="296"/>
      <c r="Q113" s="296"/>
      <c r="R113" s="296"/>
      <c r="S113" s="296"/>
      <c r="T113" s="296"/>
      <c r="U113" s="6"/>
      <c r="V113" s="5"/>
      <c r="W113" s="5"/>
    </row>
    <row r="114" spans="2:23" x14ac:dyDescent="0.15">
      <c r="B114" s="285" t="s">
        <v>227</v>
      </c>
      <c r="C114" s="330"/>
      <c r="D114" s="327">
        <f>IF($C$82="Opslag",$C$86,D112)</f>
        <v>0.24408879173073689</v>
      </c>
      <c r="E114" s="327">
        <f t="shared" ref="E114:I114" si="37">IF($C$82="Opslag",$C$86,E112)</f>
        <v>0.24612357866563109</v>
      </c>
      <c r="F114" s="327">
        <f t="shared" si="37"/>
        <v>0.24867459322354163</v>
      </c>
      <c r="G114" s="327">
        <f t="shared" si="37"/>
        <v>0.25104236379431061</v>
      </c>
      <c r="H114" s="327">
        <f t="shared" si="37"/>
        <v>0.25325285357903765</v>
      </c>
      <c r="I114" s="327">
        <f t="shared" si="37"/>
        <v>0.25563061917178942</v>
      </c>
      <c r="J114" s="327">
        <f>IF($C$82="Opslag",$C$86,J112)</f>
        <v>0.18310000000000001</v>
      </c>
      <c r="K114" s="458"/>
      <c r="L114" s="458"/>
      <c r="M114" s="458"/>
      <c r="N114" s="458"/>
      <c r="O114" s="458"/>
      <c r="P114" s="458"/>
      <c r="Q114" s="458"/>
      <c r="R114" s="458"/>
      <c r="S114" s="458"/>
      <c r="T114" s="458"/>
      <c r="U114" s="303"/>
      <c r="V114" s="28"/>
      <c r="W114" s="28"/>
    </row>
    <row r="115" spans="2:23" x14ac:dyDescent="0.15">
      <c r="B115" s="12"/>
      <c r="C115" s="301"/>
      <c r="D115" s="304"/>
      <c r="E115" s="296"/>
      <c r="F115" s="296"/>
      <c r="G115" s="296"/>
      <c r="H115" s="296"/>
      <c r="I115" s="296"/>
      <c r="J115" s="296"/>
      <c r="K115" s="296"/>
      <c r="L115" s="296"/>
      <c r="M115" s="296"/>
      <c r="N115" s="296"/>
      <c r="O115" s="296"/>
      <c r="P115" s="296"/>
      <c r="Q115" s="296"/>
      <c r="R115" s="296"/>
      <c r="S115" s="296"/>
      <c r="T115" s="296"/>
      <c r="U115" s="6"/>
      <c r="V115" s="5"/>
      <c r="W115" s="5"/>
    </row>
    <row r="116" spans="2:23" x14ac:dyDescent="0.15">
      <c r="B116" s="217"/>
      <c r="C116" s="217"/>
      <c r="D116" s="217"/>
      <c r="E116" s="217"/>
      <c r="F116" s="217"/>
      <c r="G116" s="217"/>
      <c r="H116" s="217"/>
      <c r="I116" s="217"/>
      <c r="J116" s="217"/>
      <c r="K116" s="217"/>
      <c r="L116" s="217"/>
      <c r="M116" s="217"/>
      <c r="N116" s="217"/>
      <c r="O116" s="217"/>
      <c r="P116" s="217"/>
      <c r="Q116" s="217"/>
      <c r="R116" s="217"/>
      <c r="S116" s="217"/>
      <c r="T116" s="217"/>
      <c r="U116" s="217"/>
      <c r="V116" s="5"/>
      <c r="W116" s="5"/>
    </row>
    <row r="117" spans="2:23" x14ac:dyDescent="0.15">
      <c r="B117" s="223" t="s">
        <v>60</v>
      </c>
      <c r="C117" s="224"/>
      <c r="D117" s="225"/>
      <c r="E117" s="225"/>
      <c r="F117" s="225"/>
      <c r="G117" s="225"/>
      <c r="H117" s="225"/>
      <c r="I117" s="225"/>
      <c r="J117" s="225"/>
      <c r="K117" s="225"/>
      <c r="L117" s="225"/>
      <c r="M117" s="225"/>
      <c r="N117" s="225"/>
      <c r="O117" s="225"/>
      <c r="P117" s="225"/>
      <c r="Q117" s="225"/>
      <c r="R117" s="225"/>
      <c r="S117" s="225"/>
      <c r="T117" s="225"/>
      <c r="U117" s="226"/>
      <c r="V117" s="486"/>
      <c r="W117" s="486"/>
    </row>
    <row r="118" spans="2:23" x14ac:dyDescent="0.15">
      <c r="B118" s="284" t="s">
        <v>588</v>
      </c>
      <c r="C118" s="5"/>
      <c r="D118" s="5"/>
      <c r="E118" s="5"/>
      <c r="F118" s="5"/>
      <c r="G118" s="5"/>
      <c r="H118" s="5"/>
      <c r="I118" s="5"/>
      <c r="J118" s="5"/>
      <c r="K118" s="5"/>
      <c r="L118" s="5"/>
      <c r="M118" s="5"/>
      <c r="N118" s="5"/>
      <c r="O118" s="5"/>
      <c r="P118" s="5"/>
      <c r="Q118" s="5"/>
      <c r="R118" s="5"/>
      <c r="S118" s="5"/>
      <c r="T118" s="5"/>
      <c r="U118" s="6"/>
      <c r="V118" s="5"/>
      <c r="W118" s="5"/>
    </row>
    <row r="119" spans="2:23" x14ac:dyDescent="0.15">
      <c r="B119" s="332"/>
      <c r="C119" s="229" t="s">
        <v>108</v>
      </c>
      <c r="D119" s="229" t="s">
        <v>41</v>
      </c>
      <c r="E119" s="229" t="s">
        <v>42</v>
      </c>
      <c r="F119" s="229"/>
      <c r="G119" s="229"/>
      <c r="H119" s="229"/>
      <c r="I119" s="229"/>
      <c r="J119" s="229"/>
      <c r="K119" s="229"/>
      <c r="L119" s="229"/>
      <c r="M119" s="229"/>
      <c r="N119" s="229"/>
      <c r="O119" s="229"/>
      <c r="P119" s="229"/>
      <c r="Q119" s="229"/>
      <c r="R119" s="229"/>
      <c r="S119" s="229"/>
      <c r="T119" s="229"/>
      <c r="U119" s="231"/>
      <c r="V119" s="28"/>
      <c r="W119" s="28"/>
    </row>
    <row r="120" spans="2:23" x14ac:dyDescent="0.15">
      <c r="B120" s="12"/>
      <c r="D120" s="5"/>
      <c r="E120" s="5"/>
      <c r="F120" s="5"/>
      <c r="G120" s="5"/>
      <c r="H120" s="5"/>
      <c r="I120" s="5"/>
      <c r="J120" s="5"/>
      <c r="K120" s="5"/>
      <c r="L120" s="5"/>
      <c r="M120" s="5"/>
      <c r="N120" s="5"/>
      <c r="O120" s="5"/>
      <c r="P120" s="5"/>
      <c r="Q120" s="5"/>
      <c r="R120" s="5"/>
      <c r="S120" s="5"/>
      <c r="T120" s="5"/>
      <c r="U120" s="6"/>
      <c r="V120" s="5"/>
      <c r="W120" s="5"/>
    </row>
    <row r="121" spans="2:23" ht="11.25" thickBot="1" x14ac:dyDescent="0.2">
      <c r="B121" s="333" t="s">
        <v>43</v>
      </c>
      <c r="C121" s="334"/>
      <c r="D121" s="335">
        <v>1878</v>
      </c>
      <c r="E121" s="336"/>
      <c r="G121" s="337" t="s">
        <v>583</v>
      </c>
      <c r="H121" s="15"/>
      <c r="I121" s="15"/>
      <c r="J121" s="15"/>
      <c r="K121" s="15"/>
      <c r="L121" s="15"/>
      <c r="M121" s="15"/>
      <c r="N121" s="15"/>
      <c r="O121" s="15"/>
      <c r="P121" s="15"/>
      <c r="Q121" s="15"/>
      <c r="R121" s="15"/>
      <c r="S121" s="15"/>
      <c r="T121" s="16"/>
      <c r="U121" s="6"/>
      <c r="V121" s="5"/>
      <c r="W121" s="5"/>
    </row>
    <row r="122" spans="2:23" ht="11.25" thickTop="1" x14ac:dyDescent="0.15">
      <c r="B122" s="338" t="s">
        <v>44</v>
      </c>
      <c r="C122" s="394" t="s">
        <v>111</v>
      </c>
      <c r="D122" s="339">
        <f>D$121*E122</f>
        <v>140.85</v>
      </c>
      <c r="E122" s="396">
        <v>7.4999999999999997E-2</v>
      </c>
      <c r="G122" s="311">
        <f>(7.68%+8.31%+9.48%)/3</f>
        <v>8.4899999999999989E-2</v>
      </c>
      <c r="H122" s="15" t="s">
        <v>688</v>
      </c>
      <c r="I122" s="15"/>
      <c r="J122" s="15"/>
      <c r="K122" s="15"/>
      <c r="L122" s="15"/>
      <c r="M122" s="15"/>
      <c r="N122" s="15"/>
      <c r="O122" s="15"/>
      <c r="P122" s="15"/>
      <c r="Q122" s="15"/>
      <c r="R122" s="15"/>
      <c r="S122" s="15"/>
      <c r="T122" s="16"/>
      <c r="U122" s="6"/>
      <c r="V122" s="5"/>
      <c r="W122" s="5"/>
    </row>
    <row r="123" spans="2:23" x14ac:dyDescent="0.15">
      <c r="B123" s="340" t="s">
        <v>61</v>
      </c>
      <c r="C123" s="394" t="s">
        <v>111</v>
      </c>
      <c r="D123" s="341">
        <f>(144+58.4+35)</f>
        <v>237.4</v>
      </c>
      <c r="E123" s="459"/>
      <c r="G123" s="337" t="s">
        <v>581</v>
      </c>
      <c r="H123" s="15"/>
      <c r="I123" s="15"/>
      <c r="J123" s="15"/>
      <c r="K123" s="15"/>
      <c r="L123" s="15"/>
      <c r="M123" s="15"/>
      <c r="N123" s="15"/>
      <c r="O123" s="15"/>
      <c r="P123" s="15"/>
      <c r="Q123" s="15"/>
      <c r="R123" s="15"/>
      <c r="S123" s="15"/>
      <c r="T123" s="16"/>
      <c r="U123" s="6"/>
      <c r="V123" s="5"/>
      <c r="W123" s="5"/>
    </row>
    <row r="124" spans="2:23" x14ac:dyDescent="0.15">
      <c r="B124" s="338" t="s">
        <v>201</v>
      </c>
      <c r="C124" s="394" t="s">
        <v>111</v>
      </c>
      <c r="D124" s="395">
        <v>5</v>
      </c>
      <c r="E124" s="343"/>
      <c r="G124" s="337" t="s">
        <v>584</v>
      </c>
      <c r="H124" s="15"/>
      <c r="I124" s="15"/>
      <c r="J124" s="15"/>
      <c r="K124" s="15"/>
      <c r="L124" s="15"/>
      <c r="M124" s="15"/>
      <c r="N124" s="15"/>
      <c r="O124" s="15"/>
      <c r="P124" s="15"/>
      <c r="Q124" s="15"/>
      <c r="R124" s="15"/>
      <c r="S124" s="15"/>
      <c r="T124" s="16"/>
      <c r="U124" s="6"/>
      <c r="V124" s="5"/>
      <c r="W124" s="5"/>
    </row>
    <row r="125" spans="2:23" x14ac:dyDescent="0.15">
      <c r="B125" s="338" t="s">
        <v>133</v>
      </c>
      <c r="C125" s="394" t="s">
        <v>112</v>
      </c>
      <c r="D125" s="395"/>
      <c r="E125" s="460"/>
      <c r="G125" s="337" t="s">
        <v>298</v>
      </c>
      <c r="H125" s="15"/>
      <c r="I125" s="15"/>
      <c r="J125" s="15"/>
      <c r="K125" s="15"/>
      <c r="L125" s="15"/>
      <c r="M125" s="15"/>
      <c r="N125" s="15"/>
      <c r="O125" s="15"/>
      <c r="P125" s="15"/>
      <c r="Q125" s="15"/>
      <c r="R125" s="15"/>
      <c r="S125" s="15"/>
      <c r="T125" s="16"/>
      <c r="U125" s="6"/>
      <c r="V125" s="5"/>
      <c r="W125" s="5"/>
    </row>
    <row r="126" spans="2:23" x14ac:dyDescent="0.15">
      <c r="B126" s="338" t="s">
        <v>46</v>
      </c>
      <c r="C126" s="394" t="s">
        <v>111</v>
      </c>
      <c r="D126" s="339">
        <f>D$121*E126</f>
        <v>18.78</v>
      </c>
      <c r="E126" s="396">
        <v>0.01</v>
      </c>
      <c r="G126" s="346">
        <v>0.02</v>
      </c>
      <c r="H126" s="15" t="s">
        <v>602</v>
      </c>
      <c r="I126" s="15"/>
      <c r="J126" s="15"/>
      <c r="K126" s="15"/>
      <c r="L126" s="15"/>
      <c r="M126" s="15"/>
      <c r="N126" s="15"/>
      <c r="O126" s="15"/>
      <c r="P126" s="15"/>
      <c r="Q126" s="15"/>
      <c r="R126" s="15"/>
      <c r="S126" s="15"/>
      <c r="T126" s="16"/>
      <c r="U126" s="6"/>
      <c r="V126" s="5"/>
      <c r="W126" s="5"/>
    </row>
    <row r="127" spans="2:23" x14ac:dyDescent="0.15">
      <c r="B127" s="338" t="s">
        <v>118</v>
      </c>
      <c r="C127" s="394" t="s">
        <v>111</v>
      </c>
      <c r="D127" s="339">
        <f>D$121*E127</f>
        <v>9.39</v>
      </c>
      <c r="E127" s="396">
        <v>5.0000000000000001E-3</v>
      </c>
      <c r="G127" s="119" t="s">
        <v>312</v>
      </c>
      <c r="H127" s="15"/>
      <c r="I127" s="15"/>
      <c r="J127" s="15"/>
      <c r="K127" s="15"/>
      <c r="L127" s="15"/>
      <c r="M127" s="15"/>
      <c r="N127" s="15"/>
      <c r="O127" s="15"/>
      <c r="P127" s="15"/>
      <c r="Q127" s="15"/>
      <c r="R127" s="15"/>
      <c r="S127" s="15"/>
      <c r="T127" s="16"/>
      <c r="U127" s="6"/>
      <c r="V127" s="5"/>
      <c r="W127" s="5"/>
    </row>
    <row r="128" spans="2:23" x14ac:dyDescent="0.15">
      <c r="B128" s="338" t="s">
        <v>193</v>
      </c>
      <c r="C128" s="394" t="s">
        <v>111</v>
      </c>
      <c r="D128" s="395">
        <v>10</v>
      </c>
      <c r="E128" s="459"/>
      <c r="G128" s="14" t="s">
        <v>335</v>
      </c>
      <c r="H128" s="15"/>
      <c r="I128" s="15"/>
      <c r="J128" s="15"/>
      <c r="K128" s="15"/>
      <c r="L128" s="15"/>
      <c r="M128" s="15"/>
      <c r="N128" s="15"/>
      <c r="O128" s="15"/>
      <c r="P128" s="15"/>
      <c r="Q128" s="15"/>
      <c r="R128" s="15"/>
      <c r="S128" s="15"/>
      <c r="T128" s="16"/>
      <c r="U128" s="6"/>
      <c r="V128" s="5"/>
      <c r="W128" s="5"/>
    </row>
    <row r="129" spans="2:23" x14ac:dyDescent="0.15">
      <c r="B129" s="338" t="s">
        <v>329</v>
      </c>
      <c r="C129" s="394" t="s">
        <v>111</v>
      </c>
      <c r="D129" s="339">
        <f>D$121*E129</f>
        <v>0</v>
      </c>
      <c r="E129" s="396">
        <v>0</v>
      </c>
      <c r="G129" s="14" t="s">
        <v>313</v>
      </c>
      <c r="H129" s="15"/>
      <c r="I129" s="15"/>
      <c r="J129" s="15"/>
      <c r="K129" s="15"/>
      <c r="L129" s="15"/>
      <c r="M129" s="15"/>
      <c r="N129" s="15"/>
      <c r="O129" s="15"/>
      <c r="P129" s="15"/>
      <c r="Q129" s="15"/>
      <c r="R129" s="15"/>
      <c r="S129" s="15"/>
      <c r="T129" s="16"/>
      <c r="U129" s="6"/>
      <c r="V129" s="5"/>
      <c r="W129" s="5"/>
    </row>
    <row r="130" spans="2:23" ht="11.25" thickBot="1" x14ac:dyDescent="0.2">
      <c r="B130" s="348" t="s">
        <v>194</v>
      </c>
      <c r="C130" s="394" t="s">
        <v>111</v>
      </c>
      <c r="D130" s="349">
        <f>D$121*E130</f>
        <v>0</v>
      </c>
      <c r="E130" s="398"/>
      <c r="G130" s="14" t="s">
        <v>307</v>
      </c>
      <c r="H130" s="15"/>
      <c r="I130" s="15"/>
      <c r="J130" s="15"/>
      <c r="K130" s="15"/>
      <c r="L130" s="15"/>
      <c r="M130" s="15"/>
      <c r="N130" s="15"/>
      <c r="O130" s="15"/>
      <c r="P130" s="15"/>
      <c r="Q130" s="15"/>
      <c r="R130" s="15"/>
      <c r="S130" s="15"/>
      <c r="T130" s="16"/>
      <c r="U130" s="6"/>
      <c r="V130" s="5"/>
      <c r="W130" s="5"/>
    </row>
    <row r="131" spans="2:23" ht="11.25" thickTop="1" x14ac:dyDescent="0.15">
      <c r="B131" s="293" t="s">
        <v>47</v>
      </c>
      <c r="C131" s="350"/>
      <c r="D131" s="206">
        <f>D121-SUMIFS(D122:D130,C122:C130,"Ja")</f>
        <v>1456.58</v>
      </c>
      <c r="E131" s="351"/>
      <c r="F131" s="352"/>
      <c r="G131" s="5"/>
      <c r="H131" s="5"/>
      <c r="I131" s="5"/>
      <c r="J131" s="5"/>
      <c r="K131" s="5"/>
      <c r="L131" s="5"/>
      <c r="M131" s="5"/>
      <c r="N131" s="5"/>
      <c r="O131" s="5"/>
      <c r="P131" s="5"/>
      <c r="Q131" s="5"/>
      <c r="R131" s="5"/>
      <c r="S131" s="5"/>
      <c r="T131" s="5"/>
      <c r="U131" s="6"/>
      <c r="V131" s="5"/>
      <c r="W131" s="5"/>
    </row>
    <row r="132" spans="2:23" x14ac:dyDescent="0.15">
      <c r="B132" s="7"/>
      <c r="C132" s="237"/>
      <c r="D132" s="8"/>
      <c r="E132" s="8"/>
      <c r="F132" s="5"/>
      <c r="G132" s="5"/>
      <c r="H132" s="5"/>
      <c r="I132" s="5"/>
      <c r="J132" s="5"/>
      <c r="K132" s="5"/>
      <c r="L132" s="5"/>
      <c r="M132" s="5"/>
      <c r="N132" s="5"/>
      <c r="O132" s="5"/>
      <c r="P132" s="5"/>
      <c r="Q132" s="5"/>
      <c r="R132" s="5"/>
      <c r="S132" s="5"/>
      <c r="T132" s="5"/>
      <c r="U132" s="6"/>
      <c r="V132" s="5"/>
      <c r="W132" s="5"/>
    </row>
    <row r="133" spans="2:23" x14ac:dyDescent="0.15">
      <c r="B133" s="236" t="s">
        <v>48</v>
      </c>
      <c r="C133" s="145"/>
      <c r="D133" s="505">
        <f>D131/D121</f>
        <v>0.7756017039403621</v>
      </c>
      <c r="E133" s="506"/>
      <c r="F133" s="5"/>
      <c r="G133" s="5"/>
      <c r="H133" s="5"/>
      <c r="I133" s="5"/>
      <c r="J133" s="5"/>
      <c r="K133" s="5"/>
      <c r="L133" s="5"/>
      <c r="M133" s="5"/>
      <c r="N133" s="5"/>
      <c r="O133" s="5"/>
      <c r="P133" s="5"/>
      <c r="Q133" s="5"/>
      <c r="R133" s="5"/>
      <c r="S133" s="5"/>
      <c r="T133" s="5"/>
      <c r="U133" s="6"/>
      <c r="V133" s="5"/>
      <c r="W133" s="5"/>
    </row>
    <row r="134" spans="2:23" x14ac:dyDescent="0.15">
      <c r="B134" s="7"/>
      <c r="C134" s="353"/>
      <c r="D134" s="353"/>
      <c r="E134" s="8"/>
      <c r="F134" s="8"/>
      <c r="G134" s="8"/>
      <c r="H134" s="8"/>
      <c r="I134" s="8"/>
      <c r="J134" s="8"/>
      <c r="K134" s="8"/>
      <c r="L134" s="8"/>
      <c r="M134" s="8"/>
      <c r="N134" s="8"/>
      <c r="O134" s="8"/>
      <c r="P134" s="8"/>
      <c r="Q134" s="8"/>
      <c r="R134" s="8"/>
      <c r="S134" s="8"/>
      <c r="T134" s="8"/>
      <c r="U134" s="9"/>
      <c r="V134" s="5"/>
      <c r="W134" s="5"/>
    </row>
    <row r="135" spans="2:23" x14ac:dyDescent="0.15">
      <c r="B135" s="5"/>
      <c r="C135" s="354"/>
      <c r="D135" s="354"/>
      <c r="E135" s="5"/>
      <c r="F135" s="5"/>
      <c r="G135" s="5"/>
      <c r="H135" s="5"/>
      <c r="I135" s="5"/>
      <c r="J135" s="5"/>
      <c r="K135" s="5"/>
      <c r="L135" s="5"/>
      <c r="M135" s="5"/>
      <c r="N135" s="5"/>
      <c r="O135" s="5"/>
      <c r="P135" s="5"/>
      <c r="Q135" s="5"/>
      <c r="R135" s="5"/>
      <c r="S135" s="5"/>
      <c r="T135" s="5"/>
      <c r="U135" s="5"/>
      <c r="V135" s="5"/>
      <c r="W135" s="5"/>
    </row>
    <row r="136" spans="2:23" x14ac:dyDescent="0.15">
      <c r="B136" s="223" t="s">
        <v>74</v>
      </c>
      <c r="C136" s="224"/>
      <c r="D136" s="225"/>
      <c r="E136" s="225"/>
      <c r="F136" s="225"/>
      <c r="G136" s="225"/>
      <c r="H136" s="225"/>
      <c r="I136" s="225"/>
      <c r="J136" s="225"/>
      <c r="K136" s="225"/>
      <c r="L136" s="225"/>
      <c r="M136" s="225"/>
      <c r="N136" s="225"/>
      <c r="O136" s="225"/>
      <c r="P136" s="225"/>
      <c r="Q136" s="225"/>
      <c r="R136" s="225"/>
      <c r="S136" s="225"/>
      <c r="T136" s="225"/>
      <c r="U136" s="226"/>
      <c r="V136" s="486"/>
      <c r="W136" s="486"/>
    </row>
    <row r="137" spans="2:23" x14ac:dyDescent="0.15">
      <c r="B137" s="284"/>
      <c r="C137" s="355"/>
      <c r="D137" s="355"/>
      <c r="E137" s="217"/>
      <c r="F137" s="217"/>
      <c r="G137" s="217"/>
      <c r="H137" s="217"/>
      <c r="I137" s="217"/>
      <c r="J137" s="217"/>
      <c r="K137" s="217"/>
      <c r="L137" s="217"/>
      <c r="M137" s="217"/>
      <c r="N137" s="217"/>
      <c r="O137" s="217"/>
      <c r="P137" s="217"/>
      <c r="Q137" s="217"/>
      <c r="R137" s="217"/>
      <c r="S137" s="217"/>
      <c r="T137" s="217"/>
      <c r="U137" s="218"/>
      <c r="V137" s="5"/>
      <c r="W137" s="5"/>
    </row>
    <row r="138" spans="2:23" x14ac:dyDescent="0.15">
      <c r="B138" s="332"/>
      <c r="C138" s="229" t="s">
        <v>64</v>
      </c>
      <c r="D138" s="229"/>
      <c r="E138" s="229"/>
      <c r="F138" s="229"/>
      <c r="G138" s="229"/>
      <c r="H138" s="229"/>
      <c r="I138" s="229"/>
      <c r="J138" s="229"/>
      <c r="K138" s="229"/>
      <c r="L138" s="229"/>
      <c r="M138" s="229"/>
      <c r="N138" s="229"/>
      <c r="O138" s="229"/>
      <c r="P138" s="229"/>
      <c r="Q138" s="229"/>
      <c r="R138" s="229"/>
      <c r="S138" s="229"/>
      <c r="T138" s="229"/>
      <c r="U138" s="231"/>
      <c r="V138" s="28"/>
      <c r="W138" s="28"/>
    </row>
    <row r="139" spans="2:23" x14ac:dyDescent="0.15">
      <c r="B139" s="12"/>
      <c r="C139" s="354"/>
      <c r="E139" s="5"/>
      <c r="F139" s="5"/>
      <c r="G139" s="5"/>
      <c r="H139" s="5"/>
      <c r="I139" s="5"/>
      <c r="J139" s="5"/>
      <c r="K139" s="5"/>
      <c r="L139" s="5"/>
      <c r="M139" s="5"/>
      <c r="N139" s="5"/>
      <c r="O139" s="5"/>
      <c r="P139" s="5"/>
      <c r="Q139" s="5"/>
      <c r="R139" s="5"/>
      <c r="S139" s="5"/>
      <c r="T139" s="5"/>
      <c r="U139" s="6"/>
      <c r="V139" s="5"/>
      <c r="W139" s="5"/>
    </row>
    <row r="140" spans="2:23" ht="10.5" customHeight="1" x14ac:dyDescent="0.15">
      <c r="B140" s="241" t="s">
        <v>195</v>
      </c>
      <c r="C140" s="212">
        <v>0.2</v>
      </c>
      <c r="E140" s="509" t="s">
        <v>706</v>
      </c>
      <c r="F140" s="510"/>
      <c r="G140" s="510"/>
      <c r="H140" s="510"/>
      <c r="I140" s="510"/>
      <c r="J140" s="510"/>
      <c r="K140" s="510"/>
      <c r="L140" s="510"/>
      <c r="M140" s="510"/>
      <c r="N140" s="510"/>
      <c r="O140" s="510"/>
      <c r="P140" s="510"/>
      <c r="Q140" s="510"/>
      <c r="R140" s="510"/>
      <c r="S140" s="510"/>
      <c r="T140" s="511"/>
      <c r="U140" s="6"/>
      <c r="V140" s="5"/>
      <c r="W140" s="5"/>
    </row>
    <row r="141" spans="2:23" ht="11.25" thickBot="1" x14ac:dyDescent="0.2">
      <c r="B141" s="320" t="s">
        <v>196</v>
      </c>
      <c r="C141" s="213">
        <v>0.2</v>
      </c>
      <c r="E141" s="512"/>
      <c r="F141" s="513"/>
      <c r="G141" s="513"/>
      <c r="H141" s="513"/>
      <c r="I141" s="513"/>
      <c r="J141" s="513"/>
      <c r="K141" s="513"/>
      <c r="L141" s="513"/>
      <c r="M141" s="513"/>
      <c r="N141" s="513"/>
      <c r="O141" s="513"/>
      <c r="P141" s="513"/>
      <c r="Q141" s="513"/>
      <c r="R141" s="513"/>
      <c r="S141" s="513"/>
      <c r="T141" s="514"/>
      <c r="U141" s="6"/>
      <c r="V141" s="5"/>
      <c r="W141" s="5"/>
    </row>
    <row r="142" spans="2:23" ht="11.25" thickTop="1" x14ac:dyDescent="0.15">
      <c r="B142" s="356" t="s">
        <v>65</v>
      </c>
      <c r="C142" s="357">
        <f>SUM(C140:C141)</f>
        <v>0.4</v>
      </c>
      <c r="E142" s="515"/>
      <c r="F142" s="516"/>
      <c r="G142" s="516"/>
      <c r="H142" s="516"/>
      <c r="I142" s="516"/>
      <c r="J142" s="516"/>
      <c r="K142" s="516"/>
      <c r="L142" s="516"/>
      <c r="M142" s="516"/>
      <c r="N142" s="516"/>
      <c r="O142" s="516"/>
      <c r="P142" s="516"/>
      <c r="Q142" s="516"/>
      <c r="R142" s="516"/>
      <c r="S142" s="516"/>
      <c r="T142" s="517"/>
      <c r="U142" s="6"/>
      <c r="V142" s="5"/>
      <c r="W142" s="5"/>
    </row>
    <row r="143" spans="2:23" x14ac:dyDescent="0.15">
      <c r="B143" s="358"/>
      <c r="C143" s="297"/>
      <c r="D143" s="359"/>
      <c r="E143" s="8"/>
      <c r="F143" s="8"/>
      <c r="G143" s="8"/>
      <c r="H143" s="8"/>
      <c r="I143" s="8"/>
      <c r="J143" s="8"/>
      <c r="K143" s="8"/>
      <c r="L143" s="8"/>
      <c r="M143" s="8"/>
      <c r="N143" s="8"/>
      <c r="O143" s="8"/>
      <c r="P143" s="8"/>
      <c r="Q143" s="8"/>
      <c r="R143" s="8"/>
      <c r="S143" s="8"/>
      <c r="T143" s="8"/>
      <c r="U143" s="9"/>
      <c r="V143" s="5"/>
      <c r="W143" s="5"/>
    </row>
    <row r="144" spans="2:23" x14ac:dyDescent="0.15">
      <c r="B144" s="217"/>
      <c r="C144" s="217"/>
      <c r="D144" s="217"/>
      <c r="E144" s="217"/>
      <c r="F144" s="217"/>
      <c r="G144" s="217"/>
      <c r="H144" s="217"/>
      <c r="I144" s="217"/>
      <c r="J144" s="217"/>
      <c r="K144" s="217"/>
      <c r="L144" s="217"/>
      <c r="M144" s="217"/>
      <c r="N144" s="217"/>
      <c r="O144" s="217"/>
      <c r="P144" s="217"/>
      <c r="Q144" s="217"/>
      <c r="R144" s="217"/>
      <c r="S144" s="217"/>
      <c r="T144" s="217"/>
      <c r="U144" s="217"/>
      <c r="V144" s="5"/>
      <c r="W144" s="5"/>
    </row>
    <row r="145" spans="2:23" x14ac:dyDescent="0.15">
      <c r="B145" s="223" t="s">
        <v>62</v>
      </c>
      <c r="C145" s="224"/>
      <c r="D145" s="225"/>
      <c r="E145" s="225"/>
      <c r="F145" s="225"/>
      <c r="G145" s="225"/>
      <c r="H145" s="225"/>
      <c r="I145" s="225"/>
      <c r="J145" s="225"/>
      <c r="K145" s="225"/>
      <c r="L145" s="225"/>
      <c r="M145" s="225"/>
      <c r="N145" s="225"/>
      <c r="O145" s="225"/>
      <c r="P145" s="225"/>
      <c r="Q145" s="225"/>
      <c r="R145" s="225"/>
      <c r="S145" s="225"/>
      <c r="T145" s="225"/>
      <c r="U145" s="226"/>
      <c r="V145" s="486"/>
      <c r="W145" s="486"/>
    </row>
    <row r="146" spans="2:23" ht="11.25" x14ac:dyDescent="0.2">
      <c r="B146" s="360" t="s">
        <v>669</v>
      </c>
      <c r="C146" s="354"/>
      <c r="D146" s="354"/>
      <c r="E146" s="5"/>
      <c r="F146" s="5"/>
      <c r="G146" s="5"/>
      <c r="H146" s="5"/>
      <c r="I146" s="5"/>
      <c r="J146" s="5"/>
      <c r="K146" s="5"/>
      <c r="L146" s="5"/>
      <c r="M146" s="5"/>
      <c r="N146" s="5"/>
      <c r="O146" s="5"/>
      <c r="P146" s="5"/>
      <c r="Q146" s="5"/>
      <c r="R146" s="5"/>
      <c r="S146" s="5"/>
      <c r="T146" s="5"/>
      <c r="U146" s="6"/>
      <c r="V146" s="5"/>
      <c r="W146" s="5"/>
    </row>
    <row r="147" spans="2:23" x14ac:dyDescent="0.15">
      <c r="B147" s="332"/>
      <c r="C147" s="229" t="s">
        <v>63</v>
      </c>
      <c r="D147" s="229"/>
      <c r="E147" s="229"/>
      <c r="F147" s="229"/>
      <c r="G147" s="229"/>
      <c r="H147" s="229"/>
      <c r="I147" s="229"/>
      <c r="J147" s="229"/>
      <c r="K147" s="229"/>
      <c r="L147" s="229"/>
      <c r="M147" s="229"/>
      <c r="N147" s="229"/>
      <c r="O147" s="229"/>
      <c r="P147" s="229"/>
      <c r="Q147" s="229"/>
      <c r="R147" s="229"/>
      <c r="S147" s="229"/>
      <c r="T147" s="229"/>
      <c r="U147" s="231"/>
      <c r="V147" s="28"/>
      <c r="W147" s="28"/>
    </row>
    <row r="148" spans="2:23" x14ac:dyDescent="0.15">
      <c r="B148" s="12"/>
      <c r="C148" s="354"/>
      <c r="D148" s="5"/>
      <c r="E148" s="5"/>
      <c r="F148" s="5"/>
      <c r="G148" s="5"/>
      <c r="H148" s="5"/>
      <c r="I148" s="5"/>
      <c r="J148" s="5"/>
      <c r="K148" s="5"/>
      <c r="L148" s="5"/>
      <c r="M148" s="5"/>
      <c r="N148" s="5"/>
      <c r="O148" s="5"/>
      <c r="P148" s="5"/>
      <c r="Q148" s="5"/>
      <c r="R148" s="5"/>
      <c r="S148" s="5"/>
      <c r="T148" s="5"/>
      <c r="U148" s="6"/>
      <c r="V148" s="5"/>
      <c r="W148" s="5"/>
    </row>
    <row r="149" spans="2:23" ht="11.25" customHeight="1" x14ac:dyDescent="0.15">
      <c r="B149" s="361" t="s">
        <v>123</v>
      </c>
      <c r="C149" s="18">
        <v>0.09</v>
      </c>
      <c r="D149" s="5"/>
      <c r="E149" s="5"/>
      <c r="F149" s="346">
        <v>0.1</v>
      </c>
      <c r="G149" s="15" t="s">
        <v>666</v>
      </c>
      <c r="H149" s="15"/>
      <c r="I149" s="15"/>
      <c r="J149" s="15"/>
      <c r="K149" s="15"/>
      <c r="L149" s="15"/>
      <c r="M149" s="15"/>
      <c r="N149" s="15"/>
      <c r="O149" s="15"/>
      <c r="P149" s="15"/>
      <c r="Q149" s="15"/>
      <c r="R149" s="15"/>
      <c r="S149" s="15"/>
      <c r="T149" s="16"/>
      <c r="U149" s="6"/>
      <c r="V149" s="5"/>
      <c r="W149" s="5"/>
    </row>
    <row r="150" spans="2:23" x14ac:dyDescent="0.15">
      <c r="B150" s="361" t="s">
        <v>124</v>
      </c>
      <c r="C150" s="18">
        <v>1.0999999999999999E-2</v>
      </c>
      <c r="D150" s="5"/>
      <c r="E150" s="5"/>
      <c r="F150" s="346">
        <v>1.2999999999999999E-2</v>
      </c>
      <c r="G150" s="15" t="s">
        <v>666</v>
      </c>
      <c r="H150" s="15"/>
      <c r="I150" s="15"/>
      <c r="J150" s="15"/>
      <c r="K150" s="15"/>
      <c r="L150" s="15"/>
      <c r="M150" s="15"/>
      <c r="N150" s="15"/>
      <c r="O150" s="15"/>
      <c r="P150" s="15"/>
      <c r="Q150" s="15"/>
      <c r="R150" s="15"/>
      <c r="S150" s="15"/>
      <c r="T150" s="16"/>
      <c r="U150" s="6"/>
      <c r="V150" s="5"/>
      <c r="W150" s="5"/>
    </row>
    <row r="151" spans="2:23" ht="11.25" thickBot="1" x14ac:dyDescent="0.2">
      <c r="B151" s="362" t="s">
        <v>125</v>
      </c>
      <c r="C151" s="19">
        <v>4.9000000000000002E-2</v>
      </c>
      <c r="D151" s="5"/>
      <c r="E151" s="5"/>
      <c r="F151" s="346">
        <v>5.3999999999999999E-2</v>
      </c>
      <c r="G151" s="15" t="s">
        <v>667</v>
      </c>
      <c r="H151" s="15"/>
      <c r="I151" s="15"/>
      <c r="J151" s="15"/>
      <c r="K151" s="15"/>
      <c r="L151" s="15"/>
      <c r="M151" s="15"/>
      <c r="N151" s="15"/>
      <c r="O151" s="15"/>
      <c r="P151" s="15"/>
      <c r="Q151" s="15"/>
      <c r="R151" s="15"/>
      <c r="S151" s="15"/>
      <c r="T151" s="16"/>
      <c r="U151" s="6"/>
      <c r="V151" s="5"/>
      <c r="W151" s="5"/>
    </row>
    <row r="152" spans="2:23" ht="11.25" thickTop="1" x14ac:dyDescent="0.15">
      <c r="B152" s="363" t="s">
        <v>126</v>
      </c>
      <c r="C152" s="364">
        <f>SUM(C149:C151)</f>
        <v>0.15</v>
      </c>
      <c r="D152" s="5"/>
      <c r="E152" s="5"/>
      <c r="F152" s="5"/>
      <c r="G152" s="5"/>
      <c r="H152" s="5"/>
      <c r="I152" s="5"/>
      <c r="J152" s="5"/>
      <c r="K152" s="5"/>
      <c r="L152" s="5"/>
      <c r="M152" s="5"/>
      <c r="N152" s="5"/>
      <c r="O152" s="5"/>
      <c r="P152" s="5"/>
      <c r="Q152" s="5"/>
      <c r="R152" s="5"/>
      <c r="S152" s="5"/>
      <c r="T152" s="5"/>
      <c r="U152" s="6"/>
      <c r="V152" s="5"/>
      <c r="W152" s="5"/>
    </row>
    <row r="153" spans="2:23" x14ac:dyDescent="0.15">
      <c r="B153" s="262"/>
      <c r="C153" s="354"/>
      <c r="D153" s="354"/>
      <c r="E153" s="5"/>
      <c r="F153" s="5"/>
      <c r="G153" s="5"/>
      <c r="H153" s="5"/>
      <c r="I153" s="5"/>
      <c r="J153" s="5"/>
      <c r="K153" s="5"/>
      <c r="L153" s="5"/>
      <c r="M153" s="5"/>
      <c r="N153" s="5"/>
      <c r="O153" s="5"/>
      <c r="P153" s="5"/>
      <c r="Q153" s="5"/>
      <c r="R153" s="5"/>
      <c r="S153" s="5"/>
      <c r="T153" s="5"/>
      <c r="U153" s="6"/>
      <c r="V153" s="5"/>
      <c r="W153" s="5"/>
    </row>
    <row r="154" spans="2:23" x14ac:dyDescent="0.15">
      <c r="B154" s="241" t="s">
        <v>127</v>
      </c>
      <c r="C154" s="431">
        <v>1.2999999999999999E-2</v>
      </c>
      <c r="D154" s="354"/>
      <c r="E154" s="5"/>
      <c r="F154" s="14" t="s">
        <v>338</v>
      </c>
      <c r="G154" s="14"/>
      <c r="H154" s="15"/>
      <c r="I154" s="15"/>
      <c r="J154" s="15"/>
      <c r="K154" s="15"/>
      <c r="L154" s="15"/>
      <c r="M154" s="15"/>
      <c r="N154" s="15"/>
      <c r="O154" s="15"/>
      <c r="P154" s="15"/>
      <c r="Q154" s="15"/>
      <c r="R154" s="15"/>
      <c r="S154" s="15"/>
      <c r="T154" s="16"/>
      <c r="U154" s="6"/>
      <c r="V154" s="5"/>
      <c r="W154" s="5"/>
    </row>
    <row r="155" spans="2:23" x14ac:dyDescent="0.15">
      <c r="B155" s="365"/>
      <c r="C155" s="354"/>
      <c r="D155" s="354"/>
      <c r="E155" s="5"/>
      <c r="F155" s="5"/>
      <c r="G155" s="5"/>
      <c r="H155" s="5"/>
      <c r="I155" s="5"/>
      <c r="J155" s="5"/>
      <c r="K155" s="5"/>
      <c r="L155" s="5"/>
      <c r="M155" s="5"/>
      <c r="N155" s="5"/>
      <c r="O155" s="5"/>
      <c r="P155" s="5"/>
      <c r="Q155" s="5"/>
      <c r="R155" s="5"/>
      <c r="S155" s="5"/>
      <c r="T155" s="5"/>
      <c r="U155" s="6"/>
      <c r="V155" s="5"/>
      <c r="W155" s="5"/>
    </row>
    <row r="156" spans="2:23" x14ac:dyDescent="0.15">
      <c r="B156" s="241" t="s">
        <v>128</v>
      </c>
      <c r="C156" s="431">
        <v>1.4999999999999999E-2</v>
      </c>
      <c r="D156" s="354"/>
      <c r="E156" s="5"/>
      <c r="F156" s="346">
        <v>2.8000000000000001E-2</v>
      </c>
      <c r="G156" s="14" t="s">
        <v>668</v>
      </c>
      <c r="H156" s="15"/>
      <c r="I156" s="15"/>
      <c r="J156" s="15"/>
      <c r="K156" s="15"/>
      <c r="L156" s="15"/>
      <c r="M156" s="15"/>
      <c r="N156" s="15"/>
      <c r="O156" s="15"/>
      <c r="P156" s="15"/>
      <c r="Q156" s="15"/>
      <c r="R156" s="15"/>
      <c r="S156" s="15"/>
      <c r="T156" s="16"/>
      <c r="U156" s="6"/>
      <c r="V156" s="5"/>
      <c r="W156" s="5"/>
    </row>
    <row r="157" spans="2:23" x14ac:dyDescent="0.15">
      <c r="B157" s="461"/>
      <c r="C157" s="297"/>
      <c r="D157" s="353"/>
      <c r="E157" s="8"/>
      <c r="F157" s="8"/>
      <c r="G157" s="8"/>
      <c r="H157" s="8"/>
      <c r="I157" s="8"/>
      <c r="J157" s="8"/>
      <c r="K157" s="8"/>
      <c r="L157" s="8"/>
      <c r="M157" s="8"/>
      <c r="N157" s="8"/>
      <c r="O157" s="8"/>
      <c r="P157" s="8"/>
      <c r="Q157" s="8"/>
      <c r="R157" s="8"/>
      <c r="S157" s="8"/>
      <c r="T157" s="8"/>
      <c r="U157" s="9"/>
      <c r="V157" s="5"/>
      <c r="W157" s="5"/>
    </row>
    <row r="158" spans="2:23" x14ac:dyDescent="0.15">
      <c r="B158" s="217"/>
      <c r="C158" s="217"/>
      <c r="D158" s="217"/>
      <c r="E158" s="217"/>
      <c r="F158" s="217"/>
      <c r="G158" s="217"/>
      <c r="H158" s="217"/>
      <c r="I158" s="217"/>
      <c r="J158" s="217"/>
      <c r="K158" s="217"/>
      <c r="L158" s="217"/>
      <c r="M158" s="217"/>
      <c r="N158" s="217"/>
      <c r="O158" s="217"/>
      <c r="P158" s="217"/>
      <c r="Q158" s="217"/>
      <c r="R158" s="217"/>
      <c r="S158" s="217"/>
      <c r="T158" s="217"/>
      <c r="U158" s="217"/>
      <c r="V158" s="5"/>
      <c r="W158" s="5"/>
    </row>
    <row r="159" spans="2:23" x14ac:dyDescent="0.15">
      <c r="B159" s="223" t="s">
        <v>270</v>
      </c>
      <c r="C159" s="224"/>
      <c r="D159" s="225"/>
      <c r="E159" s="225"/>
      <c r="F159" s="225"/>
      <c r="G159" s="225"/>
      <c r="H159" s="225"/>
      <c r="I159" s="225"/>
      <c r="J159" s="225"/>
      <c r="K159" s="225"/>
      <c r="L159" s="225"/>
      <c r="M159" s="225"/>
      <c r="N159" s="225"/>
      <c r="O159" s="225"/>
      <c r="P159" s="225"/>
      <c r="Q159" s="225"/>
      <c r="R159" s="225"/>
      <c r="S159" s="225"/>
      <c r="T159" s="225"/>
      <c r="U159" s="226"/>
      <c r="V159" s="486"/>
      <c r="W159" s="486"/>
    </row>
    <row r="160" spans="2:23" ht="11.25" x14ac:dyDescent="0.2">
      <c r="B160" s="360"/>
      <c r="C160" s="366"/>
      <c r="D160" s="366"/>
      <c r="E160" s="5"/>
      <c r="F160" s="5"/>
      <c r="G160" s="5"/>
      <c r="H160" s="5"/>
      <c r="I160" s="5"/>
      <c r="J160" s="5"/>
      <c r="K160" s="5"/>
      <c r="L160" s="5"/>
      <c r="M160" s="5"/>
      <c r="N160" s="5"/>
      <c r="O160" s="5"/>
      <c r="P160" s="5"/>
      <c r="Q160" s="5"/>
      <c r="R160" s="5"/>
      <c r="S160" s="5"/>
      <c r="T160" s="5"/>
      <c r="U160" s="6"/>
      <c r="V160" s="5"/>
      <c r="W160" s="5"/>
    </row>
    <row r="161" spans="1:23" x14ac:dyDescent="0.15">
      <c r="B161" s="332"/>
      <c r="C161" s="229" t="s">
        <v>274</v>
      </c>
      <c r="D161" s="229" t="s">
        <v>275</v>
      </c>
      <c r="E161" s="229" t="s">
        <v>276</v>
      </c>
      <c r="F161" s="229" t="s">
        <v>280</v>
      </c>
      <c r="G161" s="229" t="s">
        <v>279</v>
      </c>
      <c r="H161" s="229"/>
      <c r="I161" s="229"/>
      <c r="J161" s="229"/>
      <c r="K161" s="229"/>
      <c r="L161" s="229"/>
      <c r="M161" s="229"/>
      <c r="N161" s="229"/>
      <c r="O161" s="229"/>
      <c r="P161" s="229"/>
      <c r="Q161" s="229"/>
      <c r="R161" s="229"/>
      <c r="S161" s="229"/>
      <c r="T161" s="229"/>
      <c r="U161" s="231"/>
      <c r="V161" s="28"/>
      <c r="W161" s="28"/>
    </row>
    <row r="162" spans="1:23" x14ac:dyDescent="0.15">
      <c r="B162" s="12"/>
      <c r="C162" s="366"/>
      <c r="D162" s="366"/>
      <c r="E162" s="5"/>
      <c r="F162" s="5"/>
      <c r="G162" s="5"/>
      <c r="H162" s="5"/>
      <c r="I162" s="5"/>
      <c r="J162" s="5"/>
      <c r="K162" s="5"/>
      <c r="L162" s="5"/>
      <c r="M162" s="5"/>
      <c r="N162" s="5"/>
      <c r="O162" s="5"/>
      <c r="P162" s="5"/>
      <c r="Q162" s="5"/>
      <c r="R162" s="5"/>
      <c r="S162" s="5"/>
      <c r="T162" s="5"/>
      <c r="U162" s="6"/>
      <c r="V162" s="5"/>
      <c r="W162" s="5"/>
    </row>
    <row r="163" spans="1:23" x14ac:dyDescent="0.15">
      <c r="B163" s="241" t="s">
        <v>309</v>
      </c>
      <c r="C163" s="431"/>
      <c r="D163" s="431"/>
      <c r="E163" s="431"/>
      <c r="F163" s="431"/>
      <c r="G163" s="431"/>
      <c r="I163" s="14" t="s">
        <v>271</v>
      </c>
      <c r="J163" s="15"/>
      <c r="K163" s="15"/>
      <c r="L163" s="15"/>
      <c r="M163" s="15"/>
      <c r="N163" s="15"/>
      <c r="O163" s="15"/>
      <c r="P163" s="15"/>
      <c r="Q163" s="15"/>
      <c r="R163" s="15"/>
      <c r="S163" s="15"/>
      <c r="T163" s="16"/>
      <c r="U163" s="6"/>
      <c r="V163" s="5"/>
      <c r="W163" s="5"/>
    </row>
    <row r="164" spans="1:23" x14ac:dyDescent="0.15">
      <c r="B164" s="241" t="s">
        <v>310</v>
      </c>
      <c r="C164" s="431"/>
      <c r="D164" s="431"/>
      <c r="E164" s="431"/>
      <c r="F164" s="431"/>
      <c r="G164" s="431"/>
      <c r="I164" s="14" t="s">
        <v>272</v>
      </c>
      <c r="J164" s="15"/>
      <c r="K164" s="15"/>
      <c r="L164" s="15"/>
      <c r="M164" s="15"/>
      <c r="N164" s="15"/>
      <c r="O164" s="15"/>
      <c r="P164" s="15"/>
      <c r="Q164" s="15"/>
      <c r="R164" s="15"/>
      <c r="S164" s="15"/>
      <c r="T164" s="16"/>
      <c r="U164" s="6"/>
      <c r="V164" s="5"/>
      <c r="W164" s="5"/>
    </row>
    <row r="165" spans="1:23" x14ac:dyDescent="0.15">
      <c r="B165" s="7"/>
      <c r="C165" s="297"/>
      <c r="D165" s="353"/>
      <c r="E165" s="8"/>
      <c r="F165" s="8"/>
      <c r="G165" s="8"/>
      <c r="H165" s="8"/>
      <c r="I165" s="8"/>
      <c r="J165" s="8"/>
      <c r="K165" s="8"/>
      <c r="L165" s="8"/>
      <c r="M165" s="8"/>
      <c r="N165" s="8"/>
      <c r="O165" s="8"/>
      <c r="P165" s="8"/>
      <c r="Q165" s="8"/>
      <c r="R165" s="8"/>
      <c r="S165" s="8"/>
      <c r="T165" s="8"/>
      <c r="U165" s="9"/>
      <c r="V165" s="5"/>
      <c r="W165" s="5"/>
    </row>
    <row r="166" spans="1:23" x14ac:dyDescent="0.15">
      <c r="B166" s="217"/>
      <c r="C166" s="217"/>
      <c r="D166" s="217"/>
      <c r="E166" s="217"/>
      <c r="F166" s="217"/>
      <c r="G166" s="217"/>
      <c r="H166" s="217"/>
      <c r="I166" s="217"/>
      <c r="J166" s="217"/>
      <c r="K166" s="217"/>
      <c r="L166" s="217"/>
      <c r="M166" s="217"/>
      <c r="N166" s="217"/>
      <c r="O166" s="217"/>
      <c r="P166" s="217"/>
      <c r="Q166" s="217"/>
      <c r="R166" s="217"/>
      <c r="S166" s="217"/>
      <c r="T166" s="217"/>
      <c r="U166" s="217"/>
      <c r="V166" s="5"/>
      <c r="W166" s="5"/>
    </row>
    <row r="167" spans="1:23" x14ac:dyDescent="0.15">
      <c r="B167" s="223" t="s">
        <v>66</v>
      </c>
      <c r="C167" s="224"/>
      <c r="D167" s="225"/>
      <c r="E167" s="225"/>
      <c r="F167" s="225"/>
      <c r="G167" s="225"/>
      <c r="H167" s="225"/>
      <c r="I167" s="225"/>
      <c r="J167" s="225"/>
      <c r="K167" s="225"/>
      <c r="L167" s="225"/>
      <c r="M167" s="225"/>
      <c r="N167" s="225"/>
      <c r="O167" s="225"/>
      <c r="P167" s="225"/>
      <c r="Q167" s="225"/>
      <c r="R167" s="225"/>
      <c r="S167" s="225"/>
      <c r="T167" s="225"/>
      <c r="U167" s="226"/>
      <c r="V167" s="486"/>
      <c r="W167" s="486"/>
    </row>
    <row r="168" spans="1:23" ht="11.25" x14ac:dyDescent="0.2">
      <c r="B168" s="360"/>
      <c r="C168" s="354"/>
      <c r="D168" s="354"/>
      <c r="E168" s="5"/>
      <c r="F168" s="5"/>
      <c r="G168" s="5"/>
      <c r="H168" s="5"/>
      <c r="I168" s="5"/>
      <c r="J168" s="5"/>
      <c r="K168" s="5"/>
      <c r="L168" s="5"/>
      <c r="M168" s="5"/>
      <c r="N168" s="5"/>
      <c r="O168" s="5"/>
      <c r="P168" s="5"/>
      <c r="Q168" s="5"/>
      <c r="R168" s="5"/>
      <c r="S168" s="5"/>
      <c r="T168" s="5"/>
      <c r="U168" s="6"/>
      <c r="V168" s="5"/>
      <c r="W168" s="5"/>
    </row>
    <row r="169" spans="1:23" x14ac:dyDescent="0.15">
      <c r="B169" s="332"/>
      <c r="C169" s="229" t="s">
        <v>42</v>
      </c>
      <c r="D169" s="229"/>
      <c r="E169" s="229"/>
      <c r="F169" s="229"/>
      <c r="G169" s="229"/>
      <c r="H169" s="229"/>
      <c r="I169" s="229"/>
      <c r="J169" s="229"/>
      <c r="K169" s="229"/>
      <c r="L169" s="229"/>
      <c r="M169" s="229"/>
      <c r="N169" s="229"/>
      <c r="O169" s="229"/>
      <c r="P169" s="229"/>
      <c r="Q169" s="229"/>
      <c r="R169" s="229"/>
      <c r="S169" s="229"/>
      <c r="T169" s="229"/>
      <c r="U169" s="231"/>
      <c r="V169" s="28"/>
      <c r="W169" s="28"/>
    </row>
    <row r="170" spans="1:23" x14ac:dyDescent="0.15">
      <c r="B170" s="12"/>
      <c r="C170" s="354"/>
      <c r="D170" s="354"/>
      <c r="E170" s="5"/>
      <c r="F170" s="5"/>
      <c r="G170" s="5"/>
      <c r="H170" s="5"/>
      <c r="I170" s="5"/>
      <c r="J170" s="5"/>
      <c r="K170" s="5"/>
      <c r="L170" s="5"/>
      <c r="M170" s="5"/>
      <c r="N170" s="5"/>
      <c r="O170" s="5"/>
      <c r="P170" s="5"/>
      <c r="Q170" s="5"/>
      <c r="R170" s="5"/>
      <c r="S170" s="5"/>
      <c r="T170" s="5"/>
      <c r="U170" s="6"/>
      <c r="V170" s="5"/>
      <c r="W170" s="5"/>
    </row>
    <row r="171" spans="1:23" x14ac:dyDescent="0.15">
      <c r="A171" s="283"/>
      <c r="B171" s="241" t="s">
        <v>67</v>
      </c>
      <c r="C171" s="431">
        <v>0</v>
      </c>
      <c r="D171" s="354"/>
      <c r="E171" s="5"/>
      <c r="F171" s="14" t="s">
        <v>319</v>
      </c>
      <c r="G171" s="15"/>
      <c r="H171" s="15"/>
      <c r="I171" s="15"/>
      <c r="J171" s="15"/>
      <c r="K171" s="15"/>
      <c r="L171" s="15"/>
      <c r="M171" s="15"/>
      <c r="N171" s="15"/>
      <c r="O171" s="15"/>
      <c r="P171" s="15"/>
      <c r="Q171" s="15"/>
      <c r="R171" s="15"/>
      <c r="S171" s="15"/>
      <c r="T171" s="16"/>
      <c r="U171" s="6"/>
      <c r="V171" s="5"/>
      <c r="W171" s="5"/>
    </row>
    <row r="172" spans="1:23" x14ac:dyDescent="0.15">
      <c r="B172" s="7"/>
      <c r="C172" s="353"/>
      <c r="D172" s="353"/>
      <c r="E172" s="8"/>
      <c r="F172" s="8"/>
      <c r="G172" s="8"/>
      <c r="H172" s="8"/>
      <c r="I172" s="8"/>
      <c r="J172" s="8"/>
      <c r="K172" s="8"/>
      <c r="L172" s="8"/>
      <c r="M172" s="8"/>
      <c r="N172" s="8"/>
      <c r="O172" s="8"/>
      <c r="P172" s="8"/>
      <c r="Q172" s="8"/>
      <c r="R172" s="8"/>
      <c r="S172" s="8"/>
      <c r="T172" s="8"/>
      <c r="U172" s="9"/>
      <c r="V172" s="5"/>
      <c r="W172" s="5"/>
    </row>
    <row r="173" spans="1:23" x14ac:dyDescent="0.15">
      <c r="B173" s="217"/>
      <c r="C173" s="440"/>
      <c r="D173" s="217"/>
      <c r="E173" s="217"/>
      <c r="F173" s="217"/>
      <c r="G173" s="217"/>
      <c r="H173" s="217"/>
      <c r="I173" s="217"/>
      <c r="J173" s="217"/>
      <c r="K173" s="217"/>
      <c r="L173" s="217"/>
      <c r="M173" s="217"/>
      <c r="N173" s="217"/>
      <c r="O173" s="217"/>
      <c r="P173" s="217"/>
      <c r="Q173" s="217"/>
      <c r="R173" s="217"/>
      <c r="S173" s="217"/>
      <c r="T173" s="217"/>
      <c r="U173" s="217"/>
      <c r="V173" s="5"/>
      <c r="W173" s="5"/>
    </row>
    <row r="174" spans="1:23" x14ac:dyDescent="0.15">
      <c r="B174" s="223" t="s">
        <v>79</v>
      </c>
      <c r="C174" s="441"/>
      <c r="D174" s="225"/>
      <c r="E174" s="225"/>
      <c r="F174" s="225"/>
      <c r="G174" s="225"/>
      <c r="H174" s="225"/>
      <c r="I174" s="225"/>
      <c r="J174" s="225"/>
      <c r="K174" s="225"/>
      <c r="L174" s="225"/>
      <c r="M174" s="225"/>
      <c r="N174" s="225"/>
      <c r="O174" s="225"/>
      <c r="P174" s="225"/>
      <c r="Q174" s="225"/>
      <c r="R174" s="225"/>
      <c r="S174" s="225"/>
      <c r="T174" s="225"/>
      <c r="U174" s="226"/>
      <c r="V174" s="486"/>
      <c r="W174" s="486"/>
    </row>
    <row r="175" spans="1:23" ht="11.25" x14ac:dyDescent="0.2">
      <c r="B175" s="360"/>
      <c r="C175" s="354"/>
      <c r="D175" s="354"/>
      <c r="E175" s="5"/>
      <c r="F175" s="5"/>
      <c r="G175" s="5"/>
      <c r="H175" s="5"/>
      <c r="I175" s="5"/>
      <c r="J175" s="5"/>
      <c r="K175" s="5"/>
      <c r="L175" s="5"/>
      <c r="M175" s="5"/>
      <c r="N175" s="5"/>
      <c r="O175" s="5"/>
      <c r="P175" s="5"/>
      <c r="Q175" s="5"/>
      <c r="R175" s="5"/>
      <c r="S175" s="5"/>
      <c r="T175" s="5"/>
      <c r="U175" s="6"/>
      <c r="V175" s="5"/>
      <c r="W175" s="5"/>
    </row>
    <row r="176" spans="1:23" x14ac:dyDescent="0.15">
      <c r="B176" s="332"/>
      <c r="C176" s="442" t="s">
        <v>42</v>
      </c>
      <c r="D176" s="229"/>
      <c r="E176" s="229"/>
      <c r="F176" s="229"/>
      <c r="G176" s="229"/>
      <c r="H176" s="229"/>
      <c r="I176" s="229"/>
      <c r="J176" s="229"/>
      <c r="K176" s="229"/>
      <c r="L176" s="229"/>
      <c r="M176" s="229"/>
      <c r="N176" s="229"/>
      <c r="O176" s="229"/>
      <c r="P176" s="229"/>
      <c r="Q176" s="229"/>
      <c r="R176" s="229"/>
      <c r="S176" s="229"/>
      <c r="T176" s="229"/>
      <c r="U176" s="231"/>
      <c r="V176" s="28"/>
      <c r="W176" s="28"/>
    </row>
    <row r="177" spans="2:23" x14ac:dyDescent="0.15">
      <c r="B177" s="12"/>
      <c r="C177" s="354"/>
      <c r="D177" s="354"/>
      <c r="E177" s="5"/>
      <c r="F177" s="5"/>
      <c r="G177" s="5"/>
      <c r="H177" s="5"/>
      <c r="I177" s="5"/>
      <c r="J177" s="5"/>
      <c r="K177" s="5"/>
      <c r="L177" s="5"/>
      <c r="M177" s="5"/>
      <c r="N177" s="5"/>
      <c r="O177" s="5"/>
      <c r="P177" s="5"/>
      <c r="Q177" s="5"/>
      <c r="R177" s="5"/>
      <c r="S177" s="5"/>
      <c r="T177" s="5"/>
      <c r="U177" s="6"/>
      <c r="V177" s="5"/>
      <c r="W177" s="5"/>
    </row>
    <row r="178" spans="2:23" x14ac:dyDescent="0.15">
      <c r="B178" s="241" t="s">
        <v>69</v>
      </c>
      <c r="C178" s="431">
        <v>0.02</v>
      </c>
      <c r="D178" s="354"/>
      <c r="E178" s="5"/>
      <c r="F178" s="14" t="s">
        <v>314</v>
      </c>
      <c r="G178" s="15"/>
      <c r="H178" s="15"/>
      <c r="I178" s="15"/>
      <c r="J178" s="15"/>
      <c r="K178" s="15"/>
      <c r="L178" s="15"/>
      <c r="M178" s="15"/>
      <c r="N178" s="15"/>
      <c r="O178" s="15"/>
      <c r="P178" s="15"/>
      <c r="Q178" s="15"/>
      <c r="R178" s="15"/>
      <c r="S178" s="15"/>
      <c r="T178" s="16"/>
      <c r="U178" s="6"/>
      <c r="V178" s="5"/>
      <c r="W178" s="5"/>
    </row>
    <row r="179" spans="2:23" x14ac:dyDescent="0.15">
      <c r="B179" s="241" t="s">
        <v>71</v>
      </c>
      <c r="C179" s="431">
        <v>0</v>
      </c>
      <c r="D179" s="354"/>
      <c r="E179" s="5"/>
      <c r="F179" s="14"/>
      <c r="G179" s="15"/>
      <c r="H179" s="15"/>
      <c r="I179" s="15"/>
      <c r="J179" s="15"/>
      <c r="K179" s="15"/>
      <c r="L179" s="15"/>
      <c r="M179" s="15"/>
      <c r="N179" s="15"/>
      <c r="O179" s="15"/>
      <c r="P179" s="15"/>
      <c r="Q179" s="15"/>
      <c r="R179" s="15"/>
      <c r="S179" s="15"/>
      <c r="T179" s="16"/>
      <c r="U179" s="6"/>
      <c r="V179" s="5"/>
      <c r="W179" s="5"/>
    </row>
    <row r="180" spans="2:23" ht="11.25" thickBot="1" x14ac:dyDescent="0.2">
      <c r="B180" s="241" t="s">
        <v>70</v>
      </c>
      <c r="C180" s="431">
        <v>0</v>
      </c>
      <c r="D180" s="354"/>
      <c r="E180" s="5"/>
      <c r="F180" s="14"/>
      <c r="G180" s="15"/>
      <c r="H180" s="15"/>
      <c r="I180" s="15"/>
      <c r="J180" s="15"/>
      <c r="K180" s="15"/>
      <c r="L180" s="15"/>
      <c r="M180" s="15"/>
      <c r="N180" s="15"/>
      <c r="O180" s="15"/>
      <c r="P180" s="15"/>
      <c r="Q180" s="15"/>
      <c r="R180" s="15"/>
      <c r="S180" s="15"/>
      <c r="T180" s="16"/>
      <c r="U180" s="6"/>
      <c r="V180" s="5"/>
      <c r="W180" s="5"/>
    </row>
    <row r="181" spans="2:23" ht="11.25" thickTop="1" x14ac:dyDescent="0.15">
      <c r="B181" s="356" t="s">
        <v>180</v>
      </c>
      <c r="C181" s="433">
        <f>SUM(C178:C180)</f>
        <v>0.02</v>
      </c>
      <c r="D181" s="354"/>
      <c r="E181" s="5"/>
      <c r="F181" s="5"/>
      <c r="G181" s="5"/>
      <c r="H181" s="5"/>
      <c r="I181" s="5"/>
      <c r="J181" s="5"/>
      <c r="K181" s="5"/>
      <c r="L181" s="5"/>
      <c r="M181" s="5"/>
      <c r="N181" s="5"/>
      <c r="O181" s="5"/>
      <c r="P181" s="5"/>
      <c r="Q181" s="5"/>
      <c r="R181" s="5"/>
      <c r="S181" s="5"/>
      <c r="T181" s="5"/>
      <c r="U181" s="6"/>
      <c r="V181" s="5"/>
      <c r="W181" s="5"/>
    </row>
    <row r="182" spans="2:23" x14ac:dyDescent="0.15">
      <c r="B182" s="358"/>
      <c r="C182" s="367"/>
      <c r="D182" s="353"/>
      <c r="E182" s="8"/>
      <c r="F182" s="8"/>
      <c r="G182" s="8"/>
      <c r="H182" s="8"/>
      <c r="I182" s="8"/>
      <c r="J182" s="8"/>
      <c r="K182" s="8"/>
      <c r="L182" s="8"/>
      <c r="M182" s="8"/>
      <c r="N182" s="8"/>
      <c r="O182" s="8"/>
      <c r="P182" s="8"/>
      <c r="Q182" s="8"/>
      <c r="R182" s="8"/>
      <c r="S182" s="8"/>
      <c r="T182" s="8"/>
      <c r="U182" s="9"/>
      <c r="V182" s="5"/>
      <c r="W182" s="5"/>
    </row>
    <row r="183" spans="2:23" x14ac:dyDescent="0.15">
      <c r="B183" s="368"/>
      <c r="C183" s="328"/>
      <c r="D183" s="354"/>
      <c r="E183" s="5"/>
      <c r="F183" s="5"/>
      <c r="G183" s="5"/>
      <c r="H183" s="5"/>
      <c r="I183" s="5"/>
      <c r="J183" s="5"/>
      <c r="K183" s="5"/>
      <c r="L183" s="5"/>
      <c r="M183" s="5"/>
      <c r="N183" s="5"/>
      <c r="O183" s="5"/>
      <c r="P183" s="5"/>
      <c r="Q183" s="5"/>
      <c r="R183" s="5"/>
      <c r="S183" s="5"/>
    </row>
    <row r="184" spans="2:23" x14ac:dyDescent="0.15">
      <c r="B184" s="369" t="s">
        <v>51</v>
      </c>
      <c r="C184" s="370"/>
      <c r="D184" s="370"/>
      <c r="E184" s="370"/>
      <c r="F184" s="370"/>
      <c r="G184" s="370"/>
      <c r="H184" s="370"/>
      <c r="I184" s="370"/>
      <c r="J184" s="370"/>
      <c r="K184" s="370"/>
      <c r="L184" s="370"/>
      <c r="M184" s="370"/>
      <c r="N184" s="370"/>
      <c r="O184" s="370"/>
      <c r="P184" s="370"/>
      <c r="Q184" s="370"/>
      <c r="R184" s="370"/>
      <c r="S184" s="370"/>
      <c r="T184" s="370"/>
      <c r="U184" s="371"/>
      <c r="V184" s="488"/>
      <c r="W184" s="488"/>
    </row>
    <row r="185" spans="2:23" x14ac:dyDescent="0.15">
      <c r="B185" s="12"/>
      <c r="C185" s="5"/>
      <c r="D185" s="5"/>
      <c r="E185" s="5"/>
      <c r="F185" s="5"/>
      <c r="G185" s="5"/>
      <c r="H185" s="5"/>
      <c r="I185" s="5"/>
      <c r="J185" s="5"/>
      <c r="K185" s="5"/>
      <c r="L185" s="5"/>
      <c r="M185" s="5"/>
      <c r="N185" s="5"/>
      <c r="O185" s="5"/>
      <c r="P185" s="5"/>
      <c r="Q185" s="5"/>
      <c r="R185" s="5"/>
      <c r="S185" s="5"/>
      <c r="T185" s="5"/>
      <c r="U185" s="6"/>
      <c r="V185" s="5"/>
      <c r="W185" s="5"/>
    </row>
    <row r="186" spans="2:23" ht="31.5" x14ac:dyDescent="0.15">
      <c r="B186" s="198" t="s">
        <v>52</v>
      </c>
      <c r="C186" s="20" t="s">
        <v>53</v>
      </c>
      <c r="D186" s="199"/>
      <c r="E186" s="20" t="s">
        <v>336</v>
      </c>
      <c r="F186" s="201"/>
      <c r="G186" s="507"/>
      <c r="H186" s="507"/>
      <c r="I186" s="507"/>
      <c r="J186" s="201"/>
      <c r="K186" s="372"/>
      <c r="L186" s="201"/>
      <c r="M186" s="20"/>
      <c r="N186" s="201"/>
      <c r="O186" s="201"/>
      <c r="P186" s="201"/>
      <c r="Q186" s="201"/>
      <c r="R186" s="201"/>
      <c r="S186" s="201"/>
      <c r="T186" s="201"/>
      <c r="U186" s="373"/>
      <c r="V186" s="201"/>
      <c r="W186" s="201"/>
    </row>
    <row r="187" spans="2:23" x14ac:dyDescent="0.15">
      <c r="B187" s="62" t="s">
        <v>50</v>
      </c>
      <c r="C187" s="11">
        <f>100%-SUM(C188:C190)</f>
        <v>0.82200000000000006</v>
      </c>
      <c r="D187" s="201"/>
      <c r="E187" s="22"/>
      <c r="F187" s="5"/>
      <c r="G187" s="508"/>
      <c r="H187" s="508"/>
      <c r="I187" s="508"/>
      <c r="J187" s="5"/>
      <c r="K187" s="21"/>
      <c r="L187" s="5"/>
      <c r="M187" s="21"/>
      <c r="N187" s="352"/>
      <c r="O187" s="352"/>
      <c r="P187" s="352"/>
      <c r="Q187" s="352"/>
      <c r="R187" s="352"/>
      <c r="S187" s="352"/>
      <c r="T187" s="352"/>
      <c r="U187" s="6"/>
      <c r="V187" s="5"/>
      <c r="W187" s="5"/>
    </row>
    <row r="188" spans="2:23" x14ac:dyDescent="0.15">
      <c r="B188" s="62" t="str">
        <f>B152</f>
        <v>Totale overheadkosten (% van totale kosten)</v>
      </c>
      <c r="C188" s="11">
        <f>C152</f>
        <v>0.15</v>
      </c>
      <c r="D188" s="201"/>
      <c r="E188" s="11">
        <f>C188/$C$187</f>
        <v>0.18248175182481749</v>
      </c>
      <c r="F188" s="5"/>
      <c r="G188" s="4"/>
      <c r="H188" s="4"/>
      <c r="I188" s="4"/>
      <c r="J188" s="5"/>
      <c r="K188" s="21"/>
      <c r="L188" s="5"/>
      <c r="M188" s="21"/>
      <c r="N188" s="352"/>
      <c r="O188" s="352"/>
      <c r="P188" s="352"/>
      <c r="Q188" s="352"/>
      <c r="R188" s="352"/>
      <c r="S188" s="352"/>
      <c r="T188" s="352"/>
      <c r="U188" s="6"/>
      <c r="V188" s="5"/>
      <c r="W188" s="5"/>
    </row>
    <row r="189" spans="2:23" x14ac:dyDescent="0.15">
      <c r="B189" s="62" t="str">
        <f>B154</f>
        <v>Kosten voor vastgoed (% van totale kosten)</v>
      </c>
      <c r="C189" s="11">
        <f>C154</f>
        <v>1.2999999999999999E-2</v>
      </c>
      <c r="D189" s="201"/>
      <c r="E189" s="11">
        <f>C189/$C$187</f>
        <v>1.581508515815085E-2</v>
      </c>
      <c r="F189" s="5"/>
      <c r="H189" s="4"/>
      <c r="I189" s="4"/>
      <c r="J189" s="5"/>
      <c r="K189" s="21"/>
      <c r="L189" s="5"/>
      <c r="M189" s="21"/>
      <c r="N189" s="352"/>
      <c r="O189" s="352"/>
      <c r="P189" s="352"/>
      <c r="Q189" s="352"/>
      <c r="R189" s="352"/>
      <c r="S189" s="352"/>
      <c r="T189" s="352"/>
      <c r="U189" s="6"/>
      <c r="V189" s="5"/>
      <c r="W189" s="5"/>
    </row>
    <row r="190" spans="2:23" x14ac:dyDescent="0.15">
      <c r="B190" s="62" t="str">
        <f>B156</f>
        <v>Overige personele kosten (% van totale kosten)</v>
      </c>
      <c r="C190" s="11">
        <f>C156</f>
        <v>1.4999999999999999E-2</v>
      </c>
      <c r="D190" s="201"/>
      <c r="E190" s="11">
        <f>C190/$C$187</f>
        <v>1.824817518248175E-2</v>
      </c>
      <c r="F190" s="5"/>
      <c r="H190" s="4"/>
      <c r="I190" s="4"/>
      <c r="J190" s="5"/>
      <c r="K190" s="21"/>
      <c r="L190" s="5"/>
      <c r="M190" s="21"/>
      <c r="N190" s="352"/>
      <c r="O190" s="352"/>
      <c r="P190" s="352"/>
      <c r="Q190" s="352"/>
      <c r="R190" s="352"/>
      <c r="S190" s="352"/>
      <c r="T190" s="352"/>
      <c r="U190" s="6"/>
      <c r="V190" s="5"/>
      <c r="W190" s="5"/>
    </row>
    <row r="191" spans="2:23" x14ac:dyDescent="0.15">
      <c r="B191" s="7"/>
      <c r="C191" s="8"/>
      <c r="D191" s="8"/>
      <c r="E191" s="8"/>
      <c r="F191" s="8"/>
      <c r="G191" s="8"/>
      <c r="H191" s="8"/>
      <c r="I191" s="8"/>
      <c r="J191" s="8"/>
      <c r="K191" s="8"/>
      <c r="L191" s="8"/>
      <c r="M191" s="8"/>
      <c r="N191" s="8"/>
      <c r="O191" s="8"/>
      <c r="P191" s="8"/>
      <c r="Q191" s="8"/>
      <c r="R191" s="8"/>
      <c r="S191" s="8"/>
      <c r="T191" s="8"/>
      <c r="U191" s="9"/>
      <c r="V191" s="5"/>
      <c r="W191" s="5"/>
    </row>
    <row r="192" spans="2:23"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3" x14ac:dyDescent="0.15"/>
    <row r="226" spans="2:23" x14ac:dyDescent="0.15"/>
    <row r="227" spans="2:23" x14ac:dyDescent="0.15">
      <c r="B227" s="369" t="s">
        <v>88</v>
      </c>
      <c r="C227" s="374"/>
      <c r="D227" s="374"/>
      <c r="E227" s="374"/>
      <c r="F227" s="374"/>
      <c r="G227" s="374"/>
      <c r="H227" s="374"/>
      <c r="I227" s="374"/>
      <c r="J227" s="374"/>
      <c r="K227" s="374"/>
      <c r="L227" s="374"/>
      <c r="M227" s="374"/>
      <c r="N227" s="374"/>
      <c r="O227" s="374"/>
      <c r="P227" s="374"/>
      <c r="Q227" s="374"/>
      <c r="R227" s="374"/>
      <c r="S227" s="375"/>
    </row>
    <row r="228" spans="2:23" x14ac:dyDescent="0.15">
      <c r="B228" s="376"/>
      <c r="C228" s="377"/>
      <c r="D228" s="377"/>
      <c r="E228" s="377"/>
      <c r="F228" s="377"/>
      <c r="G228" s="377"/>
      <c r="H228" s="377"/>
      <c r="I228" s="377"/>
      <c r="J228" s="377"/>
      <c r="K228" s="377"/>
      <c r="L228" s="377"/>
      <c r="M228" s="377"/>
      <c r="N228" s="377"/>
      <c r="O228" s="377"/>
      <c r="P228" s="377"/>
      <c r="Q228" s="377"/>
      <c r="R228" s="377"/>
      <c r="S228" s="378"/>
      <c r="T228" s="5"/>
      <c r="U228" s="5"/>
      <c r="V228" s="5"/>
      <c r="W228" s="5"/>
    </row>
    <row r="229" spans="2:23" x14ac:dyDescent="0.15">
      <c r="B229" s="379"/>
      <c r="C229" s="288" t="str">
        <f t="shared" ref="C229:I231" si="38">D18</f>
        <v>hbh</v>
      </c>
      <c r="D229" s="288" t="str">
        <f t="shared" si="38"/>
        <v>hbh</v>
      </c>
      <c r="E229" s="288" t="str">
        <f t="shared" si="38"/>
        <v>hbh</v>
      </c>
      <c r="F229" s="288" t="str">
        <f t="shared" si="38"/>
        <v>hbh</v>
      </c>
      <c r="G229" s="288" t="str">
        <f t="shared" si="38"/>
        <v>hbh</v>
      </c>
      <c r="H229" s="288" t="str">
        <f t="shared" si="38"/>
        <v>hbh</v>
      </c>
      <c r="I229" s="288" t="str">
        <f t="shared" si="38"/>
        <v>hbh</v>
      </c>
      <c r="J229" s="28"/>
      <c r="K229" s="28"/>
      <c r="L229" s="28"/>
      <c r="M229" s="28"/>
      <c r="N229" s="28"/>
      <c r="O229" s="28"/>
      <c r="P229" s="28"/>
      <c r="Q229" s="28"/>
      <c r="R229" s="28"/>
      <c r="S229" s="290"/>
    </row>
    <row r="230" spans="2:23" x14ac:dyDescent="0.15">
      <c r="B230" s="380"/>
      <c r="C230" s="288">
        <f t="shared" si="38"/>
        <v>0</v>
      </c>
      <c r="D230" s="288">
        <f t="shared" si="38"/>
        <v>1</v>
      </c>
      <c r="E230" s="288">
        <f t="shared" si="38"/>
        <v>2</v>
      </c>
      <c r="F230" s="288">
        <f t="shared" si="38"/>
        <v>3</v>
      </c>
      <c r="G230" s="288">
        <f t="shared" si="38"/>
        <v>4</v>
      </c>
      <c r="H230" s="288">
        <f t="shared" si="38"/>
        <v>5</v>
      </c>
      <c r="I230" s="288" t="str">
        <f t="shared" si="38"/>
        <v>5+</v>
      </c>
      <c r="J230" s="28"/>
      <c r="K230" s="28"/>
      <c r="L230" s="28"/>
      <c r="M230" s="28"/>
      <c r="N230" s="28"/>
      <c r="O230" s="28"/>
      <c r="P230" s="28"/>
      <c r="Q230" s="28"/>
      <c r="R230" s="28"/>
      <c r="S230" s="290"/>
    </row>
    <row r="231" spans="2:23" x14ac:dyDescent="0.15">
      <c r="B231" s="381" t="s">
        <v>85</v>
      </c>
      <c r="C231" s="382">
        <f t="shared" si="38"/>
        <v>12.400000000000002</v>
      </c>
      <c r="D231" s="382">
        <f t="shared" si="38"/>
        <v>12.84</v>
      </c>
      <c r="E231" s="382">
        <f t="shared" si="38"/>
        <v>13.43</v>
      </c>
      <c r="F231" s="382">
        <f t="shared" si="38"/>
        <v>14.02</v>
      </c>
      <c r="G231" s="382">
        <f t="shared" si="38"/>
        <v>14.61</v>
      </c>
      <c r="H231" s="382">
        <f t="shared" si="38"/>
        <v>15.22</v>
      </c>
      <c r="I231" s="382">
        <f t="shared" si="38"/>
        <v>0</v>
      </c>
      <c r="J231" s="28"/>
      <c r="K231" s="28"/>
      <c r="L231" s="28"/>
      <c r="M231" s="28"/>
      <c r="N231" s="28"/>
      <c r="O231" s="28"/>
      <c r="P231" s="28"/>
      <c r="Q231" s="28"/>
      <c r="R231" s="28"/>
      <c r="S231" s="290"/>
    </row>
    <row r="232" spans="2:23" x14ac:dyDescent="0.15">
      <c r="B232" s="381" t="s">
        <v>82</v>
      </c>
      <c r="C232" s="383">
        <f t="shared" ref="C232:I232" si="39">SUM(D21:D24)</f>
        <v>2.407263045793397</v>
      </c>
      <c r="D232" s="383">
        <f t="shared" si="39"/>
        <v>2.407263045793397</v>
      </c>
      <c r="E232" s="383">
        <f t="shared" si="39"/>
        <v>2.407263045793397</v>
      </c>
      <c r="F232" s="383">
        <f t="shared" si="39"/>
        <v>2.407263045793397</v>
      </c>
      <c r="G232" s="383">
        <f t="shared" si="39"/>
        <v>2.4091780617678378</v>
      </c>
      <c r="H232" s="383">
        <f t="shared" si="39"/>
        <v>2.4854260000000004</v>
      </c>
      <c r="I232" s="383">
        <f t="shared" si="39"/>
        <v>2.407263045793397</v>
      </c>
      <c r="J232" s="28"/>
      <c r="K232" s="28"/>
      <c r="L232" s="28"/>
      <c r="M232" s="28"/>
      <c r="N232" s="28"/>
      <c r="O232" s="28"/>
      <c r="P232" s="28"/>
      <c r="Q232" s="28"/>
      <c r="R232" s="28"/>
      <c r="S232" s="290"/>
    </row>
    <row r="233" spans="2:23" x14ac:dyDescent="0.15">
      <c r="B233" s="381" t="s">
        <v>59</v>
      </c>
      <c r="C233" s="383">
        <f t="shared" ref="C233:I233" si="40">D26</f>
        <v>3.614286945686902</v>
      </c>
      <c r="D233" s="383">
        <f t="shared" si="40"/>
        <v>3.7527109456869012</v>
      </c>
      <c r="E233" s="383">
        <f t="shared" si="40"/>
        <v>3.9383249456869009</v>
      </c>
      <c r="F233" s="383">
        <f t="shared" si="40"/>
        <v>4.1239389456869002</v>
      </c>
      <c r="G233" s="383">
        <f t="shared" si="40"/>
        <v>4.3101554097124604</v>
      </c>
      <c r="H233" s="383">
        <f t="shared" si="40"/>
        <v>4.5260490110802998</v>
      </c>
      <c r="I233" s="383">
        <f t="shared" si="40"/>
        <v>0.440769863684771</v>
      </c>
      <c r="J233" s="28"/>
      <c r="K233" s="28"/>
      <c r="L233" s="28"/>
      <c r="M233" s="28"/>
      <c r="N233" s="28"/>
      <c r="O233" s="28"/>
      <c r="P233" s="28"/>
      <c r="Q233" s="28"/>
      <c r="R233" s="28"/>
      <c r="S233" s="290"/>
    </row>
    <row r="234" spans="2:23" x14ac:dyDescent="0.15">
      <c r="B234" s="384" t="s">
        <v>86</v>
      </c>
      <c r="C234" s="383">
        <f t="shared" ref="C234:I234" si="41">D28-D27</f>
        <v>5.3297516081572098</v>
      </c>
      <c r="D234" s="383">
        <f t="shared" si="41"/>
        <v>5.4971021430265594</v>
      </c>
      <c r="E234" s="383">
        <f t="shared" si="41"/>
        <v>5.7215039966013741</v>
      </c>
      <c r="F234" s="383">
        <f t="shared" si="41"/>
        <v>5.9459058501761852</v>
      </c>
      <c r="G234" s="383">
        <f t="shared" si="41"/>
        <v>6.1710360649955547</v>
      </c>
      <c r="H234" s="383">
        <f t="shared" si="41"/>
        <v>6.432045063895881</v>
      </c>
      <c r="I234" s="383">
        <f t="shared" si="41"/>
        <v>0.82399732847649254</v>
      </c>
      <c r="J234" s="28"/>
      <c r="K234" s="28"/>
      <c r="L234" s="28"/>
      <c r="M234" s="28"/>
      <c r="N234" s="28"/>
      <c r="O234" s="28"/>
      <c r="P234" s="28"/>
      <c r="Q234" s="28"/>
      <c r="R234" s="28"/>
      <c r="S234" s="290"/>
    </row>
    <row r="235" spans="2:23" x14ac:dyDescent="0.15">
      <c r="B235" s="384" t="s">
        <v>74</v>
      </c>
      <c r="C235" s="383">
        <f t="shared" ref="C235:I235" si="42">D29</f>
        <v>0.4</v>
      </c>
      <c r="D235" s="383">
        <f t="shared" si="42"/>
        <v>0.4</v>
      </c>
      <c r="E235" s="383">
        <f t="shared" si="42"/>
        <v>0.4</v>
      </c>
      <c r="F235" s="383">
        <f t="shared" si="42"/>
        <v>0.4</v>
      </c>
      <c r="G235" s="383">
        <f t="shared" si="42"/>
        <v>0.4</v>
      </c>
      <c r="H235" s="383">
        <f t="shared" si="42"/>
        <v>0.4</v>
      </c>
      <c r="I235" s="383">
        <f t="shared" si="42"/>
        <v>0.4</v>
      </c>
      <c r="J235" s="28"/>
      <c r="K235" s="28"/>
      <c r="L235" s="28"/>
      <c r="M235" s="28"/>
      <c r="N235" s="28"/>
      <c r="O235" s="28"/>
      <c r="P235" s="28"/>
      <c r="Q235" s="28"/>
      <c r="R235" s="28"/>
      <c r="S235" s="290"/>
    </row>
    <row r="236" spans="2:23" x14ac:dyDescent="0.15">
      <c r="B236" s="381" t="s">
        <v>83</v>
      </c>
      <c r="C236" s="383">
        <f t="shared" ref="C236:I236" si="43">SUM(D32:D34)</f>
        <v>5.2298438987049582</v>
      </c>
      <c r="D236" s="383">
        <f t="shared" si="43"/>
        <v>5.3913376544309246</v>
      </c>
      <c r="E236" s="383">
        <f t="shared" si="43"/>
        <v>5.6078860996089261</v>
      </c>
      <c r="F236" s="383">
        <f t="shared" si="43"/>
        <v>5.8244345447869259</v>
      </c>
      <c r="G236" s="383">
        <f t="shared" si="43"/>
        <v>6.0416858606967168</v>
      </c>
      <c r="H236" s="383">
        <f t="shared" si="43"/>
        <v>6.2935603082065201</v>
      </c>
      <c r="I236" s="383">
        <f t="shared" si="43"/>
        <v>0.88177783741597271</v>
      </c>
      <c r="J236" s="28"/>
      <c r="K236" s="28"/>
      <c r="L236" s="28"/>
      <c r="M236" s="28"/>
      <c r="N236" s="28"/>
      <c r="O236" s="28"/>
      <c r="P236" s="28"/>
      <c r="Q236" s="28"/>
      <c r="R236" s="28"/>
      <c r="S236" s="290"/>
    </row>
    <row r="237" spans="2:23" x14ac:dyDescent="0.15">
      <c r="B237" s="384" t="s">
        <v>87</v>
      </c>
      <c r="C237" s="382">
        <f>D36</f>
        <v>0</v>
      </c>
      <c r="D237" s="382">
        <f t="shared" ref="D237:I237" si="44">E36</f>
        <v>0</v>
      </c>
      <c r="E237" s="382">
        <f t="shared" si="44"/>
        <v>0</v>
      </c>
      <c r="F237" s="382">
        <f t="shared" si="44"/>
        <v>0</v>
      </c>
      <c r="G237" s="382">
        <f t="shared" si="44"/>
        <v>0</v>
      </c>
      <c r="H237" s="382">
        <f t="shared" si="44"/>
        <v>0</v>
      </c>
      <c r="I237" s="382">
        <f t="shared" si="44"/>
        <v>0</v>
      </c>
      <c r="J237" s="28"/>
      <c r="K237" s="28"/>
      <c r="L237" s="28"/>
      <c r="M237" s="28"/>
      <c r="N237" s="28"/>
      <c r="O237" s="28"/>
      <c r="P237" s="28"/>
      <c r="Q237" s="28"/>
      <c r="R237" s="28"/>
      <c r="S237" s="290"/>
    </row>
    <row r="238" spans="2:23" x14ac:dyDescent="0.15">
      <c r="B238" s="381" t="s">
        <v>84</v>
      </c>
      <c r="C238" s="383">
        <f>D37</f>
        <v>0.58762290996684929</v>
      </c>
      <c r="D238" s="383">
        <f t="shared" ref="D238:I238" si="45">E37</f>
        <v>0.60576827577875569</v>
      </c>
      <c r="E238" s="383">
        <f t="shared" si="45"/>
        <v>0.6300995617538121</v>
      </c>
      <c r="F238" s="383">
        <f t="shared" si="45"/>
        <v>0.65443084772886817</v>
      </c>
      <c r="G238" s="383">
        <f t="shared" si="45"/>
        <v>0.67884110794345132</v>
      </c>
      <c r="H238" s="383">
        <f t="shared" si="45"/>
        <v>0.70714160766365408</v>
      </c>
      <c r="I238" s="383">
        <f t="shared" si="45"/>
        <v>9.9076161507412677E-2</v>
      </c>
      <c r="J238" s="28"/>
      <c r="K238" s="28"/>
      <c r="L238" s="28"/>
      <c r="M238" s="28"/>
      <c r="N238" s="28"/>
      <c r="O238" s="28"/>
      <c r="P238" s="28"/>
      <c r="Q238" s="28"/>
      <c r="R238" s="28"/>
      <c r="S238" s="290"/>
    </row>
    <row r="239" spans="2:23" x14ac:dyDescent="0.15">
      <c r="B239" s="381" t="s">
        <v>10</v>
      </c>
      <c r="C239" s="385">
        <f>D40</f>
        <v>0.13</v>
      </c>
      <c r="D239" s="385">
        <f t="shared" ref="D239:I239" si="46">E40</f>
        <v>0.12</v>
      </c>
      <c r="E239" s="385">
        <f t="shared" si="46"/>
        <v>0.05</v>
      </c>
      <c r="F239" s="385">
        <f t="shared" si="46"/>
        <v>0.15</v>
      </c>
      <c r="G239" s="385">
        <f t="shared" si="46"/>
        <v>0.2</v>
      </c>
      <c r="H239" s="385">
        <f t="shared" si="46"/>
        <v>0.35</v>
      </c>
      <c r="I239" s="385">
        <f t="shared" si="46"/>
        <v>0</v>
      </c>
      <c r="J239" s="28"/>
      <c r="K239" s="28"/>
      <c r="L239" s="28"/>
      <c r="M239" s="28"/>
      <c r="N239" s="28"/>
      <c r="O239" s="28"/>
      <c r="P239" s="28"/>
      <c r="Q239" s="28"/>
      <c r="R239" s="28"/>
      <c r="S239" s="28"/>
    </row>
    <row r="240" spans="2:23" x14ac:dyDescent="0.15">
      <c r="B240" s="379"/>
      <c r="C240" s="28"/>
      <c r="D240" s="28"/>
      <c r="E240" s="28"/>
      <c r="F240" s="28"/>
      <c r="G240" s="28"/>
      <c r="H240" s="28"/>
      <c r="I240" s="28"/>
      <c r="J240" s="28"/>
      <c r="K240" s="28"/>
      <c r="L240" s="28"/>
      <c r="M240" s="28"/>
      <c r="N240" s="28"/>
      <c r="O240" s="28"/>
      <c r="P240" s="28"/>
      <c r="Q240" s="28"/>
      <c r="R240" s="28"/>
      <c r="S240" s="290"/>
    </row>
    <row r="241" spans="2:19" x14ac:dyDescent="0.15">
      <c r="B241" s="379"/>
      <c r="C241" s="288" t="s">
        <v>76</v>
      </c>
      <c r="D241" s="28"/>
      <c r="E241" s="28"/>
      <c r="F241" s="28"/>
      <c r="G241" s="28"/>
      <c r="H241" s="28"/>
      <c r="I241" s="28"/>
      <c r="J241" s="28"/>
      <c r="K241" s="28"/>
      <c r="L241" s="28"/>
      <c r="M241" s="28"/>
      <c r="N241" s="28"/>
      <c r="O241" s="28"/>
      <c r="P241" s="28"/>
      <c r="Q241" s="28"/>
      <c r="R241" s="28"/>
      <c r="S241" s="290"/>
    </row>
    <row r="242" spans="2:19" x14ac:dyDescent="0.15">
      <c r="B242" s="379"/>
      <c r="C242" s="28"/>
      <c r="D242" s="28"/>
      <c r="E242" s="28"/>
      <c r="F242" s="28"/>
      <c r="G242" s="28"/>
      <c r="H242" s="28"/>
      <c r="I242" s="28"/>
      <c r="J242" s="28"/>
      <c r="K242" s="28"/>
      <c r="L242" s="28"/>
      <c r="M242" s="28"/>
      <c r="N242" s="28"/>
      <c r="O242" s="28"/>
      <c r="P242" s="28"/>
      <c r="Q242" s="28"/>
      <c r="R242" s="28"/>
      <c r="S242" s="290"/>
    </row>
    <row r="243" spans="2:19" ht="21" x14ac:dyDescent="0.15">
      <c r="B243" s="386" t="s">
        <v>130</v>
      </c>
      <c r="C243" s="382">
        <f>SUMPRODUCT($C$239:$I$239,C231:I231)</f>
        <v>14.176299999999999</v>
      </c>
      <c r="D243" s="28"/>
      <c r="E243" s="28"/>
      <c r="F243" s="382"/>
      <c r="G243" s="28"/>
      <c r="H243" s="28"/>
      <c r="I243" s="28"/>
      <c r="J243" s="28"/>
      <c r="K243" s="28"/>
      <c r="L243" s="28"/>
      <c r="M243" s="28"/>
      <c r="N243" s="28"/>
      <c r="O243" s="28"/>
      <c r="P243" s="28"/>
      <c r="Q243" s="28"/>
      <c r="R243" s="28"/>
      <c r="S243" s="290"/>
    </row>
    <row r="244" spans="2:19" ht="31.5" x14ac:dyDescent="0.15">
      <c r="B244" s="386" t="s">
        <v>239</v>
      </c>
      <c r="C244" s="382">
        <f>SUMPRODUCT($C$239:$I$239,C232:I232)</f>
        <v>2.4350030829605966</v>
      </c>
      <c r="D244" s="28"/>
      <c r="E244" s="382"/>
      <c r="F244" s="28"/>
      <c r="G244" s="28"/>
      <c r="H244" s="28"/>
      <c r="I244" s="28"/>
      <c r="J244" s="28"/>
      <c r="K244" s="28"/>
      <c r="L244" s="28"/>
      <c r="M244" s="28"/>
      <c r="N244" s="28"/>
      <c r="O244" s="28"/>
      <c r="P244" s="28"/>
      <c r="Q244" s="28"/>
      <c r="R244" s="28"/>
      <c r="S244" s="290"/>
    </row>
    <row r="245" spans="2:19" ht="21" x14ac:dyDescent="0.15">
      <c r="B245" s="386" t="s">
        <v>131</v>
      </c>
      <c r="C245" s="382">
        <f>SUMPRODUCT($C$239:$I$239,C233:I233)</f>
        <v>4.1818379413797029</v>
      </c>
      <c r="D245" s="28"/>
      <c r="E245" s="383"/>
      <c r="F245" s="28"/>
      <c r="G245" s="28"/>
      <c r="H245" s="28"/>
      <c r="I245" s="28"/>
      <c r="J245" s="28"/>
      <c r="K245" s="28"/>
      <c r="L245" s="28"/>
      <c r="M245" s="28"/>
      <c r="N245" s="28"/>
      <c r="O245" s="28"/>
      <c r="P245" s="28"/>
      <c r="Q245" s="28"/>
      <c r="R245" s="28"/>
      <c r="S245" s="290"/>
    </row>
    <row r="246" spans="2:19" ht="21" x14ac:dyDescent="0.15">
      <c r="B246" s="387" t="s">
        <v>240</v>
      </c>
      <c r="C246" s="382">
        <f>SUMPRODUCT($C$239:$I$239,C234:I234)</f>
        <v>6.0159040289427903</v>
      </c>
      <c r="D246" s="382"/>
      <c r="E246" s="28"/>
      <c r="F246" s="28"/>
      <c r="G246" s="28"/>
      <c r="H246" s="28"/>
      <c r="I246" s="28"/>
      <c r="J246" s="28"/>
      <c r="K246" s="28"/>
      <c r="L246" s="28"/>
      <c r="M246" s="28"/>
      <c r="N246" s="28"/>
      <c r="O246" s="28"/>
      <c r="P246" s="28"/>
      <c r="Q246" s="28"/>
      <c r="R246" s="28"/>
      <c r="S246" s="290"/>
    </row>
    <row r="247" spans="2:19" ht="21" x14ac:dyDescent="0.15">
      <c r="B247" s="388" t="s">
        <v>132</v>
      </c>
      <c r="C247" s="382">
        <f>SUM(C243:C246)</f>
        <v>26.809045053283093</v>
      </c>
      <c r="D247" s="382"/>
      <c r="E247" s="28"/>
      <c r="F247" s="28"/>
      <c r="G247" s="28"/>
      <c r="H247" s="28"/>
      <c r="I247" s="28"/>
      <c r="J247" s="28"/>
      <c r="K247" s="28"/>
      <c r="L247" s="28"/>
      <c r="M247" s="28"/>
      <c r="N247" s="28"/>
      <c r="O247" s="28"/>
      <c r="P247" s="28"/>
      <c r="Q247" s="28"/>
      <c r="R247" s="28"/>
      <c r="S247" s="290"/>
    </row>
    <row r="248" spans="2:19" x14ac:dyDescent="0.15">
      <c r="B248" s="384" t="s">
        <v>74</v>
      </c>
      <c r="C248" s="382">
        <f>SUMPRODUCT($C$239:$I$239,C235:I235)</f>
        <v>0.4</v>
      </c>
      <c r="D248" s="28"/>
      <c r="E248" s="28"/>
      <c r="F248" s="28"/>
      <c r="G248" s="28"/>
      <c r="H248" s="28"/>
      <c r="I248" s="28"/>
      <c r="J248" s="28"/>
      <c r="K248" s="28"/>
      <c r="L248" s="28"/>
      <c r="M248" s="28"/>
      <c r="N248" s="28"/>
      <c r="O248" s="28"/>
      <c r="P248" s="28"/>
      <c r="Q248" s="28"/>
      <c r="R248" s="28"/>
      <c r="S248" s="290"/>
    </row>
    <row r="249" spans="2:19" ht="31.5" x14ac:dyDescent="0.15">
      <c r="B249" s="388" t="s">
        <v>238</v>
      </c>
      <c r="C249" s="382">
        <f>SUM(C247:C248)</f>
        <v>27.209045053283091</v>
      </c>
      <c r="D249" s="28"/>
      <c r="E249" s="28"/>
      <c r="F249" s="28"/>
      <c r="G249" s="28"/>
      <c r="H249" s="28"/>
      <c r="I249" s="28"/>
      <c r="J249" s="28"/>
      <c r="K249" s="28"/>
      <c r="L249" s="28"/>
      <c r="M249" s="28"/>
      <c r="N249" s="28"/>
      <c r="O249" s="28"/>
      <c r="P249" s="28"/>
      <c r="Q249" s="28"/>
      <c r="R249" s="28"/>
      <c r="S249" s="290"/>
    </row>
    <row r="250" spans="2:19" ht="21" x14ac:dyDescent="0.15">
      <c r="B250" s="386" t="s">
        <v>241</v>
      </c>
      <c r="C250" s="382">
        <f>SUMPRODUCT($C$239:$I$239,C236:I236)</f>
        <v>5.8919829920734657</v>
      </c>
      <c r="D250" s="28"/>
      <c r="E250" s="28"/>
      <c r="F250" s="28"/>
      <c r="G250" s="28"/>
      <c r="H250" s="28"/>
      <c r="I250" s="28"/>
      <c r="J250" s="28"/>
      <c r="K250" s="28"/>
      <c r="L250" s="28"/>
      <c r="M250" s="28"/>
      <c r="N250" s="28"/>
      <c r="O250" s="28"/>
      <c r="P250" s="28"/>
      <c r="Q250" s="28"/>
      <c r="R250" s="28"/>
      <c r="S250" s="290"/>
    </row>
    <row r="251" spans="2:19" ht="21" x14ac:dyDescent="0.15">
      <c r="B251" s="386" t="s">
        <v>176</v>
      </c>
      <c r="C251" s="382">
        <f>SUM(C249:C250)</f>
        <v>33.101028045356557</v>
      </c>
      <c r="D251" s="28"/>
      <c r="E251" s="28"/>
      <c r="F251" s="28"/>
      <c r="G251" s="28"/>
      <c r="H251" s="28"/>
      <c r="I251" s="28"/>
      <c r="J251" s="28"/>
      <c r="K251" s="28"/>
      <c r="L251" s="28"/>
      <c r="M251" s="28"/>
      <c r="N251" s="28"/>
      <c r="O251" s="28"/>
      <c r="P251" s="28"/>
      <c r="Q251" s="28"/>
      <c r="R251" s="28"/>
      <c r="S251" s="290"/>
    </row>
    <row r="252" spans="2:19" ht="31.5" x14ac:dyDescent="0.15">
      <c r="B252" s="387" t="s">
        <v>242</v>
      </c>
      <c r="C252" s="382">
        <f>SUMPRODUCT($C$239:$I$239,C237:I237)</f>
        <v>0</v>
      </c>
      <c r="D252" s="28"/>
      <c r="E252" s="28"/>
      <c r="F252" s="28"/>
      <c r="G252" s="28"/>
      <c r="H252" s="28"/>
      <c r="I252" s="28"/>
      <c r="J252" s="28"/>
      <c r="K252" s="28"/>
      <c r="L252" s="28"/>
      <c r="M252" s="28"/>
      <c r="N252" s="28"/>
      <c r="O252" s="28"/>
      <c r="P252" s="28"/>
      <c r="Q252" s="28"/>
      <c r="R252" s="28"/>
      <c r="S252" s="290"/>
    </row>
    <row r="253" spans="2:19" x14ac:dyDescent="0.15">
      <c r="B253" s="381" t="s">
        <v>84</v>
      </c>
      <c r="C253" s="382">
        <f>SUMPRODUCT($C$239:$I$239,C238:I238)</f>
        <v>0.66202056090713113</v>
      </c>
      <c r="D253" s="382"/>
      <c r="E253" s="28"/>
      <c r="F253" s="28"/>
      <c r="G253" s="28"/>
      <c r="H253" s="28"/>
      <c r="I253" s="28"/>
      <c r="J253" s="28"/>
      <c r="K253" s="28"/>
      <c r="L253" s="28"/>
      <c r="M253" s="28"/>
      <c r="N253" s="28"/>
      <c r="O253" s="28"/>
      <c r="P253" s="28"/>
      <c r="Q253" s="28"/>
      <c r="R253" s="28"/>
      <c r="S253" s="290"/>
    </row>
    <row r="254" spans="2:19" ht="21" x14ac:dyDescent="0.15">
      <c r="B254" s="387" t="s">
        <v>177</v>
      </c>
      <c r="C254" s="383">
        <f>SUM(C251:C253)</f>
        <v>33.763048606263688</v>
      </c>
      <c r="D254" s="382"/>
      <c r="E254" s="28"/>
      <c r="F254" s="28"/>
      <c r="G254" s="28"/>
      <c r="H254" s="28"/>
      <c r="I254" s="28"/>
      <c r="J254" s="28"/>
      <c r="K254" s="28"/>
      <c r="L254" s="28"/>
      <c r="M254" s="28"/>
      <c r="N254" s="28"/>
      <c r="O254" s="28"/>
      <c r="P254" s="28"/>
      <c r="Q254" s="28"/>
      <c r="R254" s="28"/>
      <c r="S254" s="290"/>
    </row>
    <row r="255" spans="2:19" x14ac:dyDescent="0.15">
      <c r="B255" s="384"/>
      <c r="C255" s="383"/>
      <c r="D255" s="382"/>
      <c r="E255" s="28"/>
      <c r="F255" s="28"/>
      <c r="G255" s="28"/>
      <c r="H255" s="28"/>
      <c r="I255" s="28"/>
      <c r="J255" s="28"/>
      <c r="K255" s="28"/>
      <c r="L255" s="28"/>
      <c r="M255" s="28"/>
      <c r="N255" s="28"/>
      <c r="O255" s="28"/>
      <c r="P255" s="28"/>
      <c r="Q255" s="28"/>
      <c r="R255" s="28"/>
      <c r="S255" s="290"/>
    </row>
    <row r="256" spans="2:19" x14ac:dyDescent="0.15">
      <c r="B256" s="384"/>
      <c r="C256" s="383"/>
      <c r="D256" s="382"/>
      <c r="E256" s="28"/>
      <c r="F256" s="28"/>
      <c r="G256" s="28"/>
      <c r="H256" s="28"/>
      <c r="I256" s="28"/>
      <c r="J256" s="28"/>
      <c r="K256" s="28"/>
      <c r="L256" s="28"/>
      <c r="M256" s="28"/>
      <c r="N256" s="28"/>
      <c r="O256" s="28"/>
      <c r="P256" s="28"/>
      <c r="Q256" s="28"/>
      <c r="R256" s="28"/>
      <c r="S256" s="290"/>
    </row>
    <row r="257" spans="2:19" x14ac:dyDescent="0.15">
      <c r="B257" s="389"/>
      <c r="C257" s="390"/>
      <c r="D257" s="390"/>
      <c r="E257" s="390"/>
      <c r="F257" s="390"/>
      <c r="G257" s="390"/>
      <c r="H257" s="390"/>
      <c r="I257" s="390"/>
      <c r="J257" s="390"/>
      <c r="K257" s="390"/>
      <c r="L257" s="390"/>
      <c r="M257" s="390"/>
      <c r="N257" s="390"/>
      <c r="O257" s="390"/>
      <c r="P257" s="390"/>
      <c r="Q257" s="390"/>
      <c r="R257" s="390"/>
      <c r="S257" s="391"/>
    </row>
    <row r="258" spans="2:19" x14ac:dyDescent="0.15"/>
    <row r="259" spans="2:19" x14ac:dyDescent="0.15"/>
    <row r="260" spans="2:19" x14ac:dyDescent="0.15"/>
    <row r="261" spans="2:19" x14ac:dyDescent="0.15"/>
  </sheetData>
  <sheetProtection algorithmName="SHA-512" hashValue="uVGYaVJfPLl5GwPBQDes6nH3WxNGCVwM5QOpMnccvLk57AMgmtTkLbIdvY0ag/GVRy0uspCDGvCkRWFfc+pE8g==" saltValue="1m+hbfVNn3covpyxqIyc7A==" spinCount="100000" sheet="1" objects="1" scenarios="1"/>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4">
    <mergeCell ref="D133:E133"/>
    <mergeCell ref="G186:I186"/>
    <mergeCell ref="G187:I187"/>
    <mergeCell ref="E140:T142"/>
  </mergeCells>
  <conditionalFormatting sqref="C64">
    <cfRule type="cellIs" dxfId="76" priority="4" operator="greaterThan">
      <formula>1</formula>
    </cfRule>
    <cfRule type="cellIs" dxfId="75" priority="9" operator="lessThan">
      <formula>1</formula>
    </cfRule>
    <cfRule type="cellIs" dxfId="74" priority="10" operator="equal">
      <formula>1</formula>
    </cfRule>
  </conditionalFormatting>
  <conditionalFormatting sqref="C9">
    <cfRule type="cellIs" dxfId="73" priority="7" operator="lessThan">
      <formula>1</formula>
    </cfRule>
    <cfRule type="cellIs" dxfId="72" priority="8" operator="equal">
      <formula>1</formula>
    </cfRule>
  </conditionalFormatting>
  <conditionalFormatting sqref="C8">
    <cfRule type="cellIs" dxfId="71" priority="5" operator="lessThan">
      <formula>1</formula>
    </cfRule>
    <cfRule type="cellIs" dxfId="70" priority="6" operator="equal">
      <formula>1</formula>
    </cfRule>
  </conditionalFormatting>
  <conditionalFormatting sqref="C86">
    <cfRule type="expression" dxfId="69" priority="2">
      <formula>C82="Berekening"</formula>
    </cfRule>
  </conditionalFormatting>
  <conditionalFormatting sqref="C101 C94:C95 C97:C99 C104:C109">
    <cfRule type="expression" dxfId="68"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1 C21:C22 C35:C37"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9202-0BCC-445E-84FB-A7200A877E97}">
  <sheetPr codeName="Blad4">
    <tabColor theme="7"/>
  </sheetPr>
  <dimension ref="A1:AI271"/>
  <sheetViews>
    <sheetView showGridLines="0" topLeftCell="A91" zoomScaleNormal="100" workbookViewId="0">
      <selection activeCell="B134" sqref="B134"/>
    </sheetView>
  </sheetViews>
  <sheetFormatPr defaultColWidth="0" defaultRowHeight="10.5" zeroHeight="1" x14ac:dyDescent="0.15"/>
  <cols>
    <col min="1" max="1" width="9" style="1" customWidth="1"/>
    <col min="2" max="2" width="46.125" style="1" customWidth="1"/>
    <col min="3" max="3" width="9" style="1" customWidth="1"/>
    <col min="4" max="4" width="11.25" style="1" bestFit="1" customWidth="1"/>
    <col min="5" max="17" width="9" style="1" customWidth="1"/>
    <col min="18" max="18" width="9.5" style="1" bestFit="1" customWidth="1"/>
    <col min="19" max="34" width="9" style="1" customWidth="1"/>
    <col min="35" max="35" width="0" style="1" hidden="1" customWidth="1"/>
    <col min="36" max="16384" width="9" style="1" hidden="1"/>
  </cols>
  <sheetData>
    <row r="1" spans="1:32" s="215" customFormat="1" ht="16.5" x14ac:dyDescent="0.3">
      <c r="A1" s="139" t="s">
        <v>301</v>
      </c>
      <c r="B1" s="214"/>
    </row>
    <row r="2" spans="1:32" s="5" customFormat="1" x14ac:dyDescent="0.15">
      <c r="A2" s="216"/>
    </row>
    <row r="3" spans="1:32" s="5" customFormat="1" x14ac:dyDescent="0.15">
      <c r="A3" s="216"/>
      <c r="B3" s="176" t="s">
        <v>38</v>
      </c>
      <c r="C3" s="145"/>
      <c r="K3" s="44"/>
      <c r="L3" s="4"/>
    </row>
    <row r="4" spans="1:32" s="5" customFormat="1" x14ac:dyDescent="0.15">
      <c r="A4" s="216"/>
      <c r="B4" s="12" t="s">
        <v>117</v>
      </c>
      <c r="C4" s="3"/>
      <c r="K4" s="4"/>
    </row>
    <row r="5" spans="1:32" s="5" customFormat="1" x14ac:dyDescent="0.15">
      <c r="A5" s="216"/>
      <c r="B5" s="12" t="s">
        <v>101</v>
      </c>
      <c r="C5" s="117"/>
      <c r="K5" s="4"/>
    </row>
    <row r="6" spans="1:32" s="5" customFormat="1" x14ac:dyDescent="0.15">
      <c r="A6" s="216"/>
      <c r="B6" s="12" t="s">
        <v>119</v>
      </c>
      <c r="C6" s="426"/>
      <c r="K6" s="4"/>
    </row>
    <row r="7" spans="1:32" s="5" customFormat="1" x14ac:dyDescent="0.15">
      <c r="A7" s="216"/>
      <c r="B7" s="12" t="s">
        <v>39</v>
      </c>
      <c r="C7" s="118"/>
      <c r="K7" s="4"/>
    </row>
    <row r="8" spans="1:32" s="5" customFormat="1" x14ac:dyDescent="0.15">
      <c r="A8" s="216"/>
      <c r="B8" s="12" t="s">
        <v>178</v>
      </c>
      <c r="C8" s="120">
        <v>1</v>
      </c>
      <c r="K8" s="328"/>
    </row>
    <row r="9" spans="1:32" s="5" customFormat="1" x14ac:dyDescent="0.15">
      <c r="A9" s="216"/>
      <c r="B9" s="7" t="s">
        <v>179</v>
      </c>
      <c r="C9" s="120">
        <v>0.9</v>
      </c>
      <c r="K9" s="328"/>
    </row>
    <row r="10" spans="1:32" s="5" customFormat="1" x14ac:dyDescent="0.15">
      <c r="A10" s="216"/>
    </row>
    <row r="11" spans="1:32" s="221" customFormat="1" ht="16.5" x14ac:dyDescent="0.3">
      <c r="A11" s="220" t="s">
        <v>174</v>
      </c>
      <c r="C11" s="220"/>
    </row>
    <row r="12" spans="1:32" s="5" customFormat="1" x14ac:dyDescent="0.15">
      <c r="A12" s="222"/>
      <c r="C12" s="222"/>
    </row>
    <row r="13" spans="1:32" s="5" customFormat="1" x14ac:dyDescent="0.15">
      <c r="A13" s="222"/>
      <c r="B13" s="223" t="s">
        <v>175</v>
      </c>
      <c r="C13" s="224"/>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6"/>
    </row>
    <row r="14" spans="1:32" s="5" customFormat="1" x14ac:dyDescent="0.15">
      <c r="A14" s="222"/>
      <c r="B14" s="227" t="s">
        <v>40</v>
      </c>
      <c r="C14" s="228"/>
      <c r="D14" s="229"/>
      <c r="E14" s="229"/>
      <c r="F14" s="229"/>
      <c r="G14" s="229"/>
      <c r="H14" s="229"/>
      <c r="I14" s="229"/>
      <c r="J14" s="229"/>
      <c r="K14" s="229"/>
      <c r="L14" s="229"/>
      <c r="M14" s="229"/>
      <c r="N14" s="229"/>
      <c r="O14" s="229"/>
      <c r="P14" s="229"/>
      <c r="Q14" s="229"/>
      <c r="R14" s="229"/>
      <c r="S14" s="230"/>
      <c r="T14" s="230"/>
      <c r="U14" s="230"/>
      <c r="V14" s="230"/>
      <c r="W14" s="230"/>
      <c r="X14" s="230"/>
      <c r="Y14" s="230"/>
      <c r="Z14" s="230"/>
      <c r="AA14" s="230"/>
      <c r="AB14" s="230"/>
      <c r="AC14" s="230"/>
      <c r="AD14" s="230"/>
      <c r="AE14" s="230"/>
      <c r="AF14" s="231"/>
    </row>
    <row r="15" spans="1:32" s="5" customFormat="1" x14ac:dyDescent="0.15">
      <c r="A15" s="222"/>
      <c r="B15" s="232"/>
      <c r="C15" s="233"/>
      <c r="D15" s="233"/>
      <c r="E15" s="233"/>
      <c r="F15" s="233"/>
      <c r="G15" s="233"/>
      <c r="H15" s="233"/>
      <c r="I15" s="233"/>
      <c r="J15" s="233"/>
      <c r="K15" s="233"/>
      <c r="L15" s="233"/>
      <c r="M15" s="233"/>
      <c r="N15" s="233"/>
      <c r="O15" s="233"/>
      <c r="P15" s="233"/>
      <c r="Q15" s="233"/>
      <c r="R15" s="233"/>
      <c r="S15" s="233"/>
      <c r="AF15" s="6"/>
    </row>
    <row r="16" spans="1:32" s="5" customFormat="1" x14ac:dyDescent="0.15">
      <c r="A16" s="222"/>
      <c r="B16" s="234" t="s">
        <v>164</v>
      </c>
      <c r="C16" s="235" t="s">
        <v>93</v>
      </c>
      <c r="D16" s="25"/>
      <c r="E16" s="25"/>
      <c r="AF16" s="6"/>
    </row>
    <row r="17" spans="1:32" s="5" customFormat="1" x14ac:dyDescent="0.15">
      <c r="A17" s="222"/>
      <c r="B17" s="12"/>
      <c r="AF17" s="6"/>
    </row>
    <row r="18" spans="1:32" s="5" customFormat="1" x14ac:dyDescent="0.15">
      <c r="A18" s="222"/>
      <c r="B18" s="236" t="s">
        <v>11</v>
      </c>
      <c r="C18" s="237"/>
      <c r="D18" s="238">
        <f>IF(D57="","",D57)</f>
        <v>15</v>
      </c>
      <c r="E18" s="238">
        <f t="shared" ref="E18:R18" si="0">IF(E57="","",E57)</f>
        <v>15</v>
      </c>
      <c r="F18" s="238">
        <f t="shared" si="0"/>
        <v>20</v>
      </c>
      <c r="G18" s="238">
        <f t="shared" si="0"/>
        <v>25</v>
      </c>
      <c r="H18" s="238">
        <f t="shared" si="0"/>
        <v>30</v>
      </c>
      <c r="I18" s="238">
        <f t="shared" si="0"/>
        <v>35</v>
      </c>
      <c r="J18" s="238">
        <f t="shared" si="0"/>
        <v>40</v>
      </c>
      <c r="K18" s="238">
        <f t="shared" si="0"/>
        <v>45</v>
      </c>
      <c r="L18" s="238">
        <f t="shared" si="0"/>
        <v>50</v>
      </c>
      <c r="M18" s="238">
        <f t="shared" si="0"/>
        <v>55</v>
      </c>
      <c r="N18" s="238">
        <f t="shared" si="0"/>
        <v>60</v>
      </c>
      <c r="O18" s="238">
        <f t="shared" si="0"/>
        <v>65</v>
      </c>
      <c r="P18" s="238">
        <f t="shared" si="0"/>
        <v>70</v>
      </c>
      <c r="Q18" s="238">
        <f t="shared" si="0"/>
        <v>75</v>
      </c>
      <c r="R18" s="239">
        <f t="shared" si="0"/>
        <v>80</v>
      </c>
      <c r="S18" s="240" t="s">
        <v>76</v>
      </c>
      <c r="AF18" s="6"/>
    </row>
    <row r="19" spans="1:32" s="5" customFormat="1" x14ac:dyDescent="0.15">
      <c r="A19" s="222"/>
      <c r="B19" s="236" t="s">
        <v>198</v>
      </c>
      <c r="C19" s="237"/>
      <c r="D19" s="238">
        <f t="shared" ref="D19" si="1">IF(D58="","",D58)</f>
        <v>0</v>
      </c>
      <c r="E19" s="238">
        <f t="shared" ref="E19:R19" si="2">IF(E58="","",E58)</f>
        <v>5</v>
      </c>
      <c r="F19" s="238">
        <f t="shared" si="2"/>
        <v>5</v>
      </c>
      <c r="G19" s="238">
        <f t="shared" si="2"/>
        <v>5</v>
      </c>
      <c r="H19" s="238">
        <f t="shared" si="2"/>
        <v>6</v>
      </c>
      <c r="I19" s="238">
        <f t="shared" si="2"/>
        <v>6</v>
      </c>
      <c r="J19" s="238">
        <f t="shared" si="2"/>
        <v>8</v>
      </c>
      <c r="K19" s="238">
        <f t="shared" si="2"/>
        <v>6</v>
      </c>
      <c r="L19" s="238">
        <f t="shared" si="2"/>
        <v>6</v>
      </c>
      <c r="M19" s="238">
        <f t="shared" si="2"/>
        <v>6</v>
      </c>
      <c r="N19" s="238">
        <f t="shared" si="2"/>
        <v>8</v>
      </c>
      <c r="O19" s="238">
        <f t="shared" si="2"/>
        <v>8</v>
      </c>
      <c r="P19" s="238">
        <f t="shared" si="2"/>
        <v>5</v>
      </c>
      <c r="Q19" s="238">
        <f t="shared" si="2"/>
        <v>5</v>
      </c>
      <c r="R19" s="239">
        <f t="shared" si="2"/>
        <v>5</v>
      </c>
      <c r="S19" s="240"/>
      <c r="AF19" s="6"/>
    </row>
    <row r="20" spans="1:32" s="5" customFormat="1" x14ac:dyDescent="0.15">
      <c r="A20" s="222"/>
      <c r="B20" s="241" t="s">
        <v>85</v>
      </c>
      <c r="C20" s="242"/>
      <c r="D20" s="244">
        <f>D61</f>
        <v>12.5</v>
      </c>
      <c r="E20" s="244">
        <f t="shared" ref="E20:R20" si="3">E61</f>
        <v>14.05</v>
      </c>
      <c r="F20" s="244">
        <f t="shared" si="3"/>
        <v>14.93</v>
      </c>
      <c r="G20" s="244">
        <f t="shared" si="3"/>
        <v>15.44</v>
      </c>
      <c r="H20" s="244">
        <f t="shared" si="3"/>
        <v>15.94</v>
      </c>
      <c r="I20" s="244">
        <f t="shared" si="3"/>
        <v>16.940000000000001</v>
      </c>
      <c r="J20" s="244">
        <f t="shared" si="3"/>
        <v>19.809999999999999</v>
      </c>
      <c r="K20" s="244">
        <f t="shared" si="3"/>
        <v>21.83</v>
      </c>
      <c r="L20" s="244">
        <f t="shared" si="3"/>
        <v>23.91</v>
      </c>
      <c r="M20" s="244">
        <f t="shared" si="3"/>
        <v>26.44</v>
      </c>
      <c r="N20" s="244">
        <f t="shared" si="3"/>
        <v>32.229999999999997</v>
      </c>
      <c r="O20" s="244">
        <f t="shared" si="3"/>
        <v>34.19</v>
      </c>
      <c r="P20" s="244">
        <f t="shared" si="3"/>
        <v>37.130000000000003</v>
      </c>
      <c r="Q20" s="244">
        <f t="shared" si="3"/>
        <v>41.15</v>
      </c>
      <c r="R20" s="244">
        <f t="shared" si="3"/>
        <v>48.42</v>
      </c>
      <c r="S20" s="245"/>
      <c r="AF20" s="6"/>
    </row>
    <row r="21" spans="1:32" s="5" customFormat="1" x14ac:dyDescent="0.15">
      <c r="A21" s="222"/>
      <c r="B21" s="241" t="s">
        <v>57</v>
      </c>
      <c r="C21" s="13">
        <f>C66</f>
        <v>8.3299999999999999E-2</v>
      </c>
      <c r="D21" s="244">
        <f t="shared" ref="D21:R21" si="4">IFERROR(IF(D$20*$C21&lt;$C$68,$C$68,D$20*$C21),"")</f>
        <v>1.2403780617678379</v>
      </c>
      <c r="E21" s="244">
        <f t="shared" si="4"/>
        <v>1.2403780617678379</v>
      </c>
      <c r="F21" s="244">
        <f t="shared" si="4"/>
        <v>1.2436689999999999</v>
      </c>
      <c r="G21" s="244">
        <f t="shared" si="4"/>
        <v>1.286152</v>
      </c>
      <c r="H21" s="244">
        <f t="shared" si="4"/>
        <v>1.3278019999999999</v>
      </c>
      <c r="I21" s="244">
        <f t="shared" si="4"/>
        <v>1.4111020000000001</v>
      </c>
      <c r="J21" s="244">
        <f t="shared" si="4"/>
        <v>1.6501729999999999</v>
      </c>
      <c r="K21" s="244">
        <f t="shared" si="4"/>
        <v>1.8184389999999999</v>
      </c>
      <c r="L21" s="244">
        <f t="shared" si="4"/>
        <v>1.991703</v>
      </c>
      <c r="M21" s="244">
        <f t="shared" si="4"/>
        <v>2.2024520000000001</v>
      </c>
      <c r="N21" s="244">
        <f t="shared" si="4"/>
        <v>2.6847589999999997</v>
      </c>
      <c r="O21" s="244">
        <f t="shared" si="4"/>
        <v>2.8480269999999996</v>
      </c>
      <c r="P21" s="244">
        <f t="shared" si="4"/>
        <v>3.0929290000000003</v>
      </c>
      <c r="Q21" s="244">
        <f t="shared" si="4"/>
        <v>3.4277949999999997</v>
      </c>
      <c r="R21" s="244">
        <f t="shared" si="4"/>
        <v>4.0333860000000001</v>
      </c>
      <c r="S21" s="245"/>
      <c r="AF21" s="6"/>
    </row>
    <row r="22" spans="1:32" s="5" customFormat="1" x14ac:dyDescent="0.15">
      <c r="A22" s="222"/>
      <c r="B22" s="241" t="s">
        <v>56</v>
      </c>
      <c r="C22" s="23">
        <f>C70</f>
        <v>0.08</v>
      </c>
      <c r="D22" s="244">
        <f t="shared" ref="D22:R22" si="5">IFERROR(IF(D20*$C22&lt;$C$72,$C$72,D20*$C22),"")</f>
        <v>1.1668849840255591</v>
      </c>
      <c r="E22" s="244">
        <f t="shared" si="5"/>
        <v>1.1668849840255591</v>
      </c>
      <c r="F22" s="244">
        <f t="shared" si="5"/>
        <v>1.1943999999999999</v>
      </c>
      <c r="G22" s="244">
        <f t="shared" si="5"/>
        <v>1.2352000000000001</v>
      </c>
      <c r="H22" s="244">
        <f t="shared" si="5"/>
        <v>1.2751999999999999</v>
      </c>
      <c r="I22" s="244">
        <f t="shared" si="5"/>
        <v>1.3552000000000002</v>
      </c>
      <c r="J22" s="244">
        <f t="shared" si="5"/>
        <v>1.5848</v>
      </c>
      <c r="K22" s="244">
        <f t="shared" si="5"/>
        <v>1.7464</v>
      </c>
      <c r="L22" s="244">
        <f t="shared" si="5"/>
        <v>1.9128000000000001</v>
      </c>
      <c r="M22" s="244">
        <f t="shared" si="5"/>
        <v>2.1152000000000002</v>
      </c>
      <c r="N22" s="244">
        <f t="shared" si="5"/>
        <v>2.5783999999999998</v>
      </c>
      <c r="O22" s="244">
        <f t="shared" si="5"/>
        <v>2.7351999999999999</v>
      </c>
      <c r="P22" s="244">
        <f t="shared" si="5"/>
        <v>2.9704000000000002</v>
      </c>
      <c r="Q22" s="244">
        <f t="shared" si="5"/>
        <v>3.2919999999999998</v>
      </c>
      <c r="R22" s="244">
        <f t="shared" si="5"/>
        <v>3.8736000000000002</v>
      </c>
      <c r="S22" s="246"/>
      <c r="AF22" s="6"/>
    </row>
    <row r="23" spans="1:32" s="5" customFormat="1" x14ac:dyDescent="0.15">
      <c r="A23" s="222"/>
      <c r="B23" s="247" t="s">
        <v>58</v>
      </c>
      <c r="C23" s="23">
        <f>C74</f>
        <v>0</v>
      </c>
      <c r="D23" s="248">
        <f>IFERROR(D$20*$C23,"")</f>
        <v>0</v>
      </c>
      <c r="E23" s="248">
        <f t="shared" ref="E23:R23" si="6">IFERROR(E$20*$C23,"")</f>
        <v>0</v>
      </c>
      <c r="F23" s="248">
        <f t="shared" si="6"/>
        <v>0</v>
      </c>
      <c r="G23" s="248">
        <f t="shared" si="6"/>
        <v>0</v>
      </c>
      <c r="H23" s="248">
        <f t="shared" si="6"/>
        <v>0</v>
      </c>
      <c r="I23" s="248">
        <f t="shared" si="6"/>
        <v>0</v>
      </c>
      <c r="J23" s="248">
        <f t="shared" si="6"/>
        <v>0</v>
      </c>
      <c r="K23" s="248">
        <f t="shared" si="6"/>
        <v>0</v>
      </c>
      <c r="L23" s="248">
        <f t="shared" si="6"/>
        <v>0</v>
      </c>
      <c r="M23" s="248">
        <f t="shared" si="6"/>
        <v>0</v>
      </c>
      <c r="N23" s="248">
        <f t="shared" si="6"/>
        <v>0</v>
      </c>
      <c r="O23" s="248">
        <f t="shared" si="6"/>
        <v>0</v>
      </c>
      <c r="P23" s="248">
        <f t="shared" si="6"/>
        <v>0</v>
      </c>
      <c r="Q23" s="248">
        <f t="shared" si="6"/>
        <v>0</v>
      </c>
      <c r="R23" s="248">
        <f t="shared" si="6"/>
        <v>0</v>
      </c>
      <c r="S23" s="246"/>
      <c r="AF23" s="6"/>
    </row>
    <row r="24" spans="1:32" s="5" customFormat="1" ht="11.25" thickBot="1" x14ac:dyDescent="0.2">
      <c r="A24" s="222"/>
      <c r="B24" s="249" t="s">
        <v>185</v>
      </c>
      <c r="C24" s="181"/>
      <c r="D24" s="244">
        <f>IF(D20="","",$C$76/CAO_VVT!$D$9)</f>
        <v>0</v>
      </c>
      <c r="E24" s="244">
        <f>IF(E20="","",$C$76/CAO_VVT!$D$9)</f>
        <v>0</v>
      </c>
      <c r="F24" s="244">
        <f>IF(F20="","",$C$76/CAO_VVT!$D$9)</f>
        <v>0</v>
      </c>
      <c r="G24" s="244">
        <f>IF(G20="","",$C$76/CAO_VVT!$D$9)</f>
        <v>0</v>
      </c>
      <c r="H24" s="244">
        <f>IF(H20="","",$C$76/CAO_VVT!$D$9)</f>
        <v>0</v>
      </c>
      <c r="I24" s="244">
        <f>IF(I20="","",$C$76/CAO_VVT!$D$9)</f>
        <v>0</v>
      </c>
      <c r="J24" s="244">
        <f>IF(J20="","",$C$76/CAO_VVT!$D$9)</f>
        <v>0</v>
      </c>
      <c r="K24" s="244">
        <f>IF(K20="","",$C$76/CAO_VVT!$D$9)</f>
        <v>0</v>
      </c>
      <c r="L24" s="244">
        <f>IF(L20="","",$C$76/CAO_VVT!$D$9)</f>
        <v>0</v>
      </c>
      <c r="M24" s="244">
        <f>IF(M20="","",$C$76/CAO_VVT!$D$9)</f>
        <v>0</v>
      </c>
      <c r="N24" s="244">
        <f>IF(N20="","",$C$76/CAO_VVT!$D$9)</f>
        <v>0</v>
      </c>
      <c r="O24" s="244">
        <f>IF(O20="","",$C$76/CAO_VVT!$D$9)</f>
        <v>0</v>
      </c>
      <c r="P24" s="244">
        <f>IF(P20="","",$C$76/CAO_VVT!$D$9)</f>
        <v>0</v>
      </c>
      <c r="Q24" s="244">
        <f>IF(Q20="","",$C$76/CAO_VVT!$D$9)</f>
        <v>0</v>
      </c>
      <c r="R24" s="244">
        <f>IF(R20="","",$C$76/CAO_VVT!$D$9)</f>
        <v>0</v>
      </c>
      <c r="S24" s="246"/>
      <c r="AF24" s="6"/>
    </row>
    <row r="25" spans="1:32" s="5" customFormat="1" ht="11.25" thickTop="1" x14ac:dyDescent="0.15">
      <c r="A25" s="222"/>
      <c r="B25" s="250" t="s">
        <v>73</v>
      </c>
      <c r="C25" s="436"/>
      <c r="D25" s="252">
        <f t="shared" ref="D25:R25" si="7">SUM(D20:D24)</f>
        <v>14.907263045793398</v>
      </c>
      <c r="E25" s="252">
        <f t="shared" si="7"/>
        <v>16.457263045793397</v>
      </c>
      <c r="F25" s="252">
        <f t="shared" si="7"/>
        <v>17.368068999999998</v>
      </c>
      <c r="G25" s="252">
        <f t="shared" si="7"/>
        <v>17.961351999999998</v>
      </c>
      <c r="H25" s="252">
        <f t="shared" si="7"/>
        <v>18.543002000000001</v>
      </c>
      <c r="I25" s="252">
        <f t="shared" si="7"/>
        <v>19.706302000000001</v>
      </c>
      <c r="J25" s="252">
        <f t="shared" si="7"/>
        <v>23.044972999999999</v>
      </c>
      <c r="K25" s="252">
        <f t="shared" si="7"/>
        <v>25.394839000000001</v>
      </c>
      <c r="L25" s="252">
        <f t="shared" si="7"/>
        <v>27.814503000000002</v>
      </c>
      <c r="M25" s="252">
        <f t="shared" si="7"/>
        <v>30.757652000000004</v>
      </c>
      <c r="N25" s="252">
        <f t="shared" si="7"/>
        <v>37.493158999999999</v>
      </c>
      <c r="O25" s="252">
        <f t="shared" si="7"/>
        <v>39.773226999999999</v>
      </c>
      <c r="P25" s="252">
        <f t="shared" si="7"/>
        <v>43.193328999999999</v>
      </c>
      <c r="Q25" s="252">
        <f t="shared" si="7"/>
        <v>47.869794999999996</v>
      </c>
      <c r="R25" s="252">
        <f t="shared" si="7"/>
        <v>56.326986000000005</v>
      </c>
      <c r="S25" s="245"/>
      <c r="AF25" s="6"/>
    </row>
    <row r="26" spans="1:32" s="5" customFormat="1" ht="11.25" thickBot="1" x14ac:dyDescent="0.2">
      <c r="A26" s="222"/>
      <c r="B26" s="253" t="s">
        <v>49</v>
      </c>
      <c r="C26" s="437"/>
      <c r="D26" s="255">
        <f t="shared" ref="D26:R26" si="8">D112*SUM(D20:D23)</f>
        <v>0</v>
      </c>
      <c r="E26" s="255">
        <f t="shared" si="8"/>
        <v>0</v>
      </c>
      <c r="F26" s="255">
        <f t="shared" si="8"/>
        <v>0</v>
      </c>
      <c r="G26" s="255">
        <f t="shared" si="8"/>
        <v>0</v>
      </c>
      <c r="H26" s="255">
        <f t="shared" si="8"/>
        <v>0</v>
      </c>
      <c r="I26" s="255">
        <f t="shared" si="8"/>
        <v>0</v>
      </c>
      <c r="J26" s="255">
        <f t="shared" si="8"/>
        <v>0</v>
      </c>
      <c r="K26" s="255">
        <f t="shared" si="8"/>
        <v>0</v>
      </c>
      <c r="L26" s="255">
        <f t="shared" si="8"/>
        <v>0</v>
      </c>
      <c r="M26" s="255">
        <f t="shared" si="8"/>
        <v>0</v>
      </c>
      <c r="N26" s="255">
        <f t="shared" si="8"/>
        <v>0</v>
      </c>
      <c r="O26" s="255">
        <f t="shared" si="8"/>
        <v>0</v>
      </c>
      <c r="P26" s="255">
        <f t="shared" si="8"/>
        <v>0</v>
      </c>
      <c r="Q26" s="255">
        <f t="shared" si="8"/>
        <v>0</v>
      </c>
      <c r="R26" s="255">
        <f t="shared" si="8"/>
        <v>0</v>
      </c>
      <c r="S26" s="246"/>
      <c r="AF26" s="6"/>
    </row>
    <row r="27" spans="1:32" s="5" customFormat="1" ht="12" thickTop="1" thickBot="1" x14ac:dyDescent="0.2">
      <c r="A27" s="222"/>
      <c r="B27" s="256" t="s">
        <v>75</v>
      </c>
      <c r="C27" s="438"/>
      <c r="D27" s="258">
        <f>SUM(D25:D26)</f>
        <v>14.907263045793398</v>
      </c>
      <c r="E27" s="258">
        <f>SUM(E25:E26)</f>
        <v>16.457263045793397</v>
      </c>
      <c r="F27" s="258">
        <f>SUM(F25:F26)</f>
        <v>17.368068999999998</v>
      </c>
      <c r="G27" s="258">
        <f>SUM(G25:G26)</f>
        <v>17.961351999999998</v>
      </c>
      <c r="H27" s="258">
        <f>SUM(H25:H26)</f>
        <v>18.543002000000001</v>
      </c>
      <c r="I27" s="258">
        <f t="shared" ref="I27:O27" si="9">SUM(I25:I26)</f>
        <v>19.706302000000001</v>
      </c>
      <c r="J27" s="258">
        <f t="shared" si="9"/>
        <v>23.044972999999999</v>
      </c>
      <c r="K27" s="258">
        <f>SUM(K25:K26)</f>
        <v>25.394839000000001</v>
      </c>
      <c r="L27" s="258">
        <f>SUM(L25:L26)</f>
        <v>27.814503000000002</v>
      </c>
      <c r="M27" s="258">
        <f>SUM(M25:M26)</f>
        <v>30.757652000000004</v>
      </c>
      <c r="N27" s="258">
        <f>SUM(N25:N26)</f>
        <v>37.493158999999999</v>
      </c>
      <c r="O27" s="258">
        <f t="shared" si="9"/>
        <v>39.773226999999999</v>
      </c>
      <c r="P27" s="258">
        <f>SUM(P25:P26)</f>
        <v>43.193328999999999</v>
      </c>
      <c r="Q27" s="258">
        <f>SUM(Q25:Q26)</f>
        <v>47.869794999999996</v>
      </c>
      <c r="R27" s="258">
        <f>SUM(R25:R26)</f>
        <v>56.326986000000005</v>
      </c>
      <c r="S27" s="246"/>
      <c r="AF27" s="6"/>
    </row>
    <row r="28" spans="1:32" s="5" customFormat="1" ht="11.25" thickTop="1" x14ac:dyDescent="0.15">
      <c r="A28" s="222"/>
      <c r="B28" s="259" t="s">
        <v>282</v>
      </c>
      <c r="C28" s="429">
        <f>D139</f>
        <v>0.87358892438764635</v>
      </c>
      <c r="D28" s="252">
        <f>D27/$C28</f>
        <v>17.064391076435452</v>
      </c>
      <c r="E28" s="252">
        <f>E27/$C28</f>
        <v>18.838680970376693</v>
      </c>
      <c r="F28" s="252">
        <f>F27/$C28</f>
        <v>19.881283421918809</v>
      </c>
      <c r="G28" s="252">
        <f>G27/$C28</f>
        <v>20.560416345239545</v>
      </c>
      <c r="H28" s="252">
        <f>H27/$C28</f>
        <v>21.226232936730469</v>
      </c>
      <c r="I28" s="252">
        <f t="shared" ref="I28:L28" si="10">I27/$C28</f>
        <v>22.557866119712305</v>
      </c>
      <c r="J28" s="252">
        <f t="shared" si="10"/>
        <v>26.379653354870172</v>
      </c>
      <c r="K28" s="252">
        <f>K27/$C28</f>
        <v>29.06955238449348</v>
      </c>
      <c r="L28" s="252">
        <f t="shared" si="10"/>
        <v>31.839349405095703</v>
      </c>
      <c r="M28" s="252">
        <f t="shared" ref="M28:Q28" si="11">M27/$C28</f>
        <v>35.208381358039752</v>
      </c>
      <c r="N28" s="252">
        <f t="shared" si="11"/>
        <v>42.918537487504572</v>
      </c>
      <c r="O28" s="252">
        <f t="shared" si="11"/>
        <v>45.528538526148971</v>
      </c>
      <c r="P28" s="252">
        <f t="shared" si="11"/>
        <v>49.443540084115568</v>
      </c>
      <c r="Q28" s="252">
        <f t="shared" si="11"/>
        <v>54.796705479702545</v>
      </c>
      <c r="R28" s="252">
        <f>R27/$C28</f>
        <v>64.477678719980503</v>
      </c>
      <c r="AF28" s="6"/>
    </row>
    <row r="29" spans="1:32" s="5" customFormat="1" ht="11.25" thickBot="1" x14ac:dyDescent="0.2">
      <c r="A29" s="222"/>
      <c r="B29" s="260" t="s">
        <v>283</v>
      </c>
      <c r="C29" s="443"/>
      <c r="D29" s="261">
        <f t="shared" ref="D29:R29" si="12">IF(D20="","",$C$148)</f>
        <v>0</v>
      </c>
      <c r="E29" s="261">
        <f t="shared" si="12"/>
        <v>0</v>
      </c>
      <c r="F29" s="261">
        <f t="shared" si="12"/>
        <v>0</v>
      </c>
      <c r="G29" s="261">
        <f t="shared" si="12"/>
        <v>0</v>
      </c>
      <c r="H29" s="261">
        <f t="shared" si="12"/>
        <v>0</v>
      </c>
      <c r="I29" s="261">
        <f t="shared" si="12"/>
        <v>0</v>
      </c>
      <c r="J29" s="261">
        <f t="shared" si="12"/>
        <v>0</v>
      </c>
      <c r="K29" s="261">
        <f t="shared" si="12"/>
        <v>0</v>
      </c>
      <c r="L29" s="261">
        <f t="shared" si="12"/>
        <v>0</v>
      </c>
      <c r="M29" s="261">
        <f t="shared" si="12"/>
        <v>0</v>
      </c>
      <c r="N29" s="261">
        <f t="shared" si="12"/>
        <v>0</v>
      </c>
      <c r="O29" s="261">
        <f t="shared" si="12"/>
        <v>0</v>
      </c>
      <c r="P29" s="261">
        <f t="shared" si="12"/>
        <v>0</v>
      </c>
      <c r="Q29" s="261">
        <f t="shared" si="12"/>
        <v>0</v>
      </c>
      <c r="R29" s="261">
        <f t="shared" si="12"/>
        <v>0</v>
      </c>
      <c r="AF29" s="6"/>
    </row>
    <row r="30" spans="1:32" s="5" customFormat="1" ht="11.25" thickTop="1" x14ac:dyDescent="0.15">
      <c r="A30" s="222"/>
      <c r="B30" s="256" t="s">
        <v>122</v>
      </c>
      <c r="C30" s="438"/>
      <c r="D30" s="258">
        <f>SUM(D28:D29)</f>
        <v>17.064391076435452</v>
      </c>
      <c r="E30" s="258">
        <f t="shared" ref="E30:Q30" si="13">SUM(E28:E29)</f>
        <v>18.838680970376693</v>
      </c>
      <c r="F30" s="258">
        <f t="shared" si="13"/>
        <v>19.881283421918809</v>
      </c>
      <c r="G30" s="258">
        <f t="shared" si="13"/>
        <v>20.560416345239545</v>
      </c>
      <c r="H30" s="258">
        <f t="shared" si="13"/>
        <v>21.226232936730469</v>
      </c>
      <c r="I30" s="258">
        <f>SUM(I28:I29)</f>
        <v>22.557866119712305</v>
      </c>
      <c r="J30" s="258">
        <f t="shared" si="13"/>
        <v>26.379653354870172</v>
      </c>
      <c r="K30" s="258">
        <f t="shared" si="13"/>
        <v>29.06955238449348</v>
      </c>
      <c r="L30" s="258">
        <f t="shared" si="13"/>
        <v>31.839349405095703</v>
      </c>
      <c r="M30" s="258">
        <f t="shared" si="13"/>
        <v>35.208381358039752</v>
      </c>
      <c r="N30" s="258">
        <f t="shared" si="13"/>
        <v>42.918537487504572</v>
      </c>
      <c r="O30" s="258">
        <f t="shared" si="13"/>
        <v>45.528538526148971</v>
      </c>
      <c r="P30" s="258">
        <f t="shared" si="13"/>
        <v>49.443540084115568</v>
      </c>
      <c r="Q30" s="258">
        <f t="shared" si="13"/>
        <v>54.796705479702545</v>
      </c>
      <c r="R30" s="258">
        <f>SUM(R28:R29)</f>
        <v>64.477678719980503</v>
      </c>
      <c r="AF30" s="6"/>
    </row>
    <row r="31" spans="1:32" s="5" customFormat="1" x14ac:dyDescent="0.15">
      <c r="A31" s="222"/>
      <c r="B31" s="262"/>
      <c r="C31" s="439"/>
      <c r="D31" s="217"/>
      <c r="E31" s="217"/>
      <c r="F31" s="237"/>
      <c r="G31" s="237"/>
      <c r="H31" s="237"/>
      <c r="I31" s="237"/>
      <c r="J31" s="237"/>
      <c r="K31" s="237"/>
      <c r="L31" s="237"/>
      <c r="M31" s="237"/>
      <c r="N31" s="237"/>
      <c r="O31" s="237"/>
      <c r="P31" s="237"/>
      <c r="Q31" s="237"/>
      <c r="R31" s="145"/>
      <c r="AF31" s="6"/>
    </row>
    <row r="32" spans="1:32" s="5" customFormat="1" x14ac:dyDescent="0.15">
      <c r="A32" s="222"/>
      <c r="B32" s="264" t="s">
        <v>284</v>
      </c>
      <c r="C32" s="17">
        <f>E195</f>
        <v>0</v>
      </c>
      <c r="D32" s="244">
        <f>$C32*D$30</f>
        <v>0</v>
      </c>
      <c r="E32" s="244">
        <f t="shared" ref="E32:Q34" si="14">$C32*E$30</f>
        <v>0</v>
      </c>
      <c r="F32" s="244">
        <f t="shared" si="14"/>
        <v>0</v>
      </c>
      <c r="G32" s="244">
        <f>$C32*G$30</f>
        <v>0</v>
      </c>
      <c r="H32" s="244">
        <f t="shared" si="14"/>
        <v>0</v>
      </c>
      <c r="I32" s="244">
        <f>$C32*I$30</f>
        <v>0</v>
      </c>
      <c r="J32" s="244">
        <f t="shared" si="14"/>
        <v>0</v>
      </c>
      <c r="K32" s="244">
        <f>$C32*K$30</f>
        <v>0</v>
      </c>
      <c r="L32" s="244">
        <f t="shared" si="14"/>
        <v>0</v>
      </c>
      <c r="M32" s="244">
        <f t="shared" si="14"/>
        <v>0</v>
      </c>
      <c r="N32" s="244">
        <f t="shared" si="14"/>
        <v>0</v>
      </c>
      <c r="O32" s="244">
        <f t="shared" si="14"/>
        <v>0</v>
      </c>
      <c r="P32" s="244">
        <f t="shared" si="14"/>
        <v>0</v>
      </c>
      <c r="Q32" s="244">
        <f t="shared" si="14"/>
        <v>0</v>
      </c>
      <c r="R32" s="244">
        <f>$C32*R$30</f>
        <v>0</v>
      </c>
      <c r="AF32" s="6"/>
    </row>
    <row r="33" spans="1:32" s="5" customFormat="1" x14ac:dyDescent="0.15">
      <c r="A33" s="222"/>
      <c r="B33" s="241" t="s">
        <v>285</v>
      </c>
      <c r="C33" s="17">
        <f>E196</f>
        <v>0</v>
      </c>
      <c r="D33" s="244">
        <f>$C33*D$30</f>
        <v>0</v>
      </c>
      <c r="E33" s="244">
        <f t="shared" si="14"/>
        <v>0</v>
      </c>
      <c r="F33" s="244">
        <f t="shared" si="14"/>
        <v>0</v>
      </c>
      <c r="G33" s="244">
        <f>$C33*G$30</f>
        <v>0</v>
      </c>
      <c r="H33" s="244">
        <f t="shared" si="14"/>
        <v>0</v>
      </c>
      <c r="I33" s="244">
        <f>$C33*I$30</f>
        <v>0</v>
      </c>
      <c r="J33" s="244">
        <f t="shared" si="14"/>
        <v>0</v>
      </c>
      <c r="K33" s="244">
        <f t="shared" si="14"/>
        <v>0</v>
      </c>
      <c r="L33" s="244">
        <f t="shared" si="14"/>
        <v>0</v>
      </c>
      <c r="M33" s="244">
        <f t="shared" si="14"/>
        <v>0</v>
      </c>
      <c r="N33" s="244">
        <f>$C33*N$30</f>
        <v>0</v>
      </c>
      <c r="O33" s="244">
        <f t="shared" si="14"/>
        <v>0</v>
      </c>
      <c r="P33" s="244">
        <f t="shared" si="14"/>
        <v>0</v>
      </c>
      <c r="Q33" s="244">
        <f t="shared" si="14"/>
        <v>0</v>
      </c>
      <c r="R33" s="244">
        <f>$C33*R$30</f>
        <v>0</v>
      </c>
      <c r="AF33" s="6"/>
    </row>
    <row r="34" spans="1:32" s="5" customFormat="1" ht="11.25" thickBot="1" x14ac:dyDescent="0.2">
      <c r="A34" s="222"/>
      <c r="B34" s="241" t="s">
        <v>286</v>
      </c>
      <c r="C34" s="17">
        <f>E197</f>
        <v>0</v>
      </c>
      <c r="D34" s="244">
        <f>$C34*D$30</f>
        <v>0</v>
      </c>
      <c r="E34" s="244">
        <f t="shared" si="14"/>
        <v>0</v>
      </c>
      <c r="F34" s="244">
        <f t="shared" si="14"/>
        <v>0</v>
      </c>
      <c r="G34" s="244">
        <f>$C34*G$30</f>
        <v>0</v>
      </c>
      <c r="H34" s="244">
        <f t="shared" si="14"/>
        <v>0</v>
      </c>
      <c r="I34" s="244">
        <f>$C34*I$30</f>
        <v>0</v>
      </c>
      <c r="J34" s="244">
        <f t="shared" si="14"/>
        <v>0</v>
      </c>
      <c r="K34" s="244">
        <f t="shared" si="14"/>
        <v>0</v>
      </c>
      <c r="L34" s="244">
        <f>$C34*L$30</f>
        <v>0</v>
      </c>
      <c r="M34" s="244">
        <f t="shared" si="14"/>
        <v>0</v>
      </c>
      <c r="N34" s="244">
        <f t="shared" si="14"/>
        <v>0</v>
      </c>
      <c r="O34" s="244">
        <f t="shared" si="14"/>
        <v>0</v>
      </c>
      <c r="P34" s="244">
        <f t="shared" si="14"/>
        <v>0</v>
      </c>
      <c r="Q34" s="244">
        <f t="shared" si="14"/>
        <v>0</v>
      </c>
      <c r="R34" s="244">
        <f>$C34*R$30</f>
        <v>0</v>
      </c>
      <c r="AF34" s="6"/>
    </row>
    <row r="35" spans="1:32" s="5" customFormat="1" ht="11.25" thickTop="1" x14ac:dyDescent="0.15">
      <c r="A35" s="265"/>
      <c r="B35" s="259" t="s">
        <v>292</v>
      </c>
      <c r="C35" s="24"/>
      <c r="D35" s="252">
        <f>SUM(D30,D32:D34)</f>
        <v>17.064391076435452</v>
      </c>
      <c r="E35" s="252">
        <f t="shared" ref="E35:R35" si="15">SUM(E30,E32:E34)</f>
        <v>18.838680970376693</v>
      </c>
      <c r="F35" s="252">
        <f t="shared" si="15"/>
        <v>19.881283421918809</v>
      </c>
      <c r="G35" s="252">
        <f t="shared" si="15"/>
        <v>20.560416345239545</v>
      </c>
      <c r="H35" s="252">
        <f>SUM(H30,H32:H34)</f>
        <v>21.226232936730469</v>
      </c>
      <c r="I35" s="252">
        <f t="shared" si="15"/>
        <v>22.557866119712305</v>
      </c>
      <c r="J35" s="252">
        <f t="shared" si="15"/>
        <v>26.379653354870172</v>
      </c>
      <c r="K35" s="252">
        <f t="shared" si="15"/>
        <v>29.06955238449348</v>
      </c>
      <c r="L35" s="252">
        <f>SUM(L30,L32:L34)</f>
        <v>31.839349405095703</v>
      </c>
      <c r="M35" s="252">
        <f t="shared" si="15"/>
        <v>35.208381358039752</v>
      </c>
      <c r="N35" s="252">
        <f>SUM(N30,N32:N34)</f>
        <v>42.918537487504572</v>
      </c>
      <c r="O35" s="252">
        <f t="shared" si="15"/>
        <v>45.528538526148971</v>
      </c>
      <c r="P35" s="252">
        <f t="shared" si="15"/>
        <v>49.443540084115568</v>
      </c>
      <c r="Q35" s="252">
        <f t="shared" si="15"/>
        <v>54.796705479702545</v>
      </c>
      <c r="R35" s="252">
        <f t="shared" si="15"/>
        <v>64.477678719980503</v>
      </c>
      <c r="AF35" s="6"/>
    </row>
    <row r="36" spans="1:32" s="5" customFormat="1" x14ac:dyDescent="0.15">
      <c r="A36" s="265"/>
      <c r="B36" s="266" t="str">
        <f>B178</f>
        <v>Opslag kosten gemeentelijke eisen</v>
      </c>
      <c r="C36" s="17">
        <f>C178</f>
        <v>0</v>
      </c>
      <c r="D36" s="255">
        <f>$C36*D$35</f>
        <v>0</v>
      </c>
      <c r="E36" s="255">
        <f t="shared" ref="E36:Q37" si="16">$C36*E$35</f>
        <v>0</v>
      </c>
      <c r="F36" s="255">
        <f t="shared" si="16"/>
        <v>0</v>
      </c>
      <c r="G36" s="255">
        <f t="shared" si="16"/>
        <v>0</v>
      </c>
      <c r="H36" s="255">
        <f>$C36*H$35</f>
        <v>0</v>
      </c>
      <c r="I36" s="255">
        <f t="shared" si="16"/>
        <v>0</v>
      </c>
      <c r="J36" s="255">
        <f t="shared" si="16"/>
        <v>0</v>
      </c>
      <c r="K36" s="255">
        <f>$C36*K$35</f>
        <v>0</v>
      </c>
      <c r="L36" s="255">
        <f t="shared" si="16"/>
        <v>0</v>
      </c>
      <c r="M36" s="255">
        <f t="shared" si="16"/>
        <v>0</v>
      </c>
      <c r="N36" s="255">
        <f t="shared" si="16"/>
        <v>0</v>
      </c>
      <c r="O36" s="255">
        <f t="shared" si="16"/>
        <v>0</v>
      </c>
      <c r="P36" s="255">
        <f t="shared" si="16"/>
        <v>0</v>
      </c>
      <c r="Q36" s="255">
        <f t="shared" si="16"/>
        <v>0</v>
      </c>
      <c r="R36" s="255">
        <f>$C36*R$35</f>
        <v>0</v>
      </c>
      <c r="AF36" s="6"/>
    </row>
    <row r="37" spans="1:32" s="5" customFormat="1" ht="11.25" thickBot="1" x14ac:dyDescent="0.2">
      <c r="A37" s="265"/>
      <c r="B37" s="267" t="s">
        <v>80</v>
      </c>
      <c r="C37" s="26">
        <f>C188</f>
        <v>0</v>
      </c>
      <c r="D37" s="261">
        <f>$C37*D$35</f>
        <v>0</v>
      </c>
      <c r="E37" s="261">
        <f t="shared" si="16"/>
        <v>0</v>
      </c>
      <c r="F37" s="261">
        <f t="shared" si="16"/>
        <v>0</v>
      </c>
      <c r="G37" s="261">
        <f t="shared" si="16"/>
        <v>0</v>
      </c>
      <c r="H37" s="261">
        <f>$C37*H$35</f>
        <v>0</v>
      </c>
      <c r="I37" s="261">
        <f t="shared" si="16"/>
        <v>0</v>
      </c>
      <c r="J37" s="261">
        <f t="shared" si="16"/>
        <v>0</v>
      </c>
      <c r="K37" s="261">
        <f>$C37*K$35</f>
        <v>0</v>
      </c>
      <c r="L37" s="261">
        <f t="shared" si="16"/>
        <v>0</v>
      </c>
      <c r="M37" s="261">
        <f t="shared" si="16"/>
        <v>0</v>
      </c>
      <c r="N37" s="261">
        <f t="shared" si="16"/>
        <v>0</v>
      </c>
      <c r="O37" s="261">
        <f t="shared" si="16"/>
        <v>0</v>
      </c>
      <c r="P37" s="261">
        <f t="shared" si="16"/>
        <v>0</v>
      </c>
      <c r="Q37" s="261">
        <f t="shared" si="16"/>
        <v>0</v>
      </c>
      <c r="R37" s="261">
        <f>$C37*R$35</f>
        <v>0</v>
      </c>
      <c r="AF37" s="6"/>
    </row>
    <row r="38" spans="1:32" s="5" customFormat="1" ht="11.25" thickTop="1" x14ac:dyDescent="0.15">
      <c r="A38" s="265"/>
      <c r="B38" s="259" t="s">
        <v>81</v>
      </c>
      <c r="C38" s="24"/>
      <c r="D38" s="252">
        <f>SUM(D35:D37)</f>
        <v>17.064391076435452</v>
      </c>
      <c r="E38" s="252">
        <f>SUM(E35:E37)</f>
        <v>18.838680970376693</v>
      </c>
      <c r="F38" s="252">
        <f t="shared" ref="F38:L38" si="17">SUM(F35:F37)</f>
        <v>19.881283421918809</v>
      </c>
      <c r="G38" s="252">
        <f t="shared" si="17"/>
        <v>20.560416345239545</v>
      </c>
      <c r="H38" s="252">
        <f>SUM(H35:H37)</f>
        <v>21.226232936730469</v>
      </c>
      <c r="I38" s="252">
        <f>SUM(I35:I37)</f>
        <v>22.557866119712305</v>
      </c>
      <c r="J38" s="252">
        <f t="shared" si="17"/>
        <v>26.379653354870172</v>
      </c>
      <c r="K38" s="252">
        <f>SUM(K35:K37)</f>
        <v>29.06955238449348</v>
      </c>
      <c r="L38" s="252">
        <f t="shared" si="17"/>
        <v>31.839349405095703</v>
      </c>
      <c r="M38" s="252">
        <f>SUM(M35:M37)</f>
        <v>35.208381358039752</v>
      </c>
      <c r="N38" s="252">
        <f t="shared" ref="N38:Q38" si="18">SUM(N35:N37)</f>
        <v>42.918537487504572</v>
      </c>
      <c r="O38" s="252">
        <f>SUM(O35:O37)</f>
        <v>45.528538526148971</v>
      </c>
      <c r="P38" s="252">
        <f t="shared" si="18"/>
        <v>49.443540084115568</v>
      </c>
      <c r="Q38" s="252">
        <f t="shared" si="18"/>
        <v>54.796705479702545</v>
      </c>
      <c r="R38" s="252">
        <f>SUM(R35:R37)</f>
        <v>64.477678719980503</v>
      </c>
      <c r="AF38" s="6"/>
    </row>
    <row r="39" spans="1:32" s="5" customFormat="1" x14ac:dyDescent="0.15">
      <c r="A39" s="265"/>
      <c r="B39" s="268"/>
      <c r="C39" s="146"/>
      <c r="D39" s="269"/>
      <c r="E39" s="269"/>
      <c r="F39" s="269"/>
      <c r="G39" s="269"/>
      <c r="H39" s="269"/>
      <c r="I39" s="269"/>
      <c r="J39" s="269"/>
      <c r="K39" s="269"/>
      <c r="L39" s="269"/>
      <c r="M39" s="269"/>
      <c r="N39" s="269"/>
      <c r="O39" s="269"/>
      <c r="P39" s="269"/>
      <c r="Q39" s="269"/>
      <c r="R39" s="270"/>
      <c r="AF39" s="6"/>
    </row>
    <row r="40" spans="1:32" s="5" customFormat="1" x14ac:dyDescent="0.15">
      <c r="A40" s="265"/>
      <c r="B40" s="241" t="s">
        <v>94</v>
      </c>
      <c r="C40" s="444"/>
      <c r="D40" s="272">
        <f>D63</f>
        <v>0</v>
      </c>
      <c r="E40" s="272">
        <f t="shared" ref="E40:I40" si="19">E63</f>
        <v>0</v>
      </c>
      <c r="F40" s="272">
        <f t="shared" si="19"/>
        <v>0</v>
      </c>
      <c r="G40" s="272">
        <f t="shared" si="19"/>
        <v>0</v>
      </c>
      <c r="H40" s="272">
        <f>H63</f>
        <v>0</v>
      </c>
      <c r="I40" s="272">
        <f t="shared" si="19"/>
        <v>0</v>
      </c>
      <c r="J40" s="272">
        <f t="shared" ref="J40:O40" si="20">J63</f>
        <v>0</v>
      </c>
      <c r="K40" s="272">
        <f t="shared" si="20"/>
        <v>0</v>
      </c>
      <c r="L40" s="272">
        <f>L63</f>
        <v>0</v>
      </c>
      <c r="M40" s="272">
        <f t="shared" si="20"/>
        <v>0</v>
      </c>
      <c r="N40" s="272">
        <f t="shared" si="20"/>
        <v>0</v>
      </c>
      <c r="O40" s="272">
        <f t="shared" si="20"/>
        <v>0</v>
      </c>
      <c r="P40" s="272">
        <f>P63</f>
        <v>0</v>
      </c>
      <c r="Q40" s="272">
        <f>Q63</f>
        <v>0</v>
      </c>
      <c r="R40" s="272">
        <f>R63</f>
        <v>0</v>
      </c>
      <c r="S40" s="273"/>
      <c r="AF40" s="6"/>
    </row>
    <row r="41" spans="1:32" s="5" customFormat="1" x14ac:dyDescent="0.15">
      <c r="A41" s="265"/>
      <c r="B41" s="274" t="s">
        <v>296</v>
      </c>
      <c r="C41" s="445"/>
      <c r="D41" s="8"/>
      <c r="E41" s="8"/>
      <c r="F41" s="8"/>
      <c r="G41" s="8"/>
      <c r="H41" s="237"/>
      <c r="I41" s="237"/>
      <c r="J41" s="237"/>
      <c r="K41" s="237"/>
      <c r="L41" s="237"/>
      <c r="M41" s="237"/>
      <c r="N41" s="237"/>
      <c r="O41" s="237"/>
      <c r="P41" s="237"/>
      <c r="Q41" s="237"/>
      <c r="R41" s="145"/>
      <c r="S41" s="276">
        <f>SUMPRODUCT(D38:R38,D40:R40)</f>
        <v>0</v>
      </c>
      <c r="AF41" s="6"/>
    </row>
    <row r="42" spans="1:32" s="5" customFormat="1" x14ac:dyDescent="0.15">
      <c r="A42" s="265"/>
      <c r="B42" s="234"/>
      <c r="C42" s="446"/>
      <c r="S42" s="277"/>
      <c r="AF42" s="6"/>
    </row>
    <row r="43" spans="1:32" s="5" customFormat="1" x14ac:dyDescent="0.15">
      <c r="A43" s="265"/>
      <c r="B43" s="274"/>
      <c r="C43" s="445"/>
      <c r="D43" s="8"/>
      <c r="E43" s="8"/>
      <c r="F43" s="8"/>
      <c r="G43" s="8"/>
      <c r="H43" s="8"/>
      <c r="I43" s="278"/>
      <c r="AF43" s="6"/>
    </row>
    <row r="44" spans="1:32" s="5" customFormat="1" x14ac:dyDescent="0.15">
      <c r="A44" s="222"/>
      <c r="B44" s="223" t="s">
        <v>281</v>
      </c>
      <c r="C44" s="441"/>
      <c r="D44" s="225"/>
      <c r="E44" s="225"/>
      <c r="F44" s="225"/>
      <c r="G44" s="225"/>
      <c r="H44" s="225"/>
      <c r="I44" s="226"/>
      <c r="AF44" s="6"/>
    </row>
    <row r="45" spans="1:32" s="5" customFormat="1" x14ac:dyDescent="0.15">
      <c r="A45" s="265"/>
      <c r="B45" s="279"/>
      <c r="C45" s="447"/>
      <c r="D45" s="238" t="s">
        <v>273</v>
      </c>
      <c r="E45" s="238" t="s">
        <v>274</v>
      </c>
      <c r="F45" s="238" t="s">
        <v>275</v>
      </c>
      <c r="G45" s="238" t="s">
        <v>276</v>
      </c>
      <c r="H45" s="238" t="s">
        <v>280</v>
      </c>
      <c r="I45" s="239" t="s">
        <v>279</v>
      </c>
      <c r="AF45" s="6"/>
    </row>
    <row r="46" spans="1:32" s="5" customFormat="1" x14ac:dyDescent="0.15">
      <c r="A46" s="265"/>
      <c r="B46" s="280" t="s">
        <v>277</v>
      </c>
      <c r="C46" s="208"/>
      <c r="D46" s="248">
        <f>IF(C159=0,SUMPRODUCT(D28:R28,D40:R40),SUMPRODUCT(D28:R28,D40:R40)+(C156/C159)*SUMPRODUCT(D32:R32,D40:R40))</f>
        <v>0</v>
      </c>
      <c r="E46" s="248">
        <f t="shared" ref="E46:I47" si="21">D46*(1+C170)</f>
        <v>0</v>
      </c>
      <c r="F46" s="248">
        <f t="shared" si="21"/>
        <v>0</v>
      </c>
      <c r="G46" s="248">
        <f t="shared" si="21"/>
        <v>0</v>
      </c>
      <c r="H46" s="248">
        <f t="shared" si="21"/>
        <v>0</v>
      </c>
      <c r="I46" s="248">
        <f t="shared" si="21"/>
        <v>0</v>
      </c>
      <c r="AF46" s="6"/>
    </row>
    <row r="47" spans="1:32" s="5" customFormat="1" ht="11.25" thickBot="1" x14ac:dyDescent="0.2">
      <c r="A47" s="265"/>
      <c r="B47" s="241" t="s">
        <v>278</v>
      </c>
      <c r="C47" s="208"/>
      <c r="D47" s="244">
        <f>IF(C159=0,SUMPRODUCT(D29:R29,D40:R40)+SUMPRODUCT(D33:R33,D40:R40)+SUMPRODUCT(D34:R34,D40:R40),SUMPRODUCT(D29:R29,D40:R40)+SUMPRODUCT(D33:R33,D40:R40)+SUMPRODUCT(D34:R34,D40:R40)+((C157+C158)/C159)*SUMPRODUCT(D32:R32,D40:R40))</f>
        <v>0</v>
      </c>
      <c r="E47" s="248">
        <f t="shared" si="21"/>
        <v>0</v>
      </c>
      <c r="F47" s="248">
        <f t="shared" si="21"/>
        <v>0</v>
      </c>
      <c r="G47" s="248">
        <f t="shared" si="21"/>
        <v>0</v>
      </c>
      <c r="H47" s="248">
        <f t="shared" si="21"/>
        <v>0</v>
      </c>
      <c r="I47" s="248">
        <f t="shared" si="21"/>
        <v>0</v>
      </c>
      <c r="AF47" s="6"/>
    </row>
    <row r="48" spans="1:32" s="5" customFormat="1" ht="11.25" thickTop="1" x14ac:dyDescent="0.15">
      <c r="A48" s="265"/>
      <c r="B48" s="259" t="s">
        <v>293</v>
      </c>
      <c r="C48" s="24"/>
      <c r="D48" s="252">
        <f>SUM(D46:D47)</f>
        <v>0</v>
      </c>
      <c r="E48" s="252">
        <f>SUM(E46:E47)</f>
        <v>0</v>
      </c>
      <c r="F48" s="252">
        <f t="shared" ref="F48:I48" si="22">SUM(F46:F47)</f>
        <v>0</v>
      </c>
      <c r="G48" s="252">
        <f t="shared" si="22"/>
        <v>0</v>
      </c>
      <c r="H48" s="252">
        <f>SUM(H46:H47)</f>
        <v>0</v>
      </c>
      <c r="I48" s="252">
        <f t="shared" si="22"/>
        <v>0</v>
      </c>
      <c r="AF48" s="6"/>
    </row>
    <row r="49" spans="1:32" s="5" customFormat="1" ht="11.25" thickBot="1" x14ac:dyDescent="0.2">
      <c r="A49" s="265"/>
      <c r="B49" s="7" t="s">
        <v>291</v>
      </c>
      <c r="C49" s="197">
        <f>C36+C37</f>
        <v>0</v>
      </c>
      <c r="D49" s="248">
        <f>D48*$C49</f>
        <v>0</v>
      </c>
      <c r="E49" s="248">
        <f>E48*$C49</f>
        <v>0</v>
      </c>
      <c r="F49" s="248">
        <f>F48*$C49</f>
        <v>0</v>
      </c>
      <c r="G49" s="248">
        <f>G48*$C49</f>
        <v>0</v>
      </c>
      <c r="H49" s="248">
        <f>H48*$C49</f>
        <v>0</v>
      </c>
      <c r="I49" s="248">
        <f t="shared" ref="I49" si="23">I48*$C49</f>
        <v>0</v>
      </c>
      <c r="AF49" s="6"/>
    </row>
    <row r="50" spans="1:32" s="5" customFormat="1" ht="11.25" thickTop="1" x14ac:dyDescent="0.15">
      <c r="A50" s="265"/>
      <c r="B50" s="259" t="s">
        <v>294</v>
      </c>
      <c r="C50" s="24"/>
      <c r="D50" s="252">
        <f>SUM(D48:D49)</f>
        <v>0</v>
      </c>
      <c r="E50" s="252">
        <f>SUM(E48:E49)</f>
        <v>0</v>
      </c>
      <c r="F50" s="252">
        <f t="shared" ref="F50:I50" si="24">SUM(F48:F49)</f>
        <v>0</v>
      </c>
      <c r="G50" s="252">
        <f t="shared" si="24"/>
        <v>0</v>
      </c>
      <c r="H50" s="252">
        <f>SUM(H48:H49)</f>
        <v>0</v>
      </c>
      <c r="I50" s="252">
        <f t="shared" si="24"/>
        <v>0</v>
      </c>
      <c r="AF50" s="6"/>
    </row>
    <row r="51" spans="1:32" s="5" customFormat="1" x14ac:dyDescent="0.15">
      <c r="A51" s="265"/>
      <c r="B51" s="281"/>
      <c r="C51" s="282"/>
      <c r="D51" s="282"/>
      <c r="E51" s="282"/>
      <c r="F51" s="282"/>
      <c r="G51" s="282"/>
      <c r="H51" s="282"/>
      <c r="I51" s="282"/>
      <c r="J51" s="8"/>
      <c r="K51" s="8"/>
      <c r="L51" s="8"/>
      <c r="M51" s="8"/>
      <c r="N51" s="8"/>
      <c r="O51" s="8"/>
      <c r="P51" s="8"/>
      <c r="Q51" s="8"/>
      <c r="R51" s="8"/>
      <c r="S51" s="8"/>
      <c r="T51" s="8"/>
      <c r="U51" s="8"/>
      <c r="V51" s="8"/>
      <c r="W51" s="8"/>
      <c r="X51" s="8"/>
      <c r="Y51" s="8"/>
      <c r="Z51" s="8"/>
      <c r="AA51" s="8"/>
      <c r="AB51" s="8"/>
      <c r="AC51" s="8"/>
      <c r="AD51" s="8"/>
      <c r="AE51" s="8"/>
      <c r="AF51" s="9"/>
    </row>
    <row r="52" spans="1:32" x14ac:dyDescent="0.15">
      <c r="A52" s="283"/>
    </row>
    <row r="53" spans="1:32" s="221" customFormat="1" ht="16.5" x14ac:dyDescent="0.3">
      <c r="A53" s="220" t="s">
        <v>37</v>
      </c>
    </row>
    <row r="54" spans="1:32" x14ac:dyDescent="0.15"/>
    <row r="55" spans="1:32" x14ac:dyDescent="0.15">
      <c r="B55" s="223" t="s">
        <v>55</v>
      </c>
      <c r="C55" s="224"/>
      <c r="D55" s="225"/>
      <c r="E55" s="225"/>
      <c r="F55" s="225"/>
      <c r="G55" s="225"/>
      <c r="H55" s="225"/>
      <c r="I55" s="225"/>
      <c r="J55" s="225"/>
      <c r="K55" s="225"/>
      <c r="L55" s="225"/>
      <c r="M55" s="225"/>
      <c r="N55" s="225"/>
      <c r="O55" s="225"/>
      <c r="P55" s="225"/>
      <c r="Q55" s="225"/>
      <c r="R55" s="225"/>
      <c r="S55" s="225"/>
      <c r="T55" s="225"/>
      <c r="U55" s="225"/>
      <c r="V55" s="225"/>
      <c r="W55" s="226"/>
    </row>
    <row r="56" spans="1:32" x14ac:dyDescent="0.15">
      <c r="B56" s="284" t="s">
        <v>673</v>
      </c>
      <c r="C56" s="5"/>
      <c r="D56" s="5"/>
      <c r="E56" s="5"/>
      <c r="F56" s="5"/>
      <c r="G56" s="5"/>
      <c r="H56" s="5"/>
      <c r="I56" s="5"/>
      <c r="J56" s="5"/>
      <c r="K56" s="5"/>
      <c r="L56" s="5"/>
      <c r="M56" s="5"/>
      <c r="N56" s="5"/>
      <c r="O56" s="5"/>
      <c r="P56" s="5"/>
      <c r="Q56" s="5"/>
      <c r="R56" s="5"/>
      <c r="S56" s="233"/>
      <c r="T56" s="233"/>
      <c r="U56" s="233"/>
      <c r="V56" s="233"/>
      <c r="W56" s="448"/>
    </row>
    <row r="57" spans="1:32" ht="16.5" customHeight="1" x14ac:dyDescent="0.15">
      <c r="B57" s="285" t="s">
        <v>89</v>
      </c>
      <c r="C57" s="286"/>
      <c r="D57" s="392">
        <v>15</v>
      </c>
      <c r="E57" s="392">
        <v>15</v>
      </c>
      <c r="F57" s="392">
        <v>20</v>
      </c>
      <c r="G57" s="392">
        <v>25</v>
      </c>
      <c r="H57" s="392">
        <v>30</v>
      </c>
      <c r="I57" s="392">
        <v>35</v>
      </c>
      <c r="J57" s="392">
        <v>40</v>
      </c>
      <c r="K57" s="392">
        <v>45</v>
      </c>
      <c r="L57" s="392">
        <v>50</v>
      </c>
      <c r="M57" s="392">
        <v>55</v>
      </c>
      <c r="N57" s="392">
        <v>60</v>
      </c>
      <c r="O57" s="392">
        <v>65</v>
      </c>
      <c r="P57" s="392">
        <v>70</v>
      </c>
      <c r="Q57" s="392">
        <v>75</v>
      </c>
      <c r="R57" s="392">
        <v>80</v>
      </c>
      <c r="S57" s="12"/>
      <c r="T57" s="5"/>
      <c r="U57" s="5"/>
      <c r="V57" s="5"/>
      <c r="W57" s="6"/>
    </row>
    <row r="58" spans="1:32" x14ac:dyDescent="0.15">
      <c r="B58" s="285" t="s">
        <v>198</v>
      </c>
      <c r="C58" s="286"/>
      <c r="D58" s="392">
        <v>0</v>
      </c>
      <c r="E58" s="392">
        <v>5</v>
      </c>
      <c r="F58" s="392">
        <v>5</v>
      </c>
      <c r="G58" s="392">
        <v>5</v>
      </c>
      <c r="H58" s="392">
        <v>6</v>
      </c>
      <c r="I58" s="392">
        <v>6</v>
      </c>
      <c r="J58" s="392">
        <v>8</v>
      </c>
      <c r="K58" s="392">
        <v>6</v>
      </c>
      <c r="L58" s="392">
        <v>6</v>
      </c>
      <c r="M58" s="392">
        <v>6</v>
      </c>
      <c r="N58" s="392">
        <v>8</v>
      </c>
      <c r="O58" s="392">
        <v>8</v>
      </c>
      <c r="P58" s="392">
        <v>5</v>
      </c>
      <c r="Q58" s="392">
        <v>5</v>
      </c>
      <c r="R58" s="392">
        <v>5</v>
      </c>
      <c r="S58" s="12"/>
      <c r="T58" s="5"/>
      <c r="U58" s="5"/>
      <c r="V58" s="5"/>
      <c r="W58" s="6"/>
    </row>
    <row r="59" spans="1:32" ht="10.5" hidden="1" customHeight="1" x14ac:dyDescent="0.15">
      <c r="B59" s="287"/>
      <c r="C59" s="288"/>
      <c r="D59" s="289" t="str">
        <f>D57&amp;"_"&amp;D58</f>
        <v>15_0</v>
      </c>
      <c r="E59" s="289" t="str">
        <f t="shared" ref="E59:R59" si="25">E57&amp;"_"&amp;E58</f>
        <v>15_5</v>
      </c>
      <c r="F59" s="289" t="str">
        <f t="shared" si="25"/>
        <v>20_5</v>
      </c>
      <c r="G59" s="289" t="str">
        <f t="shared" si="25"/>
        <v>25_5</v>
      </c>
      <c r="H59" s="289" t="str">
        <f t="shared" si="25"/>
        <v>30_6</v>
      </c>
      <c r="I59" s="289" t="str">
        <f t="shared" si="25"/>
        <v>35_6</v>
      </c>
      <c r="J59" s="289" t="str">
        <f t="shared" si="25"/>
        <v>40_8</v>
      </c>
      <c r="K59" s="289" t="str">
        <f t="shared" si="25"/>
        <v>45_6</v>
      </c>
      <c r="L59" s="289" t="str">
        <f t="shared" si="25"/>
        <v>50_6</v>
      </c>
      <c r="M59" s="289" t="str">
        <f t="shared" si="25"/>
        <v>55_6</v>
      </c>
      <c r="N59" s="289" t="str">
        <f t="shared" si="25"/>
        <v>60_8</v>
      </c>
      <c r="O59" s="289" t="str">
        <f t="shared" si="25"/>
        <v>65_8</v>
      </c>
      <c r="P59" s="289" t="str">
        <f t="shared" si="25"/>
        <v>70_5</v>
      </c>
      <c r="Q59" s="289" t="str">
        <f t="shared" si="25"/>
        <v>75_5</v>
      </c>
      <c r="R59" s="289" t="str">
        <f t="shared" si="25"/>
        <v>80_5</v>
      </c>
      <c r="S59" s="28"/>
      <c r="T59" s="28"/>
      <c r="U59" s="28"/>
      <c r="V59" s="28"/>
      <c r="W59" s="6"/>
    </row>
    <row r="60" spans="1:32" x14ac:dyDescent="0.15">
      <c r="B60" s="12"/>
      <c r="C60" s="5"/>
      <c r="D60" s="5"/>
      <c r="E60" s="5"/>
      <c r="F60" s="5"/>
      <c r="G60" s="5"/>
      <c r="H60" s="5"/>
      <c r="I60" s="5"/>
      <c r="J60" s="5"/>
      <c r="K60" s="5"/>
      <c r="L60" s="5"/>
      <c r="M60" s="5"/>
      <c r="N60" s="5"/>
      <c r="O60" s="5"/>
      <c r="P60" s="5"/>
      <c r="Q60" s="5"/>
      <c r="R60" s="5"/>
      <c r="S60" s="5"/>
      <c r="T60" s="5"/>
      <c r="U60" s="5"/>
      <c r="V60" s="5"/>
      <c r="W60" s="6"/>
    </row>
    <row r="61" spans="1:32" x14ac:dyDescent="0.15">
      <c r="B61" s="236" t="s">
        <v>653</v>
      </c>
      <c r="C61" s="145"/>
      <c r="D61" s="428">
        <f>IFERROR(IF(INDEX(CAO_VVT!$AR$15:$AR$235,MATCH('1_Kostprijs_begeleiding_VVT'!D59,CAO_VVT!$AO$15:$AO$235,0))&lt;Data_overig!$B$63,Data_overig!$B$63,INDEX(CAO_VVT!$AR$15:$AR$235,MATCH('1_Kostprijs_begeleiding_VVT'!D59,CAO_VVT!$AO$15:$AO$235,0))),"")</f>
        <v>12.5</v>
      </c>
      <c r="E61" s="428">
        <f>IFERROR(IF(INDEX(CAO_VVT!$AR$15:$AR$235,MATCH('1_Kostprijs_begeleiding_VVT'!E59,CAO_VVT!$AO$15:$AO$235,0))&lt;Data_overig!$B$63,Data_overig!$B$63,INDEX(CAO_VVT!$AR$15:$AR$235,MATCH('1_Kostprijs_begeleiding_VVT'!E59,CAO_VVT!$AO$15:$AO$235,0))),"")</f>
        <v>14.05</v>
      </c>
      <c r="F61" s="428">
        <f>IFERROR(IF(INDEX(CAO_VVT!$AR$15:$AR$235,MATCH('1_Kostprijs_begeleiding_VVT'!F59,CAO_VVT!$AO$15:$AO$235,0))&lt;Data_overig!$B$63,Data_overig!$B$63,INDEX(CAO_VVT!$AR$15:$AR$235,MATCH('1_Kostprijs_begeleiding_VVT'!F59,CAO_VVT!$AO$15:$AO$235,0))),"")</f>
        <v>14.93</v>
      </c>
      <c r="G61" s="428">
        <f>IFERROR(IF(INDEX(CAO_VVT!$AR$15:$AR$235,MATCH('1_Kostprijs_begeleiding_VVT'!G59,CAO_VVT!$AO$15:$AO$235,0))&lt;Data_overig!$B$63,Data_overig!$B$63,INDEX(CAO_VVT!$AR$15:$AR$235,MATCH('1_Kostprijs_begeleiding_VVT'!G59,CAO_VVT!$AO$15:$AO$235,0))),"")</f>
        <v>15.44</v>
      </c>
      <c r="H61" s="428">
        <f>IFERROR(IF(INDEX(CAO_VVT!$AR$15:$AR$235,MATCH('1_Kostprijs_begeleiding_VVT'!H59,CAO_VVT!$AO$15:$AO$235,0))&lt;Data_overig!$B$63,Data_overig!$B$63,INDEX(CAO_VVT!$AR$15:$AR$235,MATCH('1_Kostprijs_begeleiding_VVT'!H59,CAO_VVT!$AO$15:$AO$235,0))),"")</f>
        <v>15.94</v>
      </c>
      <c r="I61" s="428">
        <f>IFERROR(IF(INDEX(CAO_VVT!$AR$15:$AR$235,MATCH('1_Kostprijs_begeleiding_VVT'!I59,CAO_VVT!$AO$15:$AO$235,0))&lt;Data_overig!$B$63,Data_overig!$B$63,INDEX(CAO_VVT!$AR$15:$AR$235,MATCH('1_Kostprijs_begeleiding_VVT'!I59,CAO_VVT!$AO$15:$AO$235,0))),"")</f>
        <v>16.940000000000001</v>
      </c>
      <c r="J61" s="428">
        <f>IFERROR(IF(INDEX(CAO_VVT!$AR$15:$AR$235,MATCH('1_Kostprijs_begeleiding_VVT'!J59,CAO_VVT!$AO$15:$AO$235,0))&lt;Data_overig!$B$63,Data_overig!$B$63,INDEX(CAO_VVT!$AR$15:$AR$235,MATCH('1_Kostprijs_begeleiding_VVT'!J59,CAO_VVT!$AO$15:$AO$235,0))),"")</f>
        <v>19.809999999999999</v>
      </c>
      <c r="K61" s="428">
        <f>IFERROR(IF(INDEX(CAO_VVT!$AR$15:$AR$235,MATCH('1_Kostprijs_begeleiding_VVT'!K59,CAO_VVT!$AO$15:$AO$235,0))&lt;Data_overig!$B$63,Data_overig!$B$63,INDEX(CAO_VVT!$AR$15:$AR$235,MATCH('1_Kostprijs_begeleiding_VVT'!K59,CAO_VVT!$AO$15:$AO$235,0))),"")</f>
        <v>21.83</v>
      </c>
      <c r="L61" s="428">
        <f>IFERROR(IF(INDEX(CAO_VVT!$AR$15:$AR$235,MATCH('1_Kostprijs_begeleiding_VVT'!L59,CAO_VVT!$AO$15:$AO$235,0))&lt;Data_overig!$B$63,Data_overig!$B$63,INDEX(CAO_VVT!$AR$15:$AR$235,MATCH('1_Kostprijs_begeleiding_VVT'!L59,CAO_VVT!$AO$15:$AO$235,0))),"")</f>
        <v>23.91</v>
      </c>
      <c r="M61" s="428">
        <f>IFERROR(IF(INDEX(CAO_VVT!$AR$15:$AR$235,MATCH('1_Kostprijs_begeleiding_VVT'!M59,CAO_VVT!$AO$15:$AO$235,0))&lt;Data_overig!$B$63,Data_overig!$B$63,INDEX(CAO_VVT!$AR$15:$AR$235,MATCH('1_Kostprijs_begeleiding_VVT'!M59,CAO_VVT!$AO$15:$AO$235,0))),"")</f>
        <v>26.44</v>
      </c>
      <c r="N61" s="428">
        <f>IFERROR(IF(INDEX(CAO_VVT!$AR$15:$AR$235,MATCH('1_Kostprijs_begeleiding_VVT'!N59,CAO_VVT!$AO$15:$AO$235,0))&lt;Data_overig!$B$63,Data_overig!$B$63,INDEX(CAO_VVT!$AR$15:$AR$235,MATCH('1_Kostprijs_begeleiding_VVT'!N59,CAO_VVT!$AO$15:$AO$235,0))),"")</f>
        <v>32.229999999999997</v>
      </c>
      <c r="O61" s="428">
        <f>IFERROR(IF(INDEX(CAO_VVT!$AR$15:$AR$235,MATCH('1_Kostprijs_begeleiding_VVT'!O59,CAO_VVT!$AO$15:$AO$235,0))&lt;Data_overig!$B$63,Data_overig!$B$63,INDEX(CAO_VVT!$AR$15:$AR$235,MATCH('1_Kostprijs_begeleiding_VVT'!O59,CAO_VVT!$AO$15:$AO$235,0))),"")</f>
        <v>34.19</v>
      </c>
      <c r="P61" s="428">
        <f>IFERROR(IF(INDEX(CAO_VVT!$AR$15:$AR$235,MATCH('1_Kostprijs_begeleiding_VVT'!P59,CAO_VVT!$AO$15:$AO$235,0))&lt;Data_overig!$B$63,Data_overig!$B$63,INDEX(CAO_VVT!$AR$15:$AR$235,MATCH('1_Kostprijs_begeleiding_VVT'!P59,CAO_VVT!$AO$15:$AO$235,0))),"")</f>
        <v>37.130000000000003</v>
      </c>
      <c r="Q61" s="428">
        <f>IFERROR(IF(INDEX(CAO_VVT!$AR$15:$AR$235,MATCH('1_Kostprijs_begeleiding_VVT'!Q59,CAO_VVT!$AO$15:$AO$235,0))&lt;Data_overig!$B$63,Data_overig!$B$63,INDEX(CAO_VVT!$AR$15:$AR$235,MATCH('1_Kostprijs_begeleiding_VVT'!Q59,CAO_VVT!$AO$15:$AO$235,0))),"")</f>
        <v>41.15</v>
      </c>
      <c r="R61" s="428">
        <f>IFERROR(IF(INDEX(CAO_VVT!$AR$15:$AR$235,MATCH('1_Kostprijs_begeleiding_VVT'!R59,CAO_VVT!$AO$15:$AO$235,0))&lt;Data_overig!$B$63,Data_overig!$B$63,INDEX(CAO_VVT!$AR$15:$AR$235,MATCH('1_Kostprijs_begeleiding_VVT'!R59,CAO_VVT!$AO$15:$AO$235,0))),"")</f>
        <v>48.42</v>
      </c>
      <c r="S61" s="5"/>
      <c r="T61" s="14" t="s">
        <v>664</v>
      </c>
      <c r="U61" s="15"/>
      <c r="V61" s="16"/>
      <c r="W61" s="6"/>
    </row>
    <row r="62" spans="1:32" x14ac:dyDescent="0.15">
      <c r="B62" s="7"/>
      <c r="C62" s="8"/>
      <c r="D62" s="5"/>
      <c r="E62" s="5"/>
      <c r="F62" s="5"/>
      <c r="G62" s="5"/>
      <c r="H62" s="5"/>
      <c r="I62" s="5"/>
      <c r="J62" s="5"/>
      <c r="K62" s="5"/>
      <c r="L62" s="5"/>
      <c r="M62" s="5"/>
      <c r="N62" s="5"/>
      <c r="O62" s="5"/>
      <c r="P62" s="5"/>
      <c r="Q62" s="5"/>
      <c r="R62" s="5"/>
      <c r="S62" s="5"/>
      <c r="T62" s="5"/>
      <c r="U62" s="5"/>
      <c r="V62" s="5"/>
      <c r="W62" s="6"/>
    </row>
    <row r="63" spans="1:32" ht="11.25" thickBot="1" x14ac:dyDescent="0.2">
      <c r="B63" s="291" t="s">
        <v>94</v>
      </c>
      <c r="C63" s="292"/>
      <c r="D63" s="204"/>
      <c r="E63" s="204"/>
      <c r="F63" s="204"/>
      <c r="G63" s="204"/>
      <c r="H63" s="204"/>
      <c r="I63" s="204"/>
      <c r="J63" s="204"/>
      <c r="K63" s="204"/>
      <c r="L63" s="204"/>
      <c r="M63" s="204"/>
      <c r="N63" s="204"/>
      <c r="O63" s="204"/>
      <c r="P63" s="204"/>
      <c r="Q63" s="204"/>
      <c r="R63" s="204"/>
      <c r="S63" s="5"/>
      <c r="T63" s="5"/>
      <c r="U63" s="5"/>
      <c r="V63" s="5"/>
      <c r="W63" s="6"/>
    </row>
    <row r="64" spans="1:32" ht="11.25" thickTop="1" x14ac:dyDescent="0.15">
      <c r="B64" s="293" t="s">
        <v>95</v>
      </c>
      <c r="C64" s="219">
        <f>SUM(D63:R63)</f>
        <v>0</v>
      </c>
      <c r="D64" s="294"/>
      <c r="E64" s="294"/>
      <c r="F64" s="294"/>
      <c r="G64" s="294"/>
      <c r="H64" s="294"/>
      <c r="I64" s="5"/>
      <c r="J64" s="5"/>
      <c r="K64" s="5"/>
      <c r="L64" s="5"/>
      <c r="M64" s="5"/>
      <c r="N64" s="5"/>
      <c r="O64" s="5"/>
      <c r="P64" s="5"/>
      <c r="Q64" s="5"/>
      <c r="R64" s="5"/>
      <c r="S64" s="5"/>
      <c r="T64" s="5"/>
      <c r="U64" s="5"/>
      <c r="V64" s="5"/>
      <c r="W64" s="6"/>
    </row>
    <row r="65" spans="2:23" x14ac:dyDescent="0.15">
      <c r="B65" s="7"/>
      <c r="C65" s="8"/>
      <c r="D65" s="5"/>
      <c r="E65" s="5"/>
      <c r="F65" s="5"/>
      <c r="G65" s="5"/>
      <c r="H65" s="5"/>
      <c r="I65" s="5"/>
      <c r="J65" s="5"/>
      <c r="K65" s="5"/>
      <c r="L65" s="5"/>
      <c r="M65" s="5"/>
      <c r="N65" s="5"/>
      <c r="O65" s="5"/>
      <c r="P65" s="5"/>
      <c r="Q65" s="5"/>
      <c r="R65" s="5"/>
      <c r="S65" s="5"/>
      <c r="T65" s="5"/>
      <c r="U65" s="5"/>
      <c r="V65" s="5"/>
      <c r="W65" s="6"/>
    </row>
    <row r="66" spans="2:23" x14ac:dyDescent="0.15">
      <c r="B66" s="241" t="s">
        <v>57</v>
      </c>
      <c r="C66" s="295">
        <v>8.3299999999999999E-2</v>
      </c>
      <c r="D66" s="296"/>
      <c r="E66" s="14" t="s">
        <v>579</v>
      </c>
      <c r="F66" s="15"/>
      <c r="G66" s="15"/>
      <c r="H66" s="15"/>
      <c r="I66" s="15"/>
      <c r="J66" s="15"/>
      <c r="K66" s="15"/>
      <c r="L66" s="15"/>
      <c r="M66" s="15"/>
      <c r="N66" s="15"/>
      <c r="O66" s="15"/>
      <c r="P66" s="15"/>
      <c r="Q66" s="15"/>
      <c r="R66" s="15"/>
      <c r="S66" s="15"/>
      <c r="T66" s="15"/>
      <c r="U66" s="15"/>
      <c r="V66" s="16"/>
      <c r="W66" s="6"/>
    </row>
    <row r="67" spans="2:23" x14ac:dyDescent="0.15">
      <c r="B67" s="7"/>
      <c r="C67" s="297"/>
      <c r="D67" s="298"/>
      <c r="E67" s="296"/>
      <c r="F67" s="296"/>
      <c r="G67" s="296"/>
      <c r="H67" s="296"/>
      <c r="I67" s="296"/>
      <c r="J67" s="296"/>
      <c r="K67" s="296"/>
      <c r="L67" s="296"/>
      <c r="M67" s="296"/>
      <c r="N67" s="296"/>
      <c r="O67" s="296"/>
      <c r="P67" s="296"/>
      <c r="Q67" s="296"/>
      <c r="R67" s="296"/>
      <c r="S67" s="296"/>
      <c r="T67" s="296"/>
      <c r="U67" s="296"/>
      <c r="V67" s="296"/>
      <c r="W67" s="6"/>
    </row>
    <row r="68" spans="2:23" x14ac:dyDescent="0.15">
      <c r="B68" s="7" t="s">
        <v>100</v>
      </c>
      <c r="C68" s="299">
        <f>2329.43/CAO_VVT!$D$9</f>
        <v>1.2403780617678379</v>
      </c>
      <c r="D68" s="296"/>
      <c r="E68" s="14" t="s">
        <v>647</v>
      </c>
      <c r="F68" s="15"/>
      <c r="G68" s="15"/>
      <c r="H68" s="15"/>
      <c r="I68" s="15"/>
      <c r="J68" s="15"/>
      <c r="K68" s="15"/>
      <c r="L68" s="15"/>
      <c r="M68" s="15"/>
      <c r="N68" s="15"/>
      <c r="O68" s="15"/>
      <c r="P68" s="15"/>
      <c r="Q68" s="15"/>
      <c r="R68" s="15"/>
      <c r="S68" s="15"/>
      <c r="T68" s="15"/>
      <c r="U68" s="15"/>
      <c r="V68" s="16"/>
      <c r="W68" s="6"/>
    </row>
    <row r="69" spans="2:23" x14ac:dyDescent="0.15">
      <c r="B69" s="7"/>
      <c r="C69" s="297"/>
      <c r="D69" s="298"/>
      <c r="E69" s="5"/>
      <c r="F69" s="296"/>
      <c r="G69" s="296"/>
      <c r="H69" s="296"/>
      <c r="I69" s="296"/>
      <c r="J69" s="296"/>
      <c r="K69" s="296"/>
      <c r="L69" s="296"/>
      <c r="M69" s="296"/>
      <c r="N69" s="296"/>
      <c r="O69" s="296"/>
      <c r="P69" s="296"/>
      <c r="Q69" s="296"/>
      <c r="R69" s="296"/>
      <c r="S69" s="296"/>
      <c r="T69" s="296"/>
      <c r="U69" s="296"/>
      <c r="V69" s="296"/>
      <c r="W69" s="6"/>
    </row>
    <row r="70" spans="2:23" x14ac:dyDescent="0.15">
      <c r="B70" s="241" t="s">
        <v>56</v>
      </c>
      <c r="C70" s="295">
        <v>0.08</v>
      </c>
      <c r="D70" s="296"/>
      <c r="E70" s="14" t="s">
        <v>580</v>
      </c>
      <c r="F70" s="15"/>
      <c r="G70" s="15"/>
      <c r="H70" s="15"/>
      <c r="I70" s="15"/>
      <c r="J70" s="15"/>
      <c r="K70" s="15"/>
      <c r="L70" s="15"/>
      <c r="M70" s="15"/>
      <c r="N70" s="15"/>
      <c r="O70" s="15"/>
      <c r="P70" s="15"/>
      <c r="Q70" s="15"/>
      <c r="R70" s="15"/>
      <c r="S70" s="15"/>
      <c r="T70" s="15"/>
      <c r="U70" s="15"/>
      <c r="V70" s="16"/>
      <c r="W70" s="6"/>
    </row>
    <row r="71" spans="2:23" x14ac:dyDescent="0.15">
      <c r="B71" s="7"/>
      <c r="C71" s="300"/>
      <c r="D71" s="298"/>
      <c r="E71" s="296"/>
      <c r="F71" s="296"/>
      <c r="G71" s="296"/>
      <c r="H71" s="296"/>
      <c r="I71" s="296"/>
      <c r="J71" s="296"/>
      <c r="K71" s="296"/>
      <c r="L71" s="296"/>
      <c r="M71" s="296"/>
      <c r="N71" s="296"/>
      <c r="O71" s="296"/>
      <c r="P71" s="296"/>
      <c r="Q71" s="296"/>
      <c r="R71" s="296"/>
      <c r="S71" s="296"/>
      <c r="T71" s="296"/>
      <c r="U71" s="296"/>
      <c r="V71" s="296"/>
      <c r="W71" s="6"/>
    </row>
    <row r="72" spans="2:23" x14ac:dyDescent="0.15">
      <c r="B72" s="7" t="s">
        <v>99</v>
      </c>
      <c r="C72" s="299">
        <f>2191.41/CAO_VVT!$D$9</f>
        <v>1.1668849840255591</v>
      </c>
      <c r="D72" s="296"/>
      <c r="E72" s="14" t="s">
        <v>648</v>
      </c>
      <c r="F72" s="15"/>
      <c r="G72" s="15"/>
      <c r="H72" s="15"/>
      <c r="I72" s="15"/>
      <c r="J72" s="15"/>
      <c r="K72" s="15"/>
      <c r="L72" s="15"/>
      <c r="M72" s="15"/>
      <c r="N72" s="15"/>
      <c r="O72" s="15"/>
      <c r="P72" s="15"/>
      <c r="Q72" s="15"/>
      <c r="R72" s="15"/>
      <c r="S72" s="15"/>
      <c r="T72" s="15"/>
      <c r="U72" s="15"/>
      <c r="V72" s="16"/>
      <c r="W72" s="6"/>
    </row>
    <row r="73" spans="2:23" x14ac:dyDescent="0.15">
      <c r="B73" s="7"/>
      <c r="C73" s="300"/>
      <c r="D73" s="296"/>
      <c r="E73" s="296"/>
      <c r="F73" s="296"/>
      <c r="G73" s="296"/>
      <c r="H73" s="296"/>
      <c r="I73" s="296"/>
      <c r="J73" s="296"/>
      <c r="K73" s="296"/>
      <c r="L73" s="296"/>
      <c r="M73" s="296"/>
      <c r="N73" s="296"/>
      <c r="O73" s="296"/>
      <c r="P73" s="296"/>
      <c r="Q73" s="296"/>
      <c r="R73" s="296"/>
      <c r="S73" s="296"/>
      <c r="T73" s="296"/>
      <c r="U73" s="296"/>
      <c r="V73" s="296"/>
      <c r="W73" s="6"/>
    </row>
    <row r="74" spans="2:23" x14ac:dyDescent="0.15">
      <c r="B74" s="241" t="s">
        <v>58</v>
      </c>
      <c r="C74" s="203"/>
      <c r="D74" s="296"/>
      <c r="E74" s="14" t="s">
        <v>288</v>
      </c>
      <c r="F74" s="15"/>
      <c r="G74" s="15"/>
      <c r="H74" s="15"/>
      <c r="I74" s="15"/>
      <c r="J74" s="15"/>
      <c r="K74" s="15"/>
      <c r="L74" s="15"/>
      <c r="M74" s="15"/>
      <c r="N74" s="15"/>
      <c r="O74" s="15"/>
      <c r="P74" s="15"/>
      <c r="Q74" s="15"/>
      <c r="R74" s="15"/>
      <c r="S74" s="15"/>
      <c r="T74" s="15"/>
      <c r="U74" s="15"/>
      <c r="V74" s="16"/>
      <c r="W74" s="6"/>
    </row>
    <row r="75" spans="2:23" x14ac:dyDescent="0.15">
      <c r="B75" s="7"/>
      <c r="C75" s="300"/>
      <c r="D75" s="296"/>
      <c r="E75" s="296"/>
      <c r="F75" s="296"/>
      <c r="G75" s="296"/>
      <c r="H75" s="296"/>
      <c r="I75" s="296"/>
      <c r="J75" s="296"/>
      <c r="K75" s="296"/>
      <c r="L75" s="296"/>
      <c r="M75" s="296"/>
      <c r="N75" s="296"/>
      <c r="O75" s="296"/>
      <c r="P75" s="296"/>
      <c r="Q75" s="296"/>
      <c r="R75" s="296"/>
      <c r="S75" s="296"/>
      <c r="T75" s="296"/>
      <c r="U75" s="296"/>
      <c r="V75" s="296"/>
      <c r="W75" s="6"/>
    </row>
    <row r="76" spans="2:23" x14ac:dyDescent="0.15">
      <c r="B76" s="241" t="s">
        <v>186</v>
      </c>
      <c r="C76" s="205"/>
      <c r="D76" s="296"/>
      <c r="E76" s="14" t="s">
        <v>320</v>
      </c>
      <c r="F76" s="15"/>
      <c r="G76" s="15"/>
      <c r="H76" s="15"/>
      <c r="I76" s="15"/>
      <c r="J76" s="15"/>
      <c r="K76" s="15"/>
      <c r="L76" s="15"/>
      <c r="M76" s="15"/>
      <c r="N76" s="15"/>
      <c r="O76" s="15"/>
      <c r="P76" s="15"/>
      <c r="Q76" s="15"/>
      <c r="R76" s="15"/>
      <c r="S76" s="15"/>
      <c r="T76" s="15"/>
      <c r="U76" s="15"/>
      <c r="V76" s="16"/>
      <c r="W76" s="6"/>
    </row>
    <row r="77" spans="2:23" x14ac:dyDescent="0.15">
      <c r="B77" s="12"/>
      <c r="C77" s="301"/>
      <c r="D77" s="296"/>
      <c r="E77" s="296"/>
      <c r="F77" s="296"/>
      <c r="G77" s="296"/>
      <c r="H77" s="296"/>
      <c r="I77" s="296"/>
      <c r="J77" s="296"/>
      <c r="K77" s="296"/>
      <c r="L77" s="296"/>
      <c r="M77" s="296"/>
      <c r="N77" s="296"/>
      <c r="O77" s="296"/>
      <c r="P77" s="296"/>
      <c r="Q77" s="296"/>
      <c r="R77" s="296"/>
      <c r="S77" s="296"/>
      <c r="T77" s="296"/>
      <c r="U77" s="296"/>
      <c r="V77" s="296"/>
      <c r="W77" s="6"/>
    </row>
    <row r="78" spans="2:23" x14ac:dyDescent="0.15">
      <c r="B78" s="285" t="s">
        <v>59</v>
      </c>
      <c r="C78" s="302"/>
      <c r="D78" s="302"/>
      <c r="E78" s="302"/>
      <c r="F78" s="302"/>
      <c r="G78" s="302"/>
      <c r="H78" s="302"/>
      <c r="I78" s="302"/>
      <c r="J78" s="302"/>
      <c r="K78" s="302"/>
      <c r="L78" s="302"/>
      <c r="M78" s="302"/>
      <c r="N78" s="302"/>
      <c r="O78" s="302"/>
      <c r="P78" s="302"/>
      <c r="Q78" s="302"/>
      <c r="R78" s="302"/>
      <c r="S78" s="302"/>
      <c r="T78" s="302"/>
      <c r="U78" s="302"/>
      <c r="V78" s="302"/>
      <c r="W78" s="303"/>
    </row>
    <row r="79" spans="2:23" x14ac:dyDescent="0.15">
      <c r="B79" s="12"/>
      <c r="C79" s="301"/>
      <c r="D79" s="304"/>
      <c r="E79" s="296"/>
      <c r="F79" s="296"/>
      <c r="G79" s="296"/>
      <c r="H79" s="296"/>
      <c r="I79" s="296"/>
      <c r="J79" s="296"/>
      <c r="K79" s="296"/>
      <c r="L79" s="296"/>
      <c r="M79" s="296"/>
      <c r="N79" s="296"/>
      <c r="O79" s="296"/>
      <c r="P79" s="296"/>
      <c r="Q79" s="296"/>
      <c r="R79" s="296"/>
      <c r="S79" s="296"/>
      <c r="T79" s="296"/>
      <c r="U79" s="296"/>
      <c r="V79" s="296"/>
      <c r="W79" s="6"/>
    </row>
    <row r="80" spans="2:23" x14ac:dyDescent="0.15">
      <c r="B80" s="241" t="s">
        <v>212</v>
      </c>
      <c r="C80" s="205" t="s">
        <v>214</v>
      </c>
      <c r="D80" s="304"/>
      <c r="E80" s="14" t="s">
        <v>228</v>
      </c>
      <c r="F80" s="15"/>
      <c r="G80" s="15"/>
      <c r="H80" s="15"/>
      <c r="I80" s="15"/>
      <c r="J80" s="15"/>
      <c r="K80" s="15"/>
      <c r="L80" s="15"/>
      <c r="M80" s="15"/>
      <c r="N80" s="15"/>
      <c r="O80" s="15"/>
      <c r="P80" s="15"/>
      <c r="Q80" s="15"/>
      <c r="R80" s="15"/>
      <c r="S80" s="15"/>
      <c r="T80" s="15"/>
      <c r="U80" s="15"/>
      <c r="V80" s="16"/>
      <c r="W80" s="6"/>
    </row>
    <row r="81" spans="2:23" x14ac:dyDescent="0.15">
      <c r="B81" s="12"/>
      <c r="C81" s="301"/>
      <c r="D81" s="304"/>
      <c r="E81" s="296"/>
      <c r="F81" s="296"/>
      <c r="G81" s="296"/>
      <c r="H81" s="296"/>
      <c r="I81" s="296"/>
      <c r="J81" s="296"/>
      <c r="K81" s="296"/>
      <c r="L81" s="296"/>
      <c r="M81" s="296"/>
      <c r="N81" s="296"/>
      <c r="O81" s="296"/>
      <c r="P81" s="296"/>
      <c r="Q81" s="296"/>
      <c r="R81" s="296"/>
      <c r="S81" s="296"/>
      <c r="T81" s="296"/>
      <c r="U81" s="296"/>
      <c r="V81" s="296"/>
      <c r="W81" s="6"/>
    </row>
    <row r="82" spans="2:23" x14ac:dyDescent="0.15">
      <c r="B82" s="305" t="s">
        <v>216</v>
      </c>
      <c r="C82" s="306" t="s">
        <v>42</v>
      </c>
      <c r="D82" s="307"/>
      <c r="E82" s="308"/>
      <c r="F82" s="308"/>
      <c r="G82" s="308"/>
      <c r="H82" s="308"/>
      <c r="I82" s="308"/>
      <c r="J82" s="308"/>
      <c r="K82" s="308"/>
      <c r="L82" s="308"/>
      <c r="M82" s="308"/>
      <c r="N82" s="308"/>
      <c r="O82" s="308"/>
      <c r="P82" s="308"/>
      <c r="Q82" s="308"/>
      <c r="R82" s="308"/>
      <c r="S82" s="308"/>
      <c r="T82" s="308"/>
      <c r="U82" s="308"/>
      <c r="V82" s="308"/>
      <c r="W82" s="309"/>
    </row>
    <row r="83" spans="2:23" x14ac:dyDescent="0.15">
      <c r="B83" s="234"/>
      <c r="C83" s="301"/>
      <c r="D83" s="304"/>
      <c r="E83" s="296"/>
      <c r="F83" s="296"/>
      <c r="G83" s="296"/>
      <c r="H83" s="296"/>
      <c r="I83" s="296"/>
      <c r="J83" s="296"/>
      <c r="K83" s="296"/>
      <c r="L83" s="296"/>
      <c r="M83" s="296"/>
      <c r="N83" s="296"/>
      <c r="O83" s="296"/>
      <c r="P83" s="296"/>
      <c r="Q83" s="296"/>
      <c r="R83" s="296"/>
      <c r="S83" s="296"/>
      <c r="T83" s="296"/>
      <c r="U83" s="296"/>
      <c r="V83" s="296"/>
      <c r="W83" s="6"/>
    </row>
    <row r="84" spans="2:23" x14ac:dyDescent="0.15">
      <c r="B84" s="310" t="s">
        <v>49</v>
      </c>
      <c r="C84" s="431"/>
      <c r="D84" s="296"/>
      <c r="E84" s="346">
        <v>0.254</v>
      </c>
      <c r="F84" s="15" t="s">
        <v>671</v>
      </c>
      <c r="G84" s="15"/>
      <c r="H84" s="15"/>
      <c r="I84" s="15"/>
      <c r="J84" s="15"/>
      <c r="K84" s="15"/>
      <c r="L84" s="15"/>
      <c r="M84" s="15"/>
      <c r="N84" s="15"/>
      <c r="O84" s="15"/>
      <c r="P84" s="15"/>
      <c r="Q84" s="15"/>
      <c r="R84" s="15"/>
      <c r="S84" s="15"/>
      <c r="T84" s="15"/>
      <c r="U84" s="15"/>
      <c r="V84" s="16"/>
      <c r="W84" s="6"/>
    </row>
    <row r="85" spans="2:23" x14ac:dyDescent="0.15">
      <c r="B85" s="12"/>
      <c r="C85" s="301"/>
      <c r="D85" s="304"/>
      <c r="E85" s="296"/>
      <c r="F85" s="296"/>
      <c r="G85" s="296"/>
      <c r="H85" s="296"/>
      <c r="I85" s="296"/>
      <c r="J85" s="296"/>
      <c r="K85" s="296"/>
      <c r="L85" s="296"/>
      <c r="M85" s="296"/>
      <c r="N85" s="296"/>
      <c r="O85" s="296"/>
      <c r="P85" s="296"/>
      <c r="Q85" s="296"/>
      <c r="R85" s="296"/>
      <c r="S85" s="296"/>
      <c r="T85" s="296"/>
      <c r="U85" s="296"/>
      <c r="V85" s="237"/>
      <c r="W85" s="6"/>
    </row>
    <row r="86" spans="2:23" x14ac:dyDescent="0.15">
      <c r="B86" s="305" t="s">
        <v>217</v>
      </c>
      <c r="C86" s="306"/>
      <c r="D86" s="307"/>
      <c r="E86" s="308"/>
      <c r="F86" s="308"/>
      <c r="G86" s="308"/>
      <c r="H86" s="308"/>
      <c r="I86" s="308"/>
      <c r="J86" s="308"/>
      <c r="K86" s="308"/>
      <c r="L86" s="308"/>
      <c r="M86" s="308"/>
      <c r="N86" s="308"/>
      <c r="O86" s="308"/>
      <c r="P86" s="308"/>
      <c r="Q86" s="308"/>
      <c r="R86" s="308"/>
      <c r="S86" s="308"/>
      <c r="T86" s="308"/>
      <c r="U86" s="308"/>
      <c r="V86" s="449"/>
      <c r="W86" s="309"/>
    </row>
    <row r="87" spans="2:23" x14ac:dyDescent="0.15">
      <c r="B87" s="12"/>
      <c r="C87" s="301"/>
      <c r="D87" s="304"/>
      <c r="E87" s="296"/>
      <c r="F87" s="296"/>
      <c r="G87" s="296"/>
      <c r="H87" s="296"/>
      <c r="I87" s="296"/>
      <c r="J87" s="296"/>
      <c r="K87" s="296"/>
      <c r="L87" s="296"/>
      <c r="M87" s="296"/>
      <c r="N87" s="296"/>
      <c r="O87" s="296"/>
      <c r="P87" s="296"/>
      <c r="Q87" s="296"/>
      <c r="R87" s="296"/>
      <c r="S87" s="217"/>
      <c r="T87" s="217"/>
      <c r="U87" s="217"/>
      <c r="V87" s="217"/>
      <c r="W87" s="218"/>
    </row>
    <row r="88" spans="2:23" x14ac:dyDescent="0.15">
      <c r="B88" s="236" t="str">
        <f>B57</f>
        <v>Salarisschaal</v>
      </c>
      <c r="C88" s="312"/>
      <c r="D88" s="235">
        <f t="shared" ref="D88:R88" si="26">IF(D61="","",D57)</f>
        <v>15</v>
      </c>
      <c r="E88" s="235">
        <f t="shared" si="26"/>
        <v>15</v>
      </c>
      <c r="F88" s="235">
        <f t="shared" si="26"/>
        <v>20</v>
      </c>
      <c r="G88" s="235">
        <f t="shared" si="26"/>
        <v>25</v>
      </c>
      <c r="H88" s="235">
        <f t="shared" si="26"/>
        <v>30</v>
      </c>
      <c r="I88" s="235">
        <f t="shared" si="26"/>
        <v>35</v>
      </c>
      <c r="J88" s="235">
        <f t="shared" si="26"/>
        <v>40</v>
      </c>
      <c r="K88" s="235">
        <f t="shared" si="26"/>
        <v>45</v>
      </c>
      <c r="L88" s="235">
        <f t="shared" si="26"/>
        <v>50</v>
      </c>
      <c r="M88" s="235">
        <f t="shared" si="26"/>
        <v>55</v>
      </c>
      <c r="N88" s="235">
        <f t="shared" si="26"/>
        <v>60</v>
      </c>
      <c r="O88" s="235">
        <f t="shared" si="26"/>
        <v>65</v>
      </c>
      <c r="P88" s="235">
        <f t="shared" si="26"/>
        <v>70</v>
      </c>
      <c r="Q88" s="235">
        <f t="shared" si="26"/>
        <v>75</v>
      </c>
      <c r="R88" s="235">
        <f t="shared" si="26"/>
        <v>80</v>
      </c>
      <c r="S88" s="5"/>
      <c r="T88" s="5"/>
      <c r="U88" s="5"/>
      <c r="V88" s="5"/>
      <c r="W88" s="6"/>
    </row>
    <row r="89" spans="2:23" x14ac:dyDescent="0.15">
      <c r="B89" s="236" t="str">
        <f>B58</f>
        <v>Periodiek (gewogen gemiddelde)</v>
      </c>
      <c r="C89" s="312"/>
      <c r="D89" s="235">
        <f t="shared" ref="D89:R89" si="27">IF(D61="","",D58)</f>
        <v>0</v>
      </c>
      <c r="E89" s="235">
        <f t="shared" si="27"/>
        <v>5</v>
      </c>
      <c r="F89" s="235">
        <f t="shared" si="27"/>
        <v>5</v>
      </c>
      <c r="G89" s="235">
        <f t="shared" si="27"/>
        <v>5</v>
      </c>
      <c r="H89" s="235">
        <f t="shared" si="27"/>
        <v>6</v>
      </c>
      <c r="I89" s="235">
        <f t="shared" si="27"/>
        <v>6</v>
      </c>
      <c r="J89" s="235">
        <f t="shared" si="27"/>
        <v>8</v>
      </c>
      <c r="K89" s="235">
        <f t="shared" si="27"/>
        <v>6</v>
      </c>
      <c r="L89" s="235">
        <f t="shared" si="27"/>
        <v>6</v>
      </c>
      <c r="M89" s="235">
        <f t="shared" si="27"/>
        <v>6</v>
      </c>
      <c r="N89" s="235">
        <f t="shared" si="27"/>
        <v>8</v>
      </c>
      <c r="O89" s="235">
        <f t="shared" si="27"/>
        <v>8</v>
      </c>
      <c r="P89" s="235">
        <f t="shared" si="27"/>
        <v>5</v>
      </c>
      <c r="Q89" s="235">
        <f t="shared" si="27"/>
        <v>5</v>
      </c>
      <c r="R89" s="235">
        <f t="shared" si="27"/>
        <v>5</v>
      </c>
      <c r="S89" s="5"/>
      <c r="T89" s="5"/>
      <c r="U89" s="5"/>
      <c r="V89" s="5"/>
      <c r="W89" s="6"/>
    </row>
    <row r="90" spans="2:23" x14ac:dyDescent="0.15">
      <c r="B90" s="236"/>
      <c r="C90" s="313"/>
      <c r="D90" s="238"/>
      <c r="E90" s="238"/>
      <c r="F90" s="238"/>
      <c r="G90" s="238"/>
      <c r="H90" s="238"/>
      <c r="I90" s="238"/>
      <c r="J90" s="238"/>
      <c r="K90" s="238"/>
      <c r="L90" s="238"/>
      <c r="M90" s="238"/>
      <c r="N90" s="238"/>
      <c r="O90" s="238"/>
      <c r="P90" s="238"/>
      <c r="Q90" s="238"/>
      <c r="R90" s="238"/>
      <c r="S90" s="5"/>
      <c r="T90" s="5"/>
      <c r="U90" s="5"/>
      <c r="V90" s="5"/>
      <c r="W90" s="6"/>
    </row>
    <row r="91" spans="2:23" x14ac:dyDescent="0.15">
      <c r="B91" s="241" t="s">
        <v>218</v>
      </c>
      <c r="C91" s="314"/>
      <c r="D91" s="315">
        <f>IF(D61="","",D25*CAO_VVT!$D$9)</f>
        <v>27995.84</v>
      </c>
      <c r="E91" s="315">
        <f>IF(E61="","",E25*CAO_VVT!$D$9)</f>
        <v>30906.739999999998</v>
      </c>
      <c r="F91" s="315">
        <f>IF(F61="","",F25*CAO_VVT!$D$9)</f>
        <v>32617.233581999997</v>
      </c>
      <c r="G91" s="315">
        <f>IF(G61="","",G25*CAO_VVT!$D$9)</f>
        <v>33731.419055999999</v>
      </c>
      <c r="H91" s="315">
        <f>IF(H61="","",H25*CAO_VVT!$D$9)</f>
        <v>34823.757755999999</v>
      </c>
      <c r="I91" s="315">
        <f>IF(I61="","",I25*CAO_VVT!$D$9)</f>
        <v>37008.435156</v>
      </c>
      <c r="J91" s="315">
        <f>IF(J61="","",J25*CAO_VVT!$D$9)</f>
        <v>43278.459294</v>
      </c>
      <c r="K91" s="315">
        <f>IF(K61="","",K25*CAO_VVT!$D$9)</f>
        <v>47691.507642000004</v>
      </c>
      <c r="L91" s="315">
        <f>IF(L61="","",L25*CAO_VVT!$D$9)</f>
        <v>52235.636634000002</v>
      </c>
      <c r="M91" s="315">
        <f>IF(M61="","",M25*CAO_VVT!$D$9)</f>
        <v>57762.870456000004</v>
      </c>
      <c r="N91" s="315">
        <f>IF(N61="","",N25*CAO_VVT!$D$9)</f>
        <v>70412.152602000002</v>
      </c>
      <c r="O91" s="315">
        <f>IF(O61="","",O25*CAO_VVT!$D$9)</f>
        <v>74694.120305999997</v>
      </c>
      <c r="P91" s="315">
        <f>IF(P61="","",P25*CAO_VVT!$D$9)</f>
        <v>81117.071861999997</v>
      </c>
      <c r="Q91" s="315">
        <f>IF(Q61="","",Q25*CAO_VVT!$D$9)</f>
        <v>89899.475009999995</v>
      </c>
      <c r="R91" s="315">
        <f>IF(R61="","",R25*CAO_VVT!$D$9)</f>
        <v>105782.079708</v>
      </c>
      <c r="S91" s="5"/>
      <c r="T91" s="5"/>
      <c r="U91" s="5"/>
      <c r="V91" s="5"/>
      <c r="W91" s="6"/>
    </row>
    <row r="92" spans="2:23" x14ac:dyDescent="0.15">
      <c r="B92" s="241" t="s">
        <v>699</v>
      </c>
      <c r="C92" s="209"/>
      <c r="D92" s="316">
        <f t="shared" ref="D92:R92" si="28">IF(D61="","",$C92)</f>
        <v>0</v>
      </c>
      <c r="E92" s="316">
        <f t="shared" si="28"/>
        <v>0</v>
      </c>
      <c r="F92" s="316">
        <f t="shared" si="28"/>
        <v>0</v>
      </c>
      <c r="G92" s="316">
        <f t="shared" si="28"/>
        <v>0</v>
      </c>
      <c r="H92" s="316">
        <f t="shared" si="28"/>
        <v>0</v>
      </c>
      <c r="I92" s="316">
        <f t="shared" si="28"/>
        <v>0</v>
      </c>
      <c r="J92" s="316">
        <f t="shared" si="28"/>
        <v>0</v>
      </c>
      <c r="K92" s="316">
        <f t="shared" si="28"/>
        <v>0</v>
      </c>
      <c r="L92" s="316">
        <f t="shared" si="28"/>
        <v>0</v>
      </c>
      <c r="M92" s="316">
        <f t="shared" si="28"/>
        <v>0</v>
      </c>
      <c r="N92" s="316">
        <f t="shared" si="28"/>
        <v>0</v>
      </c>
      <c r="O92" s="316">
        <f t="shared" si="28"/>
        <v>0</v>
      </c>
      <c r="P92" s="316">
        <f t="shared" si="28"/>
        <v>0</v>
      </c>
      <c r="Q92" s="316">
        <f t="shared" si="28"/>
        <v>0</v>
      </c>
      <c r="R92" s="316">
        <f t="shared" si="28"/>
        <v>0</v>
      </c>
      <c r="S92" s="5"/>
      <c r="T92" s="5"/>
      <c r="U92" s="5"/>
      <c r="V92" s="5"/>
      <c r="W92" s="6"/>
    </row>
    <row r="93" spans="2:23" x14ac:dyDescent="0.15">
      <c r="B93" s="241" t="s">
        <v>700</v>
      </c>
      <c r="C93" s="210"/>
      <c r="D93" s="316">
        <f t="shared" ref="D93:R93" si="29">IF(D61="","",$C93)</f>
        <v>0</v>
      </c>
      <c r="E93" s="317">
        <f t="shared" si="29"/>
        <v>0</v>
      </c>
      <c r="F93" s="317">
        <f t="shared" si="29"/>
        <v>0</v>
      </c>
      <c r="G93" s="317">
        <f t="shared" si="29"/>
        <v>0</v>
      </c>
      <c r="H93" s="317">
        <f t="shared" si="29"/>
        <v>0</v>
      </c>
      <c r="I93" s="317">
        <f t="shared" si="29"/>
        <v>0</v>
      </c>
      <c r="J93" s="317">
        <f t="shared" si="29"/>
        <v>0</v>
      </c>
      <c r="K93" s="317">
        <f t="shared" si="29"/>
        <v>0</v>
      </c>
      <c r="L93" s="317">
        <f t="shared" si="29"/>
        <v>0</v>
      </c>
      <c r="M93" s="317">
        <f t="shared" si="29"/>
        <v>0</v>
      </c>
      <c r="N93" s="317">
        <f t="shared" si="29"/>
        <v>0</v>
      </c>
      <c r="O93" s="317">
        <f t="shared" si="29"/>
        <v>0</v>
      </c>
      <c r="P93" s="317">
        <f t="shared" si="29"/>
        <v>0</v>
      </c>
      <c r="Q93" s="317">
        <f t="shared" si="29"/>
        <v>0</v>
      </c>
      <c r="R93" s="317">
        <f t="shared" si="29"/>
        <v>0</v>
      </c>
      <c r="S93" s="5"/>
      <c r="T93" s="5"/>
      <c r="U93" s="5"/>
      <c r="V93" s="5"/>
      <c r="W93" s="6"/>
    </row>
    <row r="94" spans="2:23" ht="11.25" thickBot="1" x14ac:dyDescent="0.2">
      <c r="B94" s="241" t="s">
        <v>219</v>
      </c>
      <c r="C94" s="314"/>
      <c r="D94" s="315">
        <f t="shared" ref="D94:R94" si="30">IF(D61="","",(D91-D93)*D92)</f>
        <v>0</v>
      </c>
      <c r="E94" s="315">
        <f t="shared" si="30"/>
        <v>0</v>
      </c>
      <c r="F94" s="315">
        <f t="shared" si="30"/>
        <v>0</v>
      </c>
      <c r="G94" s="315">
        <f t="shared" si="30"/>
        <v>0</v>
      </c>
      <c r="H94" s="315">
        <f t="shared" si="30"/>
        <v>0</v>
      </c>
      <c r="I94" s="315">
        <f t="shared" si="30"/>
        <v>0</v>
      </c>
      <c r="J94" s="315">
        <f t="shared" si="30"/>
        <v>0</v>
      </c>
      <c r="K94" s="315">
        <f t="shared" si="30"/>
        <v>0</v>
      </c>
      <c r="L94" s="315">
        <f t="shared" si="30"/>
        <v>0</v>
      </c>
      <c r="M94" s="315">
        <f t="shared" si="30"/>
        <v>0</v>
      </c>
      <c r="N94" s="315">
        <f t="shared" si="30"/>
        <v>0</v>
      </c>
      <c r="O94" s="315">
        <f t="shared" si="30"/>
        <v>0</v>
      </c>
      <c r="P94" s="315">
        <f t="shared" si="30"/>
        <v>0</v>
      </c>
      <c r="Q94" s="315">
        <f t="shared" si="30"/>
        <v>0</v>
      </c>
      <c r="R94" s="315">
        <f t="shared" si="30"/>
        <v>0</v>
      </c>
      <c r="S94" s="5"/>
      <c r="T94" s="5"/>
      <c r="U94" s="5"/>
      <c r="V94" s="5"/>
      <c r="W94" s="6"/>
    </row>
    <row r="95" spans="2:23" ht="12" thickTop="1" thickBot="1" x14ac:dyDescent="0.2">
      <c r="B95" s="503" t="s">
        <v>245</v>
      </c>
      <c r="C95" s="318">
        <f>Data_overig!$B$26</f>
        <v>0.5</v>
      </c>
      <c r="D95" s="319">
        <f t="shared" ref="D95:R95" si="31">IF(D61="","",(D94/D91)*$C95)</f>
        <v>0</v>
      </c>
      <c r="E95" s="319">
        <f t="shared" si="31"/>
        <v>0</v>
      </c>
      <c r="F95" s="319">
        <f t="shared" si="31"/>
        <v>0</v>
      </c>
      <c r="G95" s="319">
        <f t="shared" si="31"/>
        <v>0</v>
      </c>
      <c r="H95" s="319">
        <f t="shared" si="31"/>
        <v>0</v>
      </c>
      <c r="I95" s="319">
        <f t="shared" si="31"/>
        <v>0</v>
      </c>
      <c r="J95" s="319">
        <f t="shared" si="31"/>
        <v>0</v>
      </c>
      <c r="K95" s="319">
        <f t="shared" si="31"/>
        <v>0</v>
      </c>
      <c r="L95" s="319">
        <f t="shared" si="31"/>
        <v>0</v>
      </c>
      <c r="M95" s="319">
        <f t="shared" si="31"/>
        <v>0</v>
      </c>
      <c r="N95" s="319">
        <f t="shared" si="31"/>
        <v>0</v>
      </c>
      <c r="O95" s="319">
        <f t="shared" si="31"/>
        <v>0</v>
      </c>
      <c r="P95" s="319">
        <f t="shared" si="31"/>
        <v>0</v>
      </c>
      <c r="Q95" s="319">
        <f t="shared" si="31"/>
        <v>0</v>
      </c>
      <c r="R95" s="319">
        <f t="shared" si="31"/>
        <v>0</v>
      </c>
      <c r="S95" s="5"/>
      <c r="T95" s="5"/>
      <c r="U95" s="5"/>
      <c r="V95" s="5"/>
      <c r="W95" s="6"/>
    </row>
    <row r="96" spans="2:23" ht="11.25" thickTop="1" x14ac:dyDescent="0.15">
      <c r="B96" s="241" t="s">
        <v>701</v>
      </c>
      <c r="C96" s="209"/>
      <c r="D96" s="316">
        <f t="shared" ref="D96:R96" si="32">IF(D61="","",$C96)</f>
        <v>0</v>
      </c>
      <c r="E96" s="316">
        <f t="shared" si="32"/>
        <v>0</v>
      </c>
      <c r="F96" s="316">
        <f t="shared" si="32"/>
        <v>0</v>
      </c>
      <c r="G96" s="316">
        <f t="shared" si="32"/>
        <v>0</v>
      </c>
      <c r="H96" s="316">
        <f t="shared" si="32"/>
        <v>0</v>
      </c>
      <c r="I96" s="316">
        <f t="shared" si="32"/>
        <v>0</v>
      </c>
      <c r="J96" s="316">
        <f t="shared" si="32"/>
        <v>0</v>
      </c>
      <c r="K96" s="316">
        <f t="shared" si="32"/>
        <v>0</v>
      </c>
      <c r="L96" s="316">
        <f t="shared" si="32"/>
        <v>0</v>
      </c>
      <c r="M96" s="316">
        <f t="shared" si="32"/>
        <v>0</v>
      </c>
      <c r="N96" s="316">
        <f t="shared" si="32"/>
        <v>0</v>
      </c>
      <c r="O96" s="316">
        <f t="shared" si="32"/>
        <v>0</v>
      </c>
      <c r="P96" s="316">
        <f t="shared" si="32"/>
        <v>0</v>
      </c>
      <c r="Q96" s="316">
        <f t="shared" si="32"/>
        <v>0</v>
      </c>
      <c r="R96" s="316">
        <f t="shared" si="32"/>
        <v>0</v>
      </c>
      <c r="S96" s="5"/>
      <c r="T96" s="5"/>
      <c r="U96" s="5"/>
      <c r="V96" s="5"/>
      <c r="W96" s="6"/>
    </row>
    <row r="97" spans="2:23" x14ac:dyDescent="0.15">
      <c r="B97" s="241" t="s">
        <v>702</v>
      </c>
      <c r="C97" s="210"/>
      <c r="D97" s="317">
        <f t="shared" ref="D97:R97" si="33">IF(D61="","",$C97)</f>
        <v>0</v>
      </c>
      <c r="E97" s="317">
        <f t="shared" si="33"/>
        <v>0</v>
      </c>
      <c r="F97" s="317">
        <f t="shared" si="33"/>
        <v>0</v>
      </c>
      <c r="G97" s="317">
        <f t="shared" si="33"/>
        <v>0</v>
      </c>
      <c r="H97" s="317">
        <f t="shared" si="33"/>
        <v>0</v>
      </c>
      <c r="I97" s="317">
        <f t="shared" si="33"/>
        <v>0</v>
      </c>
      <c r="J97" s="317">
        <f t="shared" si="33"/>
        <v>0</v>
      </c>
      <c r="K97" s="317">
        <f t="shared" si="33"/>
        <v>0</v>
      </c>
      <c r="L97" s="317">
        <f t="shared" si="33"/>
        <v>0</v>
      </c>
      <c r="M97" s="317">
        <f t="shared" si="33"/>
        <v>0</v>
      </c>
      <c r="N97" s="317">
        <f t="shared" si="33"/>
        <v>0</v>
      </c>
      <c r="O97" s="317">
        <f t="shared" si="33"/>
        <v>0</v>
      </c>
      <c r="P97" s="317">
        <f t="shared" si="33"/>
        <v>0</v>
      </c>
      <c r="Q97" s="317">
        <f t="shared" si="33"/>
        <v>0</v>
      </c>
      <c r="R97" s="317">
        <f t="shared" si="33"/>
        <v>0</v>
      </c>
      <c r="S97" s="5"/>
      <c r="T97" s="5"/>
      <c r="U97" s="5"/>
      <c r="V97" s="5"/>
      <c r="W97" s="6"/>
    </row>
    <row r="98" spans="2:23" ht="11.25" thickBot="1" x14ac:dyDescent="0.2">
      <c r="B98" s="320" t="s">
        <v>220</v>
      </c>
      <c r="C98" s="321"/>
      <c r="D98" s="322">
        <f t="shared" ref="D98:R98" si="34">IF(D61="","",(D91-D97)*D96)</f>
        <v>0</v>
      </c>
      <c r="E98" s="322">
        <f t="shared" si="34"/>
        <v>0</v>
      </c>
      <c r="F98" s="322">
        <f t="shared" si="34"/>
        <v>0</v>
      </c>
      <c r="G98" s="322">
        <f t="shared" si="34"/>
        <v>0</v>
      </c>
      <c r="H98" s="322">
        <f t="shared" si="34"/>
        <v>0</v>
      </c>
      <c r="I98" s="322">
        <f t="shared" si="34"/>
        <v>0</v>
      </c>
      <c r="J98" s="322">
        <f t="shared" si="34"/>
        <v>0</v>
      </c>
      <c r="K98" s="322">
        <f t="shared" si="34"/>
        <v>0</v>
      </c>
      <c r="L98" s="322">
        <f t="shared" si="34"/>
        <v>0</v>
      </c>
      <c r="M98" s="322">
        <f t="shared" si="34"/>
        <v>0</v>
      </c>
      <c r="N98" s="322">
        <f t="shared" si="34"/>
        <v>0</v>
      </c>
      <c r="O98" s="322">
        <f t="shared" si="34"/>
        <v>0</v>
      </c>
      <c r="P98" s="322">
        <f t="shared" si="34"/>
        <v>0</v>
      </c>
      <c r="Q98" s="322">
        <f t="shared" si="34"/>
        <v>0</v>
      </c>
      <c r="R98" s="322">
        <f t="shared" si="34"/>
        <v>0</v>
      </c>
      <c r="S98" s="5"/>
      <c r="T98" s="5"/>
      <c r="U98" s="5"/>
      <c r="V98" s="5"/>
      <c r="W98" s="6"/>
    </row>
    <row r="99" spans="2:23" ht="12" thickTop="1" thickBot="1" x14ac:dyDescent="0.2">
      <c r="B99" s="503" t="s">
        <v>246</v>
      </c>
      <c r="C99" s="318">
        <f>Data_overig!$B$29</f>
        <v>0.5</v>
      </c>
      <c r="D99" s="319">
        <f t="shared" ref="D99:R99" si="35">IF(D61="","",(D98/D91)*$C99)</f>
        <v>0</v>
      </c>
      <c r="E99" s="319">
        <f t="shared" si="35"/>
        <v>0</v>
      </c>
      <c r="F99" s="319">
        <f t="shared" si="35"/>
        <v>0</v>
      </c>
      <c r="G99" s="319">
        <f t="shared" si="35"/>
        <v>0</v>
      </c>
      <c r="H99" s="319">
        <f t="shared" si="35"/>
        <v>0</v>
      </c>
      <c r="I99" s="319">
        <f t="shared" si="35"/>
        <v>0</v>
      </c>
      <c r="J99" s="319">
        <f t="shared" si="35"/>
        <v>0</v>
      </c>
      <c r="K99" s="319">
        <f t="shared" si="35"/>
        <v>0</v>
      </c>
      <c r="L99" s="319">
        <f t="shared" si="35"/>
        <v>0</v>
      </c>
      <c r="M99" s="319">
        <f t="shared" si="35"/>
        <v>0</v>
      </c>
      <c r="N99" s="319">
        <f t="shared" si="35"/>
        <v>0</v>
      </c>
      <c r="O99" s="319">
        <f t="shared" si="35"/>
        <v>0</v>
      </c>
      <c r="P99" s="319">
        <f t="shared" si="35"/>
        <v>0</v>
      </c>
      <c r="Q99" s="319">
        <f t="shared" si="35"/>
        <v>0</v>
      </c>
      <c r="R99" s="319">
        <f t="shared" si="35"/>
        <v>0</v>
      </c>
      <c r="S99" s="5"/>
      <c r="T99" s="5"/>
      <c r="U99" s="5"/>
      <c r="V99" s="5"/>
      <c r="W99" s="6"/>
    </row>
    <row r="100" spans="2:23" ht="11.25" thickTop="1" x14ac:dyDescent="0.15">
      <c r="B100" s="250" t="s">
        <v>221</v>
      </c>
      <c r="C100" s="323"/>
      <c r="D100" s="324">
        <f t="shared" ref="D100:R100" si="36">IF(D61="","",D99+D95)</f>
        <v>0</v>
      </c>
      <c r="E100" s="324">
        <f t="shared" si="36"/>
        <v>0</v>
      </c>
      <c r="F100" s="324">
        <f t="shared" si="36"/>
        <v>0</v>
      </c>
      <c r="G100" s="324">
        <f t="shared" si="36"/>
        <v>0</v>
      </c>
      <c r="H100" s="324">
        <f t="shared" si="36"/>
        <v>0</v>
      </c>
      <c r="I100" s="324">
        <f t="shared" si="36"/>
        <v>0</v>
      </c>
      <c r="J100" s="324">
        <f t="shared" si="36"/>
        <v>0</v>
      </c>
      <c r="K100" s="324">
        <f t="shared" si="36"/>
        <v>0</v>
      </c>
      <c r="L100" s="324">
        <f t="shared" si="36"/>
        <v>0</v>
      </c>
      <c r="M100" s="324">
        <f t="shared" si="36"/>
        <v>0</v>
      </c>
      <c r="N100" s="324">
        <f t="shared" si="36"/>
        <v>0</v>
      </c>
      <c r="O100" s="324">
        <f t="shared" si="36"/>
        <v>0</v>
      </c>
      <c r="P100" s="324">
        <f t="shared" si="36"/>
        <v>0</v>
      </c>
      <c r="Q100" s="324">
        <f t="shared" si="36"/>
        <v>0</v>
      </c>
      <c r="R100" s="324">
        <f t="shared" si="36"/>
        <v>0</v>
      </c>
      <c r="S100" s="5"/>
      <c r="T100" s="5"/>
      <c r="U100" s="5"/>
      <c r="V100" s="5"/>
      <c r="W100" s="6"/>
    </row>
    <row r="101" spans="2:23" x14ac:dyDescent="0.15">
      <c r="B101" s="12"/>
      <c r="C101" s="301"/>
      <c r="D101" s="304"/>
      <c r="E101" s="296"/>
      <c r="F101" s="296"/>
      <c r="G101" s="296"/>
      <c r="H101" s="296"/>
      <c r="I101" s="296"/>
      <c r="J101" s="296"/>
      <c r="K101" s="296"/>
      <c r="L101" s="296"/>
      <c r="M101" s="296"/>
      <c r="N101" s="296"/>
      <c r="O101" s="296"/>
      <c r="P101" s="296"/>
      <c r="Q101" s="296"/>
      <c r="R101" s="296"/>
      <c r="S101" s="5"/>
      <c r="T101" s="5"/>
      <c r="U101" s="5"/>
      <c r="V101" s="5"/>
      <c r="W101" s="6"/>
    </row>
    <row r="102" spans="2:23" x14ac:dyDescent="0.15">
      <c r="B102" s="241" t="s">
        <v>222</v>
      </c>
      <c r="C102" s="203"/>
      <c r="D102" s="304"/>
      <c r="E102" s="499" t="s">
        <v>704</v>
      </c>
      <c r="F102" s="15"/>
      <c r="G102" s="15"/>
      <c r="H102" s="15"/>
      <c r="I102" s="15"/>
      <c r="J102" s="15"/>
      <c r="K102" s="15"/>
      <c r="L102" s="15"/>
      <c r="M102" s="15"/>
      <c r="N102" s="15"/>
      <c r="O102" s="15"/>
      <c r="P102" s="15"/>
      <c r="Q102" s="15"/>
      <c r="R102" s="15"/>
      <c r="S102" s="15"/>
      <c r="T102" s="15"/>
      <c r="U102" s="15"/>
      <c r="V102" s="16"/>
      <c r="W102" s="6"/>
    </row>
    <row r="103" spans="2:23" x14ac:dyDescent="0.15">
      <c r="B103" s="241" t="s">
        <v>204</v>
      </c>
      <c r="C103" s="203"/>
      <c r="D103" s="304"/>
      <c r="E103" s="500" t="s">
        <v>651</v>
      </c>
      <c r="F103" s="15"/>
      <c r="G103" s="15"/>
      <c r="H103" s="15"/>
      <c r="I103" s="15"/>
      <c r="J103" s="15"/>
      <c r="K103" s="15"/>
      <c r="L103" s="15"/>
      <c r="M103" s="15"/>
      <c r="N103" s="15"/>
      <c r="O103" s="15"/>
      <c r="P103" s="15"/>
      <c r="Q103" s="15"/>
      <c r="R103" s="15"/>
      <c r="S103" s="15"/>
      <c r="T103" s="15"/>
      <c r="U103" s="15"/>
      <c r="V103" s="16"/>
      <c r="W103" s="6"/>
    </row>
    <row r="104" spans="2:23" x14ac:dyDescent="0.15">
      <c r="B104" s="241" t="s">
        <v>206</v>
      </c>
      <c r="C104" s="203"/>
      <c r="D104" s="304"/>
      <c r="E104" s="311">
        <v>6.6799999999999998E-2</v>
      </c>
      <c r="F104" s="15" t="s">
        <v>652</v>
      </c>
      <c r="G104" s="15"/>
      <c r="H104" s="15"/>
      <c r="I104" s="15"/>
      <c r="J104" s="15"/>
      <c r="K104" s="15"/>
      <c r="L104" s="15"/>
      <c r="M104" s="15"/>
      <c r="N104" s="15"/>
      <c r="O104" s="15"/>
      <c r="P104" s="15"/>
      <c r="Q104" s="15"/>
      <c r="R104" s="15"/>
      <c r="S104" s="15"/>
      <c r="T104" s="15"/>
      <c r="U104" s="15"/>
      <c r="V104" s="16"/>
      <c r="W104" s="6"/>
    </row>
    <row r="105" spans="2:23" x14ac:dyDescent="0.15">
      <c r="B105" s="241" t="s">
        <v>207</v>
      </c>
      <c r="C105" s="203"/>
      <c r="D105" s="304"/>
      <c r="E105" s="119" t="s">
        <v>247</v>
      </c>
      <c r="F105" s="15"/>
      <c r="G105" s="15"/>
      <c r="H105" s="15"/>
      <c r="I105" s="15"/>
      <c r="J105" s="15"/>
      <c r="K105" s="15"/>
      <c r="L105" s="15"/>
      <c r="M105" s="15"/>
      <c r="N105" s="15"/>
      <c r="O105" s="15"/>
      <c r="P105" s="15"/>
      <c r="Q105" s="15"/>
      <c r="R105" s="15"/>
      <c r="S105" s="15"/>
      <c r="T105" s="15"/>
      <c r="U105" s="15"/>
      <c r="V105" s="16"/>
      <c r="W105" s="6"/>
    </row>
    <row r="106" spans="2:23" x14ac:dyDescent="0.15">
      <c r="B106" s="241" t="s">
        <v>208</v>
      </c>
      <c r="C106" s="203"/>
      <c r="D106" s="304"/>
      <c r="E106" s="14" t="s">
        <v>305</v>
      </c>
      <c r="F106" s="15"/>
      <c r="G106" s="15"/>
      <c r="H106" s="15"/>
      <c r="I106" s="15"/>
      <c r="J106" s="15"/>
      <c r="K106" s="15"/>
      <c r="L106" s="15"/>
      <c r="M106" s="15"/>
      <c r="N106" s="15"/>
      <c r="O106" s="15"/>
      <c r="P106" s="15"/>
      <c r="Q106" s="15"/>
      <c r="R106" s="15"/>
      <c r="S106" s="15"/>
      <c r="T106" s="15"/>
      <c r="U106" s="15"/>
      <c r="V106" s="16"/>
      <c r="W106" s="6"/>
    </row>
    <row r="107" spans="2:23" ht="11.25" thickBot="1" x14ac:dyDescent="0.2">
      <c r="B107" s="253" t="s">
        <v>599</v>
      </c>
      <c r="C107" s="203">
        <v>4.0000000000000002E-4</v>
      </c>
      <c r="D107" s="304"/>
      <c r="E107" s="14" t="s">
        <v>601</v>
      </c>
      <c r="F107" s="15"/>
      <c r="G107" s="15"/>
      <c r="H107" s="15"/>
      <c r="I107" s="15"/>
      <c r="J107" s="15"/>
      <c r="K107" s="15"/>
      <c r="L107" s="15"/>
      <c r="M107" s="15"/>
      <c r="N107" s="15"/>
      <c r="O107" s="15"/>
      <c r="P107" s="15"/>
      <c r="Q107" s="15"/>
      <c r="R107" s="15"/>
      <c r="S107" s="15"/>
      <c r="T107" s="15"/>
      <c r="U107" s="15"/>
      <c r="V107" s="16"/>
      <c r="W107" s="5"/>
    </row>
    <row r="108" spans="2:23" ht="11.25" thickTop="1" x14ac:dyDescent="0.15">
      <c r="B108" s="250" t="s">
        <v>229</v>
      </c>
      <c r="C108" s="325">
        <f>SUM(C102:C107)</f>
        <v>4.0000000000000002E-4</v>
      </c>
      <c r="D108" s="304"/>
      <c r="E108" s="296"/>
      <c r="F108" s="296"/>
      <c r="G108" s="296"/>
      <c r="H108" s="296"/>
      <c r="I108" s="296"/>
      <c r="J108" s="296"/>
      <c r="K108" s="296"/>
      <c r="L108" s="296"/>
      <c r="M108" s="296"/>
      <c r="N108" s="296"/>
      <c r="O108" s="296"/>
      <c r="P108" s="296"/>
      <c r="Q108" s="296"/>
      <c r="R108" s="296"/>
      <c r="S108" s="5"/>
      <c r="T108" s="5"/>
      <c r="U108" s="5"/>
      <c r="V108" s="5"/>
      <c r="W108" s="6"/>
    </row>
    <row r="109" spans="2:23" x14ac:dyDescent="0.15">
      <c r="B109" s="12"/>
      <c r="C109" s="301"/>
      <c r="D109" s="304"/>
      <c r="E109" s="296"/>
      <c r="F109" s="296"/>
      <c r="G109" s="296"/>
      <c r="H109" s="296"/>
      <c r="I109" s="296"/>
      <c r="J109" s="296"/>
      <c r="K109" s="296"/>
      <c r="L109" s="296"/>
      <c r="M109" s="296"/>
      <c r="N109" s="296"/>
      <c r="O109" s="296"/>
      <c r="P109" s="296"/>
      <c r="Q109" s="296"/>
      <c r="R109" s="296"/>
      <c r="S109" s="5"/>
      <c r="T109" s="5"/>
      <c r="U109" s="5"/>
      <c r="V109" s="5"/>
      <c r="W109" s="6"/>
    </row>
    <row r="110" spans="2:23" x14ac:dyDescent="0.15">
      <c r="B110" s="310" t="s">
        <v>78</v>
      </c>
      <c r="C110" s="326"/>
      <c r="D110" s="327">
        <f t="shared" ref="D110:R110" si="37">IF(D61="",0%,D100+$C108)</f>
        <v>4.0000000000000002E-4</v>
      </c>
      <c r="E110" s="327">
        <f t="shared" si="37"/>
        <v>4.0000000000000002E-4</v>
      </c>
      <c r="F110" s="327">
        <f t="shared" si="37"/>
        <v>4.0000000000000002E-4</v>
      </c>
      <c r="G110" s="327">
        <f t="shared" si="37"/>
        <v>4.0000000000000002E-4</v>
      </c>
      <c r="H110" s="327">
        <f t="shared" si="37"/>
        <v>4.0000000000000002E-4</v>
      </c>
      <c r="I110" s="327">
        <f t="shared" si="37"/>
        <v>4.0000000000000002E-4</v>
      </c>
      <c r="J110" s="327">
        <f t="shared" si="37"/>
        <v>4.0000000000000002E-4</v>
      </c>
      <c r="K110" s="327">
        <f t="shared" si="37"/>
        <v>4.0000000000000002E-4</v>
      </c>
      <c r="L110" s="327">
        <f t="shared" si="37"/>
        <v>4.0000000000000002E-4</v>
      </c>
      <c r="M110" s="327">
        <f t="shared" si="37"/>
        <v>4.0000000000000002E-4</v>
      </c>
      <c r="N110" s="327">
        <f t="shared" si="37"/>
        <v>4.0000000000000002E-4</v>
      </c>
      <c r="O110" s="327">
        <f t="shared" si="37"/>
        <v>4.0000000000000002E-4</v>
      </c>
      <c r="P110" s="327">
        <f t="shared" si="37"/>
        <v>4.0000000000000002E-4</v>
      </c>
      <c r="Q110" s="327">
        <f t="shared" si="37"/>
        <v>4.0000000000000002E-4</v>
      </c>
      <c r="R110" s="327">
        <f t="shared" si="37"/>
        <v>4.0000000000000002E-4</v>
      </c>
      <c r="S110" s="5"/>
      <c r="T110" s="5"/>
      <c r="U110" s="5"/>
      <c r="V110" s="5"/>
      <c r="W110" s="6"/>
    </row>
    <row r="111" spans="2:23" x14ac:dyDescent="0.15">
      <c r="B111" s="234"/>
      <c r="C111" s="328"/>
      <c r="D111" s="329"/>
      <c r="E111" s="329"/>
      <c r="F111" s="329"/>
      <c r="G111" s="329"/>
      <c r="H111" s="329"/>
      <c r="I111" s="329"/>
      <c r="J111" s="296"/>
      <c r="K111" s="296"/>
      <c r="L111" s="296"/>
      <c r="M111" s="296"/>
      <c r="N111" s="296"/>
      <c r="O111" s="296"/>
      <c r="P111" s="296"/>
      <c r="Q111" s="296"/>
      <c r="R111" s="296"/>
      <c r="S111" s="5"/>
      <c r="T111" s="5"/>
      <c r="U111" s="5"/>
      <c r="V111" s="5"/>
      <c r="W111" s="6"/>
    </row>
    <row r="112" spans="2:23" x14ac:dyDescent="0.15">
      <c r="B112" s="285" t="s">
        <v>227</v>
      </c>
      <c r="C112" s="330"/>
      <c r="D112" s="327">
        <f>IF($C$80="Opslag",$C$84,D110)</f>
        <v>0</v>
      </c>
      <c r="E112" s="327">
        <f t="shared" ref="E112:R112" si="38">IF($C$80="Opslag",$C$84,E110)</f>
        <v>0</v>
      </c>
      <c r="F112" s="327">
        <f t="shared" si="38"/>
        <v>0</v>
      </c>
      <c r="G112" s="327">
        <f t="shared" si="38"/>
        <v>0</v>
      </c>
      <c r="H112" s="327">
        <f>IF($C$80="Opslag",$C$84,H110)</f>
        <v>0</v>
      </c>
      <c r="I112" s="327">
        <f t="shared" si="38"/>
        <v>0</v>
      </c>
      <c r="J112" s="327">
        <f t="shared" si="38"/>
        <v>0</v>
      </c>
      <c r="K112" s="327">
        <f t="shared" si="38"/>
        <v>0</v>
      </c>
      <c r="L112" s="327">
        <f t="shared" si="38"/>
        <v>0</v>
      </c>
      <c r="M112" s="327">
        <f t="shared" si="38"/>
        <v>0</v>
      </c>
      <c r="N112" s="327">
        <f t="shared" si="38"/>
        <v>0</v>
      </c>
      <c r="O112" s="327">
        <f t="shared" si="38"/>
        <v>0</v>
      </c>
      <c r="P112" s="327">
        <f t="shared" si="38"/>
        <v>0</v>
      </c>
      <c r="Q112" s="327">
        <f t="shared" si="38"/>
        <v>0</v>
      </c>
      <c r="R112" s="327">
        <f t="shared" si="38"/>
        <v>0</v>
      </c>
      <c r="S112" s="5"/>
      <c r="T112" s="5"/>
      <c r="U112" s="5"/>
      <c r="V112" s="5"/>
      <c r="W112" s="6"/>
    </row>
    <row r="113" spans="2:23" x14ac:dyDescent="0.15">
      <c r="B113" s="331"/>
      <c r="C113" s="296"/>
      <c r="D113" s="296"/>
      <c r="E113" s="296"/>
      <c r="H113" s="296"/>
      <c r="I113" s="296"/>
      <c r="J113" s="296"/>
      <c r="K113" s="296"/>
      <c r="L113" s="296"/>
      <c r="M113" s="296"/>
      <c r="N113" s="296"/>
      <c r="O113" s="296"/>
      <c r="P113" s="296"/>
      <c r="Q113" s="296"/>
      <c r="R113" s="296"/>
      <c r="S113" s="8"/>
      <c r="T113" s="8"/>
      <c r="U113" s="8"/>
      <c r="V113" s="8"/>
      <c r="W113" s="9"/>
    </row>
    <row r="114" spans="2:23" x14ac:dyDescent="0.15">
      <c r="B114" s="217"/>
      <c r="C114" s="217"/>
      <c r="D114" s="217"/>
      <c r="E114" s="217"/>
      <c r="F114" s="217"/>
      <c r="G114" s="217"/>
      <c r="H114" s="217"/>
      <c r="I114" s="217"/>
      <c r="J114" s="217"/>
      <c r="K114" s="217"/>
      <c r="L114" s="217"/>
      <c r="M114" s="217"/>
      <c r="N114" s="217"/>
      <c r="O114" s="217"/>
      <c r="P114" s="217"/>
      <c r="Q114" s="217"/>
      <c r="R114" s="217"/>
      <c r="S114" s="5"/>
    </row>
    <row r="115" spans="2:23" x14ac:dyDescent="0.15">
      <c r="B115" s="223" t="s">
        <v>267</v>
      </c>
      <c r="C115" s="224"/>
      <c r="D115" s="225"/>
      <c r="E115" s="225"/>
      <c r="F115" s="225"/>
      <c r="G115" s="225"/>
      <c r="H115" s="225"/>
      <c r="I115" s="225"/>
      <c r="J115" s="225"/>
      <c r="K115" s="225"/>
      <c r="L115" s="225"/>
      <c r="M115" s="225"/>
      <c r="N115" s="225"/>
      <c r="O115" s="225"/>
      <c r="P115" s="225"/>
      <c r="Q115" s="225"/>
      <c r="R115" s="225"/>
      <c r="S115" s="225"/>
      <c r="T115" s="225"/>
      <c r="U115" s="225"/>
      <c r="V115" s="225"/>
      <c r="W115" s="226"/>
    </row>
    <row r="116" spans="2:23" x14ac:dyDescent="0.15">
      <c r="B116" s="284"/>
      <c r="C116" s="5"/>
      <c r="D116" s="5"/>
      <c r="E116" s="5"/>
      <c r="F116" s="5"/>
      <c r="G116" s="5"/>
      <c r="H116" s="5"/>
      <c r="I116" s="5"/>
      <c r="J116" s="5"/>
      <c r="K116" s="5"/>
      <c r="L116" s="5"/>
      <c r="M116" s="5"/>
      <c r="N116" s="5"/>
      <c r="O116" s="5"/>
      <c r="P116" s="5"/>
      <c r="Q116" s="5"/>
      <c r="R116" s="5"/>
      <c r="S116" s="5"/>
      <c r="T116" s="5"/>
      <c r="U116" s="5"/>
      <c r="V116" s="5"/>
      <c r="W116" s="6"/>
    </row>
    <row r="117" spans="2:23" x14ac:dyDescent="0.15">
      <c r="B117" s="332"/>
      <c r="C117" s="229" t="s">
        <v>188</v>
      </c>
      <c r="D117" s="229" t="s">
        <v>189</v>
      </c>
      <c r="E117" s="229" t="s">
        <v>76</v>
      </c>
      <c r="F117" s="229"/>
      <c r="G117" s="229"/>
      <c r="H117" s="229"/>
      <c r="I117" s="229"/>
      <c r="J117" s="229"/>
      <c r="K117" s="229"/>
      <c r="L117" s="229"/>
      <c r="M117" s="229"/>
      <c r="N117" s="229"/>
      <c r="O117" s="229"/>
      <c r="P117" s="229"/>
      <c r="Q117" s="229"/>
      <c r="R117" s="229"/>
      <c r="S117" s="229"/>
      <c r="T117" s="229"/>
      <c r="U117" s="229"/>
      <c r="V117" s="229"/>
      <c r="W117" s="231"/>
    </row>
    <row r="118" spans="2:23" x14ac:dyDescent="0.15">
      <c r="B118" s="12"/>
      <c r="C118" s="5"/>
      <c r="D118" s="5"/>
      <c r="E118" s="5"/>
      <c r="F118" s="5"/>
      <c r="G118" s="5"/>
      <c r="H118" s="5"/>
      <c r="I118" s="5"/>
      <c r="J118" s="5"/>
      <c r="K118" s="5"/>
      <c r="L118" s="5"/>
      <c r="M118" s="5"/>
      <c r="N118" s="5"/>
      <c r="O118" s="5"/>
      <c r="P118" s="5"/>
      <c r="Q118" s="5"/>
      <c r="R118" s="5"/>
      <c r="S118" s="5"/>
      <c r="T118" s="5"/>
      <c r="U118" s="5"/>
      <c r="V118" s="5"/>
      <c r="W118" s="6"/>
    </row>
    <row r="119" spans="2:23" x14ac:dyDescent="0.15">
      <c r="B119" s="241" t="s">
        <v>268</v>
      </c>
      <c r="C119" s="393"/>
      <c r="D119" s="393"/>
      <c r="E119" s="219">
        <f>SUM(C119:D119)</f>
        <v>0</v>
      </c>
      <c r="F119" s="5"/>
      <c r="G119" s="5"/>
      <c r="H119" s="5"/>
      <c r="I119" s="5"/>
      <c r="J119" s="5"/>
      <c r="K119" s="5"/>
      <c r="L119" s="5"/>
      <c r="M119" s="5"/>
      <c r="N119" s="5"/>
      <c r="O119" s="5"/>
      <c r="P119" s="5"/>
      <c r="Q119" s="5"/>
      <c r="R119" s="5"/>
      <c r="S119" s="5"/>
      <c r="T119" s="5"/>
      <c r="U119" s="5"/>
      <c r="V119" s="5"/>
      <c r="W119" s="6"/>
    </row>
    <row r="120" spans="2:23" x14ac:dyDescent="0.15">
      <c r="B120" s="7"/>
      <c r="C120" s="8"/>
      <c r="D120" s="8"/>
      <c r="E120" s="8"/>
      <c r="F120" s="8"/>
      <c r="G120" s="8"/>
      <c r="H120" s="8"/>
      <c r="I120" s="8"/>
      <c r="J120" s="8"/>
      <c r="K120" s="8"/>
      <c r="L120" s="8"/>
      <c r="M120" s="8"/>
      <c r="N120" s="8"/>
      <c r="O120" s="8"/>
      <c r="P120" s="8"/>
      <c r="Q120" s="8"/>
      <c r="R120" s="8"/>
      <c r="S120" s="8"/>
      <c r="T120" s="8"/>
      <c r="U120" s="8"/>
      <c r="V120" s="8"/>
      <c r="W120" s="9"/>
    </row>
    <row r="121" spans="2:23" x14ac:dyDescent="0.15">
      <c r="B121" s="5"/>
      <c r="C121" s="5"/>
      <c r="D121" s="5"/>
      <c r="E121" s="5"/>
      <c r="F121" s="5"/>
      <c r="G121" s="5"/>
      <c r="H121" s="5"/>
      <c r="I121" s="5"/>
      <c r="J121" s="5"/>
      <c r="K121" s="5"/>
      <c r="L121" s="5"/>
      <c r="M121" s="5"/>
      <c r="N121" s="5"/>
      <c r="O121" s="5"/>
      <c r="P121" s="5"/>
      <c r="Q121" s="5"/>
      <c r="R121" s="5"/>
      <c r="S121" s="5"/>
      <c r="T121" s="5"/>
      <c r="U121" s="5"/>
      <c r="V121" s="5"/>
      <c r="W121" s="5"/>
    </row>
    <row r="122" spans="2:23" x14ac:dyDescent="0.15">
      <c r="B122" s="223" t="s">
        <v>60</v>
      </c>
      <c r="C122" s="224"/>
      <c r="D122" s="225"/>
      <c r="E122" s="225"/>
      <c r="F122" s="225"/>
      <c r="G122" s="225"/>
      <c r="H122" s="225"/>
      <c r="I122" s="225"/>
      <c r="J122" s="225"/>
      <c r="K122" s="225"/>
      <c r="L122" s="225"/>
      <c r="M122" s="225"/>
      <c r="N122" s="225"/>
      <c r="O122" s="225"/>
      <c r="P122" s="225"/>
      <c r="Q122" s="225"/>
      <c r="R122" s="225"/>
      <c r="S122" s="225"/>
      <c r="T122" s="225"/>
      <c r="U122" s="225"/>
      <c r="V122" s="225"/>
      <c r="W122" s="226"/>
    </row>
    <row r="123" spans="2:23" x14ac:dyDescent="0.15">
      <c r="B123" s="284" t="s">
        <v>589</v>
      </c>
      <c r="C123" s="5"/>
      <c r="D123" s="5"/>
      <c r="E123" s="5"/>
      <c r="F123" s="5"/>
      <c r="G123" s="5"/>
      <c r="H123" s="5"/>
      <c r="I123" s="5"/>
      <c r="J123" s="5"/>
      <c r="K123" s="5"/>
      <c r="L123" s="5"/>
      <c r="M123" s="5"/>
      <c r="N123" s="5"/>
      <c r="O123" s="5"/>
      <c r="P123" s="5"/>
      <c r="Q123" s="5"/>
      <c r="R123" s="5"/>
      <c r="S123" s="5"/>
      <c r="T123" s="5"/>
      <c r="U123" s="5"/>
      <c r="V123" s="5"/>
      <c r="W123" s="6"/>
    </row>
    <row r="124" spans="2:23" x14ac:dyDescent="0.15">
      <c r="B124" s="332"/>
      <c r="C124" s="230"/>
      <c r="D124" s="229" t="s">
        <v>96</v>
      </c>
      <c r="E124" s="229" t="s">
        <v>96</v>
      </c>
      <c r="F124" s="229" t="s">
        <v>190</v>
      </c>
      <c r="G124" s="229" t="s">
        <v>191</v>
      </c>
      <c r="H124" s="229"/>
      <c r="I124" s="229"/>
      <c r="J124" s="229"/>
      <c r="K124" s="229"/>
      <c r="L124" s="229"/>
      <c r="M124" s="229"/>
      <c r="N124" s="229"/>
      <c r="O124" s="229"/>
      <c r="P124" s="229"/>
      <c r="Q124" s="229"/>
      <c r="R124" s="229"/>
      <c r="S124" s="229"/>
      <c r="T124" s="229"/>
      <c r="U124" s="229"/>
      <c r="V124" s="229"/>
      <c r="W124" s="231"/>
    </row>
    <row r="125" spans="2:23" x14ac:dyDescent="0.15">
      <c r="B125" s="332"/>
      <c r="C125" s="229" t="s">
        <v>108</v>
      </c>
      <c r="D125" s="229" t="s">
        <v>41</v>
      </c>
      <c r="E125" s="229" t="s">
        <v>42</v>
      </c>
      <c r="F125" s="229" t="s">
        <v>41</v>
      </c>
      <c r="G125" s="229" t="s">
        <v>41</v>
      </c>
      <c r="H125" s="229"/>
      <c r="I125" s="229"/>
      <c r="J125" s="229"/>
      <c r="K125" s="229"/>
      <c r="L125" s="229"/>
      <c r="M125" s="229"/>
      <c r="N125" s="229"/>
      <c r="O125" s="229"/>
      <c r="P125" s="229"/>
      <c r="Q125" s="229"/>
      <c r="R125" s="229"/>
      <c r="S125" s="229"/>
      <c r="T125" s="229"/>
      <c r="U125" s="229"/>
      <c r="V125" s="229"/>
      <c r="W125" s="231"/>
    </row>
    <row r="126" spans="2:23" x14ac:dyDescent="0.15">
      <c r="B126" s="12"/>
      <c r="D126" s="5"/>
      <c r="E126" s="5"/>
      <c r="F126" s="5"/>
      <c r="G126" s="5"/>
      <c r="H126" s="5"/>
      <c r="I126" s="5"/>
      <c r="J126" s="5"/>
      <c r="K126" s="5"/>
      <c r="L126" s="5"/>
      <c r="M126" s="5"/>
      <c r="N126" s="5"/>
      <c r="O126" s="5"/>
      <c r="P126" s="5"/>
      <c r="Q126" s="5"/>
      <c r="R126" s="5"/>
      <c r="S126" s="5"/>
      <c r="T126" s="5"/>
      <c r="U126" s="5"/>
      <c r="V126" s="5"/>
      <c r="W126" s="6"/>
    </row>
    <row r="127" spans="2:23" ht="11.25" thickBot="1" x14ac:dyDescent="0.2">
      <c r="B127" s="333" t="s">
        <v>43</v>
      </c>
      <c r="C127" s="334"/>
      <c r="D127" s="335">
        <v>1878</v>
      </c>
      <c r="E127" s="336"/>
      <c r="F127" s="5"/>
      <c r="G127" s="5"/>
      <c r="I127" s="337" t="s">
        <v>582</v>
      </c>
      <c r="J127" s="15"/>
      <c r="K127" s="15"/>
      <c r="L127" s="15"/>
      <c r="M127" s="15"/>
      <c r="N127" s="15"/>
      <c r="O127" s="15"/>
      <c r="P127" s="15"/>
      <c r="Q127" s="15"/>
      <c r="R127" s="15"/>
      <c r="S127" s="15"/>
      <c r="T127" s="15"/>
      <c r="U127" s="15"/>
      <c r="V127" s="16"/>
      <c r="W127" s="6"/>
    </row>
    <row r="128" spans="2:23" ht="11.25" thickTop="1" x14ac:dyDescent="0.15">
      <c r="B128" s="338" t="s">
        <v>44</v>
      </c>
      <c r="C128" s="394" t="s">
        <v>111</v>
      </c>
      <c r="D128" s="339">
        <f>D$127*E128</f>
        <v>0</v>
      </c>
      <c r="E128" s="396"/>
      <c r="F128" s="5"/>
      <c r="G128" s="5"/>
      <c r="I128" s="311">
        <f>(7.68%+8.31%+9.48%)/3</f>
        <v>8.4899999999999989E-2</v>
      </c>
      <c r="J128" s="15" t="s">
        <v>688</v>
      </c>
      <c r="K128" s="15"/>
      <c r="L128" s="15"/>
      <c r="M128" s="15"/>
      <c r="N128" s="15"/>
      <c r="O128" s="15"/>
      <c r="P128" s="15"/>
      <c r="Q128" s="15"/>
      <c r="R128" s="15"/>
      <c r="S128" s="15"/>
      <c r="T128" s="15"/>
      <c r="U128" s="15"/>
      <c r="V128" s="16"/>
      <c r="W128" s="6"/>
    </row>
    <row r="129" spans="2:23" x14ac:dyDescent="0.15">
      <c r="B129" s="340" t="s">
        <v>61</v>
      </c>
      <c r="C129" s="394" t="s">
        <v>111</v>
      </c>
      <c r="D129" s="341">
        <f>(144+58.4+35)</f>
        <v>237.4</v>
      </c>
      <c r="E129" s="342"/>
      <c r="F129" s="5"/>
      <c r="G129" s="5"/>
      <c r="I129" s="337" t="s">
        <v>581</v>
      </c>
      <c r="J129" s="15"/>
      <c r="K129" s="15"/>
      <c r="L129" s="15"/>
      <c r="M129" s="15"/>
      <c r="N129" s="15"/>
      <c r="O129" s="15"/>
      <c r="P129" s="15"/>
      <c r="Q129" s="15"/>
      <c r="R129" s="15"/>
      <c r="S129" s="15"/>
      <c r="T129" s="15"/>
      <c r="U129" s="15"/>
      <c r="V129" s="16"/>
      <c r="W129" s="6"/>
    </row>
    <row r="130" spans="2:23" x14ac:dyDescent="0.15">
      <c r="B130" s="338" t="s">
        <v>201</v>
      </c>
      <c r="C130" s="394" t="s">
        <v>111</v>
      </c>
      <c r="D130" s="395"/>
      <c r="E130" s="343"/>
      <c r="F130" s="5"/>
      <c r="G130" s="5"/>
      <c r="I130" s="337" t="s">
        <v>584</v>
      </c>
      <c r="J130" s="15"/>
      <c r="K130" s="15"/>
      <c r="L130" s="15"/>
      <c r="M130" s="15"/>
      <c r="N130" s="15"/>
      <c r="O130" s="15"/>
      <c r="P130" s="15"/>
      <c r="Q130" s="15"/>
      <c r="R130" s="15"/>
      <c r="S130" s="15"/>
      <c r="T130" s="15"/>
      <c r="U130" s="15"/>
      <c r="V130" s="16"/>
      <c r="W130" s="6"/>
    </row>
    <row r="131" spans="2:23" x14ac:dyDescent="0.15">
      <c r="B131" s="338" t="s">
        <v>133</v>
      </c>
      <c r="C131" s="394" t="s">
        <v>111</v>
      </c>
      <c r="D131" s="395"/>
      <c r="E131" s="344"/>
      <c r="F131" s="5"/>
      <c r="G131" s="5"/>
      <c r="I131" s="345" t="s">
        <v>298</v>
      </c>
      <c r="J131" s="15"/>
      <c r="K131" s="15"/>
      <c r="L131" s="15"/>
      <c r="M131" s="15"/>
      <c r="N131" s="15"/>
      <c r="O131" s="15"/>
      <c r="P131" s="15"/>
      <c r="Q131" s="15"/>
      <c r="R131" s="15"/>
      <c r="S131" s="15"/>
      <c r="T131" s="15"/>
      <c r="U131" s="15"/>
      <c r="V131" s="16"/>
      <c r="W131" s="6"/>
    </row>
    <row r="132" spans="2:23" x14ac:dyDescent="0.15">
      <c r="B132" s="338" t="s">
        <v>46</v>
      </c>
      <c r="C132" s="394" t="s">
        <v>111</v>
      </c>
      <c r="D132" s="339">
        <f>D$127*E132</f>
        <v>0</v>
      </c>
      <c r="E132" s="396"/>
      <c r="F132" s="5"/>
      <c r="G132" s="5"/>
      <c r="I132" s="346">
        <v>0.02</v>
      </c>
      <c r="J132" s="15" t="s">
        <v>602</v>
      </c>
      <c r="K132" s="15"/>
      <c r="L132" s="15"/>
      <c r="M132" s="15"/>
      <c r="N132" s="15"/>
      <c r="O132" s="15"/>
      <c r="P132" s="15"/>
      <c r="Q132" s="15"/>
      <c r="R132" s="15"/>
      <c r="S132" s="15"/>
      <c r="T132" s="15"/>
      <c r="U132" s="15"/>
      <c r="V132" s="16"/>
      <c r="W132" s="6"/>
    </row>
    <row r="133" spans="2:23" x14ac:dyDescent="0.15">
      <c r="B133" s="338" t="s">
        <v>118</v>
      </c>
      <c r="C133" s="394" t="s">
        <v>111</v>
      </c>
      <c r="D133" s="339">
        <f>D$127*E133</f>
        <v>0</v>
      </c>
      <c r="E133" s="396"/>
      <c r="F133" s="5"/>
      <c r="G133" s="5"/>
      <c r="I133" s="119" t="s">
        <v>306</v>
      </c>
      <c r="J133" s="15"/>
      <c r="K133" s="15"/>
      <c r="L133" s="15"/>
      <c r="M133" s="15"/>
      <c r="N133" s="15"/>
      <c r="O133" s="15"/>
      <c r="P133" s="15"/>
      <c r="Q133" s="15"/>
      <c r="R133" s="15"/>
      <c r="S133" s="15"/>
      <c r="T133" s="15"/>
      <c r="U133" s="15"/>
      <c r="V133" s="16"/>
      <c r="W133" s="6"/>
    </row>
    <row r="134" spans="2:23" x14ac:dyDescent="0.15">
      <c r="B134" s="338" t="s">
        <v>193</v>
      </c>
      <c r="C134" s="394" t="s">
        <v>111</v>
      </c>
      <c r="D134" s="339">
        <f>($C$119*F134+$D$119*G134)</f>
        <v>0</v>
      </c>
      <c r="E134" s="342"/>
      <c r="F134" s="397"/>
      <c r="G134" s="397"/>
      <c r="I134" s="14" t="s">
        <v>335</v>
      </c>
      <c r="J134" s="15"/>
      <c r="K134" s="15"/>
      <c r="L134" s="15"/>
      <c r="M134" s="15"/>
      <c r="N134" s="15"/>
      <c r="O134" s="15"/>
      <c r="P134" s="15"/>
      <c r="Q134" s="15"/>
      <c r="R134" s="15"/>
      <c r="S134" s="15"/>
      <c r="T134" s="15"/>
      <c r="U134" s="15"/>
      <c r="V134" s="16"/>
      <c r="W134" s="6"/>
    </row>
    <row r="135" spans="2:23" x14ac:dyDescent="0.15">
      <c r="B135" s="10" t="s">
        <v>329</v>
      </c>
      <c r="C135" s="394" t="s">
        <v>111</v>
      </c>
      <c r="D135" s="339">
        <f>D$127*E135</f>
        <v>0</v>
      </c>
      <c r="E135" s="396"/>
      <c r="F135" s="5"/>
      <c r="G135" s="5"/>
      <c r="I135" s="14" t="s">
        <v>313</v>
      </c>
      <c r="J135" s="15"/>
      <c r="K135" s="15"/>
      <c r="L135" s="15"/>
      <c r="M135" s="15"/>
      <c r="N135" s="15"/>
      <c r="O135" s="15"/>
      <c r="P135" s="15"/>
      <c r="Q135" s="15"/>
      <c r="R135" s="15"/>
      <c r="S135" s="15"/>
      <c r="T135" s="15"/>
      <c r="U135" s="15"/>
      <c r="V135" s="16"/>
      <c r="W135" s="6"/>
    </row>
    <row r="136" spans="2:23" ht="11.25" thickBot="1" x14ac:dyDescent="0.2">
      <c r="B136" s="348" t="s">
        <v>194</v>
      </c>
      <c r="C136" s="394" t="s">
        <v>111</v>
      </c>
      <c r="D136" s="349">
        <f>D$127*E136</f>
        <v>0</v>
      </c>
      <c r="E136" s="398"/>
      <c r="F136" s="5"/>
      <c r="G136" s="5"/>
      <c r="I136" s="14" t="s">
        <v>307</v>
      </c>
      <c r="J136" s="15"/>
      <c r="K136" s="15"/>
      <c r="L136" s="15"/>
      <c r="M136" s="15"/>
      <c r="N136" s="15"/>
      <c r="O136" s="15"/>
      <c r="P136" s="15"/>
      <c r="Q136" s="15"/>
      <c r="R136" s="15"/>
      <c r="S136" s="15"/>
      <c r="T136" s="15"/>
      <c r="U136" s="15"/>
      <c r="V136" s="16"/>
      <c r="W136" s="6"/>
    </row>
    <row r="137" spans="2:23" ht="11.25" thickTop="1" x14ac:dyDescent="0.15">
      <c r="B137" s="293" t="s">
        <v>47</v>
      </c>
      <c r="C137" s="350"/>
      <c r="D137" s="206">
        <f>D127-SUMIFS(D128:D136,C128:C136,"Ja")</f>
        <v>1640.6</v>
      </c>
      <c r="E137" s="351"/>
      <c r="F137" s="5"/>
      <c r="G137" s="5"/>
      <c r="H137" s="352"/>
      <c r="I137" s="5"/>
      <c r="J137" s="5"/>
      <c r="K137" s="5"/>
      <c r="L137" s="5"/>
      <c r="M137" s="5"/>
      <c r="N137" s="5"/>
      <c r="O137" s="5"/>
      <c r="P137" s="5"/>
      <c r="Q137" s="5"/>
      <c r="R137" s="5"/>
      <c r="S137" s="5"/>
      <c r="T137" s="5"/>
      <c r="U137" s="5"/>
      <c r="V137" s="5"/>
      <c r="W137" s="6"/>
    </row>
    <row r="138" spans="2:23" x14ac:dyDescent="0.15">
      <c r="B138" s="7"/>
      <c r="C138" s="237"/>
      <c r="D138" s="8"/>
      <c r="E138" s="8"/>
      <c r="F138" s="5"/>
      <c r="G138" s="5"/>
      <c r="H138" s="5"/>
      <c r="I138" s="5"/>
      <c r="J138" s="5"/>
      <c r="K138" s="5"/>
      <c r="L138" s="5"/>
      <c r="M138" s="5"/>
      <c r="N138" s="5"/>
      <c r="O138" s="5"/>
      <c r="P138" s="5"/>
      <c r="Q138" s="5"/>
      <c r="R138" s="5"/>
      <c r="S138" s="5"/>
      <c r="T138" s="5"/>
      <c r="U138" s="5"/>
      <c r="V138" s="5"/>
      <c r="W138" s="6"/>
    </row>
    <row r="139" spans="2:23" x14ac:dyDescent="0.15">
      <c r="B139" s="236" t="s">
        <v>48</v>
      </c>
      <c r="C139" s="145"/>
      <c r="D139" s="505">
        <f>D137/D127</f>
        <v>0.87358892438764635</v>
      </c>
      <c r="E139" s="506"/>
      <c r="F139" s="5"/>
      <c r="G139" s="5"/>
      <c r="H139" s="5"/>
      <c r="I139" s="5"/>
      <c r="J139" s="5"/>
      <c r="K139" s="5"/>
      <c r="L139" s="5"/>
      <c r="M139" s="5"/>
      <c r="N139" s="5"/>
      <c r="O139" s="5"/>
      <c r="P139" s="5"/>
      <c r="Q139" s="5"/>
      <c r="R139" s="5"/>
      <c r="S139" s="5"/>
      <c r="T139" s="5"/>
      <c r="U139" s="5"/>
      <c r="V139" s="5"/>
      <c r="W139" s="6"/>
    </row>
    <row r="140" spans="2:23" x14ac:dyDescent="0.15">
      <c r="B140" s="7"/>
      <c r="C140" s="353"/>
      <c r="D140" s="353"/>
      <c r="E140" s="8"/>
      <c r="F140" s="8"/>
      <c r="G140" s="8"/>
      <c r="H140" s="8"/>
      <c r="I140" s="8"/>
      <c r="J140" s="8"/>
      <c r="K140" s="8"/>
      <c r="L140" s="8"/>
      <c r="M140" s="8"/>
      <c r="N140" s="8"/>
      <c r="O140" s="8"/>
      <c r="P140" s="8"/>
      <c r="Q140" s="8"/>
      <c r="R140" s="8"/>
      <c r="S140" s="8"/>
      <c r="T140" s="8"/>
      <c r="U140" s="8"/>
      <c r="V140" s="8"/>
      <c r="W140" s="9"/>
    </row>
    <row r="141" spans="2:23" x14ac:dyDescent="0.15">
      <c r="B141" s="5"/>
      <c r="C141" s="354"/>
      <c r="D141" s="354"/>
      <c r="E141" s="5"/>
      <c r="F141" s="5"/>
      <c r="G141" s="5"/>
      <c r="H141" s="5"/>
      <c r="I141" s="5"/>
      <c r="J141" s="5"/>
      <c r="K141" s="5"/>
      <c r="L141" s="5"/>
      <c r="M141" s="5"/>
      <c r="N141" s="5"/>
      <c r="O141" s="5"/>
      <c r="P141" s="5"/>
      <c r="Q141" s="5"/>
      <c r="R141" s="5"/>
      <c r="S141" s="5"/>
      <c r="T141" s="5"/>
      <c r="U141" s="5"/>
      <c r="V141" s="5"/>
      <c r="W141" s="5"/>
    </row>
    <row r="142" spans="2:23" x14ac:dyDescent="0.15">
      <c r="B142" s="223" t="s">
        <v>74</v>
      </c>
      <c r="C142" s="224"/>
      <c r="D142" s="225"/>
      <c r="E142" s="225"/>
      <c r="F142" s="225"/>
      <c r="G142" s="225"/>
      <c r="H142" s="225"/>
      <c r="I142" s="225"/>
      <c r="J142" s="225"/>
      <c r="K142" s="225"/>
      <c r="L142" s="225"/>
      <c r="M142" s="225"/>
      <c r="N142" s="225"/>
      <c r="O142" s="225"/>
      <c r="P142" s="225"/>
      <c r="Q142" s="225"/>
      <c r="R142" s="225"/>
      <c r="S142" s="225"/>
      <c r="T142" s="225"/>
      <c r="U142" s="225"/>
      <c r="V142" s="225"/>
      <c r="W142" s="226"/>
    </row>
    <row r="143" spans="2:23" x14ac:dyDescent="0.15">
      <c r="B143" s="284"/>
      <c r="C143" s="355"/>
      <c r="D143" s="355"/>
      <c r="E143" s="217"/>
      <c r="F143" s="217"/>
      <c r="G143" s="217"/>
      <c r="H143" s="217"/>
      <c r="I143" s="217"/>
      <c r="J143" s="217"/>
      <c r="K143" s="217"/>
      <c r="L143" s="217"/>
      <c r="M143" s="217"/>
      <c r="N143" s="217"/>
      <c r="O143" s="217"/>
      <c r="P143" s="217"/>
      <c r="Q143" s="217"/>
      <c r="R143" s="217"/>
      <c r="S143" s="217"/>
      <c r="T143" s="217"/>
      <c r="U143" s="217"/>
      <c r="V143" s="217"/>
      <c r="W143" s="218"/>
    </row>
    <row r="144" spans="2:23" x14ac:dyDescent="0.15">
      <c r="B144" s="332"/>
      <c r="C144" s="229" t="s">
        <v>64</v>
      </c>
      <c r="D144" s="229"/>
      <c r="E144" s="229"/>
      <c r="F144" s="229"/>
      <c r="G144" s="229"/>
      <c r="H144" s="229"/>
      <c r="I144" s="229"/>
      <c r="J144" s="229"/>
      <c r="K144" s="229"/>
      <c r="L144" s="229"/>
      <c r="M144" s="229"/>
      <c r="N144" s="229"/>
      <c r="O144" s="229"/>
      <c r="P144" s="229"/>
      <c r="Q144" s="229"/>
      <c r="R144" s="229"/>
      <c r="S144" s="229"/>
      <c r="T144" s="229"/>
      <c r="U144" s="229"/>
      <c r="V144" s="229"/>
      <c r="W144" s="231"/>
    </row>
    <row r="145" spans="2:23" x14ac:dyDescent="0.15">
      <c r="B145" s="12"/>
      <c r="C145" s="354"/>
      <c r="E145" s="5"/>
      <c r="F145" s="5"/>
      <c r="G145" s="5"/>
      <c r="H145" s="5"/>
      <c r="I145" s="5"/>
      <c r="J145" s="5"/>
      <c r="K145" s="5"/>
      <c r="L145" s="5"/>
      <c r="M145" s="5"/>
      <c r="N145" s="5"/>
      <c r="O145" s="5"/>
      <c r="P145" s="5"/>
      <c r="Q145" s="5"/>
      <c r="R145" s="5"/>
      <c r="S145" s="5"/>
      <c r="T145" s="5"/>
      <c r="U145" s="5"/>
      <c r="V145" s="5"/>
      <c r="W145" s="6"/>
    </row>
    <row r="146" spans="2:23" ht="10.5" customHeight="1" x14ac:dyDescent="0.15">
      <c r="B146" s="241" t="s">
        <v>195</v>
      </c>
      <c r="C146" s="212"/>
      <c r="E146" s="509" t="s">
        <v>706</v>
      </c>
      <c r="F146" s="510"/>
      <c r="G146" s="510"/>
      <c r="H146" s="510"/>
      <c r="I146" s="510"/>
      <c r="J146" s="510"/>
      <c r="K146" s="510"/>
      <c r="L146" s="510"/>
      <c r="M146" s="510"/>
      <c r="N146" s="510"/>
      <c r="O146" s="510"/>
      <c r="P146" s="510"/>
      <c r="Q146" s="510"/>
      <c r="R146" s="510"/>
      <c r="S146" s="510"/>
      <c r="T146" s="510"/>
      <c r="U146" s="510"/>
      <c r="V146" s="511"/>
      <c r="W146" s="6"/>
    </row>
    <row r="147" spans="2:23" ht="11.25" thickBot="1" x14ac:dyDescent="0.2">
      <c r="B147" s="320" t="s">
        <v>196</v>
      </c>
      <c r="C147" s="213"/>
      <c r="E147" s="512"/>
      <c r="F147" s="513"/>
      <c r="G147" s="513"/>
      <c r="H147" s="513"/>
      <c r="I147" s="513"/>
      <c r="J147" s="513"/>
      <c r="K147" s="513"/>
      <c r="L147" s="513"/>
      <c r="M147" s="513"/>
      <c r="N147" s="513"/>
      <c r="O147" s="513"/>
      <c r="P147" s="513"/>
      <c r="Q147" s="513"/>
      <c r="R147" s="513"/>
      <c r="S147" s="513"/>
      <c r="T147" s="513"/>
      <c r="U147" s="513"/>
      <c r="V147" s="514"/>
      <c r="W147" s="6"/>
    </row>
    <row r="148" spans="2:23" ht="11.25" thickTop="1" x14ac:dyDescent="0.15">
      <c r="B148" s="356" t="s">
        <v>65</v>
      </c>
      <c r="C148" s="357">
        <f>SUM(C146:C147)</f>
        <v>0</v>
      </c>
      <c r="E148" s="515"/>
      <c r="F148" s="516"/>
      <c r="G148" s="516"/>
      <c r="H148" s="516"/>
      <c r="I148" s="516"/>
      <c r="J148" s="516"/>
      <c r="K148" s="516"/>
      <c r="L148" s="516"/>
      <c r="M148" s="516"/>
      <c r="N148" s="516"/>
      <c r="O148" s="516"/>
      <c r="P148" s="516"/>
      <c r="Q148" s="516"/>
      <c r="R148" s="516"/>
      <c r="S148" s="516"/>
      <c r="T148" s="516"/>
      <c r="U148" s="516"/>
      <c r="V148" s="517"/>
      <c r="W148" s="6"/>
    </row>
    <row r="149" spans="2:23" x14ac:dyDescent="0.15">
      <c r="B149" s="358"/>
      <c r="C149" s="297"/>
      <c r="D149" s="359"/>
      <c r="E149" s="8"/>
      <c r="F149" s="8"/>
      <c r="G149" s="8"/>
      <c r="H149" s="8"/>
      <c r="I149" s="8"/>
      <c r="J149" s="8"/>
      <c r="K149" s="8"/>
      <c r="L149" s="8"/>
      <c r="M149" s="8"/>
      <c r="N149" s="8"/>
      <c r="O149" s="8"/>
      <c r="P149" s="8"/>
      <c r="Q149" s="8"/>
      <c r="R149" s="8"/>
      <c r="S149" s="8"/>
      <c r="T149" s="8"/>
      <c r="U149" s="8"/>
      <c r="V149" s="8"/>
      <c r="W149" s="9"/>
    </row>
    <row r="150" spans="2:23" x14ac:dyDescent="0.15">
      <c r="B150" s="217"/>
      <c r="C150" s="217"/>
      <c r="D150" s="217"/>
      <c r="E150" s="217"/>
      <c r="F150" s="217"/>
      <c r="G150" s="217"/>
      <c r="H150" s="217"/>
      <c r="I150" s="217"/>
      <c r="J150" s="217"/>
      <c r="K150" s="217"/>
      <c r="L150" s="217"/>
      <c r="M150" s="217"/>
      <c r="N150" s="217"/>
      <c r="O150" s="217"/>
      <c r="P150" s="217"/>
      <c r="Q150" s="217"/>
      <c r="R150" s="217"/>
      <c r="S150" s="217"/>
    </row>
    <row r="151" spans="2:23" x14ac:dyDescent="0.15">
      <c r="B151" s="223" t="s">
        <v>62</v>
      </c>
      <c r="C151" s="224"/>
      <c r="D151" s="225"/>
      <c r="E151" s="225"/>
      <c r="F151" s="225"/>
      <c r="G151" s="225"/>
      <c r="H151" s="225"/>
      <c r="I151" s="225"/>
      <c r="J151" s="225"/>
      <c r="K151" s="225"/>
      <c r="L151" s="225"/>
      <c r="M151" s="225"/>
      <c r="N151" s="225"/>
      <c r="O151" s="225"/>
      <c r="P151" s="225"/>
      <c r="Q151" s="225"/>
      <c r="R151" s="225"/>
      <c r="S151" s="225"/>
      <c r="T151" s="225"/>
      <c r="U151" s="225"/>
      <c r="V151" s="225"/>
      <c r="W151" s="226"/>
    </row>
    <row r="152" spans="2:23" ht="11.25" x14ac:dyDescent="0.2">
      <c r="B152" s="360" t="s">
        <v>669</v>
      </c>
      <c r="C152" s="354"/>
      <c r="D152" s="354"/>
      <c r="E152" s="5"/>
      <c r="F152" s="5"/>
      <c r="G152" s="5"/>
      <c r="H152" s="5"/>
      <c r="I152" s="5"/>
      <c r="J152" s="5"/>
      <c r="K152" s="5"/>
      <c r="L152" s="5"/>
      <c r="M152" s="5"/>
      <c r="N152" s="5"/>
      <c r="O152" s="5"/>
      <c r="P152" s="5"/>
      <c r="Q152" s="5"/>
      <c r="R152" s="5"/>
      <c r="S152" s="5"/>
      <c r="T152" s="5"/>
      <c r="U152" s="5"/>
      <c r="V152" s="5"/>
      <c r="W152" s="6"/>
    </row>
    <row r="153" spans="2:23" x14ac:dyDescent="0.15">
      <c r="B153" s="332"/>
      <c r="C153" s="229" t="s">
        <v>96</v>
      </c>
      <c r="D153" s="229" t="s">
        <v>190</v>
      </c>
      <c r="E153" s="229" t="s">
        <v>191</v>
      </c>
      <c r="F153" s="229"/>
      <c r="G153" s="229"/>
      <c r="H153" s="229"/>
      <c r="I153" s="229"/>
      <c r="J153" s="229"/>
      <c r="K153" s="229"/>
      <c r="L153" s="229"/>
      <c r="M153" s="229"/>
      <c r="N153" s="229"/>
      <c r="O153" s="229"/>
      <c r="P153" s="229"/>
      <c r="Q153" s="229"/>
      <c r="R153" s="229"/>
      <c r="S153" s="229"/>
      <c r="T153" s="229"/>
      <c r="U153" s="229"/>
      <c r="V153" s="229"/>
      <c r="W153" s="231"/>
    </row>
    <row r="154" spans="2:23" x14ac:dyDescent="0.15">
      <c r="B154" s="332"/>
      <c r="C154" s="229" t="s">
        <v>63</v>
      </c>
      <c r="D154" s="229" t="s">
        <v>63</v>
      </c>
      <c r="E154" s="229" t="s">
        <v>63</v>
      </c>
      <c r="F154" s="229"/>
      <c r="G154" s="229"/>
      <c r="H154" s="229"/>
      <c r="I154" s="229"/>
      <c r="J154" s="229"/>
      <c r="K154" s="229"/>
      <c r="L154" s="229"/>
      <c r="M154" s="229"/>
      <c r="N154" s="229"/>
      <c r="O154" s="229"/>
      <c r="P154" s="229"/>
      <c r="Q154" s="229"/>
      <c r="R154" s="229"/>
      <c r="S154" s="229"/>
      <c r="T154" s="229"/>
      <c r="U154" s="229"/>
      <c r="V154" s="229"/>
      <c r="W154" s="231"/>
    </row>
    <row r="155" spans="2:23" x14ac:dyDescent="0.15">
      <c r="B155" s="12"/>
      <c r="C155" s="354"/>
      <c r="D155" s="354"/>
      <c r="E155" s="5"/>
      <c r="F155" s="5"/>
      <c r="G155" s="5"/>
      <c r="H155" s="5"/>
      <c r="I155" s="5"/>
      <c r="J155" s="5"/>
      <c r="K155" s="5"/>
      <c r="L155" s="5"/>
      <c r="M155" s="5"/>
      <c r="N155" s="5"/>
      <c r="O155" s="5"/>
      <c r="P155" s="5"/>
      <c r="Q155" s="5"/>
      <c r="R155" s="5"/>
      <c r="S155" s="5"/>
      <c r="T155" s="5"/>
      <c r="U155" s="5"/>
      <c r="V155" s="5"/>
      <c r="W155" s="6"/>
    </row>
    <row r="156" spans="2:23" x14ac:dyDescent="0.15">
      <c r="B156" s="361" t="s">
        <v>123</v>
      </c>
      <c r="C156" s="18"/>
      <c r="D156" s="354"/>
      <c r="E156" s="434"/>
      <c r="F156" s="5"/>
      <c r="G156" s="346">
        <v>0.1</v>
      </c>
      <c r="H156" s="15" t="s">
        <v>666</v>
      </c>
      <c r="I156" s="15"/>
      <c r="J156" s="15"/>
      <c r="K156" s="15"/>
      <c r="L156" s="15"/>
      <c r="M156" s="15"/>
      <c r="N156" s="15"/>
      <c r="O156" s="15"/>
      <c r="P156" s="15"/>
      <c r="Q156" s="15"/>
      <c r="R156" s="15"/>
      <c r="S156" s="15"/>
      <c r="T156" s="15"/>
      <c r="U156" s="15"/>
      <c r="V156" s="16"/>
      <c r="W156" s="6"/>
    </row>
    <row r="157" spans="2:23" x14ac:dyDescent="0.15">
      <c r="B157" s="361" t="s">
        <v>124</v>
      </c>
      <c r="C157" s="18"/>
      <c r="D157" s="354"/>
      <c r="E157" s="434"/>
      <c r="F157" s="5"/>
      <c r="G157" s="346">
        <v>1.2999999999999999E-2</v>
      </c>
      <c r="H157" s="15" t="s">
        <v>666</v>
      </c>
      <c r="I157" s="15"/>
      <c r="J157" s="15"/>
      <c r="K157" s="15"/>
      <c r="L157" s="15"/>
      <c r="M157" s="15"/>
      <c r="N157" s="15"/>
      <c r="O157" s="15"/>
      <c r="P157" s="15"/>
      <c r="Q157" s="15"/>
      <c r="R157" s="15"/>
      <c r="S157" s="15"/>
      <c r="T157" s="15"/>
      <c r="U157" s="15"/>
      <c r="V157" s="16"/>
      <c r="W157" s="6"/>
    </row>
    <row r="158" spans="2:23" ht="11.25" thickBot="1" x14ac:dyDescent="0.2">
      <c r="B158" s="362" t="s">
        <v>125</v>
      </c>
      <c r="C158" s="114">
        <f>($C$119*D158+$D$119*E158)</f>
        <v>0</v>
      </c>
      <c r="D158" s="431"/>
      <c r="E158" s="431"/>
      <c r="F158" s="5"/>
      <c r="G158" s="346">
        <v>5.3999999999999999E-2</v>
      </c>
      <c r="H158" s="15" t="s">
        <v>672</v>
      </c>
      <c r="I158" s="15"/>
      <c r="J158" s="15"/>
      <c r="K158" s="15"/>
      <c r="L158" s="15"/>
      <c r="M158" s="15"/>
      <c r="N158" s="15"/>
      <c r="O158" s="15"/>
      <c r="P158" s="15"/>
      <c r="Q158" s="15"/>
      <c r="R158" s="15"/>
      <c r="S158" s="15"/>
      <c r="T158" s="15"/>
      <c r="U158" s="15"/>
      <c r="V158" s="16"/>
      <c r="W158" s="6"/>
    </row>
    <row r="159" spans="2:23" ht="11.25" thickTop="1" x14ac:dyDescent="0.15">
      <c r="B159" s="363" t="s">
        <v>126</v>
      </c>
      <c r="C159" s="364">
        <f>SUM(C156:C158)</f>
        <v>0</v>
      </c>
      <c r="D159" s="354"/>
      <c r="E159" s="434"/>
      <c r="F159" s="5"/>
      <c r="G159" s="298"/>
      <c r="H159" s="5"/>
      <c r="I159" s="5"/>
      <c r="J159" s="5"/>
      <c r="K159" s="5"/>
      <c r="L159" s="5"/>
      <c r="M159" s="5"/>
      <c r="N159" s="5"/>
      <c r="O159" s="5"/>
      <c r="P159" s="5"/>
      <c r="Q159" s="5"/>
      <c r="R159" s="5"/>
      <c r="S159" s="5"/>
      <c r="T159" s="5"/>
      <c r="U159" s="5"/>
      <c r="V159" s="5"/>
      <c r="W159" s="6"/>
    </row>
    <row r="160" spans="2:23" x14ac:dyDescent="0.15">
      <c r="B160" s="262"/>
      <c r="C160" s="354"/>
      <c r="D160" s="354"/>
      <c r="E160" s="434"/>
      <c r="F160" s="5"/>
      <c r="G160" s="5"/>
      <c r="H160" s="5"/>
      <c r="I160" s="5"/>
      <c r="J160" s="5"/>
      <c r="K160" s="5"/>
      <c r="L160" s="5"/>
      <c r="M160" s="5"/>
      <c r="N160" s="5"/>
      <c r="O160" s="5"/>
      <c r="P160" s="5"/>
      <c r="Q160" s="5"/>
      <c r="R160" s="5"/>
      <c r="S160" s="5"/>
      <c r="T160" s="5"/>
      <c r="U160" s="5"/>
      <c r="V160" s="5"/>
      <c r="W160" s="6"/>
    </row>
    <row r="161" spans="2:23" x14ac:dyDescent="0.15">
      <c r="B161" s="241" t="s">
        <v>172</v>
      </c>
      <c r="C161" s="435">
        <f>$C$119*D161+$D$119*E161</f>
        <v>0</v>
      </c>
      <c r="D161" s="431"/>
      <c r="E161" s="431"/>
      <c r="F161" s="5"/>
      <c r="G161" s="14" t="s">
        <v>339</v>
      </c>
      <c r="H161" s="14"/>
      <c r="I161" s="15"/>
      <c r="J161" s="15"/>
      <c r="K161" s="15"/>
      <c r="L161" s="15"/>
      <c r="M161" s="15"/>
      <c r="N161" s="15"/>
      <c r="O161" s="15"/>
      <c r="P161" s="15"/>
      <c r="Q161" s="15"/>
      <c r="R161" s="15"/>
      <c r="S161" s="15"/>
      <c r="T161" s="15"/>
      <c r="U161" s="15"/>
      <c r="V161" s="16"/>
      <c r="W161" s="6"/>
    </row>
    <row r="162" spans="2:23" x14ac:dyDescent="0.15">
      <c r="B162" s="365"/>
      <c r="C162" s="354"/>
      <c r="D162" s="354"/>
      <c r="E162" s="434"/>
      <c r="F162" s="5"/>
      <c r="G162" s="5"/>
      <c r="H162" s="5"/>
      <c r="I162" s="5"/>
      <c r="J162" s="5"/>
      <c r="K162" s="5"/>
      <c r="L162" s="5"/>
      <c r="M162" s="5"/>
      <c r="N162" s="5"/>
      <c r="O162" s="5"/>
      <c r="P162" s="5"/>
      <c r="Q162" s="5"/>
      <c r="R162" s="5"/>
      <c r="S162" s="5"/>
      <c r="T162" s="5"/>
      <c r="U162" s="5"/>
      <c r="V162" s="5"/>
      <c r="W162" s="6"/>
    </row>
    <row r="163" spans="2:23" x14ac:dyDescent="0.15">
      <c r="B163" s="241" t="s">
        <v>128</v>
      </c>
      <c r="C163" s="431"/>
      <c r="D163" s="354"/>
      <c r="E163" s="434"/>
      <c r="F163" s="5"/>
      <c r="G163" s="346">
        <v>2.8000000000000001E-2</v>
      </c>
      <c r="H163" s="15" t="s">
        <v>668</v>
      </c>
      <c r="I163" s="15"/>
      <c r="J163" s="15"/>
      <c r="K163" s="15"/>
      <c r="L163" s="15"/>
      <c r="M163" s="15"/>
      <c r="N163" s="15"/>
      <c r="O163" s="15"/>
      <c r="P163" s="15"/>
      <c r="Q163" s="15"/>
      <c r="R163" s="15"/>
      <c r="S163" s="15"/>
      <c r="T163" s="15"/>
      <c r="U163" s="15"/>
      <c r="V163" s="16"/>
      <c r="W163" s="6"/>
    </row>
    <row r="164" spans="2:23" x14ac:dyDescent="0.15">
      <c r="B164" s="7"/>
      <c r="C164" s="297"/>
      <c r="D164" s="353"/>
      <c r="E164" s="8"/>
      <c r="F164" s="8"/>
      <c r="G164" s="8"/>
      <c r="H164" s="8"/>
      <c r="I164" s="8"/>
      <c r="J164" s="8"/>
      <c r="K164" s="8"/>
      <c r="L164" s="8"/>
      <c r="M164" s="8"/>
      <c r="N164" s="8"/>
      <c r="O164" s="8"/>
      <c r="P164" s="8"/>
      <c r="Q164" s="8"/>
      <c r="R164" s="8"/>
      <c r="S164" s="8"/>
      <c r="T164" s="8"/>
      <c r="U164" s="8"/>
      <c r="V164" s="8"/>
      <c r="W164" s="9"/>
    </row>
    <row r="165" spans="2:23" x14ac:dyDescent="0.15">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row>
    <row r="166" spans="2:23" x14ac:dyDescent="0.15">
      <c r="B166" s="223" t="s">
        <v>270</v>
      </c>
      <c r="C166" s="224"/>
      <c r="D166" s="225"/>
      <c r="E166" s="225"/>
      <c r="F166" s="225"/>
      <c r="G166" s="225"/>
      <c r="H166" s="225"/>
      <c r="I166" s="225"/>
      <c r="J166" s="225"/>
      <c r="K166" s="225"/>
      <c r="L166" s="225"/>
      <c r="M166" s="225"/>
      <c r="N166" s="225"/>
      <c r="O166" s="225"/>
      <c r="P166" s="225"/>
      <c r="Q166" s="225"/>
      <c r="R166" s="225"/>
      <c r="S166" s="225"/>
      <c r="T166" s="225"/>
      <c r="U166" s="225"/>
      <c r="V166" s="225"/>
      <c r="W166" s="226"/>
    </row>
    <row r="167" spans="2:23" ht="11.25" x14ac:dyDescent="0.2">
      <c r="B167" s="360"/>
      <c r="C167" s="366"/>
      <c r="D167" s="366"/>
      <c r="E167" s="5"/>
      <c r="F167" s="5"/>
      <c r="G167" s="5"/>
      <c r="H167" s="5"/>
      <c r="I167" s="5"/>
      <c r="J167" s="5"/>
      <c r="K167" s="5"/>
      <c r="L167" s="5"/>
      <c r="M167" s="5"/>
      <c r="N167" s="5"/>
      <c r="O167" s="5"/>
      <c r="P167" s="5"/>
      <c r="Q167" s="5"/>
      <c r="R167" s="5"/>
      <c r="S167" s="5"/>
      <c r="T167" s="5"/>
      <c r="U167" s="5"/>
      <c r="V167" s="5"/>
      <c r="W167" s="6"/>
    </row>
    <row r="168" spans="2:23" x14ac:dyDescent="0.15">
      <c r="B168" s="332"/>
      <c r="C168" s="229" t="s">
        <v>274</v>
      </c>
      <c r="D168" s="229" t="s">
        <v>275</v>
      </c>
      <c r="E168" s="229" t="s">
        <v>276</v>
      </c>
      <c r="F168" s="229" t="s">
        <v>280</v>
      </c>
      <c r="G168" s="229" t="s">
        <v>279</v>
      </c>
      <c r="H168" s="229"/>
      <c r="I168" s="229"/>
      <c r="J168" s="229"/>
      <c r="K168" s="229"/>
      <c r="L168" s="229"/>
      <c r="M168" s="229"/>
      <c r="N168" s="229"/>
      <c r="O168" s="229"/>
      <c r="P168" s="229"/>
      <c r="Q168" s="229"/>
      <c r="R168" s="229"/>
      <c r="S168" s="229"/>
      <c r="T168" s="229"/>
      <c r="U168" s="229"/>
      <c r="V168" s="229"/>
      <c r="W168" s="231"/>
    </row>
    <row r="169" spans="2:23" x14ac:dyDescent="0.15">
      <c r="B169" s="12"/>
      <c r="C169" s="366"/>
      <c r="D169" s="366"/>
      <c r="E169" s="5"/>
      <c r="F169" s="5"/>
      <c r="G169" s="5"/>
      <c r="H169" s="5"/>
      <c r="I169" s="5"/>
      <c r="J169" s="5"/>
      <c r="K169" s="5"/>
      <c r="L169" s="5"/>
      <c r="M169" s="5"/>
      <c r="N169" s="5"/>
      <c r="O169" s="5"/>
      <c r="P169" s="5"/>
      <c r="Q169" s="5"/>
      <c r="R169" s="5"/>
      <c r="S169" s="5"/>
      <c r="T169" s="5"/>
      <c r="U169" s="5"/>
      <c r="V169" s="5"/>
      <c r="W169" s="6"/>
    </row>
    <row r="170" spans="2:23" x14ac:dyDescent="0.15">
      <c r="B170" s="241" t="s">
        <v>309</v>
      </c>
      <c r="C170" s="431"/>
      <c r="D170" s="431"/>
      <c r="E170" s="431"/>
      <c r="F170" s="431"/>
      <c r="G170" s="431"/>
      <c r="I170" s="14" t="s">
        <v>271</v>
      </c>
      <c r="J170" s="15"/>
      <c r="K170" s="15"/>
      <c r="L170" s="15"/>
      <c r="M170" s="15"/>
      <c r="N170" s="15"/>
      <c r="O170" s="15"/>
      <c r="P170" s="15"/>
      <c r="Q170" s="15"/>
      <c r="R170" s="15"/>
      <c r="S170" s="15"/>
      <c r="T170" s="15"/>
      <c r="U170" s="15"/>
      <c r="V170" s="16"/>
      <c r="W170" s="6"/>
    </row>
    <row r="171" spans="2:23" x14ac:dyDescent="0.15">
      <c r="B171" s="241" t="s">
        <v>310</v>
      </c>
      <c r="C171" s="431"/>
      <c r="D171" s="431"/>
      <c r="E171" s="431"/>
      <c r="F171" s="431"/>
      <c r="G171" s="431"/>
      <c r="I171" s="14" t="s">
        <v>272</v>
      </c>
      <c r="J171" s="15"/>
      <c r="K171" s="15"/>
      <c r="L171" s="15"/>
      <c r="M171" s="15"/>
      <c r="N171" s="15"/>
      <c r="O171" s="15"/>
      <c r="P171" s="15"/>
      <c r="Q171" s="15"/>
      <c r="R171" s="15"/>
      <c r="S171" s="15"/>
      <c r="T171" s="15"/>
      <c r="U171" s="15"/>
      <c r="V171" s="16"/>
      <c r="W171" s="6"/>
    </row>
    <row r="172" spans="2:23" x14ac:dyDescent="0.15">
      <c r="B172" s="7"/>
      <c r="C172" s="353"/>
      <c r="D172" s="353"/>
      <c r="E172" s="8"/>
      <c r="F172" s="8"/>
      <c r="G172" s="8"/>
      <c r="H172" s="8"/>
      <c r="I172" s="8"/>
      <c r="J172" s="8"/>
      <c r="K172" s="8"/>
      <c r="L172" s="8"/>
      <c r="M172" s="8"/>
      <c r="N172" s="8"/>
      <c r="O172" s="8"/>
      <c r="P172" s="8"/>
      <c r="Q172" s="8"/>
      <c r="R172" s="8"/>
      <c r="S172" s="8"/>
      <c r="T172" s="8"/>
      <c r="U172" s="8"/>
      <c r="V172" s="8"/>
      <c r="W172" s="9"/>
    </row>
    <row r="173" spans="2:23" x14ac:dyDescent="0.15">
      <c r="B173" s="217"/>
      <c r="C173" s="440"/>
      <c r="D173" s="217"/>
      <c r="E173" s="217"/>
      <c r="F173" s="217"/>
      <c r="G173" s="217"/>
      <c r="H173" s="217"/>
      <c r="I173" s="217"/>
      <c r="J173" s="217"/>
      <c r="K173" s="217"/>
      <c r="L173" s="217"/>
      <c r="M173" s="217"/>
      <c r="N173" s="217"/>
      <c r="O173" s="217"/>
      <c r="P173" s="217"/>
      <c r="Q173" s="217"/>
      <c r="R173" s="217"/>
      <c r="S173" s="217"/>
      <c r="T173" s="217"/>
      <c r="U173" s="217"/>
      <c r="V173" s="217"/>
      <c r="W173" s="217"/>
    </row>
    <row r="174" spans="2:23" x14ac:dyDescent="0.15">
      <c r="B174" s="223" t="s">
        <v>66</v>
      </c>
      <c r="C174" s="441"/>
      <c r="D174" s="225"/>
      <c r="E174" s="225"/>
      <c r="F174" s="225"/>
      <c r="G174" s="225"/>
      <c r="H174" s="225"/>
      <c r="I174" s="225"/>
      <c r="J174" s="225"/>
      <c r="K174" s="225"/>
      <c r="L174" s="225"/>
      <c r="M174" s="225"/>
      <c r="N174" s="225"/>
      <c r="O174" s="225"/>
      <c r="P174" s="225"/>
      <c r="Q174" s="225"/>
      <c r="R174" s="225"/>
      <c r="S174" s="225"/>
      <c r="T174" s="225"/>
      <c r="U174" s="225"/>
      <c r="V174" s="225"/>
      <c r="W174" s="226"/>
    </row>
    <row r="175" spans="2:23" ht="11.25" x14ac:dyDescent="0.2">
      <c r="B175" s="360"/>
      <c r="C175" s="354"/>
      <c r="D175" s="354"/>
      <c r="E175" s="5"/>
      <c r="F175" s="5"/>
      <c r="G175" s="5"/>
      <c r="H175" s="5"/>
      <c r="I175" s="5"/>
      <c r="J175" s="5"/>
      <c r="K175" s="5"/>
      <c r="L175" s="5"/>
      <c r="M175" s="5"/>
      <c r="N175" s="5"/>
      <c r="O175" s="5"/>
      <c r="P175" s="5"/>
      <c r="Q175" s="5"/>
      <c r="R175" s="5"/>
      <c r="S175" s="5"/>
      <c r="T175" s="5"/>
      <c r="U175" s="5"/>
      <c r="V175" s="5"/>
      <c r="W175" s="6"/>
    </row>
    <row r="176" spans="2:23" x14ac:dyDescent="0.15">
      <c r="B176" s="332"/>
      <c r="C176" s="442" t="s">
        <v>42</v>
      </c>
      <c r="D176" s="229"/>
      <c r="E176" s="229"/>
      <c r="F176" s="229"/>
      <c r="G176" s="229"/>
      <c r="H176" s="229"/>
      <c r="I176" s="229"/>
      <c r="J176" s="229"/>
      <c r="K176" s="229"/>
      <c r="L176" s="229"/>
      <c r="M176" s="229"/>
      <c r="N176" s="229"/>
      <c r="O176" s="229"/>
      <c r="P176" s="229"/>
      <c r="Q176" s="229"/>
      <c r="R176" s="229"/>
      <c r="S176" s="229"/>
      <c r="T176" s="229"/>
      <c r="U176" s="229"/>
      <c r="V176" s="229"/>
      <c r="W176" s="231"/>
    </row>
    <row r="177" spans="2:23" x14ac:dyDescent="0.15">
      <c r="B177" s="12"/>
      <c r="C177" s="354"/>
      <c r="D177" s="354"/>
      <c r="E177" s="5"/>
      <c r="F177" s="5"/>
      <c r="G177" s="5"/>
      <c r="H177" s="5"/>
      <c r="I177" s="5"/>
      <c r="J177" s="5"/>
      <c r="K177" s="5"/>
      <c r="L177" s="5"/>
      <c r="M177" s="5"/>
      <c r="N177" s="5"/>
      <c r="O177" s="5"/>
      <c r="P177" s="5"/>
      <c r="Q177" s="5"/>
      <c r="R177" s="5"/>
      <c r="S177" s="5"/>
      <c r="T177" s="5"/>
      <c r="U177" s="5"/>
      <c r="V177" s="5"/>
      <c r="W177" s="6"/>
    </row>
    <row r="178" spans="2:23" x14ac:dyDescent="0.15">
      <c r="B178" s="241" t="s">
        <v>67</v>
      </c>
      <c r="C178" s="431"/>
      <c r="D178" s="354"/>
      <c r="E178" s="5"/>
      <c r="F178" s="14" t="s">
        <v>68</v>
      </c>
      <c r="G178" s="14"/>
      <c r="H178" s="15"/>
      <c r="I178" s="15"/>
      <c r="J178" s="15"/>
      <c r="K178" s="15"/>
      <c r="L178" s="15"/>
      <c r="M178" s="15"/>
      <c r="N178" s="15"/>
      <c r="O178" s="15"/>
      <c r="P178" s="15"/>
      <c r="Q178" s="15"/>
      <c r="R178" s="15"/>
      <c r="S178" s="15"/>
      <c r="T178" s="15"/>
      <c r="U178" s="15"/>
      <c r="V178" s="16"/>
      <c r="W178" s="6"/>
    </row>
    <row r="179" spans="2:23" x14ac:dyDescent="0.15">
      <c r="B179" s="7"/>
      <c r="C179" s="353"/>
      <c r="D179" s="353"/>
      <c r="E179" s="8"/>
      <c r="F179" s="8"/>
      <c r="G179" s="8"/>
      <c r="H179" s="8"/>
      <c r="I179" s="8"/>
      <c r="J179" s="8"/>
      <c r="K179" s="8"/>
      <c r="L179" s="8"/>
      <c r="M179" s="8"/>
      <c r="N179" s="8"/>
      <c r="O179" s="8"/>
      <c r="P179" s="8"/>
      <c r="Q179" s="8"/>
      <c r="R179" s="8"/>
      <c r="S179" s="8"/>
      <c r="T179" s="8"/>
      <c r="U179" s="8"/>
      <c r="V179" s="8"/>
      <c r="W179" s="9"/>
    </row>
    <row r="180" spans="2:23" x14ac:dyDescent="0.15">
      <c r="B180" s="217"/>
      <c r="C180" s="440"/>
      <c r="D180" s="217"/>
      <c r="E180" s="217"/>
      <c r="F180" s="217"/>
      <c r="G180" s="217"/>
      <c r="H180" s="217"/>
      <c r="I180" s="217"/>
      <c r="J180" s="217"/>
      <c r="K180" s="217"/>
      <c r="L180" s="217"/>
      <c r="M180" s="217"/>
      <c r="N180" s="217"/>
      <c r="O180" s="217"/>
      <c r="P180" s="217"/>
      <c r="Q180" s="217"/>
      <c r="R180" s="217"/>
      <c r="S180" s="217"/>
      <c r="T180" s="217"/>
      <c r="U180" s="217"/>
      <c r="V180" s="217"/>
      <c r="W180" s="217"/>
    </row>
    <row r="181" spans="2:23" x14ac:dyDescent="0.15">
      <c r="B181" s="223" t="s">
        <v>79</v>
      </c>
      <c r="C181" s="441"/>
      <c r="D181" s="225"/>
      <c r="E181" s="225"/>
      <c r="F181" s="225"/>
      <c r="G181" s="225"/>
      <c r="H181" s="225"/>
      <c r="I181" s="225"/>
      <c r="J181" s="225"/>
      <c r="K181" s="225"/>
      <c r="L181" s="225"/>
      <c r="M181" s="225"/>
      <c r="N181" s="225"/>
      <c r="O181" s="225"/>
      <c r="P181" s="225"/>
      <c r="Q181" s="225"/>
      <c r="R181" s="225"/>
      <c r="S181" s="225"/>
      <c r="T181" s="225"/>
      <c r="U181" s="225"/>
      <c r="V181" s="225"/>
      <c r="W181" s="226"/>
    </row>
    <row r="182" spans="2:23" ht="11.25" x14ac:dyDescent="0.2">
      <c r="B182" s="360"/>
      <c r="C182" s="354"/>
      <c r="D182" s="354"/>
      <c r="E182" s="5"/>
      <c r="F182" s="5"/>
      <c r="G182" s="5"/>
      <c r="H182" s="5"/>
      <c r="I182" s="5"/>
      <c r="J182" s="5"/>
      <c r="K182" s="5"/>
      <c r="L182" s="5"/>
      <c r="M182" s="5"/>
      <c r="N182" s="5"/>
      <c r="O182" s="5"/>
      <c r="P182" s="5"/>
      <c r="Q182" s="5"/>
      <c r="R182" s="5"/>
      <c r="S182" s="5"/>
      <c r="T182" s="5"/>
      <c r="U182" s="5"/>
      <c r="V182" s="5"/>
      <c r="W182" s="6"/>
    </row>
    <row r="183" spans="2:23" x14ac:dyDescent="0.15">
      <c r="B183" s="332"/>
      <c r="C183" s="442" t="s">
        <v>42</v>
      </c>
      <c r="D183" s="229"/>
      <c r="E183" s="229"/>
      <c r="F183" s="229"/>
      <c r="G183" s="229"/>
      <c r="H183" s="229"/>
      <c r="I183" s="229"/>
      <c r="J183" s="229"/>
      <c r="K183" s="229"/>
      <c r="L183" s="229"/>
      <c r="M183" s="229"/>
      <c r="N183" s="229"/>
      <c r="O183" s="229"/>
      <c r="P183" s="229"/>
      <c r="Q183" s="229"/>
      <c r="R183" s="229"/>
      <c r="S183" s="229"/>
      <c r="T183" s="229"/>
      <c r="U183" s="229"/>
      <c r="V183" s="229"/>
      <c r="W183" s="231"/>
    </row>
    <row r="184" spans="2:23" x14ac:dyDescent="0.15">
      <c r="B184" s="12"/>
      <c r="C184" s="354"/>
      <c r="D184" s="354"/>
      <c r="E184" s="5"/>
      <c r="F184" s="5"/>
      <c r="G184" s="5"/>
      <c r="H184" s="5"/>
      <c r="I184" s="5"/>
      <c r="J184" s="5"/>
      <c r="K184" s="5"/>
      <c r="L184" s="5"/>
      <c r="M184" s="5"/>
      <c r="N184" s="5"/>
      <c r="O184" s="5"/>
      <c r="P184" s="5"/>
      <c r="Q184" s="5"/>
      <c r="R184" s="5"/>
      <c r="S184" s="5"/>
      <c r="T184" s="5"/>
      <c r="U184" s="5"/>
      <c r="V184" s="5"/>
      <c r="W184" s="6"/>
    </row>
    <row r="185" spans="2:23" x14ac:dyDescent="0.15">
      <c r="B185" s="241" t="s">
        <v>69</v>
      </c>
      <c r="C185" s="431"/>
      <c r="D185" s="354"/>
      <c r="E185" s="5"/>
      <c r="F185" s="14" t="s">
        <v>314</v>
      </c>
      <c r="G185" s="15"/>
      <c r="H185" s="15"/>
      <c r="I185" s="15"/>
      <c r="J185" s="15"/>
      <c r="K185" s="15"/>
      <c r="L185" s="15"/>
      <c r="M185" s="15"/>
      <c r="N185" s="15"/>
      <c r="O185" s="15"/>
      <c r="P185" s="15"/>
      <c r="Q185" s="15"/>
      <c r="R185" s="15"/>
      <c r="S185" s="15"/>
      <c r="T185" s="15"/>
      <c r="U185" s="15"/>
      <c r="V185" s="16"/>
      <c r="W185" s="6"/>
    </row>
    <row r="186" spans="2:23" x14ac:dyDescent="0.15">
      <c r="B186" s="241" t="s">
        <v>71</v>
      </c>
      <c r="C186" s="431"/>
      <c r="D186" s="354"/>
      <c r="E186" s="5"/>
      <c r="F186" s="14"/>
      <c r="G186" s="15"/>
      <c r="H186" s="15"/>
      <c r="I186" s="15"/>
      <c r="J186" s="15"/>
      <c r="K186" s="15"/>
      <c r="L186" s="15"/>
      <c r="M186" s="15"/>
      <c r="N186" s="15"/>
      <c r="O186" s="15"/>
      <c r="P186" s="15"/>
      <c r="Q186" s="15"/>
      <c r="R186" s="15"/>
      <c r="S186" s="15"/>
      <c r="T186" s="15"/>
      <c r="U186" s="15"/>
      <c r="V186" s="16"/>
      <c r="W186" s="6"/>
    </row>
    <row r="187" spans="2:23" ht="11.25" thickBot="1" x14ac:dyDescent="0.2">
      <c r="B187" s="241" t="s">
        <v>70</v>
      </c>
      <c r="C187" s="431"/>
      <c r="D187" s="354"/>
      <c r="E187" s="5"/>
      <c r="F187" s="14"/>
      <c r="G187" s="15"/>
      <c r="H187" s="15"/>
      <c r="I187" s="15"/>
      <c r="J187" s="15"/>
      <c r="K187" s="15"/>
      <c r="L187" s="15"/>
      <c r="M187" s="15"/>
      <c r="N187" s="15"/>
      <c r="O187" s="15"/>
      <c r="P187" s="15"/>
      <c r="Q187" s="15"/>
      <c r="R187" s="15"/>
      <c r="S187" s="15"/>
      <c r="T187" s="15"/>
      <c r="U187" s="15"/>
      <c r="V187" s="16"/>
      <c r="W187" s="6"/>
    </row>
    <row r="188" spans="2:23" ht="11.25" thickTop="1" x14ac:dyDescent="0.15">
      <c r="B188" s="356" t="s">
        <v>180</v>
      </c>
      <c r="C188" s="433">
        <f>SUM(C185:C187)</f>
        <v>0</v>
      </c>
      <c r="D188" s="354"/>
      <c r="E188" s="5"/>
      <c r="F188" s="5"/>
      <c r="G188" s="5"/>
      <c r="H188" s="5"/>
      <c r="I188" s="5"/>
      <c r="J188" s="5"/>
      <c r="K188" s="5"/>
      <c r="L188" s="5"/>
      <c r="M188" s="5"/>
      <c r="N188" s="5"/>
      <c r="O188" s="5"/>
      <c r="P188" s="5"/>
      <c r="Q188" s="5"/>
      <c r="R188" s="5"/>
      <c r="S188" s="5"/>
      <c r="T188" s="5"/>
      <c r="U188" s="5"/>
      <c r="V188" s="5"/>
      <c r="W188" s="6"/>
    </row>
    <row r="189" spans="2:23" x14ac:dyDescent="0.15">
      <c r="B189" s="358"/>
      <c r="C189" s="367"/>
      <c r="D189" s="353"/>
      <c r="E189" s="8"/>
      <c r="F189" s="8"/>
      <c r="G189" s="8"/>
      <c r="H189" s="8"/>
      <c r="I189" s="8"/>
      <c r="J189" s="8"/>
      <c r="K189" s="8"/>
      <c r="L189" s="8"/>
      <c r="M189" s="8"/>
      <c r="N189" s="8"/>
      <c r="O189" s="8"/>
      <c r="P189" s="8"/>
      <c r="Q189" s="8"/>
      <c r="R189" s="8"/>
      <c r="S189" s="8"/>
      <c r="T189" s="8"/>
      <c r="U189" s="8"/>
      <c r="V189" s="8"/>
      <c r="W189" s="9"/>
    </row>
    <row r="190" spans="2:23" x14ac:dyDescent="0.15">
      <c r="B190" s="368"/>
      <c r="C190" s="328"/>
      <c r="D190" s="354"/>
      <c r="E190" s="5"/>
      <c r="F190" s="5"/>
      <c r="G190" s="5"/>
      <c r="H190" s="5"/>
      <c r="I190" s="5"/>
      <c r="J190" s="5"/>
      <c r="K190" s="5"/>
      <c r="L190" s="5"/>
      <c r="M190" s="5"/>
      <c r="N190" s="5"/>
      <c r="O190" s="5"/>
      <c r="P190" s="5"/>
      <c r="Q190" s="5"/>
      <c r="R190" s="5"/>
      <c r="S190" s="5"/>
      <c r="T190" s="5"/>
      <c r="U190" s="5"/>
      <c r="V190" s="5"/>
      <c r="W190" s="5"/>
    </row>
    <row r="191" spans="2:23" x14ac:dyDescent="0.15">
      <c r="B191" s="369" t="s">
        <v>51</v>
      </c>
      <c r="C191" s="370"/>
      <c r="D191" s="370"/>
      <c r="E191" s="370"/>
      <c r="F191" s="370"/>
      <c r="G191" s="370"/>
      <c r="H191" s="370"/>
      <c r="I191" s="370"/>
      <c r="J191" s="370"/>
      <c r="K191" s="370"/>
      <c r="L191" s="370"/>
      <c r="M191" s="370"/>
      <c r="N191" s="370"/>
      <c r="O191" s="370"/>
      <c r="P191" s="370"/>
      <c r="Q191" s="370"/>
      <c r="R191" s="370"/>
      <c r="S191" s="370"/>
      <c r="T191" s="370"/>
      <c r="U191" s="370"/>
      <c r="V191" s="370"/>
      <c r="W191" s="371"/>
    </row>
    <row r="192" spans="2:23" x14ac:dyDescent="0.15">
      <c r="B192" s="12"/>
      <c r="C192" s="5"/>
      <c r="D192" s="5"/>
      <c r="E192" s="5"/>
      <c r="F192" s="5"/>
      <c r="G192" s="5"/>
      <c r="H192" s="5"/>
      <c r="I192" s="5"/>
      <c r="J192" s="5"/>
      <c r="K192" s="5"/>
      <c r="L192" s="5"/>
      <c r="M192" s="5"/>
      <c r="N192" s="5"/>
      <c r="O192" s="5"/>
      <c r="P192" s="5"/>
      <c r="Q192" s="5"/>
      <c r="R192" s="5"/>
      <c r="S192" s="5"/>
      <c r="T192" s="5"/>
      <c r="U192" s="5"/>
      <c r="V192" s="5"/>
      <c r="W192" s="6"/>
    </row>
    <row r="193" spans="2:23" ht="31.5" x14ac:dyDescent="0.15">
      <c r="B193" s="198" t="s">
        <v>52</v>
      </c>
      <c r="C193" s="20" t="s">
        <v>53</v>
      </c>
      <c r="D193" s="199"/>
      <c r="E193" s="20" t="s">
        <v>336</v>
      </c>
      <c r="F193" s="201"/>
      <c r="G193" s="507"/>
      <c r="H193" s="507"/>
      <c r="I193" s="507"/>
      <c r="J193" s="201"/>
      <c r="K193" s="372"/>
      <c r="L193" s="201"/>
      <c r="M193" s="20"/>
      <c r="N193" s="201"/>
      <c r="O193" s="201"/>
      <c r="P193" s="201"/>
      <c r="Q193" s="201"/>
      <c r="R193" s="201"/>
      <c r="S193" s="201"/>
      <c r="T193" s="201"/>
      <c r="U193" s="201"/>
      <c r="V193" s="201"/>
      <c r="W193" s="373"/>
    </row>
    <row r="194" spans="2:23" x14ac:dyDescent="0.15">
      <c r="B194" s="62" t="s">
        <v>50</v>
      </c>
      <c r="C194" s="200">
        <f>100%-SUM(C159,C161,C163)</f>
        <v>1</v>
      </c>
      <c r="D194" s="201"/>
      <c r="E194" s="202"/>
      <c r="F194" s="5"/>
      <c r="G194" s="508"/>
      <c r="H194" s="508"/>
      <c r="I194" s="508"/>
      <c r="J194" s="5"/>
      <c r="K194" s="21"/>
      <c r="L194" s="5"/>
      <c r="M194" s="21"/>
      <c r="N194" s="352"/>
      <c r="O194" s="352"/>
      <c r="P194" s="352"/>
      <c r="Q194" s="352"/>
      <c r="R194" s="352"/>
      <c r="S194" s="352"/>
      <c r="T194" s="352"/>
      <c r="U194" s="352"/>
      <c r="V194" s="352"/>
      <c r="W194" s="6"/>
    </row>
    <row r="195" spans="2:23" x14ac:dyDescent="0.15">
      <c r="B195" s="62" t="str">
        <f>B159</f>
        <v>Totale overheadkosten (% van totale kosten)</v>
      </c>
      <c r="C195" s="200">
        <f>C159</f>
        <v>0</v>
      </c>
      <c r="D195" s="201"/>
      <c r="E195" s="200">
        <f>C195/$C$194</f>
        <v>0</v>
      </c>
      <c r="F195" s="5"/>
      <c r="G195" s="298"/>
      <c r="H195" s="4"/>
      <c r="I195" s="4"/>
      <c r="J195" s="5"/>
      <c r="K195" s="21"/>
      <c r="L195" s="5"/>
      <c r="M195" s="21"/>
      <c r="N195" s="352"/>
      <c r="O195" s="352"/>
      <c r="P195" s="352"/>
      <c r="Q195" s="352"/>
      <c r="R195" s="352"/>
      <c r="S195" s="352"/>
      <c r="T195" s="352"/>
      <c r="U195" s="352"/>
      <c r="V195" s="352"/>
      <c r="W195" s="6"/>
    </row>
    <row r="196" spans="2:23" x14ac:dyDescent="0.15">
      <c r="B196" s="62" t="str">
        <f>B161</f>
        <v>Kosten voor vastgoed gerelateerd aan dit product (% van totale kosten)</v>
      </c>
      <c r="C196" s="200">
        <f>C161</f>
        <v>0</v>
      </c>
      <c r="D196" s="201"/>
      <c r="E196" s="200">
        <f>C196/$C$194</f>
        <v>0</v>
      </c>
      <c r="F196" s="5"/>
      <c r="G196" s="4"/>
      <c r="H196" s="4"/>
      <c r="I196" s="4"/>
      <c r="J196" s="5"/>
      <c r="K196" s="21"/>
      <c r="L196" s="5"/>
      <c r="M196" s="21"/>
      <c r="N196" s="352"/>
      <c r="O196" s="352"/>
      <c r="P196" s="352"/>
      <c r="Q196" s="352"/>
      <c r="R196" s="352"/>
      <c r="S196" s="352"/>
      <c r="T196" s="352"/>
      <c r="U196" s="352"/>
      <c r="V196" s="352"/>
      <c r="W196" s="6"/>
    </row>
    <row r="197" spans="2:23" x14ac:dyDescent="0.15">
      <c r="B197" s="62" t="str">
        <f>B163</f>
        <v>Overige personele kosten (% van totale kosten)</v>
      </c>
      <c r="C197" s="200">
        <f>C163</f>
        <v>0</v>
      </c>
      <c r="D197" s="201"/>
      <c r="E197" s="200">
        <f>C197/$C$194</f>
        <v>0</v>
      </c>
      <c r="F197" s="5"/>
      <c r="G197" s="4"/>
      <c r="H197" s="4"/>
      <c r="I197" s="4"/>
      <c r="J197" s="5"/>
      <c r="K197" s="21"/>
      <c r="L197" s="5"/>
      <c r="M197" s="21"/>
      <c r="N197" s="352"/>
      <c r="O197" s="352"/>
      <c r="P197" s="352"/>
      <c r="Q197" s="352"/>
      <c r="R197" s="352"/>
      <c r="S197" s="352"/>
      <c r="T197" s="352"/>
      <c r="U197" s="352"/>
      <c r="V197" s="352"/>
      <c r="W197" s="6"/>
    </row>
    <row r="198" spans="2:23" x14ac:dyDescent="0.15">
      <c r="B198" s="7"/>
      <c r="C198" s="8"/>
      <c r="D198" s="8"/>
      <c r="E198" s="8"/>
      <c r="F198" s="8"/>
      <c r="G198" s="8"/>
      <c r="H198" s="8"/>
      <c r="I198" s="8"/>
      <c r="J198" s="8"/>
      <c r="K198" s="8"/>
      <c r="L198" s="8"/>
      <c r="M198" s="8"/>
      <c r="N198" s="8"/>
      <c r="O198" s="8"/>
      <c r="P198" s="8"/>
      <c r="Q198" s="8"/>
      <c r="R198" s="8"/>
      <c r="S198" s="8"/>
      <c r="T198" s="8"/>
      <c r="U198" s="8"/>
      <c r="V198" s="8"/>
      <c r="W198" s="9"/>
    </row>
    <row r="199" spans="2:23" x14ac:dyDescent="0.15"/>
    <row r="200" spans="2:23" x14ac:dyDescent="0.15"/>
    <row r="201" spans="2:23" x14ac:dyDescent="0.15"/>
    <row r="202" spans="2:23" x14ac:dyDescent="0.15"/>
    <row r="203" spans="2:23" x14ac:dyDescent="0.15"/>
    <row r="204" spans="2:23" x14ac:dyDescent="0.15"/>
    <row r="205" spans="2:23" x14ac:dyDescent="0.15"/>
    <row r="206" spans="2:23" x14ac:dyDescent="0.15"/>
    <row r="207" spans="2:23" x14ac:dyDescent="0.15"/>
    <row r="208" spans="2:23"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1" x14ac:dyDescent="0.15"/>
    <row r="226" spans="2:21" x14ac:dyDescent="0.15"/>
    <row r="227" spans="2:21" x14ac:dyDescent="0.15"/>
    <row r="228" spans="2:21" x14ac:dyDescent="0.15"/>
    <row r="229" spans="2:21" x14ac:dyDescent="0.15"/>
    <row r="230" spans="2:21" x14ac:dyDescent="0.15"/>
    <row r="231" spans="2:21" x14ac:dyDescent="0.15"/>
    <row r="232" spans="2:21" x14ac:dyDescent="0.15"/>
    <row r="233" spans="2:21" x14ac:dyDescent="0.15"/>
    <row r="234" spans="2:21" x14ac:dyDescent="0.15">
      <c r="B234" s="369" t="s">
        <v>88</v>
      </c>
      <c r="C234" s="374"/>
      <c r="D234" s="374"/>
      <c r="E234" s="374"/>
      <c r="F234" s="374"/>
      <c r="G234" s="374"/>
      <c r="H234" s="374"/>
      <c r="I234" s="374"/>
      <c r="J234" s="374"/>
      <c r="K234" s="374"/>
      <c r="L234" s="374"/>
      <c r="M234" s="374"/>
      <c r="N234" s="374"/>
      <c r="O234" s="374"/>
      <c r="P234" s="374"/>
      <c r="Q234" s="374"/>
      <c r="R234" s="374"/>
      <c r="S234" s="375"/>
    </row>
    <row r="235" spans="2:21" x14ac:dyDescent="0.15">
      <c r="B235" s="376"/>
      <c r="C235" s="377"/>
      <c r="D235" s="377"/>
      <c r="E235" s="377"/>
      <c r="F235" s="377"/>
      <c r="G235" s="377"/>
      <c r="H235" s="377"/>
      <c r="I235" s="377"/>
      <c r="J235" s="377"/>
      <c r="K235" s="377"/>
      <c r="L235" s="377"/>
      <c r="M235" s="377"/>
      <c r="N235" s="377"/>
      <c r="O235" s="377"/>
      <c r="P235" s="377"/>
      <c r="Q235" s="377"/>
      <c r="R235" s="377"/>
      <c r="S235" s="378"/>
      <c r="T235" s="5"/>
      <c r="U235" s="5"/>
    </row>
    <row r="236" spans="2:21" x14ac:dyDescent="0.15">
      <c r="B236" s="379"/>
      <c r="C236" s="288">
        <f t="shared" ref="C236:Q236" si="39">D18</f>
        <v>15</v>
      </c>
      <c r="D236" s="288">
        <f t="shared" si="39"/>
        <v>15</v>
      </c>
      <c r="E236" s="288">
        <f t="shared" si="39"/>
        <v>20</v>
      </c>
      <c r="F236" s="288">
        <f t="shared" si="39"/>
        <v>25</v>
      </c>
      <c r="G236" s="288">
        <f t="shared" si="39"/>
        <v>30</v>
      </c>
      <c r="H236" s="288">
        <f t="shared" si="39"/>
        <v>35</v>
      </c>
      <c r="I236" s="288">
        <f t="shared" si="39"/>
        <v>40</v>
      </c>
      <c r="J236" s="288">
        <f t="shared" si="39"/>
        <v>45</v>
      </c>
      <c r="K236" s="288">
        <f t="shared" si="39"/>
        <v>50</v>
      </c>
      <c r="L236" s="288">
        <f t="shared" si="39"/>
        <v>55</v>
      </c>
      <c r="M236" s="288">
        <f t="shared" si="39"/>
        <v>60</v>
      </c>
      <c r="N236" s="288">
        <f t="shared" si="39"/>
        <v>65</v>
      </c>
      <c r="O236" s="288">
        <f t="shared" si="39"/>
        <v>70</v>
      </c>
      <c r="P236" s="288">
        <f t="shared" si="39"/>
        <v>75</v>
      </c>
      <c r="Q236" s="288">
        <f t="shared" si="39"/>
        <v>80</v>
      </c>
      <c r="R236" s="288"/>
      <c r="S236" s="290"/>
    </row>
    <row r="237" spans="2:21" x14ac:dyDescent="0.15">
      <c r="B237" s="380"/>
      <c r="C237" s="288">
        <f t="shared" ref="C237:Q237" si="40">D19</f>
        <v>0</v>
      </c>
      <c r="D237" s="288">
        <f t="shared" si="40"/>
        <v>5</v>
      </c>
      <c r="E237" s="288">
        <f t="shared" si="40"/>
        <v>5</v>
      </c>
      <c r="F237" s="288">
        <f t="shared" si="40"/>
        <v>5</v>
      </c>
      <c r="G237" s="288">
        <f t="shared" si="40"/>
        <v>6</v>
      </c>
      <c r="H237" s="288">
        <f t="shared" si="40"/>
        <v>6</v>
      </c>
      <c r="I237" s="288">
        <f t="shared" si="40"/>
        <v>8</v>
      </c>
      <c r="J237" s="288">
        <f t="shared" si="40"/>
        <v>6</v>
      </c>
      <c r="K237" s="288">
        <f t="shared" si="40"/>
        <v>6</v>
      </c>
      <c r="L237" s="288">
        <f t="shared" si="40"/>
        <v>6</v>
      </c>
      <c r="M237" s="288">
        <f t="shared" si="40"/>
        <v>8</v>
      </c>
      <c r="N237" s="288">
        <f t="shared" si="40"/>
        <v>8</v>
      </c>
      <c r="O237" s="288">
        <f t="shared" si="40"/>
        <v>5</v>
      </c>
      <c r="P237" s="288">
        <f t="shared" si="40"/>
        <v>5</v>
      </c>
      <c r="Q237" s="288">
        <f t="shared" si="40"/>
        <v>5</v>
      </c>
      <c r="R237" s="288"/>
      <c r="S237" s="290"/>
    </row>
    <row r="238" spans="2:21" x14ac:dyDescent="0.15">
      <c r="B238" s="381" t="s">
        <v>85</v>
      </c>
      <c r="C238" s="382">
        <f t="shared" ref="C238:Q238" si="41">D20</f>
        <v>12.5</v>
      </c>
      <c r="D238" s="382">
        <f t="shared" si="41"/>
        <v>14.05</v>
      </c>
      <c r="E238" s="382">
        <f t="shared" si="41"/>
        <v>14.93</v>
      </c>
      <c r="F238" s="382">
        <f t="shared" si="41"/>
        <v>15.44</v>
      </c>
      <c r="G238" s="382">
        <f t="shared" si="41"/>
        <v>15.94</v>
      </c>
      <c r="H238" s="382">
        <f t="shared" si="41"/>
        <v>16.940000000000001</v>
      </c>
      <c r="I238" s="382">
        <f t="shared" si="41"/>
        <v>19.809999999999999</v>
      </c>
      <c r="J238" s="382">
        <f t="shared" si="41"/>
        <v>21.83</v>
      </c>
      <c r="K238" s="382">
        <f t="shared" si="41"/>
        <v>23.91</v>
      </c>
      <c r="L238" s="382">
        <f t="shared" si="41"/>
        <v>26.44</v>
      </c>
      <c r="M238" s="382">
        <f t="shared" si="41"/>
        <v>32.229999999999997</v>
      </c>
      <c r="N238" s="382">
        <f t="shared" si="41"/>
        <v>34.19</v>
      </c>
      <c r="O238" s="382">
        <f t="shared" si="41"/>
        <v>37.130000000000003</v>
      </c>
      <c r="P238" s="382">
        <f t="shared" si="41"/>
        <v>41.15</v>
      </c>
      <c r="Q238" s="382">
        <f t="shared" si="41"/>
        <v>48.42</v>
      </c>
      <c r="R238" s="28"/>
      <c r="S238" s="290"/>
    </row>
    <row r="239" spans="2:21" x14ac:dyDescent="0.15">
      <c r="B239" s="381" t="s">
        <v>82</v>
      </c>
      <c r="C239" s="383">
        <f t="shared" ref="C239:Q239" si="42">SUM(D21:D24)</f>
        <v>2.407263045793397</v>
      </c>
      <c r="D239" s="383">
        <f t="shared" si="42"/>
        <v>2.407263045793397</v>
      </c>
      <c r="E239" s="383">
        <f t="shared" si="42"/>
        <v>2.4380689999999996</v>
      </c>
      <c r="F239" s="383">
        <f t="shared" si="42"/>
        <v>2.5213520000000003</v>
      </c>
      <c r="G239" s="383">
        <f t="shared" si="42"/>
        <v>2.603002</v>
      </c>
      <c r="H239" s="383">
        <f t="shared" si="42"/>
        <v>2.7663020000000005</v>
      </c>
      <c r="I239" s="383">
        <f t="shared" si="42"/>
        <v>3.2349730000000001</v>
      </c>
      <c r="J239" s="383">
        <f t="shared" si="42"/>
        <v>3.5648390000000001</v>
      </c>
      <c r="K239" s="383">
        <f t="shared" si="42"/>
        <v>3.9045030000000001</v>
      </c>
      <c r="L239" s="383">
        <f t="shared" si="42"/>
        <v>4.3176520000000007</v>
      </c>
      <c r="M239" s="383">
        <f t="shared" si="42"/>
        <v>5.2631589999999999</v>
      </c>
      <c r="N239" s="383">
        <f t="shared" si="42"/>
        <v>5.5832269999999991</v>
      </c>
      <c r="O239" s="383">
        <f t="shared" si="42"/>
        <v>6.0633290000000004</v>
      </c>
      <c r="P239" s="383">
        <f t="shared" si="42"/>
        <v>6.7197949999999995</v>
      </c>
      <c r="Q239" s="383">
        <f t="shared" si="42"/>
        <v>7.9069859999999998</v>
      </c>
      <c r="R239" s="28"/>
      <c r="S239" s="290"/>
    </row>
    <row r="240" spans="2:21" x14ac:dyDescent="0.15">
      <c r="B240" s="381" t="s">
        <v>59</v>
      </c>
      <c r="C240" s="383">
        <f t="shared" ref="C240:Q240" si="43">D26</f>
        <v>0</v>
      </c>
      <c r="D240" s="383">
        <f t="shared" si="43"/>
        <v>0</v>
      </c>
      <c r="E240" s="383">
        <f t="shared" si="43"/>
        <v>0</v>
      </c>
      <c r="F240" s="383">
        <f t="shared" si="43"/>
        <v>0</v>
      </c>
      <c r="G240" s="383">
        <f t="shared" si="43"/>
        <v>0</v>
      </c>
      <c r="H240" s="383">
        <f t="shared" si="43"/>
        <v>0</v>
      </c>
      <c r="I240" s="383">
        <f t="shared" si="43"/>
        <v>0</v>
      </c>
      <c r="J240" s="383">
        <f t="shared" si="43"/>
        <v>0</v>
      </c>
      <c r="K240" s="383">
        <f t="shared" si="43"/>
        <v>0</v>
      </c>
      <c r="L240" s="383">
        <f t="shared" si="43"/>
        <v>0</v>
      </c>
      <c r="M240" s="383">
        <f t="shared" si="43"/>
        <v>0</v>
      </c>
      <c r="N240" s="383">
        <f t="shared" si="43"/>
        <v>0</v>
      </c>
      <c r="O240" s="383">
        <f t="shared" si="43"/>
        <v>0</v>
      </c>
      <c r="P240" s="383">
        <f t="shared" si="43"/>
        <v>0</v>
      </c>
      <c r="Q240" s="383">
        <f t="shared" si="43"/>
        <v>0</v>
      </c>
      <c r="R240" s="28"/>
      <c r="S240" s="290"/>
    </row>
    <row r="241" spans="2:19" x14ac:dyDescent="0.15">
      <c r="B241" s="384" t="s">
        <v>86</v>
      </c>
      <c r="C241" s="383">
        <f t="shared" ref="C241:Q241" si="44">D28-D27</f>
        <v>2.1571280306420544</v>
      </c>
      <c r="D241" s="383">
        <f t="shared" si="44"/>
        <v>2.381417924583296</v>
      </c>
      <c r="E241" s="383">
        <f t="shared" si="44"/>
        <v>2.5132144219188106</v>
      </c>
      <c r="F241" s="383">
        <f t="shared" si="44"/>
        <v>2.5990643452395474</v>
      </c>
      <c r="G241" s="383">
        <f t="shared" si="44"/>
        <v>2.6832309367304674</v>
      </c>
      <c r="H241" s="383">
        <f t="shared" si="44"/>
        <v>2.8515641197123038</v>
      </c>
      <c r="I241" s="383">
        <f t="shared" si="44"/>
        <v>3.3346803548701729</v>
      </c>
      <c r="J241" s="383">
        <f t="shared" si="44"/>
        <v>3.6747133844934794</v>
      </c>
      <c r="K241" s="383">
        <f t="shared" si="44"/>
        <v>4.0248464050957011</v>
      </c>
      <c r="L241" s="383">
        <f t="shared" si="44"/>
        <v>4.450729358039748</v>
      </c>
      <c r="M241" s="383">
        <f t="shared" si="44"/>
        <v>5.4253784875045739</v>
      </c>
      <c r="N241" s="383">
        <f t="shared" si="44"/>
        <v>5.7553115261489722</v>
      </c>
      <c r="O241" s="383">
        <f t="shared" si="44"/>
        <v>6.2502110841155698</v>
      </c>
      <c r="P241" s="383">
        <f t="shared" si="44"/>
        <v>6.9269104797025491</v>
      </c>
      <c r="Q241" s="383">
        <f t="shared" si="44"/>
        <v>8.1506927199804977</v>
      </c>
      <c r="R241" s="28"/>
      <c r="S241" s="290"/>
    </row>
    <row r="242" spans="2:19" x14ac:dyDescent="0.15">
      <c r="B242" s="384" t="s">
        <v>74</v>
      </c>
      <c r="C242" s="383">
        <f t="shared" ref="C242:Q242" si="45">D29</f>
        <v>0</v>
      </c>
      <c r="D242" s="383">
        <f t="shared" si="45"/>
        <v>0</v>
      </c>
      <c r="E242" s="383">
        <f t="shared" si="45"/>
        <v>0</v>
      </c>
      <c r="F242" s="383">
        <f t="shared" si="45"/>
        <v>0</v>
      </c>
      <c r="G242" s="383">
        <f t="shared" si="45"/>
        <v>0</v>
      </c>
      <c r="H242" s="383">
        <f t="shared" si="45"/>
        <v>0</v>
      </c>
      <c r="I242" s="383">
        <f t="shared" si="45"/>
        <v>0</v>
      </c>
      <c r="J242" s="383">
        <f t="shared" si="45"/>
        <v>0</v>
      </c>
      <c r="K242" s="383">
        <f t="shared" si="45"/>
        <v>0</v>
      </c>
      <c r="L242" s="383">
        <f t="shared" si="45"/>
        <v>0</v>
      </c>
      <c r="M242" s="383">
        <f t="shared" si="45"/>
        <v>0</v>
      </c>
      <c r="N242" s="383">
        <f t="shared" si="45"/>
        <v>0</v>
      </c>
      <c r="O242" s="383">
        <f t="shared" si="45"/>
        <v>0</v>
      </c>
      <c r="P242" s="383">
        <f t="shared" si="45"/>
        <v>0</v>
      </c>
      <c r="Q242" s="383">
        <f t="shared" si="45"/>
        <v>0</v>
      </c>
      <c r="R242" s="28"/>
      <c r="S242" s="290"/>
    </row>
    <row r="243" spans="2:19" x14ac:dyDescent="0.15">
      <c r="B243" s="381" t="s">
        <v>83</v>
      </c>
      <c r="C243" s="383">
        <f t="shared" ref="C243:Q243" si="46">SUM(D32:D34)</f>
        <v>0</v>
      </c>
      <c r="D243" s="383">
        <f t="shared" si="46"/>
        <v>0</v>
      </c>
      <c r="E243" s="383">
        <f t="shared" si="46"/>
        <v>0</v>
      </c>
      <c r="F243" s="383">
        <f t="shared" si="46"/>
        <v>0</v>
      </c>
      <c r="G243" s="383">
        <f t="shared" si="46"/>
        <v>0</v>
      </c>
      <c r="H243" s="383">
        <f t="shared" si="46"/>
        <v>0</v>
      </c>
      <c r="I243" s="383">
        <f t="shared" si="46"/>
        <v>0</v>
      </c>
      <c r="J243" s="383">
        <f t="shared" si="46"/>
        <v>0</v>
      </c>
      <c r="K243" s="383">
        <f t="shared" si="46"/>
        <v>0</v>
      </c>
      <c r="L243" s="383">
        <f t="shared" si="46"/>
        <v>0</v>
      </c>
      <c r="M243" s="383">
        <f t="shared" si="46"/>
        <v>0</v>
      </c>
      <c r="N243" s="383">
        <f t="shared" si="46"/>
        <v>0</v>
      </c>
      <c r="O243" s="383">
        <f t="shared" si="46"/>
        <v>0</v>
      </c>
      <c r="P243" s="383">
        <f t="shared" si="46"/>
        <v>0</v>
      </c>
      <c r="Q243" s="383">
        <f t="shared" si="46"/>
        <v>0</v>
      </c>
      <c r="R243" s="28"/>
      <c r="S243" s="290"/>
    </row>
    <row r="244" spans="2:19" x14ac:dyDescent="0.15">
      <c r="B244" s="384" t="s">
        <v>87</v>
      </c>
      <c r="C244" s="382">
        <f t="shared" ref="C244:Q244" si="47">D36</f>
        <v>0</v>
      </c>
      <c r="D244" s="382">
        <f t="shared" si="47"/>
        <v>0</v>
      </c>
      <c r="E244" s="382">
        <f t="shared" si="47"/>
        <v>0</v>
      </c>
      <c r="F244" s="382">
        <f t="shared" si="47"/>
        <v>0</v>
      </c>
      <c r="G244" s="382">
        <f t="shared" si="47"/>
        <v>0</v>
      </c>
      <c r="H244" s="382">
        <f t="shared" si="47"/>
        <v>0</v>
      </c>
      <c r="I244" s="382">
        <f t="shared" si="47"/>
        <v>0</v>
      </c>
      <c r="J244" s="382">
        <f t="shared" si="47"/>
        <v>0</v>
      </c>
      <c r="K244" s="382">
        <f t="shared" si="47"/>
        <v>0</v>
      </c>
      <c r="L244" s="382">
        <f t="shared" si="47"/>
        <v>0</v>
      </c>
      <c r="M244" s="382">
        <f t="shared" si="47"/>
        <v>0</v>
      </c>
      <c r="N244" s="382">
        <f t="shared" si="47"/>
        <v>0</v>
      </c>
      <c r="O244" s="382">
        <f t="shared" si="47"/>
        <v>0</v>
      </c>
      <c r="P244" s="382">
        <f t="shared" si="47"/>
        <v>0</v>
      </c>
      <c r="Q244" s="382">
        <f t="shared" si="47"/>
        <v>0</v>
      </c>
      <c r="R244" s="28"/>
      <c r="S244" s="290"/>
    </row>
    <row r="245" spans="2:19" x14ac:dyDescent="0.15">
      <c r="B245" s="381" t="s">
        <v>84</v>
      </c>
      <c r="C245" s="383">
        <f t="shared" ref="C245:Q245" si="48">D37</f>
        <v>0</v>
      </c>
      <c r="D245" s="383">
        <f t="shared" si="48"/>
        <v>0</v>
      </c>
      <c r="E245" s="383">
        <f t="shared" si="48"/>
        <v>0</v>
      </c>
      <c r="F245" s="383">
        <f t="shared" si="48"/>
        <v>0</v>
      </c>
      <c r="G245" s="383">
        <f t="shared" si="48"/>
        <v>0</v>
      </c>
      <c r="H245" s="383">
        <f t="shared" si="48"/>
        <v>0</v>
      </c>
      <c r="I245" s="383">
        <f t="shared" si="48"/>
        <v>0</v>
      </c>
      <c r="J245" s="383">
        <f t="shared" si="48"/>
        <v>0</v>
      </c>
      <c r="K245" s="383">
        <f t="shared" si="48"/>
        <v>0</v>
      </c>
      <c r="L245" s="383">
        <f t="shared" si="48"/>
        <v>0</v>
      </c>
      <c r="M245" s="383">
        <f t="shared" si="48"/>
        <v>0</v>
      </c>
      <c r="N245" s="383">
        <f t="shared" si="48"/>
        <v>0</v>
      </c>
      <c r="O245" s="383">
        <f t="shared" si="48"/>
        <v>0</v>
      </c>
      <c r="P245" s="383">
        <f t="shared" si="48"/>
        <v>0</v>
      </c>
      <c r="Q245" s="383">
        <f t="shared" si="48"/>
        <v>0</v>
      </c>
      <c r="R245" s="28"/>
      <c r="S245" s="290"/>
    </row>
    <row r="246" spans="2:19" x14ac:dyDescent="0.15">
      <c r="B246" s="381" t="s">
        <v>10</v>
      </c>
      <c r="C246" s="385">
        <f t="shared" ref="C246:Q246" si="49">D40</f>
        <v>0</v>
      </c>
      <c r="D246" s="385">
        <f t="shared" si="49"/>
        <v>0</v>
      </c>
      <c r="E246" s="385">
        <f t="shared" si="49"/>
        <v>0</v>
      </c>
      <c r="F246" s="385">
        <f t="shared" si="49"/>
        <v>0</v>
      </c>
      <c r="G246" s="385">
        <f t="shared" si="49"/>
        <v>0</v>
      </c>
      <c r="H246" s="385">
        <f t="shared" si="49"/>
        <v>0</v>
      </c>
      <c r="I246" s="385">
        <f t="shared" si="49"/>
        <v>0</v>
      </c>
      <c r="J246" s="385">
        <f t="shared" si="49"/>
        <v>0</v>
      </c>
      <c r="K246" s="385">
        <f t="shared" si="49"/>
        <v>0</v>
      </c>
      <c r="L246" s="385">
        <f t="shared" si="49"/>
        <v>0</v>
      </c>
      <c r="M246" s="385">
        <f t="shared" si="49"/>
        <v>0</v>
      </c>
      <c r="N246" s="385">
        <f t="shared" si="49"/>
        <v>0</v>
      </c>
      <c r="O246" s="385">
        <f t="shared" si="49"/>
        <v>0</v>
      </c>
      <c r="P246" s="385">
        <f t="shared" si="49"/>
        <v>0</v>
      </c>
      <c r="Q246" s="385">
        <f t="shared" si="49"/>
        <v>0</v>
      </c>
      <c r="R246" s="28"/>
      <c r="S246" s="28"/>
    </row>
    <row r="247" spans="2:19" x14ac:dyDescent="0.15">
      <c r="B247" s="379"/>
      <c r="C247" s="28"/>
      <c r="D247" s="28"/>
      <c r="E247" s="28"/>
      <c r="F247" s="28"/>
      <c r="G247" s="28"/>
      <c r="H247" s="28"/>
      <c r="I247" s="28"/>
      <c r="J247" s="28"/>
      <c r="K247" s="28"/>
      <c r="L247" s="28"/>
      <c r="M247" s="28"/>
      <c r="N247" s="28"/>
      <c r="O247" s="28"/>
      <c r="P247" s="28"/>
      <c r="Q247" s="28"/>
      <c r="R247" s="28"/>
      <c r="S247" s="290"/>
    </row>
    <row r="248" spans="2:19" x14ac:dyDescent="0.15">
      <c r="B248" s="379"/>
      <c r="C248" s="288" t="s">
        <v>76</v>
      </c>
      <c r="D248" s="28"/>
      <c r="E248" s="28"/>
      <c r="F248" s="28"/>
      <c r="G248" s="28"/>
      <c r="H248" s="28"/>
      <c r="I248" s="28"/>
      <c r="J248" s="28"/>
      <c r="K248" s="28"/>
      <c r="L248" s="28"/>
      <c r="M248" s="28"/>
      <c r="N248" s="28"/>
      <c r="O248" s="28"/>
      <c r="P248" s="28"/>
      <c r="Q248" s="28"/>
      <c r="R248" s="28"/>
      <c r="S248" s="290"/>
    </row>
    <row r="249" spans="2:19" x14ac:dyDescent="0.15">
      <c r="B249" s="379"/>
      <c r="C249" s="28"/>
      <c r="D249" s="28"/>
      <c r="E249" s="28"/>
      <c r="F249" s="28"/>
      <c r="G249" s="28"/>
      <c r="H249" s="28"/>
      <c r="I249" s="28"/>
      <c r="J249" s="28"/>
      <c r="K249" s="28"/>
      <c r="L249" s="28"/>
      <c r="M249" s="28"/>
      <c r="N249" s="28"/>
      <c r="O249" s="28"/>
      <c r="P249" s="28"/>
      <c r="Q249" s="28"/>
      <c r="R249" s="28"/>
      <c r="S249" s="290"/>
    </row>
    <row r="250" spans="2:19" ht="21" x14ac:dyDescent="0.15">
      <c r="B250" s="386" t="s">
        <v>130</v>
      </c>
      <c r="C250" s="382">
        <f>SUMPRODUCT(C238:Q238,$C$246:$Q$246)</f>
        <v>0</v>
      </c>
      <c r="D250" s="28"/>
      <c r="E250" s="28"/>
      <c r="F250" s="382"/>
      <c r="G250" s="28"/>
      <c r="H250" s="28"/>
      <c r="I250" s="28"/>
      <c r="J250" s="28"/>
      <c r="K250" s="28"/>
      <c r="L250" s="28"/>
      <c r="M250" s="28"/>
      <c r="N250" s="28"/>
      <c r="O250" s="28"/>
      <c r="P250" s="28"/>
      <c r="Q250" s="28"/>
      <c r="R250" s="28"/>
      <c r="S250" s="290"/>
    </row>
    <row r="251" spans="2:19" ht="31.5" x14ac:dyDescent="0.15">
      <c r="B251" s="386" t="s">
        <v>239</v>
      </c>
      <c r="C251" s="382">
        <f t="shared" ref="C251:C253" si="50">SUMPRODUCT(C239:Q239,$C$246:$Q$246)</f>
        <v>0</v>
      </c>
      <c r="D251" s="28"/>
      <c r="E251" s="382"/>
      <c r="F251" s="28"/>
      <c r="G251" s="28"/>
      <c r="H251" s="28"/>
      <c r="I251" s="28"/>
      <c r="J251" s="28"/>
      <c r="K251" s="28"/>
      <c r="L251" s="28"/>
      <c r="M251" s="28"/>
      <c r="N251" s="28"/>
      <c r="O251" s="28"/>
      <c r="P251" s="28"/>
      <c r="Q251" s="28"/>
      <c r="R251" s="28"/>
      <c r="S251" s="290"/>
    </row>
    <row r="252" spans="2:19" ht="21" x14ac:dyDescent="0.15">
      <c r="B252" s="386" t="s">
        <v>131</v>
      </c>
      <c r="C252" s="382">
        <f t="shared" si="50"/>
        <v>0</v>
      </c>
      <c r="D252" s="28"/>
      <c r="E252" s="383"/>
      <c r="F252" s="28"/>
      <c r="G252" s="28"/>
      <c r="H252" s="28"/>
      <c r="I252" s="28"/>
      <c r="J252" s="28"/>
      <c r="K252" s="28"/>
      <c r="L252" s="28"/>
      <c r="M252" s="28"/>
      <c r="N252" s="28"/>
      <c r="O252" s="28"/>
      <c r="P252" s="28"/>
      <c r="Q252" s="28"/>
      <c r="R252" s="28"/>
      <c r="S252" s="290"/>
    </row>
    <row r="253" spans="2:19" ht="21" x14ac:dyDescent="0.15">
      <c r="B253" s="387" t="s">
        <v>240</v>
      </c>
      <c r="C253" s="382">
        <f t="shared" si="50"/>
        <v>0</v>
      </c>
      <c r="D253" s="382"/>
      <c r="E253" s="28"/>
      <c r="F253" s="28"/>
      <c r="G253" s="28"/>
      <c r="H253" s="28"/>
      <c r="I253" s="28"/>
      <c r="J253" s="28"/>
      <c r="K253" s="28"/>
      <c r="L253" s="28"/>
      <c r="M253" s="28"/>
      <c r="N253" s="28"/>
      <c r="O253" s="28"/>
      <c r="P253" s="28"/>
      <c r="Q253" s="28"/>
      <c r="R253" s="28"/>
      <c r="S253" s="290"/>
    </row>
    <row r="254" spans="2:19" ht="21" x14ac:dyDescent="0.15">
      <c r="B254" s="388" t="s">
        <v>132</v>
      </c>
      <c r="C254" s="382">
        <f>SUM(C250:C253)</f>
        <v>0</v>
      </c>
      <c r="D254" s="382"/>
      <c r="E254" s="28"/>
      <c r="F254" s="28"/>
      <c r="G254" s="28"/>
      <c r="H254" s="28"/>
      <c r="I254" s="28"/>
      <c r="J254" s="28"/>
      <c r="K254" s="28"/>
      <c r="L254" s="28"/>
      <c r="M254" s="28"/>
      <c r="N254" s="28"/>
      <c r="O254" s="28"/>
      <c r="P254" s="28"/>
      <c r="Q254" s="28"/>
      <c r="R254" s="28"/>
      <c r="S254" s="290"/>
    </row>
    <row r="255" spans="2:19" x14ac:dyDescent="0.15">
      <c r="B255" s="384" t="s">
        <v>74</v>
      </c>
      <c r="C255" s="382">
        <f>SUMPRODUCT(C242:Q242,$C$246:$Q$246)</f>
        <v>0</v>
      </c>
      <c r="D255" s="28"/>
      <c r="E255" s="28"/>
      <c r="F255" s="28"/>
      <c r="G255" s="28"/>
      <c r="H255" s="28"/>
      <c r="I255" s="28"/>
      <c r="J255" s="28"/>
      <c r="K255" s="28"/>
      <c r="L255" s="28"/>
      <c r="M255" s="28"/>
      <c r="N255" s="28"/>
      <c r="O255" s="28"/>
      <c r="P255" s="28"/>
      <c r="Q255" s="28"/>
      <c r="R255" s="28"/>
      <c r="S255" s="290"/>
    </row>
    <row r="256" spans="2:19" ht="31.5" x14ac:dyDescent="0.15">
      <c r="B256" s="388" t="s">
        <v>238</v>
      </c>
      <c r="C256" s="382">
        <f>SUM(C254:C255)</f>
        <v>0</v>
      </c>
      <c r="D256" s="28"/>
      <c r="E256" s="28"/>
      <c r="F256" s="28"/>
      <c r="G256" s="28"/>
      <c r="H256" s="28"/>
      <c r="I256" s="28"/>
      <c r="J256" s="28"/>
      <c r="K256" s="28"/>
      <c r="L256" s="28"/>
      <c r="M256" s="28"/>
      <c r="N256" s="28"/>
      <c r="O256" s="28"/>
      <c r="P256" s="28"/>
      <c r="Q256" s="28"/>
      <c r="R256" s="28"/>
      <c r="S256" s="290"/>
    </row>
    <row r="257" spans="2:19" ht="21" x14ac:dyDescent="0.15">
      <c r="B257" s="386" t="s">
        <v>241</v>
      </c>
      <c r="C257" s="382">
        <f>SUMPRODUCT($C$243:$Q$243,C246:Q246)</f>
        <v>0</v>
      </c>
      <c r="D257" s="28"/>
      <c r="E257" s="28"/>
      <c r="F257" s="28"/>
      <c r="G257" s="28"/>
      <c r="H257" s="28"/>
      <c r="I257" s="28"/>
      <c r="J257" s="28"/>
      <c r="K257" s="28"/>
      <c r="L257" s="28"/>
      <c r="M257" s="28"/>
      <c r="N257" s="28"/>
      <c r="O257" s="28"/>
      <c r="P257" s="28"/>
      <c r="Q257" s="28"/>
      <c r="R257" s="28"/>
      <c r="S257" s="290"/>
    </row>
    <row r="258" spans="2:19" ht="21" x14ac:dyDescent="0.15">
      <c r="B258" s="386" t="s">
        <v>176</v>
      </c>
      <c r="C258" s="382">
        <f>SUM(C256:C257)</f>
        <v>0</v>
      </c>
      <c r="D258" s="28"/>
      <c r="E258" s="28"/>
      <c r="F258" s="28"/>
      <c r="G258" s="28"/>
      <c r="H258" s="28"/>
      <c r="I258" s="28"/>
      <c r="J258" s="28"/>
      <c r="K258" s="28"/>
      <c r="L258" s="28"/>
      <c r="M258" s="28"/>
      <c r="N258" s="28"/>
      <c r="O258" s="28"/>
      <c r="P258" s="28"/>
      <c r="Q258" s="28"/>
      <c r="R258" s="28"/>
      <c r="S258" s="290"/>
    </row>
    <row r="259" spans="2:19" ht="31.5" x14ac:dyDescent="0.15">
      <c r="B259" s="387" t="s">
        <v>242</v>
      </c>
      <c r="C259" s="382">
        <f>SUMPRODUCT($C$246:$Q$246,C244:Q244)</f>
        <v>0</v>
      </c>
      <c r="D259" s="28"/>
      <c r="E259" s="28"/>
      <c r="F259" s="28"/>
      <c r="G259" s="28"/>
      <c r="H259" s="28"/>
      <c r="I259" s="28"/>
      <c r="J259" s="28"/>
      <c r="K259" s="28"/>
      <c r="L259" s="28"/>
      <c r="M259" s="28"/>
      <c r="N259" s="28"/>
      <c r="O259" s="28"/>
      <c r="P259" s="28"/>
      <c r="Q259" s="28"/>
      <c r="R259" s="28"/>
      <c r="S259" s="290"/>
    </row>
    <row r="260" spans="2:19" x14ac:dyDescent="0.15">
      <c r="B260" s="381" t="s">
        <v>84</v>
      </c>
      <c r="C260" s="382">
        <f>SUMPRODUCT($C$246:$Q$246,C245:Q245)</f>
        <v>0</v>
      </c>
      <c r="D260" s="382"/>
      <c r="E260" s="28"/>
      <c r="F260" s="28"/>
      <c r="G260" s="28"/>
      <c r="H260" s="28"/>
      <c r="I260" s="28"/>
      <c r="J260" s="28"/>
      <c r="K260" s="28"/>
      <c r="L260" s="28"/>
      <c r="M260" s="28"/>
      <c r="N260" s="28"/>
      <c r="O260" s="28"/>
      <c r="P260" s="28"/>
      <c r="Q260" s="28"/>
      <c r="R260" s="28"/>
      <c r="S260" s="290"/>
    </row>
    <row r="261" spans="2:19" ht="21" x14ac:dyDescent="0.15">
      <c r="B261" s="387" t="s">
        <v>177</v>
      </c>
      <c r="C261" s="383">
        <f>SUM(C258:C260)</f>
        <v>0</v>
      </c>
      <c r="D261" s="382"/>
      <c r="E261" s="28"/>
      <c r="F261" s="28"/>
      <c r="G261" s="28"/>
      <c r="H261" s="28"/>
      <c r="I261" s="28"/>
      <c r="J261" s="28"/>
      <c r="K261" s="28"/>
      <c r="L261" s="28"/>
      <c r="M261" s="28"/>
      <c r="N261" s="28"/>
      <c r="O261" s="28"/>
      <c r="P261" s="28"/>
      <c r="Q261" s="28"/>
      <c r="R261" s="28"/>
      <c r="S261" s="290"/>
    </row>
    <row r="262" spans="2:19" x14ac:dyDescent="0.15">
      <c r="B262" s="384"/>
      <c r="C262" s="383"/>
      <c r="D262" s="382"/>
      <c r="E262" s="28"/>
      <c r="F262" s="28"/>
      <c r="G262" s="28"/>
      <c r="H262" s="28"/>
      <c r="I262" s="28"/>
      <c r="J262" s="28"/>
      <c r="K262" s="28"/>
      <c r="L262" s="28"/>
      <c r="M262" s="28"/>
      <c r="N262" s="28"/>
      <c r="O262" s="28"/>
      <c r="P262" s="28"/>
      <c r="Q262" s="28"/>
      <c r="R262" s="28"/>
      <c r="S262" s="290"/>
    </row>
    <row r="263" spans="2:19" x14ac:dyDescent="0.15">
      <c r="B263" s="384"/>
      <c r="C263" s="383"/>
      <c r="D263" s="382"/>
      <c r="E263" s="28"/>
      <c r="F263" s="28"/>
      <c r="G263" s="28"/>
      <c r="H263" s="28"/>
      <c r="I263" s="28"/>
      <c r="J263" s="28"/>
      <c r="K263" s="28"/>
      <c r="L263" s="28"/>
      <c r="M263" s="28"/>
      <c r="N263" s="28"/>
      <c r="O263" s="28"/>
      <c r="P263" s="28"/>
      <c r="Q263" s="28"/>
      <c r="R263" s="28"/>
      <c r="S263" s="290"/>
    </row>
    <row r="264" spans="2:19" x14ac:dyDescent="0.15">
      <c r="B264" s="389"/>
      <c r="C264" s="390"/>
      <c r="D264" s="390"/>
      <c r="E264" s="390"/>
      <c r="F264" s="390"/>
      <c r="G264" s="390"/>
      <c r="H264" s="390"/>
      <c r="I264" s="390"/>
      <c r="J264" s="390"/>
      <c r="K264" s="390"/>
      <c r="L264" s="390"/>
      <c r="M264" s="390"/>
      <c r="N264" s="390"/>
      <c r="O264" s="390"/>
      <c r="P264" s="390"/>
      <c r="Q264" s="390"/>
      <c r="R264" s="390"/>
      <c r="S264" s="391"/>
    </row>
    <row r="265" spans="2:19" x14ac:dyDescent="0.15"/>
    <row r="266" spans="2:19" x14ac:dyDescent="0.15"/>
    <row r="267" spans="2:19" x14ac:dyDescent="0.15"/>
    <row r="268" spans="2:19" x14ac:dyDescent="0.15"/>
    <row r="269" spans="2:19" x14ac:dyDescent="0.15"/>
    <row r="270" spans="2:19" x14ac:dyDescent="0.15"/>
    <row r="271" spans="2:19" x14ac:dyDescent="0.15"/>
  </sheetData>
  <sheetProtection algorithmName="SHA-512" hashValue="XbAuEOk9usqizC98wvnKlTXwCaF/IzODQAtXATlZAefUpCKFbvBpGbjvHuhp8FZhqBfNJw8ohEnvsNvmr+hLSg==" saltValue="3+y+4GhjdZLKLgSc/8Hthg==" spinCount="100000" sheet="1" objects="1" scenarios="1"/>
  <protectedRanges>
    <protectedRange algorithmName="SHA-512" hashValue="1vywcizgoC4Gzts3htW1KT3tf0vB+X5k2x/TxhYBVkfET6mByYLA2VBrM0ORutDf3U0XzxO8W8elgCxjk6wJfQ==" saltValue="lsZzVpG4PztiWzv0/DzoeQ==" spinCount="100000" sqref="C74 C76 C80 C84 C103 C105:C106 C119:D119 D130:D131 E128 E132:E133 E135:E136 C146:C147 C156:C157 D158:E158 D161:E161 C163 C128:C136 F134:G134 D57:R58 D63:R63" name="Input"/>
    <protectedRange algorithmName="SHA-512" hashValue="zrr1YC170iD4z5ngO6i+dvye2WxwMuZwyCItKXOM0Fb0EC895yDhie8vErJXeoL6fSMcx6aoO1sn5XcoWfI8lg==" saltValue="T/jZUAo6mJPMXMKTIHv+sw==" spinCount="100000" sqref="C170:G171" name="Inputcellen_1"/>
    <protectedRange algorithmName="SHA-512" hashValue="zrr1YC170iD4z5ngO6i+dvye2WxwMuZwyCItKXOM0Fb0EC895yDhie8vErJXeoL6fSMcx6aoO1sn5XcoWfI8lg==" saltValue="T/jZUAo6mJPMXMKTIHv+sw==" spinCount="100000" sqref="C107" name="Inputcellen"/>
  </protectedRanges>
  <mergeCells count="4">
    <mergeCell ref="G193:I193"/>
    <mergeCell ref="G194:I194"/>
    <mergeCell ref="D139:E139"/>
    <mergeCell ref="E146:V148"/>
  </mergeCells>
  <conditionalFormatting sqref="C64">
    <cfRule type="cellIs" dxfId="67" priority="15" operator="greaterThan">
      <formula>1</formula>
    </cfRule>
    <cfRule type="cellIs" dxfId="66" priority="16" operator="lessThan">
      <formula>1</formula>
    </cfRule>
    <cfRule type="cellIs" dxfId="65" priority="17" operator="equal">
      <formula>1</formula>
    </cfRule>
  </conditionalFormatting>
  <conditionalFormatting sqref="E119">
    <cfRule type="cellIs" dxfId="64" priority="12" operator="greaterThan">
      <formula>1</formula>
    </cfRule>
    <cfRule type="cellIs" dxfId="63" priority="13" operator="lessThan">
      <formula>1</formula>
    </cfRule>
    <cfRule type="cellIs" dxfId="62" priority="14" operator="equal">
      <formula>1</formula>
    </cfRule>
  </conditionalFormatting>
  <conditionalFormatting sqref="C9">
    <cfRule type="cellIs" dxfId="61" priority="10" operator="lessThan">
      <formula>1</formula>
    </cfRule>
    <cfRule type="cellIs" dxfId="60" priority="11" operator="equal">
      <formula>1</formula>
    </cfRule>
  </conditionalFormatting>
  <conditionalFormatting sqref="C8">
    <cfRule type="cellIs" dxfId="59" priority="8" operator="lessThan">
      <formula>1</formula>
    </cfRule>
    <cfRule type="cellIs" dxfId="58" priority="9" operator="equal">
      <formula>1</formula>
    </cfRule>
  </conditionalFormatting>
  <conditionalFormatting sqref="C84">
    <cfRule type="expression" dxfId="57" priority="7">
      <formula>$C$80="Berekening"</formula>
    </cfRule>
  </conditionalFormatting>
  <conditionalFormatting sqref="C92:C93 C102:C105 C95:C97 C99">
    <cfRule type="expression" dxfId="56" priority="5">
      <formula>$C$80="Opslag"</formula>
    </cfRule>
  </conditionalFormatting>
  <conditionalFormatting sqref="D63:R63">
    <cfRule type="expression" dxfId="55" priority="4">
      <formula>OR(D57="",D58="")</formula>
    </cfRule>
  </conditionalFormatting>
  <conditionalFormatting sqref="C106">
    <cfRule type="expression" dxfId="54" priority="2">
      <formula>$C$80="Opslag"</formula>
    </cfRule>
  </conditionalFormatting>
  <conditionalFormatting sqref="C107">
    <cfRule type="expression" dxfId="53" priority="1">
      <formula>$C$80="Opslag"</formula>
    </cfRule>
  </conditionalFormatting>
  <dataValidations count="1">
    <dataValidation type="list" allowBlank="1" showInputMessage="1" showErrorMessage="1" sqref="C80" xr:uid="{061A523B-AFA2-4448-8EB3-4CE7EDB8D415}">
      <formula1>Pensioen_dropdown</formula1>
    </dataValidation>
  </dataValidations>
  <hyperlinks>
    <hyperlink ref="B14" location="'1. Integraal uurtarief-GGZ&amp;RIBW'!B42" display="Salarislasten per uur" xr:uid="{A4FC5837-A166-4B47-979C-108FEF70815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614A3F-C567-4FB5-A60D-0BFB101FF08E}">
          <x14:formula1>
            <xm:f>Data_overig!$A$7:$A$8</xm:f>
          </x14:formula1>
          <xm:sqref>C128:C136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E2B5-C602-4742-8DEC-E4B2809C84A0}">
  <sheetPr codeName="Blad5">
    <tabColor theme="7"/>
  </sheetPr>
  <dimension ref="A1:AF262"/>
  <sheetViews>
    <sheetView showGridLines="0" topLeftCell="A85" zoomScaleNormal="100" workbookViewId="0">
      <selection activeCell="C160" sqref="C160"/>
    </sheetView>
  </sheetViews>
  <sheetFormatPr defaultColWidth="0" defaultRowHeight="10.5" zeroHeight="1" x14ac:dyDescent="0.15"/>
  <cols>
    <col min="1" max="1" width="9" style="1" customWidth="1"/>
    <col min="2" max="2" width="46.125" style="1" customWidth="1"/>
    <col min="3" max="3" width="9" style="1" customWidth="1"/>
    <col min="4" max="4" width="11.25" style="1" bestFit="1" customWidth="1"/>
    <col min="5" max="17" width="9" style="1" customWidth="1"/>
    <col min="18" max="18" width="9.375" style="1" customWidth="1"/>
    <col min="19" max="32" width="9" style="1" customWidth="1"/>
    <col min="33" max="16384" width="9" style="1" hidden="1"/>
  </cols>
  <sheetData>
    <row r="1" spans="1:30" s="215" customFormat="1" ht="16.5" x14ac:dyDescent="0.3">
      <c r="A1" s="139" t="s">
        <v>300</v>
      </c>
      <c r="B1" s="214"/>
    </row>
    <row r="2" spans="1:30" s="5" customFormat="1" x14ac:dyDescent="0.15">
      <c r="A2" s="216"/>
    </row>
    <row r="3" spans="1:30" s="5" customFormat="1" x14ac:dyDescent="0.15">
      <c r="A3" s="216"/>
      <c r="B3" s="176" t="s">
        <v>38</v>
      </c>
      <c r="C3" s="145"/>
      <c r="K3" s="44"/>
      <c r="L3" s="4"/>
    </row>
    <row r="4" spans="1:30" s="5" customFormat="1" x14ac:dyDescent="0.15">
      <c r="A4" s="216"/>
      <c r="B4" s="12" t="s">
        <v>117</v>
      </c>
      <c r="C4" s="3"/>
      <c r="K4" s="4"/>
    </row>
    <row r="5" spans="1:30" s="5" customFormat="1" x14ac:dyDescent="0.15">
      <c r="A5" s="216"/>
      <c r="B5" s="12" t="s">
        <v>101</v>
      </c>
      <c r="C5" s="117"/>
      <c r="K5" s="4"/>
    </row>
    <row r="6" spans="1:30" s="5" customFormat="1" x14ac:dyDescent="0.15">
      <c r="A6" s="216"/>
      <c r="B6" s="12" t="s">
        <v>119</v>
      </c>
      <c r="C6" s="426"/>
      <c r="K6" s="4"/>
    </row>
    <row r="7" spans="1:30" s="5" customFormat="1" x14ac:dyDescent="0.15">
      <c r="A7" s="216"/>
      <c r="B7" s="12" t="s">
        <v>39</v>
      </c>
      <c r="C7" s="118"/>
      <c r="K7" s="4"/>
    </row>
    <row r="8" spans="1:30" s="5" customFormat="1" x14ac:dyDescent="0.15">
      <c r="A8" s="216"/>
      <c r="B8" s="12" t="s">
        <v>178</v>
      </c>
      <c r="C8" s="120">
        <v>1</v>
      </c>
      <c r="K8" s="328"/>
    </row>
    <row r="9" spans="1:30" s="5" customFormat="1" x14ac:dyDescent="0.15">
      <c r="A9" s="216"/>
      <c r="B9" s="7" t="s">
        <v>179</v>
      </c>
      <c r="C9" s="120">
        <v>0.9</v>
      </c>
      <c r="K9" s="328"/>
    </row>
    <row r="10" spans="1:30" s="5" customFormat="1" x14ac:dyDescent="0.15">
      <c r="A10" s="216"/>
    </row>
    <row r="11" spans="1:30" s="221" customFormat="1" ht="16.5" x14ac:dyDescent="0.3">
      <c r="A11" s="220" t="s">
        <v>174</v>
      </c>
      <c r="C11" s="220"/>
    </row>
    <row r="12" spans="1:30" s="5" customFormat="1" x14ac:dyDescent="0.15">
      <c r="A12" s="222"/>
      <c r="C12" s="222"/>
    </row>
    <row r="13" spans="1:30" s="5" customFormat="1" x14ac:dyDescent="0.15">
      <c r="A13" s="222"/>
      <c r="B13" s="223" t="s">
        <v>175</v>
      </c>
      <c r="C13" s="224"/>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6"/>
    </row>
    <row r="14" spans="1:30" s="5" customFormat="1" x14ac:dyDescent="0.15">
      <c r="A14" s="222"/>
      <c r="B14" s="227" t="s">
        <v>40</v>
      </c>
      <c r="C14" s="228"/>
      <c r="D14" s="229"/>
      <c r="E14" s="229"/>
      <c r="F14" s="229"/>
      <c r="G14" s="229"/>
      <c r="H14" s="229"/>
      <c r="I14" s="229"/>
      <c r="J14" s="229"/>
      <c r="K14" s="229"/>
      <c r="L14" s="229"/>
      <c r="M14" s="229"/>
      <c r="N14" s="229"/>
      <c r="O14" s="229"/>
      <c r="P14" s="229"/>
      <c r="Q14" s="229"/>
      <c r="R14" s="229"/>
      <c r="S14" s="230"/>
      <c r="T14" s="230"/>
      <c r="U14" s="230"/>
      <c r="V14" s="230"/>
      <c r="W14" s="230"/>
      <c r="X14" s="230"/>
      <c r="Y14" s="230"/>
      <c r="Z14" s="230"/>
      <c r="AA14" s="230"/>
      <c r="AB14" s="230"/>
      <c r="AC14" s="230"/>
      <c r="AD14" s="231"/>
    </row>
    <row r="15" spans="1:30" s="5" customFormat="1" x14ac:dyDescent="0.15">
      <c r="A15" s="222"/>
      <c r="B15" s="232"/>
      <c r="C15" s="233"/>
      <c r="D15" s="233"/>
      <c r="E15" s="233"/>
      <c r="F15" s="233"/>
      <c r="G15" s="233"/>
      <c r="H15" s="233"/>
      <c r="I15" s="233"/>
      <c r="J15" s="233"/>
      <c r="K15" s="233"/>
      <c r="L15" s="233"/>
      <c r="M15" s="233"/>
      <c r="N15" s="233"/>
      <c r="O15" s="233"/>
      <c r="P15" s="233"/>
      <c r="Q15" s="233"/>
      <c r="R15" s="233"/>
      <c r="S15" s="233"/>
      <c r="AD15" s="6"/>
    </row>
    <row r="16" spans="1:30" s="5" customFormat="1" x14ac:dyDescent="0.15">
      <c r="A16" s="222"/>
      <c r="B16" s="234" t="s">
        <v>164</v>
      </c>
      <c r="C16" s="235" t="s">
        <v>97</v>
      </c>
      <c r="D16" s="25"/>
      <c r="E16" s="25"/>
      <c r="AD16" s="6"/>
    </row>
    <row r="17" spans="1:30" s="5" customFormat="1" x14ac:dyDescent="0.15">
      <c r="A17" s="222"/>
      <c r="B17" s="12"/>
      <c r="AD17" s="6"/>
    </row>
    <row r="18" spans="1:30" s="5" customFormat="1" x14ac:dyDescent="0.15">
      <c r="A18" s="222"/>
      <c r="B18" s="236" t="s">
        <v>11</v>
      </c>
      <c r="C18" s="237"/>
      <c r="D18" s="238">
        <f>IF(D57="","",D57)</f>
        <v>10</v>
      </c>
      <c r="E18" s="238">
        <f t="shared" ref="E18:R18" si="0">IF(E57="","",E57)</f>
        <v>15</v>
      </c>
      <c r="F18" s="238">
        <f t="shared" si="0"/>
        <v>20</v>
      </c>
      <c r="G18" s="238">
        <f t="shared" si="0"/>
        <v>25</v>
      </c>
      <c r="H18" s="238">
        <f t="shared" si="0"/>
        <v>30</v>
      </c>
      <c r="I18" s="238">
        <f t="shared" si="0"/>
        <v>35</v>
      </c>
      <c r="J18" s="238">
        <f t="shared" si="0"/>
        <v>40</v>
      </c>
      <c r="K18" s="238">
        <f t="shared" si="0"/>
        <v>45</v>
      </c>
      <c r="L18" s="238">
        <f t="shared" si="0"/>
        <v>50</v>
      </c>
      <c r="M18" s="238">
        <f t="shared" si="0"/>
        <v>55</v>
      </c>
      <c r="N18" s="238">
        <f t="shared" si="0"/>
        <v>60</v>
      </c>
      <c r="O18" s="238">
        <f t="shared" si="0"/>
        <v>65</v>
      </c>
      <c r="P18" s="238">
        <f t="shared" si="0"/>
        <v>70</v>
      </c>
      <c r="Q18" s="238">
        <f t="shared" si="0"/>
        <v>75</v>
      </c>
      <c r="R18" s="239">
        <f t="shared" si="0"/>
        <v>80</v>
      </c>
      <c r="S18" s="240" t="s">
        <v>76</v>
      </c>
      <c r="AD18" s="6"/>
    </row>
    <row r="19" spans="1:30" s="5" customFormat="1" x14ac:dyDescent="0.15">
      <c r="A19" s="222"/>
      <c r="B19" s="236" t="s">
        <v>198</v>
      </c>
      <c r="C19" s="237"/>
      <c r="D19" s="238">
        <f t="shared" ref="D19:R19" si="1">IF(D58="","",D58)</f>
        <v>5</v>
      </c>
      <c r="E19" s="238">
        <f t="shared" si="1"/>
        <v>5</v>
      </c>
      <c r="F19" s="238">
        <f t="shared" si="1"/>
        <v>5</v>
      </c>
      <c r="G19" s="238">
        <f t="shared" si="1"/>
        <v>5</v>
      </c>
      <c r="H19" s="238">
        <f t="shared" si="1"/>
        <v>6</v>
      </c>
      <c r="I19" s="238">
        <f t="shared" si="1"/>
        <v>6</v>
      </c>
      <c r="J19" s="238">
        <f t="shared" si="1"/>
        <v>8</v>
      </c>
      <c r="K19" s="238">
        <f t="shared" si="1"/>
        <v>6</v>
      </c>
      <c r="L19" s="238">
        <f t="shared" si="1"/>
        <v>6</v>
      </c>
      <c r="M19" s="238">
        <f t="shared" si="1"/>
        <v>6</v>
      </c>
      <c r="N19" s="238">
        <f t="shared" si="1"/>
        <v>8</v>
      </c>
      <c r="O19" s="238">
        <f t="shared" si="1"/>
        <v>8</v>
      </c>
      <c r="P19" s="238">
        <f t="shared" si="1"/>
        <v>5</v>
      </c>
      <c r="Q19" s="238">
        <f t="shared" si="1"/>
        <v>5</v>
      </c>
      <c r="R19" s="239">
        <f t="shared" si="1"/>
        <v>5</v>
      </c>
      <c r="S19" s="240"/>
      <c r="AD19" s="6"/>
    </row>
    <row r="20" spans="1:30" s="5" customFormat="1" x14ac:dyDescent="0.15">
      <c r="A20" s="222"/>
      <c r="B20" s="241" t="s">
        <v>85</v>
      </c>
      <c r="C20" s="242"/>
      <c r="D20" s="244">
        <f>D61</f>
        <v>12.907348242811501</v>
      </c>
      <c r="E20" s="244">
        <f t="shared" ref="E20:Q20" si="2">E61</f>
        <v>13.220447284345047</v>
      </c>
      <c r="F20" s="244">
        <f t="shared" si="2"/>
        <v>13.916932907348242</v>
      </c>
      <c r="G20" s="244">
        <f t="shared" si="2"/>
        <v>14.747603833865815</v>
      </c>
      <c r="H20" s="244">
        <f t="shared" si="2"/>
        <v>16.140575079872203</v>
      </c>
      <c r="I20" s="244">
        <f t="shared" si="2"/>
        <v>17.054313099041533</v>
      </c>
      <c r="J20" s="244">
        <f>J61</f>
        <v>18.920127795527158</v>
      </c>
      <c r="K20" s="244">
        <f t="shared" si="2"/>
        <v>19.373801916932909</v>
      </c>
      <c r="L20" s="244">
        <f t="shared" si="2"/>
        <v>22.249201277955272</v>
      </c>
      <c r="M20" s="244">
        <f t="shared" si="2"/>
        <v>25.207667731629392</v>
      </c>
      <c r="N20" s="244">
        <f t="shared" si="2"/>
        <v>30.498402555910545</v>
      </c>
      <c r="O20" s="244">
        <f t="shared" si="2"/>
        <v>34.268370607028757</v>
      </c>
      <c r="P20" s="244">
        <f t="shared" si="2"/>
        <v>37.597444089456872</v>
      </c>
      <c r="Q20" s="244">
        <f t="shared" si="2"/>
        <v>44.178913738019169</v>
      </c>
      <c r="R20" s="244">
        <f>R61</f>
        <v>51.757188498402556</v>
      </c>
      <c r="S20" s="245"/>
      <c r="AD20" s="6"/>
    </row>
    <row r="21" spans="1:30" s="5" customFormat="1" x14ac:dyDescent="0.15">
      <c r="A21" s="222"/>
      <c r="B21" s="241" t="s">
        <v>57</v>
      </c>
      <c r="C21" s="13">
        <f>C66</f>
        <v>8.8300000000000003E-2</v>
      </c>
      <c r="D21" s="244">
        <f>IFERROR(D$20*$C21,"")</f>
        <v>1.1397188498402555</v>
      </c>
      <c r="E21" s="244">
        <f t="shared" ref="E21:R23" si="3">IFERROR(E$20*$C21,"")</f>
        <v>1.1673654952076677</v>
      </c>
      <c r="F21" s="244">
        <f t="shared" si="3"/>
        <v>1.2288651757188498</v>
      </c>
      <c r="G21" s="244">
        <f t="shared" si="3"/>
        <v>1.3022134185303516</v>
      </c>
      <c r="H21" s="244">
        <f t="shared" si="3"/>
        <v>1.4252127795527156</v>
      </c>
      <c r="I21" s="244">
        <f t="shared" si="3"/>
        <v>1.5058958466453674</v>
      </c>
      <c r="J21" s="244">
        <f t="shared" si="3"/>
        <v>1.6706472843450482</v>
      </c>
      <c r="K21" s="244">
        <f t="shared" si="3"/>
        <v>1.710706709265176</v>
      </c>
      <c r="L21" s="244">
        <f t="shared" si="3"/>
        <v>1.9646044728434506</v>
      </c>
      <c r="M21" s="244">
        <f t="shared" si="3"/>
        <v>2.2258370607028755</v>
      </c>
      <c r="N21" s="244">
        <f t="shared" si="3"/>
        <v>2.6930089456869011</v>
      </c>
      <c r="O21" s="244">
        <f t="shared" si="3"/>
        <v>3.0258971246006392</v>
      </c>
      <c r="P21" s="244">
        <f t="shared" si="3"/>
        <v>3.3198543130990421</v>
      </c>
      <c r="Q21" s="244">
        <f t="shared" si="3"/>
        <v>3.9009980830670927</v>
      </c>
      <c r="R21" s="244">
        <f t="shared" si="3"/>
        <v>4.5701597444089455</v>
      </c>
      <c r="S21" s="245"/>
      <c r="AD21" s="6"/>
    </row>
    <row r="22" spans="1:30" s="5" customFormat="1" x14ac:dyDescent="0.15">
      <c r="A22" s="222"/>
      <c r="B22" s="241" t="s">
        <v>56</v>
      </c>
      <c r="C22" s="23">
        <f>C68</f>
        <v>0.08</v>
      </c>
      <c r="D22" s="244">
        <f>IFERROR(D$20*$C22,"")</f>
        <v>1.03258785942492</v>
      </c>
      <c r="E22" s="244">
        <f t="shared" si="3"/>
        <v>1.0576357827476037</v>
      </c>
      <c r="F22" s="244">
        <f t="shared" si="3"/>
        <v>1.1133546325878594</v>
      </c>
      <c r="G22" s="244">
        <f t="shared" si="3"/>
        <v>1.1798083067092653</v>
      </c>
      <c r="H22" s="244">
        <f t="shared" si="3"/>
        <v>1.2912460063897764</v>
      </c>
      <c r="I22" s="244">
        <f t="shared" si="3"/>
        <v>1.3643450479233226</v>
      </c>
      <c r="J22" s="244">
        <f t="shared" si="3"/>
        <v>1.5136102236421727</v>
      </c>
      <c r="K22" s="244">
        <f t="shared" si="3"/>
        <v>1.5499041533546327</v>
      </c>
      <c r="L22" s="244">
        <f t="shared" si="3"/>
        <v>1.7799361022364217</v>
      </c>
      <c r="M22" s="244">
        <f t="shared" si="3"/>
        <v>2.0166134185303513</v>
      </c>
      <c r="N22" s="244">
        <f t="shared" si="3"/>
        <v>2.4398722044728438</v>
      </c>
      <c r="O22" s="244">
        <f t="shared" si="3"/>
        <v>2.7414696485623007</v>
      </c>
      <c r="P22" s="244">
        <f t="shared" si="3"/>
        <v>3.0077955271565497</v>
      </c>
      <c r="Q22" s="244">
        <f t="shared" si="3"/>
        <v>3.5343130990415337</v>
      </c>
      <c r="R22" s="244">
        <f t="shared" si="3"/>
        <v>4.140575079872205</v>
      </c>
      <c r="S22" s="246"/>
      <c r="AD22" s="6"/>
    </row>
    <row r="23" spans="1:30" s="5" customFormat="1" x14ac:dyDescent="0.15">
      <c r="A23" s="222"/>
      <c r="B23" s="247" t="s">
        <v>58</v>
      </c>
      <c r="C23" s="23">
        <f>C70</f>
        <v>0</v>
      </c>
      <c r="D23" s="248">
        <f>IFERROR(D$20*$C23,"")</f>
        <v>0</v>
      </c>
      <c r="E23" s="248">
        <f t="shared" si="3"/>
        <v>0</v>
      </c>
      <c r="F23" s="248">
        <f t="shared" si="3"/>
        <v>0</v>
      </c>
      <c r="G23" s="248">
        <f t="shared" si="3"/>
        <v>0</v>
      </c>
      <c r="H23" s="248">
        <f t="shared" si="3"/>
        <v>0</v>
      </c>
      <c r="I23" s="248">
        <f t="shared" si="3"/>
        <v>0</v>
      </c>
      <c r="J23" s="248">
        <f t="shared" si="3"/>
        <v>0</v>
      </c>
      <c r="K23" s="248">
        <f t="shared" si="3"/>
        <v>0</v>
      </c>
      <c r="L23" s="248">
        <f t="shared" si="3"/>
        <v>0</v>
      </c>
      <c r="M23" s="248">
        <f t="shared" si="3"/>
        <v>0</v>
      </c>
      <c r="N23" s="248">
        <f t="shared" si="3"/>
        <v>0</v>
      </c>
      <c r="O23" s="248">
        <f t="shared" si="3"/>
        <v>0</v>
      </c>
      <c r="P23" s="248">
        <f t="shared" si="3"/>
        <v>0</v>
      </c>
      <c r="Q23" s="248">
        <f t="shared" si="3"/>
        <v>0</v>
      </c>
      <c r="R23" s="248">
        <f t="shared" si="3"/>
        <v>0</v>
      </c>
      <c r="S23" s="246"/>
      <c r="AD23" s="6"/>
    </row>
    <row r="24" spans="1:30" s="5" customFormat="1" ht="11.25" thickBot="1" x14ac:dyDescent="0.2">
      <c r="A24" s="222"/>
      <c r="B24" s="249" t="s">
        <v>185</v>
      </c>
      <c r="C24" s="432">
        <f>C72</f>
        <v>0</v>
      </c>
      <c r="D24" s="244">
        <f>IF(D20="","",$C24*D20)</f>
        <v>0</v>
      </c>
      <c r="E24" s="244">
        <f t="shared" ref="E24:R24" si="4">IF(E20="","",$C24*E20)</f>
        <v>0</v>
      </c>
      <c r="F24" s="244">
        <f t="shared" si="4"/>
        <v>0</v>
      </c>
      <c r="G24" s="244">
        <f t="shared" si="4"/>
        <v>0</v>
      </c>
      <c r="H24" s="244">
        <f t="shared" si="4"/>
        <v>0</v>
      </c>
      <c r="I24" s="244">
        <f t="shared" si="4"/>
        <v>0</v>
      </c>
      <c r="J24" s="244">
        <f t="shared" si="4"/>
        <v>0</v>
      </c>
      <c r="K24" s="244">
        <f t="shared" si="4"/>
        <v>0</v>
      </c>
      <c r="L24" s="244">
        <f t="shared" si="4"/>
        <v>0</v>
      </c>
      <c r="M24" s="244">
        <f t="shared" si="4"/>
        <v>0</v>
      </c>
      <c r="N24" s="244">
        <f t="shared" si="4"/>
        <v>0</v>
      </c>
      <c r="O24" s="244">
        <f t="shared" si="4"/>
        <v>0</v>
      </c>
      <c r="P24" s="244">
        <f t="shared" si="4"/>
        <v>0</v>
      </c>
      <c r="Q24" s="244">
        <f t="shared" si="4"/>
        <v>0</v>
      </c>
      <c r="R24" s="244">
        <f t="shared" si="4"/>
        <v>0</v>
      </c>
      <c r="S24" s="246"/>
      <c r="AD24" s="6"/>
    </row>
    <row r="25" spans="1:30" s="5" customFormat="1" ht="11.25" thickTop="1" x14ac:dyDescent="0.15">
      <c r="A25" s="222"/>
      <c r="B25" s="250" t="s">
        <v>73</v>
      </c>
      <c r="C25" s="436"/>
      <c r="D25" s="252">
        <f>SUM(D20:D24)</f>
        <v>15.079654952076677</v>
      </c>
      <c r="E25" s="252">
        <f>SUM(E20:E24)</f>
        <v>15.445448562300317</v>
      </c>
      <c r="F25" s="252">
        <f>SUM(F20:F24)</f>
        <v>16.259152715654952</v>
      </c>
      <c r="G25" s="252">
        <f>SUM(G20:G24)</f>
        <v>17.229625559105433</v>
      </c>
      <c r="H25" s="252">
        <f>SUM(H20:H24)</f>
        <v>18.857033865814696</v>
      </c>
      <c r="I25" s="252">
        <f t="shared" ref="I25:Q25" si="5">SUM(I20:I24)</f>
        <v>19.924553993610221</v>
      </c>
      <c r="J25" s="252">
        <f>SUM(J20:J24)</f>
        <v>22.104385303514377</v>
      </c>
      <c r="K25" s="252">
        <f t="shared" si="5"/>
        <v>22.634412779552715</v>
      </c>
      <c r="L25" s="252">
        <f t="shared" si="5"/>
        <v>25.993741853035147</v>
      </c>
      <c r="M25" s="252">
        <f t="shared" si="5"/>
        <v>29.45011821086262</v>
      </c>
      <c r="N25" s="252">
        <f t="shared" si="5"/>
        <v>35.631283706070285</v>
      </c>
      <c r="O25" s="252">
        <f t="shared" si="5"/>
        <v>40.035737380191698</v>
      </c>
      <c r="P25" s="252">
        <f t="shared" si="5"/>
        <v>43.925093929712467</v>
      </c>
      <c r="Q25" s="252">
        <f t="shared" si="5"/>
        <v>51.614224920127796</v>
      </c>
      <c r="R25" s="252">
        <f>SUM(R20:R24)</f>
        <v>60.46792332268371</v>
      </c>
      <c r="S25" s="245"/>
      <c r="AD25" s="6"/>
    </row>
    <row r="26" spans="1:30" s="5" customFormat="1" ht="11.25" thickBot="1" x14ac:dyDescent="0.2">
      <c r="A26" s="222"/>
      <c r="B26" s="253" t="s">
        <v>49</v>
      </c>
      <c r="C26" s="437"/>
      <c r="D26" s="255">
        <f>SUM(D20:D23)*D107</f>
        <v>0</v>
      </c>
      <c r="E26" s="255">
        <f t="shared" ref="E26:R26" si="6">SUM(E20:E23)*E107</f>
        <v>0</v>
      </c>
      <c r="F26" s="255">
        <f t="shared" si="6"/>
        <v>0</v>
      </c>
      <c r="G26" s="255">
        <f t="shared" si="6"/>
        <v>0</v>
      </c>
      <c r="H26" s="255">
        <f t="shared" si="6"/>
        <v>0</v>
      </c>
      <c r="I26" s="255">
        <f t="shared" si="6"/>
        <v>0</v>
      </c>
      <c r="J26" s="255">
        <f t="shared" si="6"/>
        <v>0</v>
      </c>
      <c r="K26" s="255">
        <f t="shared" si="6"/>
        <v>0</v>
      </c>
      <c r="L26" s="255">
        <f t="shared" si="6"/>
        <v>0</v>
      </c>
      <c r="M26" s="255">
        <f t="shared" si="6"/>
        <v>0</v>
      </c>
      <c r="N26" s="255">
        <f t="shared" si="6"/>
        <v>0</v>
      </c>
      <c r="O26" s="255">
        <f t="shared" si="6"/>
        <v>0</v>
      </c>
      <c r="P26" s="255">
        <f t="shared" si="6"/>
        <v>0</v>
      </c>
      <c r="Q26" s="255">
        <f t="shared" si="6"/>
        <v>0</v>
      </c>
      <c r="R26" s="255">
        <f t="shared" si="6"/>
        <v>0</v>
      </c>
      <c r="S26" s="246"/>
      <c r="AD26" s="6"/>
    </row>
    <row r="27" spans="1:30" s="5" customFormat="1" ht="12" thickTop="1" thickBot="1" x14ac:dyDescent="0.2">
      <c r="A27" s="222"/>
      <c r="B27" s="256" t="s">
        <v>75</v>
      </c>
      <c r="C27" s="438"/>
      <c r="D27" s="258">
        <f t="shared" ref="D27:I27" si="7">SUM(D25:D26)</f>
        <v>15.079654952076677</v>
      </c>
      <c r="E27" s="258">
        <f t="shared" si="7"/>
        <v>15.445448562300317</v>
      </c>
      <c r="F27" s="258">
        <f t="shared" si="7"/>
        <v>16.259152715654952</v>
      </c>
      <c r="G27" s="258">
        <f t="shared" si="7"/>
        <v>17.229625559105433</v>
      </c>
      <c r="H27" s="258">
        <f t="shared" si="7"/>
        <v>18.857033865814696</v>
      </c>
      <c r="I27" s="258">
        <f t="shared" si="7"/>
        <v>19.924553993610221</v>
      </c>
      <c r="J27" s="258">
        <f>SUM(J25:J26)</f>
        <v>22.104385303514377</v>
      </c>
      <c r="K27" s="258">
        <f>SUM(K25:K26)</f>
        <v>22.634412779552715</v>
      </c>
      <c r="L27" s="258">
        <f>SUM(L25:L26)</f>
        <v>25.993741853035147</v>
      </c>
      <c r="M27" s="258">
        <f t="shared" ref="M27:R27" si="8">SUM(M25:M26)</f>
        <v>29.45011821086262</v>
      </c>
      <c r="N27" s="258">
        <f t="shared" si="8"/>
        <v>35.631283706070285</v>
      </c>
      <c r="O27" s="258">
        <f t="shared" si="8"/>
        <v>40.035737380191698</v>
      </c>
      <c r="P27" s="258">
        <f t="shared" si="8"/>
        <v>43.925093929712467</v>
      </c>
      <c r="Q27" s="258">
        <f t="shared" si="8"/>
        <v>51.614224920127796</v>
      </c>
      <c r="R27" s="258">
        <f t="shared" si="8"/>
        <v>60.46792332268371</v>
      </c>
      <c r="S27" s="246"/>
      <c r="AD27" s="6"/>
    </row>
    <row r="28" spans="1:30" s="5" customFormat="1" ht="11.25" thickTop="1" x14ac:dyDescent="0.15">
      <c r="A28" s="222"/>
      <c r="B28" s="259" t="s">
        <v>282</v>
      </c>
      <c r="C28" s="429">
        <f>D135</f>
        <v>0.86187433439829597</v>
      </c>
      <c r="D28" s="252">
        <f>D27/$C28</f>
        <v>17.496349932040037</v>
      </c>
      <c r="E28" s="252">
        <f>E27/$C28</f>
        <v>17.92076634128259</v>
      </c>
      <c r="F28" s="252">
        <f>F27/$C28</f>
        <v>18.864876312862972</v>
      </c>
      <c r="G28" s="252">
        <f>G27/$C28</f>
        <v>19.990879031261588</v>
      </c>
      <c r="H28" s="252">
        <f>H27/$C28</f>
        <v>21.879098974422341</v>
      </c>
      <c r="I28" s="252">
        <f t="shared" ref="I28:M28" si="9">I27/$C28</f>
        <v>23.117701964660817</v>
      </c>
      <c r="J28" s="252">
        <f>J27/$C28</f>
        <v>25.646877301371557</v>
      </c>
      <c r="K28" s="252">
        <f t="shared" si="9"/>
        <v>26.261848016804649</v>
      </c>
      <c r="L28" s="252">
        <f t="shared" si="9"/>
        <v>30.159549734338324</v>
      </c>
      <c r="M28" s="252">
        <f t="shared" si="9"/>
        <v>34.169851723711851</v>
      </c>
      <c r="N28" s="252">
        <f>N27/$C28</f>
        <v>41.341622883973805</v>
      </c>
      <c r="O28" s="252">
        <f>O27/$C28</f>
        <v>46.451942913629075</v>
      </c>
      <c r="P28" s="252">
        <f>P27/$C28</f>
        <v>50.964615346595835</v>
      </c>
      <c r="Q28" s="252">
        <f>Q27/$C28</f>
        <v>59.886021500061787</v>
      </c>
      <c r="R28" s="252">
        <f>R27/$C28</f>
        <v>70.158630915606096</v>
      </c>
      <c r="AD28" s="6"/>
    </row>
    <row r="29" spans="1:30" s="5" customFormat="1" ht="11.25" thickBot="1" x14ac:dyDescent="0.2">
      <c r="A29" s="222"/>
      <c r="B29" s="260" t="s">
        <v>283</v>
      </c>
      <c r="C29" s="437"/>
      <c r="D29" s="255">
        <f>IF(D20="","",$C$144)</f>
        <v>0</v>
      </c>
      <c r="E29" s="255">
        <f t="shared" ref="E29:R29" si="10">IF(E20="","",$C$144)</f>
        <v>0</v>
      </c>
      <c r="F29" s="255">
        <f t="shared" si="10"/>
        <v>0</v>
      </c>
      <c r="G29" s="255">
        <f t="shared" si="10"/>
        <v>0</v>
      </c>
      <c r="H29" s="255">
        <f t="shared" si="10"/>
        <v>0</v>
      </c>
      <c r="I29" s="255">
        <f t="shared" si="10"/>
        <v>0</v>
      </c>
      <c r="J29" s="255">
        <f t="shared" si="10"/>
        <v>0</v>
      </c>
      <c r="K29" s="255">
        <f t="shared" si="10"/>
        <v>0</v>
      </c>
      <c r="L29" s="255">
        <f t="shared" si="10"/>
        <v>0</v>
      </c>
      <c r="M29" s="255">
        <f t="shared" si="10"/>
        <v>0</v>
      </c>
      <c r="N29" s="255">
        <f t="shared" si="10"/>
        <v>0</v>
      </c>
      <c r="O29" s="255">
        <f t="shared" si="10"/>
        <v>0</v>
      </c>
      <c r="P29" s="255">
        <f t="shared" si="10"/>
        <v>0</v>
      </c>
      <c r="Q29" s="255">
        <f t="shared" si="10"/>
        <v>0</v>
      </c>
      <c r="R29" s="255">
        <f t="shared" si="10"/>
        <v>0</v>
      </c>
      <c r="AD29" s="6"/>
    </row>
    <row r="30" spans="1:30" s="5" customFormat="1" ht="11.25" thickTop="1" x14ac:dyDescent="0.15">
      <c r="A30" s="222"/>
      <c r="B30" s="256" t="s">
        <v>122</v>
      </c>
      <c r="C30" s="438"/>
      <c r="D30" s="258">
        <f>SUM(D28:D29)</f>
        <v>17.496349932040037</v>
      </c>
      <c r="E30" s="258">
        <f t="shared" ref="E30:Q30" si="11">SUM(E28:E29)</f>
        <v>17.92076634128259</v>
      </c>
      <c r="F30" s="258">
        <f t="shared" si="11"/>
        <v>18.864876312862972</v>
      </c>
      <c r="G30" s="258">
        <f t="shared" si="11"/>
        <v>19.990879031261588</v>
      </c>
      <c r="H30" s="258">
        <f>SUM(H28:H29)</f>
        <v>21.879098974422341</v>
      </c>
      <c r="I30" s="258">
        <f t="shared" si="11"/>
        <v>23.117701964660817</v>
      </c>
      <c r="J30" s="258">
        <f t="shared" si="11"/>
        <v>25.646877301371557</v>
      </c>
      <c r="K30" s="258">
        <f t="shared" si="11"/>
        <v>26.261848016804649</v>
      </c>
      <c r="L30" s="258">
        <f t="shared" si="11"/>
        <v>30.159549734338324</v>
      </c>
      <c r="M30" s="258">
        <f t="shared" si="11"/>
        <v>34.169851723711851</v>
      </c>
      <c r="N30" s="258">
        <f t="shared" si="11"/>
        <v>41.341622883973805</v>
      </c>
      <c r="O30" s="258">
        <f t="shared" si="11"/>
        <v>46.451942913629075</v>
      </c>
      <c r="P30" s="258">
        <f t="shared" si="11"/>
        <v>50.964615346595835</v>
      </c>
      <c r="Q30" s="258">
        <f t="shared" si="11"/>
        <v>59.886021500061787</v>
      </c>
      <c r="R30" s="258">
        <f>SUM(R28:R29)</f>
        <v>70.158630915606096</v>
      </c>
      <c r="AD30" s="6"/>
    </row>
    <row r="31" spans="1:30" s="5" customFormat="1" x14ac:dyDescent="0.15">
      <c r="A31" s="222"/>
      <c r="B31" s="262"/>
      <c r="C31" s="439"/>
      <c r="D31" s="217"/>
      <c r="E31" s="217"/>
      <c r="F31" s="237"/>
      <c r="G31" s="237"/>
      <c r="H31" s="237"/>
      <c r="I31" s="237"/>
      <c r="J31" s="237"/>
      <c r="K31" s="237"/>
      <c r="L31" s="237"/>
      <c r="M31" s="237"/>
      <c r="N31" s="237"/>
      <c r="O31" s="237"/>
      <c r="P31" s="237"/>
      <c r="Q31" s="237"/>
      <c r="R31" s="145"/>
      <c r="AD31" s="6"/>
    </row>
    <row r="32" spans="1:30" s="5" customFormat="1" x14ac:dyDescent="0.15">
      <c r="A32" s="222"/>
      <c r="B32" s="264" t="s">
        <v>284</v>
      </c>
      <c r="C32" s="17">
        <f>E191</f>
        <v>0.21019900497512434</v>
      </c>
      <c r="D32" s="244">
        <f>$C32*D$30</f>
        <v>3.6777153464114001</v>
      </c>
      <c r="E32" s="244">
        <f t="shared" ref="E32:Q34" si="12">$C32*E$30</f>
        <v>3.7669272533293001</v>
      </c>
      <c r="F32" s="244">
        <f t="shared" si="12"/>
        <v>3.9653782299425893</v>
      </c>
      <c r="G32" s="244">
        <f t="shared" si="12"/>
        <v>4.2020628809492635</v>
      </c>
      <c r="H32" s="244">
        <f t="shared" si="12"/>
        <v>4.5989648341758391</v>
      </c>
      <c r="I32" s="244">
        <f>$C32*I$30</f>
        <v>4.8593179502831809</v>
      </c>
      <c r="J32" s="244">
        <f t="shared" si="12"/>
        <v>5.3909480894674031</v>
      </c>
      <c r="K32" s="244">
        <f t="shared" si="12"/>
        <v>5.5202143219402799</v>
      </c>
      <c r="L32" s="244">
        <f t="shared" si="12"/>
        <v>6.3395073446556909</v>
      </c>
      <c r="M32" s="244">
        <f t="shared" si="12"/>
        <v>7.182468832471768</v>
      </c>
      <c r="N32" s="244">
        <f t="shared" si="12"/>
        <v>8.6899679942681249</v>
      </c>
      <c r="O32" s="244">
        <f t="shared" si="12"/>
        <v>9.7641521796061106</v>
      </c>
      <c r="P32" s="244">
        <f t="shared" si="12"/>
        <v>10.712711434794397</v>
      </c>
      <c r="Q32" s="244">
        <f t="shared" si="12"/>
        <v>12.587982131231891</v>
      </c>
      <c r="R32" s="244">
        <f>$C32*R$30</f>
        <v>14.747274408877399</v>
      </c>
      <c r="AD32" s="6"/>
    </row>
    <row r="33" spans="1:30" s="5" customFormat="1" x14ac:dyDescent="0.15">
      <c r="A33" s="222"/>
      <c r="B33" s="241" t="s">
        <v>285</v>
      </c>
      <c r="C33" s="17">
        <f>E192</f>
        <v>0</v>
      </c>
      <c r="D33" s="244">
        <f>$C33*D$30</f>
        <v>0</v>
      </c>
      <c r="E33" s="244">
        <f t="shared" si="12"/>
        <v>0</v>
      </c>
      <c r="F33" s="244">
        <f t="shared" si="12"/>
        <v>0</v>
      </c>
      <c r="G33" s="244">
        <f t="shared" si="12"/>
        <v>0</v>
      </c>
      <c r="H33" s="244">
        <f t="shared" si="12"/>
        <v>0</v>
      </c>
      <c r="I33" s="244">
        <f>$C33*I$30</f>
        <v>0</v>
      </c>
      <c r="J33" s="244">
        <f t="shared" si="12"/>
        <v>0</v>
      </c>
      <c r="K33" s="244">
        <f t="shared" si="12"/>
        <v>0</v>
      </c>
      <c r="L33" s="244">
        <f t="shared" si="12"/>
        <v>0</v>
      </c>
      <c r="M33" s="244">
        <f t="shared" si="12"/>
        <v>0</v>
      </c>
      <c r="N33" s="244">
        <f t="shared" si="12"/>
        <v>0</v>
      </c>
      <c r="O33" s="244">
        <f t="shared" si="12"/>
        <v>0</v>
      </c>
      <c r="P33" s="244">
        <f t="shared" si="12"/>
        <v>0</v>
      </c>
      <c r="Q33" s="244">
        <f t="shared" si="12"/>
        <v>0</v>
      </c>
      <c r="R33" s="244">
        <f>$C33*R$30</f>
        <v>0</v>
      </c>
      <c r="AD33" s="6"/>
    </row>
    <row r="34" spans="1:30" s="5" customFormat="1" ht="11.25" thickBot="1" x14ac:dyDescent="0.2">
      <c r="A34" s="222"/>
      <c r="B34" s="241" t="s">
        <v>286</v>
      </c>
      <c r="C34" s="17">
        <f>E193</f>
        <v>3.3582089552238806E-2</v>
      </c>
      <c r="D34" s="244">
        <f>$C34*D$30</f>
        <v>0.58756399025507589</v>
      </c>
      <c r="E34" s="244">
        <f t="shared" si="12"/>
        <v>0.6018167801176989</v>
      </c>
      <c r="F34" s="244">
        <f t="shared" si="12"/>
        <v>0.63352196573047292</v>
      </c>
      <c r="G34" s="244">
        <f t="shared" si="12"/>
        <v>0.67133548985579961</v>
      </c>
      <c r="H34" s="244">
        <f t="shared" si="12"/>
        <v>0.73474586108134732</v>
      </c>
      <c r="I34" s="244">
        <f>$C34*I$30</f>
        <v>0.77634073761920652</v>
      </c>
      <c r="J34" s="244">
        <f t="shared" si="12"/>
        <v>0.86127573026994031</v>
      </c>
      <c r="K34" s="244">
        <f t="shared" si="12"/>
        <v>0.88192773190761875</v>
      </c>
      <c r="L34" s="244">
        <f t="shared" si="12"/>
        <v>1.0128207000337497</v>
      </c>
      <c r="M34" s="244">
        <f t="shared" si="12"/>
        <v>1.1474950205724128</v>
      </c>
      <c r="N34" s="244">
        <f t="shared" si="12"/>
        <v>1.3883380819244935</v>
      </c>
      <c r="O34" s="244">
        <f t="shared" si="12"/>
        <v>1.5599533068009763</v>
      </c>
      <c r="P34" s="244">
        <f t="shared" si="12"/>
        <v>1.7114982765647855</v>
      </c>
      <c r="Q34" s="244">
        <f t="shared" si="12"/>
        <v>2.0110977369423733</v>
      </c>
      <c r="R34" s="244">
        <f>$C34*R$30</f>
        <v>2.356073426270354</v>
      </c>
      <c r="AD34" s="6"/>
    </row>
    <row r="35" spans="1:30" s="5" customFormat="1" ht="11.25" thickTop="1" x14ac:dyDescent="0.15">
      <c r="A35" s="265"/>
      <c r="B35" s="259" t="s">
        <v>292</v>
      </c>
      <c r="C35" s="24"/>
      <c r="D35" s="252">
        <f>SUM(D30,D32:D34)</f>
        <v>21.761629268706514</v>
      </c>
      <c r="E35" s="252">
        <f t="shared" ref="E35:Q35" si="13">SUM(E30,E32:E34)</f>
        <v>22.289510374729588</v>
      </c>
      <c r="F35" s="252">
        <f t="shared" si="13"/>
        <v>23.463776508536036</v>
      </c>
      <c r="G35" s="252">
        <f t="shared" si="13"/>
        <v>24.864277402066651</v>
      </c>
      <c r="H35" s="252">
        <f>SUM(H30,H32:H34)</f>
        <v>27.212809669679526</v>
      </c>
      <c r="I35" s="252">
        <f>SUM(I30,I32:I34)</f>
        <v>28.753360652563206</v>
      </c>
      <c r="J35" s="252">
        <f t="shared" si="13"/>
        <v>31.899101121108902</v>
      </c>
      <c r="K35" s="252">
        <f>SUM(K30,K32:K34)</f>
        <v>32.663990070652545</v>
      </c>
      <c r="L35" s="252">
        <f t="shared" si="13"/>
        <v>37.511877779027763</v>
      </c>
      <c r="M35" s="252">
        <f t="shared" si="13"/>
        <v>42.499815576756035</v>
      </c>
      <c r="N35" s="252">
        <f t="shared" si="13"/>
        <v>51.419928960166423</v>
      </c>
      <c r="O35" s="252">
        <f t="shared" si="13"/>
        <v>57.77604840003616</v>
      </c>
      <c r="P35" s="252">
        <f t="shared" si="13"/>
        <v>63.388825057955017</v>
      </c>
      <c r="Q35" s="252">
        <f t="shared" si="13"/>
        <v>74.485101368236059</v>
      </c>
      <c r="R35" s="252">
        <f>SUM(R30,R32:R34)</f>
        <v>87.261978750753855</v>
      </c>
      <c r="AD35" s="6"/>
    </row>
    <row r="36" spans="1:30" s="5" customFormat="1" x14ac:dyDescent="0.15">
      <c r="A36" s="265"/>
      <c r="B36" s="266" t="str">
        <f>B174</f>
        <v>Opslag kosten gemeentelijke eisen</v>
      </c>
      <c r="C36" s="17">
        <f>C174</f>
        <v>0</v>
      </c>
      <c r="D36" s="255">
        <f>$C36*D$35</f>
        <v>0</v>
      </c>
      <c r="E36" s="255">
        <f t="shared" ref="E36:Q37" si="14">$C36*E$35</f>
        <v>0</v>
      </c>
      <c r="F36" s="255">
        <f t="shared" si="14"/>
        <v>0</v>
      </c>
      <c r="G36" s="255">
        <f t="shared" si="14"/>
        <v>0</v>
      </c>
      <c r="H36" s="255">
        <f>$C36*H$35</f>
        <v>0</v>
      </c>
      <c r="I36" s="255">
        <f t="shared" si="14"/>
        <v>0</v>
      </c>
      <c r="J36" s="255">
        <f t="shared" si="14"/>
        <v>0</v>
      </c>
      <c r="K36" s="255">
        <f t="shared" si="14"/>
        <v>0</v>
      </c>
      <c r="L36" s="255">
        <f t="shared" si="14"/>
        <v>0</v>
      </c>
      <c r="M36" s="255">
        <f t="shared" si="14"/>
        <v>0</v>
      </c>
      <c r="N36" s="255">
        <f t="shared" si="14"/>
        <v>0</v>
      </c>
      <c r="O36" s="255">
        <f t="shared" si="14"/>
        <v>0</v>
      </c>
      <c r="P36" s="255">
        <f t="shared" si="14"/>
        <v>0</v>
      </c>
      <c r="Q36" s="255">
        <f t="shared" si="14"/>
        <v>0</v>
      </c>
      <c r="R36" s="255">
        <f>$C36*R$35</f>
        <v>0</v>
      </c>
      <c r="AD36" s="6"/>
    </row>
    <row r="37" spans="1:30" s="5" customFormat="1" ht="11.25" thickBot="1" x14ac:dyDescent="0.2">
      <c r="A37" s="265"/>
      <c r="B37" s="267" t="s">
        <v>80</v>
      </c>
      <c r="C37" s="26">
        <f>C184</f>
        <v>0</v>
      </c>
      <c r="D37" s="261">
        <f>$C37*D$35</f>
        <v>0</v>
      </c>
      <c r="E37" s="261">
        <f t="shared" si="14"/>
        <v>0</v>
      </c>
      <c r="F37" s="261">
        <f t="shared" si="14"/>
        <v>0</v>
      </c>
      <c r="G37" s="261">
        <f t="shared" si="14"/>
        <v>0</v>
      </c>
      <c r="H37" s="261">
        <f>$C37*H$35</f>
        <v>0</v>
      </c>
      <c r="I37" s="261">
        <f t="shared" si="14"/>
        <v>0</v>
      </c>
      <c r="J37" s="261">
        <f t="shared" si="14"/>
        <v>0</v>
      </c>
      <c r="K37" s="261">
        <f t="shared" si="14"/>
        <v>0</v>
      </c>
      <c r="L37" s="261">
        <f t="shared" si="14"/>
        <v>0</v>
      </c>
      <c r="M37" s="261">
        <f t="shared" si="14"/>
        <v>0</v>
      </c>
      <c r="N37" s="261">
        <f t="shared" si="14"/>
        <v>0</v>
      </c>
      <c r="O37" s="261">
        <f t="shared" si="14"/>
        <v>0</v>
      </c>
      <c r="P37" s="261">
        <f t="shared" si="14"/>
        <v>0</v>
      </c>
      <c r="Q37" s="261">
        <f t="shared" si="14"/>
        <v>0</v>
      </c>
      <c r="R37" s="261">
        <f>$C37*R$35</f>
        <v>0</v>
      </c>
      <c r="AD37" s="6"/>
    </row>
    <row r="38" spans="1:30" s="5" customFormat="1" ht="11.25" thickTop="1" x14ac:dyDescent="0.15">
      <c r="A38" s="265"/>
      <c r="B38" s="259" t="s">
        <v>129</v>
      </c>
      <c r="C38" s="24"/>
      <c r="D38" s="252">
        <f>SUM(D35:D37)</f>
        <v>21.761629268706514</v>
      </c>
      <c r="E38" s="252">
        <f>SUM(E35:E37)</f>
        <v>22.289510374729588</v>
      </c>
      <c r="F38" s="252">
        <f>SUM(F35:F37)</f>
        <v>23.463776508536036</v>
      </c>
      <c r="G38" s="252">
        <f>SUM(G35:G37)</f>
        <v>24.864277402066651</v>
      </c>
      <c r="H38" s="252">
        <f>SUM(H35:H37)</f>
        <v>27.212809669679526</v>
      </c>
      <c r="I38" s="252">
        <f t="shared" ref="I38:K38" si="15">SUM(I35:I37)</f>
        <v>28.753360652563206</v>
      </c>
      <c r="J38" s="252">
        <f t="shared" si="15"/>
        <v>31.899101121108902</v>
      </c>
      <c r="K38" s="252">
        <f t="shared" si="15"/>
        <v>32.663990070652545</v>
      </c>
      <c r="L38" s="252">
        <f>SUM(L35:L37)</f>
        <v>37.511877779027763</v>
      </c>
      <c r="M38" s="252">
        <f t="shared" ref="M38:Q38" si="16">SUM(M35:M37)</f>
        <v>42.499815576756035</v>
      </c>
      <c r="N38" s="252">
        <f t="shared" si="16"/>
        <v>51.419928960166423</v>
      </c>
      <c r="O38" s="252">
        <f>SUM(O35:O37)</f>
        <v>57.77604840003616</v>
      </c>
      <c r="P38" s="252">
        <f t="shared" si="16"/>
        <v>63.388825057955017</v>
      </c>
      <c r="Q38" s="252">
        <f t="shared" si="16"/>
        <v>74.485101368236059</v>
      </c>
      <c r="R38" s="252">
        <f>SUM(R35:R37)</f>
        <v>87.261978750753855</v>
      </c>
      <c r="AD38" s="6"/>
    </row>
    <row r="39" spans="1:30" s="5" customFormat="1" x14ac:dyDescent="0.15">
      <c r="A39" s="265"/>
      <c r="B39" s="268"/>
      <c r="C39" s="146"/>
      <c r="D39" s="269"/>
      <c r="E39" s="269"/>
      <c r="F39" s="269"/>
      <c r="G39" s="269"/>
      <c r="H39" s="269"/>
      <c r="I39" s="269"/>
      <c r="J39" s="269"/>
      <c r="K39" s="269"/>
      <c r="L39" s="269"/>
      <c r="M39" s="269"/>
      <c r="N39" s="269"/>
      <c r="O39" s="269"/>
      <c r="P39" s="269"/>
      <c r="Q39" s="269"/>
      <c r="R39" s="270"/>
      <c r="AD39" s="6"/>
    </row>
    <row r="40" spans="1:30" s="5" customFormat="1" x14ac:dyDescent="0.15">
      <c r="A40" s="265"/>
      <c r="B40" s="241" t="s">
        <v>94</v>
      </c>
      <c r="C40" s="271"/>
      <c r="D40" s="272">
        <f>D63</f>
        <v>0</v>
      </c>
      <c r="E40" s="272">
        <f t="shared" ref="E40:I40" si="17">E63</f>
        <v>0</v>
      </c>
      <c r="F40" s="272">
        <f t="shared" si="17"/>
        <v>0</v>
      </c>
      <c r="G40" s="272">
        <f t="shared" si="17"/>
        <v>0</v>
      </c>
      <c r="H40" s="272">
        <f>H63</f>
        <v>0</v>
      </c>
      <c r="I40" s="272">
        <f t="shared" si="17"/>
        <v>0</v>
      </c>
      <c r="J40" s="272">
        <f t="shared" ref="J40:R40" si="18">J63</f>
        <v>0</v>
      </c>
      <c r="K40" s="272">
        <f t="shared" si="18"/>
        <v>0</v>
      </c>
      <c r="L40" s="272">
        <f t="shared" si="18"/>
        <v>0</v>
      </c>
      <c r="M40" s="272">
        <f t="shared" si="18"/>
        <v>0</v>
      </c>
      <c r="N40" s="272">
        <f>N63</f>
        <v>0</v>
      </c>
      <c r="O40" s="272">
        <f t="shared" si="18"/>
        <v>0</v>
      </c>
      <c r="P40" s="272">
        <f>P63</f>
        <v>0</v>
      </c>
      <c r="Q40" s="272">
        <f>Q63</f>
        <v>0</v>
      </c>
      <c r="R40" s="272">
        <f t="shared" si="18"/>
        <v>0</v>
      </c>
      <c r="S40" s="273"/>
      <c r="AD40" s="6"/>
    </row>
    <row r="41" spans="1:30" s="5" customFormat="1" x14ac:dyDescent="0.15">
      <c r="A41" s="265"/>
      <c r="B41" s="274" t="s">
        <v>296</v>
      </c>
      <c r="C41" s="275"/>
      <c r="D41" s="8"/>
      <c r="E41" s="8"/>
      <c r="F41" s="8"/>
      <c r="G41" s="8"/>
      <c r="H41" s="237"/>
      <c r="I41" s="237"/>
      <c r="J41" s="237"/>
      <c r="K41" s="237"/>
      <c r="L41" s="237"/>
      <c r="M41" s="237"/>
      <c r="N41" s="237"/>
      <c r="O41" s="237"/>
      <c r="P41" s="237"/>
      <c r="Q41" s="237"/>
      <c r="R41" s="145"/>
      <c r="S41" s="276">
        <f>SUMPRODUCT(D38:R38,D40:R40)</f>
        <v>0</v>
      </c>
      <c r="AD41" s="6"/>
    </row>
    <row r="42" spans="1:30" s="5" customFormat="1" x14ac:dyDescent="0.15">
      <c r="A42" s="265"/>
      <c r="B42" s="176"/>
      <c r="C42" s="263"/>
      <c r="D42" s="217"/>
      <c r="E42" s="217"/>
      <c r="F42" s="217"/>
      <c r="G42" s="217"/>
      <c r="H42" s="217"/>
      <c r="I42" s="217"/>
      <c r="S42" s="277"/>
      <c r="AD42" s="6"/>
    </row>
    <row r="43" spans="1:30" s="5" customFormat="1" x14ac:dyDescent="0.15">
      <c r="A43" s="265"/>
      <c r="B43" s="274"/>
      <c r="C43" s="275"/>
      <c r="D43" s="8"/>
      <c r="E43" s="8"/>
      <c r="F43" s="8"/>
      <c r="G43" s="8"/>
      <c r="H43" s="8"/>
      <c r="I43" s="278"/>
      <c r="AD43" s="6"/>
    </row>
    <row r="44" spans="1:30" s="5" customFormat="1" x14ac:dyDescent="0.15">
      <c r="A44" s="222"/>
      <c r="B44" s="223" t="s">
        <v>281</v>
      </c>
      <c r="C44" s="224"/>
      <c r="D44" s="225"/>
      <c r="E44" s="225"/>
      <c r="F44" s="225"/>
      <c r="G44" s="225"/>
      <c r="H44" s="225"/>
      <c r="I44" s="226"/>
      <c r="AD44" s="6"/>
    </row>
    <row r="45" spans="1:30" s="5" customFormat="1" x14ac:dyDescent="0.15">
      <c r="A45" s="265"/>
      <c r="B45" s="279"/>
      <c r="C45" s="237"/>
      <c r="D45" s="238" t="s">
        <v>273</v>
      </c>
      <c r="E45" s="238" t="s">
        <v>274</v>
      </c>
      <c r="F45" s="238" t="s">
        <v>275</v>
      </c>
      <c r="G45" s="238" t="s">
        <v>276</v>
      </c>
      <c r="H45" s="238" t="s">
        <v>280</v>
      </c>
      <c r="I45" s="239" t="s">
        <v>279</v>
      </c>
      <c r="J45" s="277"/>
      <c r="AD45" s="6"/>
    </row>
    <row r="46" spans="1:30" s="5" customFormat="1" x14ac:dyDescent="0.15">
      <c r="A46" s="265"/>
      <c r="B46" s="280" t="s">
        <v>277</v>
      </c>
      <c r="C46" s="208"/>
      <c r="D46" s="248">
        <f>IF(C155=0,SUMPRODUCT(D28:R28,D40:R40),SUMPRODUCT(D28:R28,D40:R40)+(C152/C155)*SUMPRODUCT(D32:R32,D40:R40))</f>
        <v>0</v>
      </c>
      <c r="E46" s="248">
        <f>D46*(1+C166)</f>
        <v>0</v>
      </c>
      <c r="F46" s="248">
        <f>E46*(1+D166)</f>
        <v>0</v>
      </c>
      <c r="G46" s="248">
        <f t="shared" ref="E46:I47" si="19">F46*(1+E166)</f>
        <v>0</v>
      </c>
      <c r="H46" s="248">
        <f t="shared" si="19"/>
        <v>0</v>
      </c>
      <c r="I46" s="248">
        <f t="shared" si="19"/>
        <v>0</v>
      </c>
      <c r="J46" s="277"/>
      <c r="K46" s="399"/>
      <c r="AD46" s="6"/>
    </row>
    <row r="47" spans="1:30" s="5" customFormat="1" ht="11.25" thickBot="1" x14ac:dyDescent="0.2">
      <c r="A47" s="265"/>
      <c r="B47" s="241" t="s">
        <v>278</v>
      </c>
      <c r="C47" s="208"/>
      <c r="D47" s="244">
        <f>IF(C155=0,SUMPRODUCT(D29:R29,D40:R40)+SUMPRODUCT(D33:R33,D40:R40)+SUMPRODUCT(D34:R34,D40:R40),SUMPRODUCT(D29:R29,D40:R40)+SUMPRODUCT(D33:R33,D40:R40)+SUMPRODUCT(D34:R34,D40:R40)+((C153+C154)/C155)*SUMPRODUCT(D32:R32,D40:R40))</f>
        <v>0</v>
      </c>
      <c r="E47" s="248">
        <f t="shared" si="19"/>
        <v>0</v>
      </c>
      <c r="F47" s="248">
        <f t="shared" si="19"/>
        <v>0</v>
      </c>
      <c r="G47" s="248">
        <f t="shared" si="19"/>
        <v>0</v>
      </c>
      <c r="H47" s="248">
        <f t="shared" si="19"/>
        <v>0</v>
      </c>
      <c r="I47" s="248">
        <f>H47*(1+G167)</f>
        <v>0</v>
      </c>
      <c r="J47" s="277"/>
      <c r="AD47" s="6"/>
    </row>
    <row r="48" spans="1:30" s="5" customFormat="1" ht="11.25" thickTop="1" x14ac:dyDescent="0.15">
      <c r="A48" s="265"/>
      <c r="B48" s="259" t="s">
        <v>293</v>
      </c>
      <c r="C48" s="24"/>
      <c r="D48" s="252">
        <f>SUM(D46:D47)</f>
        <v>0</v>
      </c>
      <c r="E48" s="252">
        <f t="shared" ref="E48:H48" si="20">SUM(E46:E47)</f>
        <v>0</v>
      </c>
      <c r="F48" s="252">
        <f t="shared" si="20"/>
        <v>0</v>
      </c>
      <c r="G48" s="252">
        <f t="shared" si="20"/>
        <v>0</v>
      </c>
      <c r="H48" s="252">
        <f t="shared" si="20"/>
        <v>0</v>
      </c>
      <c r="I48" s="252">
        <f>SUM(I46:I47)</f>
        <v>0</v>
      </c>
      <c r="AD48" s="6"/>
    </row>
    <row r="49" spans="1:30" s="5" customFormat="1" ht="11.25" thickBot="1" x14ac:dyDescent="0.2">
      <c r="A49" s="265"/>
      <c r="B49" s="7" t="s">
        <v>291</v>
      </c>
      <c r="C49" s="197">
        <f>C36+C37</f>
        <v>0</v>
      </c>
      <c r="D49" s="248">
        <f>D48*$C49</f>
        <v>0</v>
      </c>
      <c r="E49" s="248">
        <f>E48*$C49</f>
        <v>0</v>
      </c>
      <c r="F49" s="248">
        <f>F48*$C49</f>
        <v>0</v>
      </c>
      <c r="G49" s="248">
        <f t="shared" ref="G49:H49" si="21">G48*$C49</f>
        <v>0</v>
      </c>
      <c r="H49" s="248">
        <f t="shared" si="21"/>
        <v>0</v>
      </c>
      <c r="I49" s="248">
        <f>I48*$C49</f>
        <v>0</v>
      </c>
      <c r="AD49" s="6"/>
    </row>
    <row r="50" spans="1:30" s="5" customFormat="1" ht="11.25" thickTop="1" x14ac:dyDescent="0.15">
      <c r="A50" s="265"/>
      <c r="B50" s="259" t="s">
        <v>294</v>
      </c>
      <c r="C50" s="24"/>
      <c r="D50" s="252">
        <f>SUM(D48:D49)</f>
        <v>0</v>
      </c>
      <c r="E50" s="252">
        <f t="shared" ref="E50:H50" si="22">SUM(E48:E49)</f>
        <v>0</v>
      </c>
      <c r="F50" s="252">
        <f>SUM(F48:F49)</f>
        <v>0</v>
      </c>
      <c r="G50" s="252">
        <f t="shared" si="22"/>
        <v>0</v>
      </c>
      <c r="H50" s="252">
        <f t="shared" si="22"/>
        <v>0</v>
      </c>
      <c r="I50" s="252">
        <f>SUM(I48:I49)</f>
        <v>0</v>
      </c>
      <c r="AD50" s="6"/>
    </row>
    <row r="51" spans="1:30" s="5" customFormat="1" x14ac:dyDescent="0.15">
      <c r="A51" s="265"/>
      <c r="B51" s="281"/>
      <c r="C51" s="282"/>
      <c r="D51" s="282"/>
      <c r="E51" s="282"/>
      <c r="F51" s="282"/>
      <c r="G51" s="282"/>
      <c r="H51" s="282"/>
      <c r="I51" s="282"/>
      <c r="J51" s="8"/>
      <c r="K51" s="8"/>
      <c r="L51" s="8"/>
      <c r="M51" s="8"/>
      <c r="N51" s="8"/>
      <c r="O51" s="8"/>
      <c r="P51" s="8"/>
      <c r="Q51" s="8"/>
      <c r="R51" s="8"/>
      <c r="S51" s="8"/>
      <c r="T51" s="8"/>
      <c r="U51" s="8"/>
      <c r="V51" s="8"/>
      <c r="W51" s="8"/>
      <c r="X51" s="8"/>
      <c r="Y51" s="8"/>
      <c r="Z51" s="8"/>
      <c r="AA51" s="8"/>
      <c r="AB51" s="8"/>
      <c r="AC51" s="8"/>
      <c r="AD51" s="9"/>
    </row>
    <row r="52" spans="1:30" x14ac:dyDescent="0.15">
      <c r="A52" s="283"/>
    </row>
    <row r="53" spans="1:30" s="221" customFormat="1" ht="16.5" x14ac:dyDescent="0.3">
      <c r="A53" s="220" t="s">
        <v>37</v>
      </c>
    </row>
    <row r="54" spans="1:30" x14ac:dyDescent="0.15"/>
    <row r="55" spans="1:30" x14ac:dyDescent="0.15">
      <c r="B55" s="223" t="s">
        <v>55</v>
      </c>
      <c r="C55" s="224"/>
      <c r="D55" s="225"/>
      <c r="E55" s="225"/>
      <c r="F55" s="225"/>
      <c r="G55" s="225"/>
      <c r="H55" s="225"/>
      <c r="I55" s="225"/>
      <c r="J55" s="225"/>
      <c r="K55" s="225"/>
      <c r="L55" s="225"/>
      <c r="M55" s="225"/>
      <c r="N55" s="225"/>
      <c r="O55" s="225"/>
      <c r="P55" s="225"/>
      <c r="Q55" s="225"/>
      <c r="R55" s="225"/>
      <c r="S55" s="225"/>
      <c r="T55" s="225"/>
      <c r="U55" s="225"/>
      <c r="V55" s="225"/>
      <c r="W55" s="225"/>
      <c r="X55" s="226"/>
    </row>
    <row r="56" spans="1:30" x14ac:dyDescent="0.15">
      <c r="B56" s="284" t="s">
        <v>674</v>
      </c>
      <c r="C56" s="5"/>
      <c r="D56" s="5"/>
      <c r="E56" s="5"/>
      <c r="F56" s="5"/>
      <c r="G56" s="5"/>
      <c r="H56" s="5"/>
      <c r="I56" s="5"/>
      <c r="J56" s="5"/>
      <c r="K56" s="5"/>
      <c r="L56" s="5"/>
      <c r="M56" s="5"/>
      <c r="N56" s="5"/>
      <c r="O56" s="5"/>
      <c r="P56" s="5"/>
      <c r="Q56" s="5"/>
      <c r="R56" s="5"/>
      <c r="S56" s="233"/>
      <c r="T56" s="233"/>
      <c r="U56" s="233"/>
      <c r="V56" s="233"/>
      <c r="W56" s="233"/>
      <c r="X56" s="448"/>
    </row>
    <row r="57" spans="1:30" x14ac:dyDescent="0.15">
      <c r="B57" s="285" t="s">
        <v>89</v>
      </c>
      <c r="C57" s="286"/>
      <c r="D57" s="392">
        <v>10</v>
      </c>
      <c r="E57" s="392">
        <v>15</v>
      </c>
      <c r="F57" s="392">
        <v>20</v>
      </c>
      <c r="G57" s="392">
        <v>25</v>
      </c>
      <c r="H57" s="392">
        <v>30</v>
      </c>
      <c r="I57" s="392">
        <v>35</v>
      </c>
      <c r="J57" s="392">
        <v>40</v>
      </c>
      <c r="K57" s="392">
        <v>45</v>
      </c>
      <c r="L57" s="392">
        <v>50</v>
      </c>
      <c r="M57" s="392">
        <v>55</v>
      </c>
      <c r="N57" s="392">
        <v>60</v>
      </c>
      <c r="O57" s="392">
        <v>65</v>
      </c>
      <c r="P57" s="392">
        <v>70</v>
      </c>
      <c r="Q57" s="392">
        <v>75</v>
      </c>
      <c r="R57" s="392">
        <v>80</v>
      </c>
      <c r="S57" s="12"/>
      <c r="T57" s="5"/>
      <c r="U57" s="5"/>
      <c r="V57" s="5"/>
      <c r="W57" s="5"/>
      <c r="X57" s="6"/>
    </row>
    <row r="58" spans="1:30" ht="16.5" customHeight="1" x14ac:dyDescent="0.15">
      <c r="B58" s="285" t="s">
        <v>198</v>
      </c>
      <c r="C58" s="286"/>
      <c r="D58" s="392">
        <v>5</v>
      </c>
      <c r="E58" s="392">
        <v>5</v>
      </c>
      <c r="F58" s="392">
        <v>5</v>
      </c>
      <c r="G58" s="392">
        <v>5</v>
      </c>
      <c r="H58" s="392">
        <v>6</v>
      </c>
      <c r="I58" s="392">
        <v>6</v>
      </c>
      <c r="J58" s="392">
        <v>8</v>
      </c>
      <c r="K58" s="392">
        <v>6</v>
      </c>
      <c r="L58" s="392">
        <v>6</v>
      </c>
      <c r="M58" s="392">
        <v>6</v>
      </c>
      <c r="N58" s="392">
        <v>8</v>
      </c>
      <c r="O58" s="392">
        <v>8</v>
      </c>
      <c r="P58" s="392">
        <v>5</v>
      </c>
      <c r="Q58" s="392">
        <v>5</v>
      </c>
      <c r="R58" s="392">
        <v>5</v>
      </c>
      <c r="S58" s="12"/>
      <c r="T58" s="518" t="s">
        <v>698</v>
      </c>
      <c r="U58" s="519"/>
      <c r="V58" s="519"/>
      <c r="W58" s="520"/>
      <c r="X58" s="6"/>
    </row>
    <row r="59" spans="1:30" ht="10.5" hidden="1" customHeight="1" x14ac:dyDescent="0.15">
      <c r="B59" s="287"/>
      <c r="C59" s="288"/>
      <c r="D59" s="289" t="str">
        <f>D57&amp;"_"&amp;D58</f>
        <v>10_5</v>
      </c>
      <c r="E59" s="289" t="str">
        <f t="shared" ref="E59:R59" si="23">E57&amp;"_"&amp;E58</f>
        <v>15_5</v>
      </c>
      <c r="F59" s="289" t="str">
        <f t="shared" si="23"/>
        <v>20_5</v>
      </c>
      <c r="G59" s="289" t="str">
        <f t="shared" si="23"/>
        <v>25_5</v>
      </c>
      <c r="H59" s="289" t="str">
        <f t="shared" si="23"/>
        <v>30_6</v>
      </c>
      <c r="I59" s="289" t="str">
        <f t="shared" si="23"/>
        <v>35_6</v>
      </c>
      <c r="J59" s="289" t="str">
        <f t="shared" si="23"/>
        <v>40_8</v>
      </c>
      <c r="K59" s="289" t="str">
        <f t="shared" si="23"/>
        <v>45_6</v>
      </c>
      <c r="L59" s="289" t="str">
        <f t="shared" si="23"/>
        <v>50_6</v>
      </c>
      <c r="M59" s="289" t="str">
        <f t="shared" si="23"/>
        <v>55_6</v>
      </c>
      <c r="N59" s="289" t="str">
        <f t="shared" si="23"/>
        <v>60_8</v>
      </c>
      <c r="O59" s="289" t="str">
        <f t="shared" si="23"/>
        <v>65_8</v>
      </c>
      <c r="P59" s="289" t="str">
        <f t="shared" si="23"/>
        <v>70_5</v>
      </c>
      <c r="Q59" s="289" t="str">
        <f t="shared" si="23"/>
        <v>75_5</v>
      </c>
      <c r="R59" s="289" t="str">
        <f t="shared" si="23"/>
        <v>80_5</v>
      </c>
      <c r="S59" s="28"/>
      <c r="T59" s="521"/>
      <c r="U59" s="522"/>
      <c r="V59" s="522"/>
      <c r="W59" s="523"/>
      <c r="X59" s="290"/>
    </row>
    <row r="60" spans="1:30" x14ac:dyDescent="0.15">
      <c r="B60" s="12"/>
      <c r="C60" s="5"/>
      <c r="D60" s="5"/>
      <c r="E60" s="5"/>
      <c r="F60" s="5"/>
      <c r="G60" s="5"/>
      <c r="H60" s="5"/>
      <c r="I60" s="5"/>
      <c r="J60" s="5"/>
      <c r="K60" s="5"/>
      <c r="L60" s="5"/>
      <c r="M60" s="5"/>
      <c r="N60" s="5"/>
      <c r="O60" s="5"/>
      <c r="P60" s="5"/>
      <c r="Q60" s="5"/>
      <c r="R60" s="5"/>
      <c r="S60" s="5"/>
      <c r="T60" s="521"/>
      <c r="U60" s="522"/>
      <c r="V60" s="522"/>
      <c r="W60" s="523"/>
      <c r="X60" s="6"/>
    </row>
    <row r="61" spans="1:30" x14ac:dyDescent="0.15">
      <c r="B61" s="236" t="s">
        <v>653</v>
      </c>
      <c r="C61" s="145"/>
      <c r="D61" s="428">
        <f>IFERROR(IF(INDEX(CAO_GHZ!$AS$16:$AS$230,MATCH('1_Kostprijs_begeleiding_GHZ'!D59,CAO_GHZ!$AO$16:$AO$230,0))&lt;Data_overig!$B$63,Data_overig!$B$63,INDEX(CAO_GHZ!$AS$16:$AS$230,MATCH('1_Kostprijs_begeleiding_GHZ'!D59,CAO_GHZ!$AO$16:$AO$230,0))),"")</f>
        <v>12.907348242811501</v>
      </c>
      <c r="E61" s="428">
        <f>IFERROR(IF(INDEX(CAO_GHZ!$AS$16:$AS$230,MATCH('1_Kostprijs_begeleiding_GHZ'!E59,CAO_GHZ!$AO$16:$AO$230,0))&lt;Data_overig!$B$63,Data_overig!$B$63,INDEX(CAO_GHZ!$AS$16:$AS$230,MATCH('1_Kostprijs_begeleiding_GHZ'!E59,CAO_GHZ!$AO$16:$AO$230,0))),"")</f>
        <v>13.220447284345047</v>
      </c>
      <c r="F61" s="428">
        <f>IFERROR(IF(INDEX(CAO_GHZ!$AS$16:$AS$230,MATCH('1_Kostprijs_begeleiding_GHZ'!F59,CAO_GHZ!$AO$16:$AO$230,0))&lt;Data_overig!$B$63,Data_overig!$B$63,INDEX(CAO_GHZ!$AS$16:$AS$230,MATCH('1_Kostprijs_begeleiding_GHZ'!F59,CAO_GHZ!$AO$16:$AO$230,0))),"")</f>
        <v>13.916932907348242</v>
      </c>
      <c r="G61" s="428">
        <f>IFERROR(IF(INDEX(CAO_GHZ!$AS$16:$AS$230,MATCH('1_Kostprijs_begeleiding_GHZ'!G59,CAO_GHZ!$AO$16:$AO$230,0))&lt;Data_overig!$B$63,Data_overig!$B$63,INDEX(CAO_GHZ!$AS$16:$AS$230,MATCH('1_Kostprijs_begeleiding_GHZ'!G59,CAO_GHZ!$AO$16:$AO$230,0))),"")</f>
        <v>14.747603833865815</v>
      </c>
      <c r="H61" s="428">
        <f>IFERROR(IF(INDEX(CAO_GHZ!$AS$16:$AS$230,MATCH('1_Kostprijs_begeleiding_GHZ'!H59,CAO_GHZ!$AO$16:$AO$230,0))&lt;Data_overig!$B$63,Data_overig!$B$63,INDEX(CAO_GHZ!$AS$16:$AS$230,MATCH('1_Kostprijs_begeleiding_GHZ'!H59,CAO_GHZ!$AO$16:$AO$230,0))),"")</f>
        <v>16.140575079872203</v>
      </c>
      <c r="I61" s="428">
        <f>IFERROR(IF(INDEX(CAO_GHZ!$AS$16:$AS$230,MATCH('1_Kostprijs_begeleiding_GHZ'!I59,CAO_GHZ!$AO$16:$AO$230,0))&lt;Data_overig!$B$63,Data_overig!$B$63,INDEX(CAO_GHZ!$AS$16:$AS$230,MATCH('1_Kostprijs_begeleiding_GHZ'!I59,CAO_GHZ!$AO$16:$AO$230,0))),"")</f>
        <v>17.054313099041533</v>
      </c>
      <c r="J61" s="428">
        <f>IFERROR(IF(INDEX(CAO_GHZ!$AS$16:$AS$230,MATCH('1_Kostprijs_begeleiding_GHZ'!J59,CAO_GHZ!$AO$16:$AO$230,0))&lt;Data_overig!$B$63,Data_overig!$B$63,INDEX(CAO_GHZ!$AS$16:$AS$230,MATCH('1_Kostprijs_begeleiding_GHZ'!J59,CAO_GHZ!$AO$16:$AO$230,0))),"")</f>
        <v>18.920127795527158</v>
      </c>
      <c r="K61" s="428">
        <f>IFERROR(IF(INDEX(CAO_GHZ!$AS$16:$AS$230,MATCH('1_Kostprijs_begeleiding_GHZ'!K59,CAO_GHZ!$AO$16:$AO$230,0))&lt;Data_overig!$B$63,Data_overig!$B$63,INDEX(CAO_GHZ!$AS$16:$AS$230,MATCH('1_Kostprijs_begeleiding_GHZ'!K59,CAO_GHZ!$AO$16:$AO$230,0))),"")</f>
        <v>19.373801916932909</v>
      </c>
      <c r="L61" s="428">
        <f>IFERROR(IF(INDEX(CAO_GHZ!$AS$16:$AS$230,MATCH('1_Kostprijs_begeleiding_GHZ'!L59,CAO_GHZ!$AO$16:$AO$230,0))&lt;Data_overig!$B$63,Data_overig!$B$63,INDEX(CAO_GHZ!$AS$16:$AS$230,MATCH('1_Kostprijs_begeleiding_GHZ'!L59,CAO_GHZ!$AO$16:$AO$230,0))),"")</f>
        <v>22.249201277955272</v>
      </c>
      <c r="M61" s="428">
        <f>IFERROR(IF(INDEX(CAO_GHZ!$AS$16:$AS$230,MATCH('1_Kostprijs_begeleiding_GHZ'!M59,CAO_GHZ!$AO$16:$AO$230,0))&lt;Data_overig!$B$63,Data_overig!$B$63,INDEX(CAO_GHZ!$AS$16:$AS$230,MATCH('1_Kostprijs_begeleiding_GHZ'!M59,CAO_GHZ!$AO$16:$AO$230,0))),"")</f>
        <v>25.207667731629392</v>
      </c>
      <c r="N61" s="428">
        <f>IFERROR(IF(INDEX(CAO_GHZ!$AS$16:$AS$230,MATCH('1_Kostprijs_begeleiding_GHZ'!N59,CAO_GHZ!$AO$16:$AO$230,0))&lt;Data_overig!$B$63,Data_overig!$B$63,INDEX(CAO_GHZ!$AS$16:$AS$230,MATCH('1_Kostprijs_begeleiding_GHZ'!N59,CAO_GHZ!$AO$16:$AO$230,0))),"")</f>
        <v>30.498402555910545</v>
      </c>
      <c r="O61" s="428">
        <f>IFERROR(IF(INDEX(CAO_GHZ!$AS$16:$AS$230,MATCH('1_Kostprijs_begeleiding_GHZ'!O59,CAO_GHZ!$AO$16:$AO$230,0))&lt;Data_overig!$B$63,Data_overig!$B$63,INDEX(CAO_GHZ!$AS$16:$AS$230,MATCH('1_Kostprijs_begeleiding_GHZ'!O59,CAO_GHZ!$AO$16:$AO$230,0))),"")</f>
        <v>34.268370607028757</v>
      </c>
      <c r="P61" s="428">
        <f>IFERROR(IF(INDEX(CAO_GHZ!$AS$16:$AS$230,MATCH('1_Kostprijs_begeleiding_GHZ'!P59,CAO_GHZ!$AO$16:$AO$230,0))&lt;Data_overig!$B$63,Data_overig!$B$63,INDEX(CAO_GHZ!$AS$16:$AS$230,MATCH('1_Kostprijs_begeleiding_GHZ'!P59,CAO_GHZ!$AO$16:$AO$230,0))),"")</f>
        <v>37.597444089456872</v>
      </c>
      <c r="Q61" s="428">
        <f>IFERROR(IF(INDEX(CAO_GHZ!$AS$16:$AS$230,MATCH('1_Kostprijs_begeleiding_GHZ'!Q59,CAO_GHZ!$AO$16:$AO$230,0))&lt;Data_overig!$B$63,Data_overig!$B$63,INDEX(CAO_GHZ!$AS$16:$AS$230,MATCH('1_Kostprijs_begeleiding_GHZ'!Q59,CAO_GHZ!$AO$16:$AO$230,0))),"")</f>
        <v>44.178913738019169</v>
      </c>
      <c r="R61" s="428">
        <f>IFERROR(IF(INDEX(CAO_GHZ!$AS$16:$AS$230,MATCH('1_Kostprijs_begeleiding_GHZ'!R59,CAO_GHZ!$AO$16:$AO$230,0))&lt;Data_overig!$B$63,Data_overig!$B$63,INDEX(CAO_GHZ!$AS$16:$AS$230,MATCH('1_Kostprijs_begeleiding_GHZ'!R59,CAO_GHZ!$AO$16:$AO$230,0))),"")</f>
        <v>51.757188498402556</v>
      </c>
      <c r="S61" s="5"/>
      <c r="T61" s="524"/>
      <c r="U61" s="525"/>
      <c r="V61" s="525"/>
      <c r="W61" s="526"/>
      <c r="X61" s="6"/>
    </row>
    <row r="62" spans="1:30" x14ac:dyDescent="0.15">
      <c r="B62" s="7"/>
      <c r="C62" s="8"/>
      <c r="D62" s="5"/>
      <c r="E62" s="5"/>
      <c r="F62" s="5"/>
      <c r="G62" s="5"/>
      <c r="H62" s="5"/>
      <c r="I62" s="5"/>
      <c r="J62" s="5"/>
      <c r="K62" s="5"/>
      <c r="L62" s="5"/>
      <c r="M62" s="5"/>
      <c r="N62" s="5"/>
      <c r="O62" s="5"/>
      <c r="P62" s="5"/>
      <c r="Q62" s="5"/>
      <c r="R62" s="5"/>
      <c r="S62" s="5"/>
      <c r="T62" s="5"/>
      <c r="U62" s="5"/>
      <c r="V62" s="5"/>
      <c r="W62" s="5"/>
      <c r="X62" s="6"/>
    </row>
    <row r="63" spans="1:30" ht="11.25" thickBot="1" x14ac:dyDescent="0.2">
      <c r="B63" s="291" t="s">
        <v>94</v>
      </c>
      <c r="C63" s="292"/>
      <c r="D63" s="204"/>
      <c r="E63" s="204"/>
      <c r="F63" s="204"/>
      <c r="G63" s="204"/>
      <c r="H63" s="204"/>
      <c r="I63" s="204"/>
      <c r="J63" s="204"/>
      <c r="K63" s="204"/>
      <c r="L63" s="204"/>
      <c r="M63" s="204"/>
      <c r="N63" s="204"/>
      <c r="O63" s="204"/>
      <c r="P63" s="204"/>
      <c r="Q63" s="204"/>
      <c r="R63" s="204"/>
      <c r="S63" s="5"/>
      <c r="T63" s="5"/>
      <c r="U63" s="5"/>
      <c r="V63" s="5"/>
      <c r="W63" s="5"/>
      <c r="X63" s="6"/>
    </row>
    <row r="64" spans="1:30" ht="11.25" thickTop="1" x14ac:dyDescent="0.15">
      <c r="B64" s="293" t="s">
        <v>95</v>
      </c>
      <c r="C64" s="219">
        <f>SUM(D63:R63)</f>
        <v>0</v>
      </c>
      <c r="D64" s="294"/>
      <c r="E64" s="294"/>
      <c r="F64" s="294"/>
      <c r="G64" s="294"/>
      <c r="H64" s="294"/>
      <c r="I64" s="5"/>
      <c r="J64" s="5"/>
      <c r="K64" s="5"/>
      <c r="L64" s="5"/>
      <c r="M64" s="5"/>
      <c r="N64" s="5"/>
      <c r="O64" s="5"/>
      <c r="P64" s="5"/>
      <c r="Q64" s="5"/>
      <c r="R64" s="5"/>
      <c r="S64" s="5"/>
      <c r="T64" s="5"/>
      <c r="U64" s="5"/>
      <c r="V64" s="5"/>
      <c r="W64" s="5"/>
      <c r="X64" s="6"/>
    </row>
    <row r="65" spans="2:24" x14ac:dyDescent="0.15">
      <c r="B65" s="7"/>
      <c r="C65" s="8"/>
      <c r="D65" s="5"/>
      <c r="E65" s="5"/>
      <c r="F65" s="5"/>
      <c r="G65" s="5"/>
      <c r="H65" s="5"/>
      <c r="I65" s="5"/>
      <c r="J65" s="5"/>
      <c r="K65" s="5"/>
      <c r="L65" s="5"/>
      <c r="M65" s="5"/>
      <c r="N65" s="5"/>
      <c r="O65" s="5"/>
      <c r="P65" s="5"/>
      <c r="Q65" s="5"/>
      <c r="R65" s="5"/>
      <c r="S65" s="5"/>
      <c r="T65" s="5"/>
      <c r="U65" s="5"/>
      <c r="V65" s="5"/>
      <c r="W65" s="5"/>
      <c r="X65" s="6"/>
    </row>
    <row r="66" spans="2:24" x14ac:dyDescent="0.15">
      <c r="B66" s="241" t="s">
        <v>57</v>
      </c>
      <c r="C66" s="295">
        <f>8.33%+0.5%</f>
        <v>8.8300000000000003E-2</v>
      </c>
      <c r="D66" s="296"/>
      <c r="E66" s="14" t="s">
        <v>659</v>
      </c>
      <c r="F66" s="15"/>
      <c r="G66" s="15"/>
      <c r="H66" s="15"/>
      <c r="I66" s="15"/>
      <c r="J66" s="15"/>
      <c r="K66" s="15"/>
      <c r="L66" s="15"/>
      <c r="M66" s="15"/>
      <c r="N66" s="15"/>
      <c r="O66" s="15"/>
      <c r="P66" s="15"/>
      <c r="Q66" s="15"/>
      <c r="R66" s="15"/>
      <c r="S66" s="15"/>
      <c r="T66" s="15"/>
      <c r="U66" s="15"/>
      <c r="V66" s="15"/>
      <c r="W66" s="16"/>
      <c r="X66" s="6"/>
    </row>
    <row r="67" spans="2:24" x14ac:dyDescent="0.15">
      <c r="B67" s="7"/>
      <c r="C67" s="400"/>
      <c r="D67" s="298"/>
      <c r="E67" s="296"/>
      <c r="F67" s="296"/>
      <c r="G67" s="296"/>
      <c r="H67" s="296"/>
      <c r="I67" s="296"/>
      <c r="J67" s="296"/>
      <c r="K67" s="296"/>
      <c r="L67" s="296"/>
      <c r="M67" s="296"/>
      <c r="N67" s="296"/>
      <c r="O67" s="296"/>
      <c r="P67" s="296"/>
      <c r="Q67" s="296"/>
      <c r="R67" s="296"/>
      <c r="S67" s="296"/>
      <c r="T67" s="296"/>
      <c r="U67" s="296"/>
      <c r="V67" s="296"/>
      <c r="W67" s="296"/>
      <c r="X67" s="6"/>
    </row>
    <row r="68" spans="2:24" x14ac:dyDescent="0.15">
      <c r="B68" s="241" t="s">
        <v>56</v>
      </c>
      <c r="C68" s="295">
        <v>0.08</v>
      </c>
      <c r="D68" s="296"/>
      <c r="E68" s="14" t="s">
        <v>102</v>
      </c>
      <c r="F68" s="15"/>
      <c r="G68" s="15"/>
      <c r="H68" s="15"/>
      <c r="I68" s="15"/>
      <c r="J68" s="15"/>
      <c r="K68" s="15"/>
      <c r="L68" s="15"/>
      <c r="M68" s="15"/>
      <c r="N68" s="15"/>
      <c r="O68" s="15"/>
      <c r="P68" s="15"/>
      <c r="Q68" s="15"/>
      <c r="R68" s="15"/>
      <c r="S68" s="15"/>
      <c r="T68" s="15"/>
      <c r="U68" s="15"/>
      <c r="V68" s="15"/>
      <c r="W68" s="16"/>
      <c r="X68" s="6"/>
    </row>
    <row r="69" spans="2:24" x14ac:dyDescent="0.15">
      <c r="B69" s="7"/>
      <c r="C69" s="300"/>
      <c r="D69" s="298"/>
      <c r="E69" s="5"/>
      <c r="F69" s="5"/>
      <c r="G69" s="5"/>
      <c r="H69" s="5"/>
      <c r="I69" s="5"/>
      <c r="J69" s="5"/>
      <c r="K69" s="5"/>
      <c r="L69" s="5"/>
      <c r="M69" s="5"/>
      <c r="N69" s="5"/>
      <c r="O69" s="5"/>
      <c r="P69" s="5"/>
      <c r="Q69" s="5"/>
      <c r="R69" s="5"/>
      <c r="S69" s="296"/>
      <c r="T69" s="296"/>
      <c r="U69" s="296"/>
      <c r="V69" s="296"/>
      <c r="W69" s="296"/>
      <c r="X69" s="6"/>
    </row>
    <row r="70" spans="2:24" x14ac:dyDescent="0.15">
      <c r="B70" s="241" t="s">
        <v>58</v>
      </c>
      <c r="C70" s="203"/>
      <c r="D70" s="296"/>
      <c r="E70" s="14" t="s">
        <v>288</v>
      </c>
      <c r="F70" s="15"/>
      <c r="G70" s="15"/>
      <c r="H70" s="15"/>
      <c r="I70" s="15"/>
      <c r="J70" s="15"/>
      <c r="K70" s="15"/>
      <c r="L70" s="15"/>
      <c r="M70" s="15"/>
      <c r="N70" s="15"/>
      <c r="O70" s="15"/>
      <c r="P70" s="15"/>
      <c r="Q70" s="15"/>
      <c r="R70" s="15"/>
      <c r="S70" s="15"/>
      <c r="T70" s="15"/>
      <c r="U70" s="15"/>
      <c r="V70" s="15"/>
      <c r="W70" s="16"/>
      <c r="X70" s="6"/>
    </row>
    <row r="71" spans="2:24" x14ac:dyDescent="0.15">
      <c r="B71" s="7"/>
      <c r="C71" s="300"/>
      <c r="D71" s="296"/>
      <c r="E71" s="296"/>
      <c r="F71" s="296"/>
      <c r="G71" s="296"/>
      <c r="H71" s="296"/>
      <c r="I71" s="296"/>
      <c r="J71" s="296"/>
      <c r="K71" s="296"/>
      <c r="L71" s="296"/>
      <c r="M71" s="296"/>
      <c r="N71" s="296"/>
      <c r="O71" s="296"/>
      <c r="P71" s="296"/>
      <c r="Q71" s="296"/>
      <c r="R71" s="296"/>
      <c r="S71" s="296"/>
      <c r="T71" s="296"/>
      <c r="U71" s="296"/>
      <c r="V71" s="296"/>
      <c r="W71" s="296"/>
      <c r="X71" s="6"/>
    </row>
    <row r="72" spans="2:24" x14ac:dyDescent="0.15">
      <c r="B72" s="241" t="s">
        <v>186</v>
      </c>
      <c r="C72" s="205"/>
      <c r="D72" s="296"/>
      <c r="E72" s="14" t="s">
        <v>320</v>
      </c>
      <c r="F72" s="15"/>
      <c r="G72" s="15"/>
      <c r="H72" s="15"/>
      <c r="I72" s="15"/>
      <c r="J72" s="15"/>
      <c r="K72" s="15"/>
      <c r="L72" s="15"/>
      <c r="M72" s="15"/>
      <c r="N72" s="15"/>
      <c r="O72" s="15"/>
      <c r="P72" s="15"/>
      <c r="Q72" s="15"/>
      <c r="R72" s="15"/>
      <c r="S72" s="15"/>
      <c r="T72" s="15"/>
      <c r="U72" s="15"/>
      <c r="V72" s="15"/>
      <c r="W72" s="16"/>
      <c r="X72" s="6"/>
    </row>
    <row r="73" spans="2:24" x14ac:dyDescent="0.15">
      <c r="B73" s="12"/>
      <c r="C73" s="301"/>
      <c r="D73" s="296"/>
      <c r="E73" s="296"/>
      <c r="F73" s="296"/>
      <c r="G73" s="296"/>
      <c r="H73" s="296"/>
      <c r="I73" s="296"/>
      <c r="J73" s="296"/>
      <c r="K73" s="296"/>
      <c r="L73" s="296"/>
      <c r="M73" s="296"/>
      <c r="N73" s="401"/>
      <c r="O73" s="296"/>
      <c r="P73" s="296"/>
      <c r="Q73" s="296"/>
      <c r="R73" s="296"/>
      <c r="S73" s="296"/>
      <c r="T73" s="296"/>
      <c r="U73" s="296"/>
      <c r="V73" s="296"/>
      <c r="W73" s="296"/>
      <c r="X73" s="6"/>
    </row>
    <row r="74" spans="2:24" x14ac:dyDescent="0.15">
      <c r="B74" s="285" t="s">
        <v>59</v>
      </c>
      <c r="C74" s="302"/>
      <c r="D74" s="302"/>
      <c r="E74" s="302"/>
      <c r="F74" s="302"/>
      <c r="G74" s="302"/>
      <c r="H74" s="302"/>
      <c r="I74" s="302"/>
      <c r="J74" s="302"/>
      <c r="K74" s="302"/>
      <c r="L74" s="302"/>
      <c r="M74" s="302"/>
      <c r="N74" s="302"/>
      <c r="O74" s="302"/>
      <c r="P74" s="302"/>
      <c r="Q74" s="302"/>
      <c r="R74" s="308"/>
      <c r="S74" s="302"/>
      <c r="T74" s="302"/>
      <c r="U74" s="302"/>
      <c r="V74" s="302"/>
      <c r="W74" s="302"/>
      <c r="X74" s="303"/>
    </row>
    <row r="75" spans="2:24" x14ac:dyDescent="0.15">
      <c r="B75" s="12"/>
      <c r="C75" s="301"/>
      <c r="D75" s="304"/>
      <c r="E75" s="296"/>
      <c r="F75" s="296"/>
      <c r="G75" s="296"/>
      <c r="H75" s="296"/>
      <c r="I75" s="296"/>
      <c r="J75" s="296"/>
      <c r="K75" s="296"/>
      <c r="L75" s="296"/>
      <c r="M75" s="296"/>
      <c r="N75" s="296"/>
      <c r="O75" s="296"/>
      <c r="P75" s="296"/>
      <c r="Q75" s="296"/>
      <c r="R75" s="296"/>
      <c r="S75" s="296"/>
      <c r="T75" s="296"/>
      <c r="U75" s="296"/>
      <c r="V75" s="296"/>
      <c r="W75" s="296"/>
      <c r="X75" s="6"/>
    </row>
    <row r="76" spans="2:24" x14ac:dyDescent="0.15">
      <c r="B76" s="241" t="s">
        <v>212</v>
      </c>
      <c r="C76" s="205" t="s">
        <v>214</v>
      </c>
      <c r="D76" s="304"/>
      <c r="E76" s="14" t="s">
        <v>228</v>
      </c>
      <c r="F76" s="15"/>
      <c r="G76" s="15"/>
      <c r="H76" s="15"/>
      <c r="I76" s="15"/>
      <c r="J76" s="15"/>
      <c r="K76" s="15"/>
      <c r="L76" s="15"/>
      <c r="M76" s="15"/>
      <c r="N76" s="15"/>
      <c r="O76" s="15"/>
      <c r="P76" s="15"/>
      <c r="Q76" s="15"/>
      <c r="R76" s="15"/>
      <c r="S76" s="15"/>
      <c r="T76" s="15"/>
      <c r="U76" s="15"/>
      <c r="V76" s="15"/>
      <c r="W76" s="16"/>
      <c r="X76" s="6"/>
    </row>
    <row r="77" spans="2:24" x14ac:dyDescent="0.15">
      <c r="B77" s="12"/>
      <c r="C77" s="301"/>
      <c r="D77" s="304"/>
      <c r="E77" s="296"/>
      <c r="F77" s="296"/>
      <c r="G77" s="296"/>
      <c r="H77" s="296"/>
      <c r="I77" s="296"/>
      <c r="J77" s="296"/>
      <c r="K77" s="296"/>
      <c r="L77" s="296"/>
      <c r="M77" s="296"/>
      <c r="N77" s="296"/>
      <c r="O77" s="296"/>
      <c r="P77" s="296"/>
      <c r="Q77" s="296"/>
      <c r="R77" s="296"/>
      <c r="S77" s="296"/>
      <c r="T77" s="296"/>
      <c r="U77" s="296"/>
      <c r="V77" s="296"/>
      <c r="W77" s="296"/>
      <c r="X77" s="6"/>
    </row>
    <row r="78" spans="2:24" x14ac:dyDescent="0.15">
      <c r="B78" s="305" t="s">
        <v>216</v>
      </c>
      <c r="C78" s="306" t="s">
        <v>42</v>
      </c>
      <c r="D78" s="307"/>
      <c r="E78" s="308"/>
      <c r="F78" s="308"/>
      <c r="G78" s="308"/>
      <c r="H78" s="308"/>
      <c r="I78" s="308"/>
      <c r="J78" s="308"/>
      <c r="K78" s="308"/>
      <c r="L78" s="308"/>
      <c r="M78" s="308"/>
      <c r="N78" s="308"/>
      <c r="O78" s="308"/>
      <c r="P78" s="308"/>
      <c r="Q78" s="308"/>
      <c r="R78" s="308"/>
      <c r="S78" s="302"/>
      <c r="T78" s="302"/>
      <c r="U78" s="302"/>
      <c r="V78" s="302"/>
      <c r="W78" s="302"/>
      <c r="X78" s="303"/>
    </row>
    <row r="79" spans="2:24" x14ac:dyDescent="0.15">
      <c r="B79" s="234"/>
      <c r="C79" s="301"/>
      <c r="D79" s="304"/>
      <c r="E79" s="296"/>
      <c r="F79" s="296"/>
      <c r="G79" s="296"/>
      <c r="H79" s="296"/>
      <c r="I79" s="296"/>
      <c r="J79" s="296"/>
      <c r="K79" s="296"/>
      <c r="L79" s="296"/>
      <c r="M79" s="296"/>
      <c r="N79" s="296"/>
      <c r="O79" s="296"/>
      <c r="P79" s="296"/>
      <c r="Q79" s="296"/>
      <c r="R79" s="296"/>
      <c r="S79" s="296"/>
      <c r="T79" s="296"/>
      <c r="U79" s="296"/>
      <c r="V79" s="296"/>
      <c r="W79" s="296"/>
      <c r="X79" s="6"/>
    </row>
    <row r="80" spans="2:24" x14ac:dyDescent="0.15">
      <c r="B80" s="310" t="s">
        <v>49</v>
      </c>
      <c r="C80" s="431"/>
      <c r="D80" s="296"/>
      <c r="E80" s="311" t="s">
        <v>675</v>
      </c>
      <c r="F80" s="15" t="s">
        <v>676</v>
      </c>
      <c r="G80" s="15"/>
      <c r="H80" s="15"/>
      <c r="I80" s="15"/>
      <c r="J80" s="15"/>
      <c r="K80" s="15"/>
      <c r="L80" s="15"/>
      <c r="M80" s="15"/>
      <c r="N80" s="15"/>
      <c r="O80" s="15"/>
      <c r="P80" s="15"/>
      <c r="Q80" s="15"/>
      <c r="R80" s="15"/>
      <c r="S80" s="15"/>
      <c r="T80" s="15"/>
      <c r="U80" s="15"/>
      <c r="V80" s="15"/>
      <c r="W80" s="16"/>
      <c r="X80" s="6"/>
    </row>
    <row r="81" spans="2:24" x14ac:dyDescent="0.15">
      <c r="B81" s="12"/>
      <c r="C81" s="301"/>
      <c r="D81" s="304"/>
      <c r="E81" s="296"/>
      <c r="F81" s="296"/>
      <c r="G81" s="296"/>
      <c r="H81" s="296"/>
      <c r="I81" s="296"/>
      <c r="J81" s="296"/>
      <c r="K81" s="296"/>
      <c r="L81" s="296"/>
      <c r="M81" s="296"/>
      <c r="N81" s="296"/>
      <c r="O81" s="296"/>
      <c r="P81" s="296"/>
      <c r="Q81" s="296"/>
      <c r="R81" s="296"/>
      <c r="S81" s="296"/>
      <c r="T81" s="296"/>
      <c r="U81" s="296"/>
      <c r="V81" s="296"/>
      <c r="W81" s="296"/>
      <c r="X81" s="6"/>
    </row>
    <row r="82" spans="2:24" x14ac:dyDescent="0.15">
      <c r="B82" s="305" t="s">
        <v>217</v>
      </c>
      <c r="C82" s="306"/>
      <c r="D82" s="307"/>
      <c r="E82" s="308"/>
      <c r="F82" s="308"/>
      <c r="G82" s="308"/>
      <c r="H82" s="308"/>
      <c r="I82" s="308"/>
      <c r="J82" s="308"/>
      <c r="K82" s="308"/>
      <c r="L82" s="308"/>
      <c r="M82" s="308"/>
      <c r="N82" s="308"/>
      <c r="O82" s="308"/>
      <c r="P82" s="308"/>
      <c r="Q82" s="308"/>
      <c r="R82" s="308"/>
      <c r="S82" s="308"/>
      <c r="T82" s="308"/>
      <c r="U82" s="308"/>
      <c r="V82" s="308"/>
      <c r="W82" s="308"/>
      <c r="X82" s="309"/>
    </row>
    <row r="83" spans="2:24" x14ac:dyDescent="0.15">
      <c r="B83" s="12"/>
      <c r="C83" s="301"/>
      <c r="D83" s="304"/>
      <c r="E83" s="296"/>
      <c r="F83" s="296"/>
      <c r="G83" s="296"/>
      <c r="H83" s="296"/>
      <c r="I83" s="296"/>
      <c r="J83" s="296"/>
      <c r="K83" s="296"/>
      <c r="L83" s="296"/>
      <c r="M83" s="296"/>
      <c r="N83" s="296"/>
      <c r="O83" s="296"/>
      <c r="P83" s="296"/>
      <c r="Q83" s="296"/>
      <c r="R83" s="296"/>
      <c r="S83" s="296"/>
      <c r="T83" s="296"/>
      <c r="U83" s="296"/>
      <c r="V83" s="296"/>
      <c r="W83" s="296"/>
      <c r="X83" s="6"/>
    </row>
    <row r="84" spans="2:24" x14ac:dyDescent="0.15">
      <c r="B84" s="236" t="str">
        <f>B57</f>
        <v>Salarisschaal</v>
      </c>
      <c r="C84" s="312"/>
      <c r="D84" s="235">
        <f>IF(D61="","",D57)</f>
        <v>10</v>
      </c>
      <c r="E84" s="235">
        <f t="shared" ref="E84:R84" si="24">IF(E61="","",E57)</f>
        <v>15</v>
      </c>
      <c r="F84" s="235">
        <f t="shared" si="24"/>
        <v>20</v>
      </c>
      <c r="G84" s="235">
        <v>25</v>
      </c>
      <c r="H84" s="235">
        <f t="shared" si="24"/>
        <v>30</v>
      </c>
      <c r="I84" s="235">
        <f t="shared" si="24"/>
        <v>35</v>
      </c>
      <c r="J84" s="235">
        <f t="shared" si="24"/>
        <v>40</v>
      </c>
      <c r="K84" s="235">
        <f t="shared" si="24"/>
        <v>45</v>
      </c>
      <c r="L84" s="235">
        <f t="shared" si="24"/>
        <v>50</v>
      </c>
      <c r="M84" s="235">
        <f t="shared" si="24"/>
        <v>55</v>
      </c>
      <c r="N84" s="235">
        <f t="shared" si="24"/>
        <v>60</v>
      </c>
      <c r="O84" s="235">
        <f t="shared" si="24"/>
        <v>65</v>
      </c>
      <c r="P84" s="235">
        <f t="shared" si="24"/>
        <v>70</v>
      </c>
      <c r="Q84" s="235">
        <f t="shared" si="24"/>
        <v>75</v>
      </c>
      <c r="R84" s="235">
        <f t="shared" si="24"/>
        <v>80</v>
      </c>
      <c r="S84" s="12"/>
      <c r="T84" s="5"/>
      <c r="U84" s="5"/>
      <c r="V84" s="5"/>
      <c r="W84" s="5"/>
      <c r="X84" s="6"/>
    </row>
    <row r="85" spans="2:24" x14ac:dyDescent="0.15">
      <c r="B85" s="236" t="str">
        <f>B58</f>
        <v>Periodiek (gewogen gemiddelde)</v>
      </c>
      <c r="C85" s="312"/>
      <c r="D85" s="235">
        <f>IF(D61="","",D58)</f>
        <v>5</v>
      </c>
      <c r="E85" s="235">
        <f t="shared" ref="E85:R85" si="25">IF(E61="","",E58)</f>
        <v>5</v>
      </c>
      <c r="F85" s="235">
        <f t="shared" si="25"/>
        <v>5</v>
      </c>
      <c r="G85" s="235">
        <f t="shared" si="25"/>
        <v>5</v>
      </c>
      <c r="H85" s="235">
        <f t="shared" si="25"/>
        <v>6</v>
      </c>
      <c r="I85" s="235">
        <f t="shared" si="25"/>
        <v>6</v>
      </c>
      <c r="J85" s="235">
        <f t="shared" si="25"/>
        <v>8</v>
      </c>
      <c r="K85" s="235">
        <f t="shared" si="25"/>
        <v>6</v>
      </c>
      <c r="L85" s="235">
        <f t="shared" si="25"/>
        <v>6</v>
      </c>
      <c r="M85" s="235">
        <f t="shared" si="25"/>
        <v>6</v>
      </c>
      <c r="N85" s="235">
        <f t="shared" si="25"/>
        <v>8</v>
      </c>
      <c r="O85" s="235">
        <f t="shared" si="25"/>
        <v>8</v>
      </c>
      <c r="P85" s="235">
        <f t="shared" si="25"/>
        <v>5</v>
      </c>
      <c r="Q85" s="235">
        <f t="shared" si="25"/>
        <v>5</v>
      </c>
      <c r="R85" s="235">
        <f t="shared" si="25"/>
        <v>5</v>
      </c>
      <c r="S85" s="296"/>
      <c r="T85" s="296"/>
      <c r="U85" s="296"/>
      <c r="V85" s="296"/>
      <c r="W85" s="5"/>
      <c r="X85" s="6"/>
    </row>
    <row r="86" spans="2:24" x14ac:dyDescent="0.15">
      <c r="B86" s="236"/>
      <c r="C86" s="313"/>
      <c r="D86" s="238"/>
      <c r="E86" s="238"/>
      <c r="F86" s="238"/>
      <c r="G86" s="238"/>
      <c r="H86" s="238"/>
      <c r="I86" s="238"/>
      <c r="J86" s="238"/>
      <c r="K86" s="238"/>
      <c r="L86" s="238"/>
      <c r="M86" s="238"/>
      <c r="N86" s="238"/>
      <c r="O86" s="238"/>
      <c r="P86" s="238"/>
      <c r="Q86" s="238"/>
      <c r="R86" s="238"/>
      <c r="S86" s="296"/>
      <c r="T86" s="296"/>
      <c r="U86" s="296"/>
      <c r="V86" s="296"/>
      <c r="W86" s="5"/>
      <c r="X86" s="6"/>
    </row>
    <row r="87" spans="2:24" x14ac:dyDescent="0.15">
      <c r="B87" s="241" t="s">
        <v>218</v>
      </c>
      <c r="C87" s="314"/>
      <c r="D87" s="315">
        <f>IF(D61="","",D25*CAO_GHZ!$D$9)</f>
        <v>28319.592000000001</v>
      </c>
      <c r="E87" s="315">
        <f>IF(E61="","",E25*CAO_GHZ!$D$9)</f>
        <v>29006.552399999997</v>
      </c>
      <c r="F87" s="315">
        <f>IF(F61="","",F25*CAO_GHZ!$D$9)</f>
        <v>30534.6888</v>
      </c>
      <c r="G87" s="315">
        <f>IF(G61="","",G25*CAO_GHZ!$D$9)</f>
        <v>32357.236800000002</v>
      </c>
      <c r="H87" s="315">
        <f>IF(H61="","",H25*CAO_GHZ!$D$9)</f>
        <v>35413.509599999998</v>
      </c>
      <c r="I87" s="315">
        <f>IF(I61="","",I25*CAO_GHZ!$D$9)</f>
        <v>37418.312399999995</v>
      </c>
      <c r="J87" s="315">
        <f>IF(J61="","",J25*CAO_GHZ!$D$9)</f>
        <v>41512.035600000003</v>
      </c>
      <c r="K87" s="315">
        <f>IF(K61="","",K25*CAO_GHZ!$D$9)</f>
        <v>42507.427199999998</v>
      </c>
      <c r="L87" s="315">
        <f>IF(L61="","",L25*CAO_GHZ!$D$9)</f>
        <v>48816.247200000005</v>
      </c>
      <c r="M87" s="315">
        <f>IF(M61="","",M25*CAO_GHZ!$D$9)</f>
        <v>55307.322</v>
      </c>
      <c r="N87" s="315">
        <f>IF(N61="","",N25*CAO_GHZ!$D$9)</f>
        <v>66915.550799999997</v>
      </c>
      <c r="O87" s="315">
        <f>IF(O61="","",O25*CAO_GHZ!$D$9)</f>
        <v>75187.11480000001</v>
      </c>
      <c r="P87" s="315">
        <f>IF(P61="","",P25*CAO_GHZ!$D$9)</f>
        <v>82491.32640000002</v>
      </c>
      <c r="Q87" s="315">
        <f>IF(Q61="","",Q25*CAO_GHZ!$D$9)</f>
        <v>96931.5144</v>
      </c>
      <c r="R87" s="315">
        <f>IF(R61="","",R25*CAO_GHZ!$D$9)</f>
        <v>113558.76000000001</v>
      </c>
      <c r="S87" s="5"/>
      <c r="T87" s="5"/>
      <c r="U87" s="5"/>
      <c r="V87" s="5"/>
      <c r="W87" s="5"/>
      <c r="X87" s="6"/>
    </row>
    <row r="88" spans="2:24" x14ac:dyDescent="0.15">
      <c r="B88" s="241" t="s">
        <v>699</v>
      </c>
      <c r="C88" s="209"/>
      <c r="D88" s="316">
        <f>IF(D61="","",$C88)</f>
        <v>0</v>
      </c>
      <c r="E88" s="316">
        <f t="shared" ref="E88:R88" si="26">IF(E61="","",$C88)</f>
        <v>0</v>
      </c>
      <c r="F88" s="316">
        <f t="shared" si="26"/>
        <v>0</v>
      </c>
      <c r="G88" s="316">
        <f t="shared" si="26"/>
        <v>0</v>
      </c>
      <c r="H88" s="316">
        <f t="shared" si="26"/>
        <v>0</v>
      </c>
      <c r="I88" s="316">
        <f t="shared" si="26"/>
        <v>0</v>
      </c>
      <c r="J88" s="316">
        <f t="shared" si="26"/>
        <v>0</v>
      </c>
      <c r="K88" s="316">
        <f t="shared" si="26"/>
        <v>0</v>
      </c>
      <c r="L88" s="316">
        <f t="shared" si="26"/>
        <v>0</v>
      </c>
      <c r="M88" s="316">
        <f t="shared" si="26"/>
        <v>0</v>
      </c>
      <c r="N88" s="316">
        <f t="shared" si="26"/>
        <v>0</v>
      </c>
      <c r="O88" s="316">
        <f t="shared" si="26"/>
        <v>0</v>
      </c>
      <c r="P88" s="316">
        <f t="shared" si="26"/>
        <v>0</v>
      </c>
      <c r="Q88" s="316">
        <f t="shared" si="26"/>
        <v>0</v>
      </c>
      <c r="R88" s="316">
        <f t="shared" si="26"/>
        <v>0</v>
      </c>
      <c r="S88" s="5"/>
      <c r="T88" s="5"/>
      <c r="U88" s="5"/>
      <c r="V88" s="5"/>
      <c r="W88" s="5"/>
      <c r="X88" s="6"/>
    </row>
    <row r="89" spans="2:24" x14ac:dyDescent="0.15">
      <c r="B89" s="241" t="s">
        <v>700</v>
      </c>
      <c r="C89" s="210"/>
      <c r="D89" s="317">
        <f>IF(D61="","",$C89)</f>
        <v>0</v>
      </c>
      <c r="E89" s="317">
        <f t="shared" ref="E89:R89" si="27">IF(E61="","",$C89)</f>
        <v>0</v>
      </c>
      <c r="F89" s="317">
        <f t="shared" si="27"/>
        <v>0</v>
      </c>
      <c r="G89" s="317">
        <f t="shared" si="27"/>
        <v>0</v>
      </c>
      <c r="H89" s="317">
        <f t="shared" si="27"/>
        <v>0</v>
      </c>
      <c r="I89" s="317">
        <f t="shared" si="27"/>
        <v>0</v>
      </c>
      <c r="J89" s="317">
        <f t="shared" si="27"/>
        <v>0</v>
      </c>
      <c r="K89" s="317">
        <f t="shared" si="27"/>
        <v>0</v>
      </c>
      <c r="L89" s="317">
        <f t="shared" si="27"/>
        <v>0</v>
      </c>
      <c r="M89" s="317">
        <f t="shared" si="27"/>
        <v>0</v>
      </c>
      <c r="N89" s="317">
        <f t="shared" si="27"/>
        <v>0</v>
      </c>
      <c r="O89" s="317">
        <f t="shared" si="27"/>
        <v>0</v>
      </c>
      <c r="P89" s="317">
        <f t="shared" si="27"/>
        <v>0</v>
      </c>
      <c r="Q89" s="317">
        <f t="shared" si="27"/>
        <v>0</v>
      </c>
      <c r="R89" s="317">
        <f t="shared" si="27"/>
        <v>0</v>
      </c>
      <c r="S89" s="5"/>
      <c r="T89" s="5"/>
      <c r="U89" s="5"/>
      <c r="V89" s="5"/>
      <c r="W89" s="5"/>
      <c r="X89" s="6"/>
    </row>
    <row r="90" spans="2:24" ht="11.25" thickBot="1" x14ac:dyDescent="0.2">
      <c r="B90" s="241" t="s">
        <v>219</v>
      </c>
      <c r="C90" s="314"/>
      <c r="D90" s="315">
        <f>IF(D61="","",(D87-D89)*D88)</f>
        <v>0</v>
      </c>
      <c r="E90" s="315">
        <f t="shared" ref="E90:R90" si="28">IF(E61="","",(E87-E89)*E88)</f>
        <v>0</v>
      </c>
      <c r="F90" s="315">
        <f t="shared" si="28"/>
        <v>0</v>
      </c>
      <c r="G90" s="315">
        <f t="shared" si="28"/>
        <v>0</v>
      </c>
      <c r="H90" s="315">
        <f t="shared" si="28"/>
        <v>0</v>
      </c>
      <c r="I90" s="315">
        <f t="shared" si="28"/>
        <v>0</v>
      </c>
      <c r="J90" s="315">
        <f t="shared" si="28"/>
        <v>0</v>
      </c>
      <c r="K90" s="315">
        <f t="shared" si="28"/>
        <v>0</v>
      </c>
      <c r="L90" s="315">
        <f t="shared" si="28"/>
        <v>0</v>
      </c>
      <c r="M90" s="315">
        <f t="shared" si="28"/>
        <v>0</v>
      </c>
      <c r="N90" s="315">
        <f t="shared" si="28"/>
        <v>0</v>
      </c>
      <c r="O90" s="315">
        <f t="shared" si="28"/>
        <v>0</v>
      </c>
      <c r="P90" s="315">
        <f t="shared" si="28"/>
        <v>0</v>
      </c>
      <c r="Q90" s="315">
        <f t="shared" si="28"/>
        <v>0</v>
      </c>
      <c r="R90" s="315">
        <f t="shared" si="28"/>
        <v>0</v>
      </c>
      <c r="S90" s="5"/>
      <c r="T90" s="5"/>
      <c r="U90" s="5"/>
      <c r="V90" s="5"/>
      <c r="W90" s="5"/>
      <c r="X90" s="6"/>
    </row>
    <row r="91" spans="2:24" ht="12" thickTop="1" thickBot="1" x14ac:dyDescent="0.2">
      <c r="B91" s="503" t="s">
        <v>245</v>
      </c>
      <c r="C91" s="318">
        <f>Data_overig!B36</f>
        <v>0.5</v>
      </c>
      <c r="D91" s="319">
        <f>IF(D61="","",(D90/D87)*$C91)</f>
        <v>0</v>
      </c>
      <c r="E91" s="319">
        <f t="shared" ref="E91:R91" si="29">IF(E61="","",(E90/E87)*$C91)</f>
        <v>0</v>
      </c>
      <c r="F91" s="319">
        <f t="shared" si="29"/>
        <v>0</v>
      </c>
      <c r="G91" s="319">
        <f t="shared" si="29"/>
        <v>0</v>
      </c>
      <c r="H91" s="319">
        <f t="shared" si="29"/>
        <v>0</v>
      </c>
      <c r="I91" s="319">
        <f t="shared" si="29"/>
        <v>0</v>
      </c>
      <c r="J91" s="319">
        <f t="shared" si="29"/>
        <v>0</v>
      </c>
      <c r="K91" s="319">
        <f t="shared" si="29"/>
        <v>0</v>
      </c>
      <c r="L91" s="319">
        <f t="shared" si="29"/>
        <v>0</v>
      </c>
      <c r="M91" s="319">
        <f t="shared" si="29"/>
        <v>0</v>
      </c>
      <c r="N91" s="319">
        <f t="shared" si="29"/>
        <v>0</v>
      </c>
      <c r="O91" s="319">
        <f t="shared" si="29"/>
        <v>0</v>
      </c>
      <c r="P91" s="319">
        <f t="shared" si="29"/>
        <v>0</v>
      </c>
      <c r="Q91" s="319">
        <f t="shared" si="29"/>
        <v>0</v>
      </c>
      <c r="R91" s="319">
        <f t="shared" si="29"/>
        <v>0</v>
      </c>
      <c r="S91" s="5"/>
      <c r="T91" s="5"/>
      <c r="U91" s="5"/>
      <c r="V91" s="5"/>
      <c r="W91" s="5"/>
      <c r="X91" s="6"/>
    </row>
    <row r="92" spans="2:24" ht="11.25" thickTop="1" x14ac:dyDescent="0.15">
      <c r="B92" s="241" t="s">
        <v>701</v>
      </c>
      <c r="C92" s="209"/>
      <c r="D92" s="316">
        <f>IF(D61="","",$C92)</f>
        <v>0</v>
      </c>
      <c r="E92" s="316">
        <f t="shared" ref="E92:R92" si="30">IF(E61="","",$C92)</f>
        <v>0</v>
      </c>
      <c r="F92" s="316">
        <f t="shared" si="30"/>
        <v>0</v>
      </c>
      <c r="G92" s="316">
        <f t="shared" si="30"/>
        <v>0</v>
      </c>
      <c r="H92" s="316">
        <f t="shared" si="30"/>
        <v>0</v>
      </c>
      <c r="I92" s="316">
        <f t="shared" si="30"/>
        <v>0</v>
      </c>
      <c r="J92" s="316">
        <f t="shared" si="30"/>
        <v>0</v>
      </c>
      <c r="K92" s="316">
        <f t="shared" si="30"/>
        <v>0</v>
      </c>
      <c r="L92" s="316">
        <f t="shared" si="30"/>
        <v>0</v>
      </c>
      <c r="M92" s="316">
        <f t="shared" si="30"/>
        <v>0</v>
      </c>
      <c r="N92" s="316">
        <f t="shared" si="30"/>
        <v>0</v>
      </c>
      <c r="O92" s="316">
        <f t="shared" si="30"/>
        <v>0</v>
      </c>
      <c r="P92" s="316">
        <f t="shared" si="30"/>
        <v>0</v>
      </c>
      <c r="Q92" s="316">
        <f t="shared" si="30"/>
        <v>0</v>
      </c>
      <c r="R92" s="316">
        <f t="shared" si="30"/>
        <v>0</v>
      </c>
      <c r="S92" s="5"/>
      <c r="T92" s="5"/>
      <c r="U92" s="5"/>
      <c r="V92" s="5"/>
      <c r="W92" s="5"/>
      <c r="X92" s="6"/>
    </row>
    <row r="93" spans="2:24" x14ac:dyDescent="0.15">
      <c r="B93" s="241" t="s">
        <v>702</v>
      </c>
      <c r="C93" s="210"/>
      <c r="D93" s="317">
        <f>IF(D61="","",$C93)</f>
        <v>0</v>
      </c>
      <c r="E93" s="317">
        <f t="shared" ref="E93:R93" si="31">IF(E61="","",$C93)</f>
        <v>0</v>
      </c>
      <c r="F93" s="317">
        <f t="shared" si="31"/>
        <v>0</v>
      </c>
      <c r="G93" s="317">
        <f t="shared" si="31"/>
        <v>0</v>
      </c>
      <c r="H93" s="317">
        <f t="shared" si="31"/>
        <v>0</v>
      </c>
      <c r="I93" s="317">
        <f t="shared" si="31"/>
        <v>0</v>
      </c>
      <c r="J93" s="317">
        <f t="shared" si="31"/>
        <v>0</v>
      </c>
      <c r="K93" s="317">
        <f t="shared" si="31"/>
        <v>0</v>
      </c>
      <c r="L93" s="317">
        <f t="shared" si="31"/>
        <v>0</v>
      </c>
      <c r="M93" s="317">
        <f t="shared" si="31"/>
        <v>0</v>
      </c>
      <c r="N93" s="317">
        <f t="shared" si="31"/>
        <v>0</v>
      </c>
      <c r="O93" s="317">
        <f t="shared" si="31"/>
        <v>0</v>
      </c>
      <c r="P93" s="317">
        <f t="shared" si="31"/>
        <v>0</v>
      </c>
      <c r="Q93" s="317">
        <f t="shared" si="31"/>
        <v>0</v>
      </c>
      <c r="R93" s="317">
        <f t="shared" si="31"/>
        <v>0</v>
      </c>
      <c r="S93" s="5"/>
      <c r="T93" s="5"/>
      <c r="U93" s="5"/>
      <c r="V93" s="5"/>
      <c r="W93" s="5"/>
      <c r="X93" s="6"/>
    </row>
    <row r="94" spans="2:24" ht="11.25" thickBot="1" x14ac:dyDescent="0.2">
      <c r="B94" s="320" t="s">
        <v>220</v>
      </c>
      <c r="C94" s="321"/>
      <c r="D94" s="322">
        <f>IF(D61="","",(D87-D93)*D92)</f>
        <v>0</v>
      </c>
      <c r="E94" s="322">
        <f t="shared" ref="E94:R94" si="32">IF(E61="","",(E87-E93)*E92)</f>
        <v>0</v>
      </c>
      <c r="F94" s="322">
        <f t="shared" si="32"/>
        <v>0</v>
      </c>
      <c r="G94" s="322">
        <f t="shared" si="32"/>
        <v>0</v>
      </c>
      <c r="H94" s="322">
        <f t="shared" si="32"/>
        <v>0</v>
      </c>
      <c r="I94" s="322">
        <f t="shared" si="32"/>
        <v>0</v>
      </c>
      <c r="J94" s="322">
        <f t="shared" si="32"/>
        <v>0</v>
      </c>
      <c r="K94" s="322">
        <f t="shared" si="32"/>
        <v>0</v>
      </c>
      <c r="L94" s="322">
        <f t="shared" si="32"/>
        <v>0</v>
      </c>
      <c r="M94" s="322">
        <f t="shared" si="32"/>
        <v>0</v>
      </c>
      <c r="N94" s="322">
        <f t="shared" si="32"/>
        <v>0</v>
      </c>
      <c r="O94" s="322">
        <f t="shared" si="32"/>
        <v>0</v>
      </c>
      <c r="P94" s="322">
        <f t="shared" si="32"/>
        <v>0</v>
      </c>
      <c r="Q94" s="322">
        <f t="shared" si="32"/>
        <v>0</v>
      </c>
      <c r="R94" s="322">
        <f t="shared" si="32"/>
        <v>0</v>
      </c>
      <c r="S94" s="5"/>
      <c r="T94" s="5"/>
      <c r="U94" s="5"/>
      <c r="V94" s="5"/>
      <c r="W94" s="5"/>
      <c r="X94" s="6"/>
    </row>
    <row r="95" spans="2:24" ht="12" thickTop="1" thickBot="1" x14ac:dyDescent="0.2">
      <c r="B95" s="503" t="s">
        <v>246</v>
      </c>
      <c r="C95" s="318">
        <f>Data_overig!B39</f>
        <v>0.5</v>
      </c>
      <c r="D95" s="319">
        <f>IF(D61="","",(D94/D87)*$C95)</f>
        <v>0</v>
      </c>
      <c r="E95" s="319">
        <f t="shared" ref="E95:R95" si="33">IF(E61="","",(E94/E87)*$C95)</f>
        <v>0</v>
      </c>
      <c r="F95" s="319">
        <f t="shared" si="33"/>
        <v>0</v>
      </c>
      <c r="G95" s="319">
        <f t="shared" si="33"/>
        <v>0</v>
      </c>
      <c r="H95" s="319">
        <f t="shared" si="33"/>
        <v>0</v>
      </c>
      <c r="I95" s="319">
        <f t="shared" si="33"/>
        <v>0</v>
      </c>
      <c r="J95" s="319">
        <f t="shared" si="33"/>
        <v>0</v>
      </c>
      <c r="K95" s="319">
        <f t="shared" si="33"/>
        <v>0</v>
      </c>
      <c r="L95" s="319">
        <f t="shared" si="33"/>
        <v>0</v>
      </c>
      <c r="M95" s="319">
        <f t="shared" si="33"/>
        <v>0</v>
      </c>
      <c r="N95" s="319">
        <f t="shared" si="33"/>
        <v>0</v>
      </c>
      <c r="O95" s="319">
        <f t="shared" si="33"/>
        <v>0</v>
      </c>
      <c r="P95" s="319">
        <f t="shared" si="33"/>
        <v>0</v>
      </c>
      <c r="Q95" s="319">
        <f t="shared" si="33"/>
        <v>0</v>
      </c>
      <c r="R95" s="319">
        <f t="shared" si="33"/>
        <v>0</v>
      </c>
      <c r="S95" s="5"/>
      <c r="T95" s="5"/>
      <c r="U95" s="5"/>
      <c r="V95" s="5"/>
      <c r="W95" s="5"/>
      <c r="X95" s="6"/>
    </row>
    <row r="96" spans="2:24" ht="11.25" thickTop="1" x14ac:dyDescent="0.15">
      <c r="B96" s="250" t="s">
        <v>221</v>
      </c>
      <c r="C96" s="323"/>
      <c r="D96" s="324">
        <f>IF(D61="","",D95+D91)</f>
        <v>0</v>
      </c>
      <c r="E96" s="324">
        <f t="shared" ref="E96:R96" si="34">IF(E61="","",E95+E91)</f>
        <v>0</v>
      </c>
      <c r="F96" s="324">
        <f t="shared" si="34"/>
        <v>0</v>
      </c>
      <c r="G96" s="324">
        <f t="shared" si="34"/>
        <v>0</v>
      </c>
      <c r="H96" s="324">
        <f t="shared" si="34"/>
        <v>0</v>
      </c>
      <c r="I96" s="324">
        <f t="shared" si="34"/>
        <v>0</v>
      </c>
      <c r="J96" s="324">
        <f t="shared" si="34"/>
        <v>0</v>
      </c>
      <c r="K96" s="324">
        <f t="shared" si="34"/>
        <v>0</v>
      </c>
      <c r="L96" s="324">
        <f t="shared" si="34"/>
        <v>0</v>
      </c>
      <c r="M96" s="324">
        <f t="shared" si="34"/>
        <v>0</v>
      </c>
      <c r="N96" s="324">
        <f t="shared" si="34"/>
        <v>0</v>
      </c>
      <c r="O96" s="324">
        <f t="shared" si="34"/>
        <v>0</v>
      </c>
      <c r="P96" s="324">
        <f t="shared" si="34"/>
        <v>0</v>
      </c>
      <c r="Q96" s="324">
        <f t="shared" si="34"/>
        <v>0</v>
      </c>
      <c r="R96" s="324">
        <f t="shared" si="34"/>
        <v>0</v>
      </c>
      <c r="S96" s="5"/>
      <c r="T96" s="5"/>
      <c r="U96" s="5"/>
      <c r="V96" s="5"/>
      <c r="W96" s="5"/>
      <c r="X96" s="6"/>
    </row>
    <row r="97" spans="2:24" x14ac:dyDescent="0.15">
      <c r="B97" s="12"/>
      <c r="C97" s="301"/>
      <c r="D97" s="304"/>
      <c r="E97" s="296"/>
      <c r="F97" s="296"/>
      <c r="G97" s="296"/>
      <c r="H97" s="296"/>
      <c r="I97" s="296"/>
      <c r="J97" s="296"/>
      <c r="K97" s="296"/>
      <c r="L97" s="296"/>
      <c r="M97" s="296"/>
      <c r="N97" s="296"/>
      <c r="O97" s="296"/>
      <c r="P97" s="296"/>
      <c r="Q97" s="296"/>
      <c r="R97" s="296"/>
      <c r="S97" s="5"/>
      <c r="T97" s="5"/>
      <c r="U97" s="5"/>
      <c r="V97" s="5"/>
      <c r="W97" s="5"/>
      <c r="X97" s="6"/>
    </row>
    <row r="98" spans="2:24" x14ac:dyDescent="0.15">
      <c r="B98" s="241" t="s">
        <v>222</v>
      </c>
      <c r="C98" s="203"/>
      <c r="D98" s="304"/>
      <c r="E98" s="499" t="s">
        <v>704</v>
      </c>
      <c r="F98" s="15"/>
      <c r="G98" s="15"/>
      <c r="H98" s="15"/>
      <c r="I98" s="15"/>
      <c r="J98" s="15"/>
      <c r="K98" s="15"/>
      <c r="L98" s="15"/>
      <c r="M98" s="15"/>
      <c r="N98" s="15"/>
      <c r="O98" s="15"/>
      <c r="P98" s="15"/>
      <c r="Q98" s="15"/>
      <c r="R98" s="15"/>
      <c r="S98" s="15"/>
      <c r="T98" s="15"/>
      <c r="U98" s="15"/>
      <c r="V98" s="15"/>
      <c r="W98" s="16"/>
      <c r="X98" s="6"/>
    </row>
    <row r="99" spans="2:24" x14ac:dyDescent="0.15">
      <c r="B99" s="241" t="s">
        <v>204</v>
      </c>
      <c r="C99" s="203"/>
      <c r="D99" s="304"/>
      <c r="E99" s="500" t="s">
        <v>651</v>
      </c>
      <c r="F99" s="15"/>
      <c r="G99" s="15"/>
      <c r="H99" s="15"/>
      <c r="I99" s="15"/>
      <c r="J99" s="15"/>
      <c r="K99" s="15"/>
      <c r="L99" s="15"/>
      <c r="M99" s="15"/>
      <c r="N99" s="15"/>
      <c r="O99" s="15"/>
      <c r="P99" s="15"/>
      <c r="Q99" s="15"/>
      <c r="R99" s="15"/>
      <c r="S99" s="15"/>
      <c r="T99" s="15"/>
      <c r="U99" s="15"/>
      <c r="V99" s="15"/>
      <c r="W99" s="16"/>
      <c r="X99" s="6"/>
    </row>
    <row r="100" spans="2:24" x14ac:dyDescent="0.15">
      <c r="B100" s="241" t="s">
        <v>206</v>
      </c>
      <c r="C100" s="203"/>
      <c r="D100" s="304"/>
      <c r="E100" s="311">
        <v>6.6799999999999998E-2</v>
      </c>
      <c r="F100" s="15" t="s">
        <v>652</v>
      </c>
      <c r="G100" s="15"/>
      <c r="H100" s="15"/>
      <c r="I100" s="15"/>
      <c r="J100" s="15"/>
      <c r="K100" s="15"/>
      <c r="L100" s="15"/>
      <c r="M100" s="15"/>
      <c r="N100" s="15"/>
      <c r="O100" s="15"/>
      <c r="P100" s="15"/>
      <c r="Q100" s="15"/>
      <c r="R100" s="15"/>
      <c r="S100" s="15"/>
      <c r="T100" s="15"/>
      <c r="U100" s="15"/>
      <c r="V100" s="15"/>
      <c r="W100" s="16"/>
      <c r="X100" s="6"/>
    </row>
    <row r="101" spans="2:24" x14ac:dyDescent="0.15">
      <c r="B101" s="241" t="s">
        <v>207</v>
      </c>
      <c r="C101" s="203"/>
      <c r="D101" s="304"/>
      <c r="E101" s="119" t="s">
        <v>247</v>
      </c>
      <c r="F101" s="15"/>
      <c r="G101" s="15"/>
      <c r="H101" s="15"/>
      <c r="I101" s="15"/>
      <c r="J101" s="15"/>
      <c r="K101" s="15"/>
      <c r="L101" s="15"/>
      <c r="M101" s="15"/>
      <c r="N101" s="15"/>
      <c r="O101" s="15"/>
      <c r="P101" s="15"/>
      <c r="Q101" s="15"/>
      <c r="R101" s="15"/>
      <c r="S101" s="15"/>
      <c r="T101" s="15"/>
      <c r="U101" s="15"/>
      <c r="V101" s="15"/>
      <c r="W101" s="16"/>
      <c r="X101" s="6"/>
    </row>
    <row r="102" spans="2:24" ht="11.25" thickBot="1" x14ac:dyDescent="0.2">
      <c r="B102" s="320" t="s">
        <v>208</v>
      </c>
      <c r="C102" s="211"/>
      <c r="D102" s="304"/>
      <c r="E102" s="14" t="s">
        <v>305</v>
      </c>
      <c r="F102" s="15"/>
      <c r="G102" s="15"/>
      <c r="H102" s="15"/>
      <c r="I102" s="15"/>
      <c r="J102" s="15"/>
      <c r="K102" s="15"/>
      <c r="L102" s="15"/>
      <c r="M102" s="15"/>
      <c r="N102" s="15"/>
      <c r="O102" s="15"/>
      <c r="P102" s="15"/>
      <c r="Q102" s="15"/>
      <c r="R102" s="15"/>
      <c r="S102" s="15"/>
      <c r="T102" s="15"/>
      <c r="U102" s="15"/>
      <c r="V102" s="15"/>
      <c r="W102" s="16"/>
      <c r="X102" s="6"/>
    </row>
    <row r="103" spans="2:24" ht="11.25" thickTop="1" x14ac:dyDescent="0.15">
      <c r="B103" s="250" t="s">
        <v>229</v>
      </c>
      <c r="C103" s="325">
        <f>SUM(C98:C102)</f>
        <v>0</v>
      </c>
      <c r="D103" s="304"/>
      <c r="E103" s="296"/>
      <c r="F103" s="296"/>
      <c r="G103" s="296"/>
      <c r="H103" s="296"/>
      <c r="I103" s="296"/>
      <c r="J103" s="296"/>
      <c r="K103" s="296"/>
      <c r="L103" s="296"/>
      <c r="M103" s="296"/>
      <c r="N103" s="296"/>
      <c r="O103" s="296"/>
      <c r="P103" s="296"/>
      <c r="Q103" s="296"/>
      <c r="R103" s="296"/>
      <c r="S103" s="5"/>
      <c r="T103" s="5"/>
      <c r="U103" s="5"/>
      <c r="V103" s="5"/>
      <c r="W103" s="5"/>
      <c r="X103" s="6"/>
    </row>
    <row r="104" spans="2:24" x14ac:dyDescent="0.15">
      <c r="B104" s="12"/>
      <c r="C104" s="301"/>
      <c r="D104" s="304"/>
      <c r="E104" s="296"/>
      <c r="F104" s="296"/>
      <c r="G104" s="296"/>
      <c r="H104" s="296"/>
      <c r="I104" s="296"/>
      <c r="J104" s="296"/>
      <c r="K104" s="296"/>
      <c r="L104" s="296"/>
      <c r="M104" s="296"/>
      <c r="N104" s="296"/>
      <c r="O104" s="296"/>
      <c r="P104" s="296"/>
      <c r="Q104" s="296"/>
      <c r="R104" s="296"/>
      <c r="S104" s="5"/>
      <c r="T104" s="5"/>
      <c r="U104" s="5"/>
      <c r="V104" s="5"/>
      <c r="W104" s="5"/>
      <c r="X104" s="6"/>
    </row>
    <row r="105" spans="2:24" x14ac:dyDescent="0.15">
      <c r="B105" s="310" t="s">
        <v>78</v>
      </c>
      <c r="C105" s="326"/>
      <c r="D105" s="327">
        <f>IF(D61="",0%,D96+$C103)</f>
        <v>0</v>
      </c>
      <c r="E105" s="327">
        <f t="shared" ref="E105:R105" si="35">IF(E61="",0%,E96+$C103)</f>
        <v>0</v>
      </c>
      <c r="F105" s="327">
        <f t="shared" si="35"/>
        <v>0</v>
      </c>
      <c r="G105" s="327">
        <f t="shared" si="35"/>
        <v>0</v>
      </c>
      <c r="H105" s="327">
        <f t="shared" si="35"/>
        <v>0</v>
      </c>
      <c r="I105" s="327">
        <f t="shared" si="35"/>
        <v>0</v>
      </c>
      <c r="J105" s="327">
        <f t="shared" si="35"/>
        <v>0</v>
      </c>
      <c r="K105" s="327">
        <f t="shared" si="35"/>
        <v>0</v>
      </c>
      <c r="L105" s="327">
        <f t="shared" si="35"/>
        <v>0</v>
      </c>
      <c r="M105" s="327">
        <f t="shared" si="35"/>
        <v>0</v>
      </c>
      <c r="N105" s="327">
        <f t="shared" si="35"/>
        <v>0</v>
      </c>
      <c r="O105" s="327">
        <f t="shared" si="35"/>
        <v>0</v>
      </c>
      <c r="P105" s="327">
        <f t="shared" si="35"/>
        <v>0</v>
      </c>
      <c r="Q105" s="327">
        <f t="shared" si="35"/>
        <v>0</v>
      </c>
      <c r="R105" s="327">
        <f t="shared" si="35"/>
        <v>0</v>
      </c>
      <c r="S105" s="5"/>
      <c r="T105" s="5"/>
      <c r="U105" s="5"/>
      <c r="V105" s="5"/>
      <c r="W105" s="5"/>
      <c r="X105" s="6"/>
    </row>
    <row r="106" spans="2:24" x14ac:dyDescent="0.15">
      <c r="B106" s="234"/>
      <c r="C106" s="328"/>
      <c r="D106" s="329"/>
      <c r="E106" s="329"/>
      <c r="F106" s="329"/>
      <c r="G106" s="329"/>
      <c r="H106" s="329"/>
      <c r="I106" s="329"/>
      <c r="J106" s="296"/>
      <c r="K106" s="296"/>
      <c r="L106" s="296"/>
      <c r="M106" s="296"/>
      <c r="N106" s="296"/>
      <c r="O106" s="296"/>
      <c r="P106" s="296"/>
      <c r="Q106" s="296"/>
      <c r="R106" s="296"/>
      <c r="S106" s="5"/>
      <c r="T106" s="5"/>
      <c r="U106" s="5"/>
      <c r="V106" s="5"/>
      <c r="W106" s="5"/>
      <c r="X106" s="6"/>
    </row>
    <row r="107" spans="2:24" x14ac:dyDescent="0.15">
      <c r="B107" s="285" t="s">
        <v>227</v>
      </c>
      <c r="C107" s="330"/>
      <c r="D107" s="327">
        <f>IF($C$76="Opslag",$C$80,D105)</f>
        <v>0</v>
      </c>
      <c r="E107" s="327">
        <f t="shared" ref="E107:R107" si="36">IF($C$76="Opslag",$C$80,E105)</f>
        <v>0</v>
      </c>
      <c r="F107" s="327">
        <f t="shared" si="36"/>
        <v>0</v>
      </c>
      <c r="G107" s="327">
        <f t="shared" si="36"/>
        <v>0</v>
      </c>
      <c r="H107" s="327">
        <f t="shared" si="36"/>
        <v>0</v>
      </c>
      <c r="I107" s="327">
        <f>IF($C$76="Opslag",$C$80,I105)</f>
        <v>0</v>
      </c>
      <c r="J107" s="327">
        <f t="shared" si="36"/>
        <v>0</v>
      </c>
      <c r="K107" s="327">
        <f t="shared" si="36"/>
        <v>0</v>
      </c>
      <c r="L107" s="327">
        <f>IF($C$76="Opslag",$C$80,L105)</f>
        <v>0</v>
      </c>
      <c r="M107" s="327">
        <f t="shared" si="36"/>
        <v>0</v>
      </c>
      <c r="N107" s="327">
        <f t="shared" si="36"/>
        <v>0</v>
      </c>
      <c r="O107" s="327">
        <f t="shared" si="36"/>
        <v>0</v>
      </c>
      <c r="P107" s="327">
        <f t="shared" si="36"/>
        <v>0</v>
      </c>
      <c r="Q107" s="327">
        <f t="shared" si="36"/>
        <v>0</v>
      </c>
      <c r="R107" s="327">
        <f t="shared" si="36"/>
        <v>0</v>
      </c>
      <c r="S107" s="5"/>
      <c r="T107" s="5"/>
      <c r="U107" s="5"/>
      <c r="V107" s="5"/>
      <c r="W107" s="5"/>
      <c r="X107" s="6"/>
    </row>
    <row r="108" spans="2:24" x14ac:dyDescent="0.15">
      <c r="B108" s="331"/>
      <c r="C108" s="296"/>
      <c r="D108" s="296"/>
      <c r="E108" s="296"/>
      <c r="H108" s="296"/>
      <c r="I108" s="296"/>
      <c r="J108" s="296"/>
      <c r="K108" s="296"/>
      <c r="L108" s="296"/>
      <c r="M108" s="296"/>
      <c r="N108" s="296"/>
      <c r="O108" s="296"/>
      <c r="P108" s="296"/>
      <c r="Q108" s="296"/>
      <c r="R108" s="296"/>
      <c r="S108" s="8"/>
      <c r="T108" s="8"/>
      <c r="U108" s="8"/>
      <c r="V108" s="8"/>
      <c r="W108" s="8"/>
      <c r="X108" s="9"/>
    </row>
    <row r="109" spans="2:24" x14ac:dyDescent="0.15">
      <c r="B109" s="217"/>
      <c r="C109" s="217"/>
      <c r="D109" s="217"/>
      <c r="E109" s="217"/>
      <c r="F109" s="217"/>
      <c r="G109" s="217"/>
      <c r="H109" s="217"/>
      <c r="I109" s="217"/>
      <c r="J109" s="217"/>
      <c r="K109" s="217"/>
      <c r="L109" s="217"/>
      <c r="M109" s="217"/>
      <c r="N109" s="217"/>
      <c r="O109" s="217"/>
      <c r="P109" s="217"/>
      <c r="Q109" s="217"/>
      <c r="R109" s="217"/>
      <c r="S109" s="5"/>
      <c r="T109" s="5"/>
      <c r="U109" s="5"/>
      <c r="V109" s="5"/>
      <c r="W109" s="8"/>
    </row>
    <row r="110" spans="2:24" x14ac:dyDescent="0.15">
      <c r="B110" s="223" t="s">
        <v>267</v>
      </c>
      <c r="C110" s="224"/>
      <c r="D110" s="225"/>
      <c r="E110" s="225"/>
      <c r="F110" s="225"/>
      <c r="G110" s="225"/>
      <c r="H110" s="225"/>
      <c r="I110" s="225"/>
      <c r="J110" s="225"/>
      <c r="K110" s="225"/>
      <c r="L110" s="225"/>
      <c r="M110" s="225"/>
      <c r="N110" s="225"/>
      <c r="O110" s="225"/>
      <c r="P110" s="225"/>
      <c r="Q110" s="225"/>
      <c r="R110" s="225"/>
      <c r="S110" s="225"/>
      <c r="T110" s="225"/>
      <c r="U110" s="225"/>
      <c r="V110" s="225"/>
      <c r="W110" s="225"/>
      <c r="X110" s="226"/>
    </row>
    <row r="111" spans="2:24" x14ac:dyDescent="0.15">
      <c r="B111" s="284"/>
      <c r="C111" s="5"/>
      <c r="D111" s="5"/>
      <c r="E111" s="5"/>
      <c r="F111" s="5"/>
      <c r="G111" s="5"/>
      <c r="H111" s="5"/>
      <c r="I111" s="5"/>
      <c r="J111" s="5"/>
      <c r="K111" s="5"/>
      <c r="L111" s="5"/>
      <c r="M111" s="5"/>
      <c r="N111" s="5"/>
      <c r="O111" s="5"/>
      <c r="P111" s="5"/>
      <c r="Q111" s="5"/>
      <c r="R111" s="5"/>
      <c r="S111" s="5"/>
      <c r="T111" s="5"/>
      <c r="U111" s="5"/>
      <c r="V111" s="5"/>
      <c r="W111" s="5"/>
      <c r="X111" s="6"/>
    </row>
    <row r="112" spans="2:24" x14ac:dyDescent="0.15">
      <c r="B112" s="332"/>
      <c r="C112" s="229" t="s">
        <v>188</v>
      </c>
      <c r="D112" s="229" t="s">
        <v>189</v>
      </c>
      <c r="E112" s="229" t="s">
        <v>76</v>
      </c>
      <c r="F112" s="229"/>
      <c r="G112" s="229"/>
      <c r="H112" s="229"/>
      <c r="I112" s="229"/>
      <c r="J112" s="229"/>
      <c r="K112" s="229"/>
      <c r="L112" s="229"/>
      <c r="M112" s="229"/>
      <c r="N112" s="229"/>
      <c r="O112" s="229"/>
      <c r="P112" s="229"/>
      <c r="Q112" s="229"/>
      <c r="R112" s="229"/>
      <c r="S112" s="229"/>
      <c r="T112" s="229"/>
      <c r="U112" s="229"/>
      <c r="V112" s="229"/>
      <c r="W112" s="229"/>
      <c r="X112" s="231"/>
    </row>
    <row r="113" spans="2:24" x14ac:dyDescent="0.15">
      <c r="B113" s="12"/>
      <c r="C113" s="5"/>
      <c r="D113" s="5"/>
      <c r="E113" s="5"/>
      <c r="F113" s="5"/>
      <c r="G113" s="5"/>
      <c r="H113" s="5"/>
      <c r="I113" s="5"/>
      <c r="J113" s="5"/>
      <c r="K113" s="5"/>
      <c r="L113" s="5"/>
      <c r="M113" s="5"/>
      <c r="N113" s="5"/>
      <c r="O113" s="5"/>
      <c r="P113" s="5"/>
      <c r="Q113" s="5"/>
      <c r="R113" s="5"/>
      <c r="S113" s="5"/>
      <c r="T113" s="5"/>
      <c r="U113" s="5"/>
      <c r="V113" s="5"/>
      <c r="W113" s="5"/>
      <c r="X113" s="6"/>
    </row>
    <row r="114" spans="2:24" x14ac:dyDescent="0.15">
      <c r="B114" s="241" t="s">
        <v>268</v>
      </c>
      <c r="C114" s="393"/>
      <c r="D114" s="393"/>
      <c r="E114" s="219">
        <f>SUM(C114:D114)</f>
        <v>0</v>
      </c>
      <c r="F114" s="5"/>
      <c r="G114" s="5"/>
      <c r="H114" s="5"/>
      <c r="I114" s="5"/>
      <c r="J114" s="5"/>
      <c r="K114" s="5"/>
      <c r="L114" s="5"/>
      <c r="M114" s="5"/>
      <c r="N114" s="5"/>
      <c r="O114" s="5"/>
      <c r="P114" s="5"/>
      <c r="Q114" s="5"/>
      <c r="R114" s="5"/>
      <c r="S114" s="5"/>
      <c r="T114" s="5"/>
      <c r="U114" s="5"/>
      <c r="V114" s="5"/>
      <c r="W114" s="5"/>
      <c r="X114" s="5"/>
    </row>
    <row r="115" spans="2:24" x14ac:dyDescent="0.15">
      <c r="B115" s="7"/>
      <c r="C115" s="8"/>
      <c r="D115" s="8"/>
      <c r="E115" s="8"/>
      <c r="F115" s="8"/>
      <c r="G115" s="8"/>
      <c r="H115" s="8"/>
      <c r="I115" s="8"/>
      <c r="J115" s="8"/>
      <c r="K115" s="8"/>
      <c r="L115" s="8"/>
      <c r="M115" s="8"/>
      <c r="N115" s="8"/>
      <c r="O115" s="8"/>
      <c r="P115" s="8"/>
      <c r="Q115" s="8"/>
      <c r="R115" s="8"/>
      <c r="S115" s="8"/>
      <c r="T115" s="8"/>
      <c r="U115" s="8"/>
      <c r="V115" s="8"/>
      <c r="W115" s="8"/>
      <c r="X115" s="9"/>
    </row>
    <row r="116" spans="2:24" x14ac:dyDescent="0.15">
      <c r="B116" s="5"/>
      <c r="C116" s="5"/>
      <c r="D116" s="5"/>
      <c r="E116" s="5"/>
      <c r="F116" s="5"/>
      <c r="G116" s="5"/>
      <c r="H116" s="5"/>
      <c r="I116" s="5"/>
      <c r="J116" s="5"/>
      <c r="K116" s="5"/>
      <c r="L116" s="5"/>
      <c r="M116" s="5"/>
      <c r="N116" s="5"/>
      <c r="O116" s="5"/>
      <c r="P116" s="5"/>
      <c r="Q116" s="5"/>
      <c r="R116" s="5"/>
      <c r="S116" s="5"/>
      <c r="T116" s="5"/>
      <c r="U116" s="5"/>
      <c r="V116" s="5"/>
      <c r="W116" s="5"/>
      <c r="X116" s="5"/>
    </row>
    <row r="117" spans="2:24" x14ac:dyDescent="0.15">
      <c r="B117" s="223" t="s">
        <v>60</v>
      </c>
      <c r="C117" s="224"/>
      <c r="D117" s="225"/>
      <c r="E117" s="225"/>
      <c r="F117" s="225"/>
      <c r="G117" s="225"/>
      <c r="H117" s="225"/>
      <c r="I117" s="225"/>
      <c r="J117" s="225"/>
      <c r="K117" s="225"/>
      <c r="L117" s="225"/>
      <c r="M117" s="225"/>
      <c r="N117" s="225"/>
      <c r="O117" s="225"/>
      <c r="P117" s="225"/>
      <c r="Q117" s="225"/>
      <c r="R117" s="225"/>
      <c r="S117" s="225"/>
      <c r="T117" s="225"/>
      <c r="U117" s="225"/>
      <c r="V117" s="225"/>
      <c r="W117" s="225"/>
      <c r="X117" s="226"/>
    </row>
    <row r="118" spans="2:24" x14ac:dyDescent="0.15">
      <c r="B118" s="284" t="s">
        <v>590</v>
      </c>
      <c r="C118" s="5"/>
      <c r="D118" s="5"/>
      <c r="E118" s="5"/>
      <c r="F118" s="5"/>
      <c r="G118" s="5"/>
      <c r="H118" s="5"/>
      <c r="I118" s="5"/>
      <c r="J118" s="5"/>
      <c r="K118" s="5"/>
      <c r="L118" s="5"/>
      <c r="M118" s="5"/>
      <c r="N118" s="5"/>
      <c r="O118" s="5"/>
      <c r="P118" s="5"/>
      <c r="Q118" s="5"/>
      <c r="R118" s="5"/>
      <c r="S118" s="5"/>
      <c r="T118" s="5"/>
      <c r="U118" s="5"/>
      <c r="V118" s="5"/>
      <c r="W118" s="5"/>
      <c r="X118" s="6"/>
    </row>
    <row r="119" spans="2:24" x14ac:dyDescent="0.15">
      <c r="B119" s="332"/>
      <c r="C119" s="230"/>
      <c r="D119" s="229" t="s">
        <v>96</v>
      </c>
      <c r="E119" s="229" t="s">
        <v>96</v>
      </c>
      <c r="F119" s="229" t="s">
        <v>190</v>
      </c>
      <c r="G119" s="229" t="s">
        <v>191</v>
      </c>
      <c r="H119" s="229"/>
      <c r="I119" s="229"/>
      <c r="J119" s="229"/>
      <c r="K119" s="229"/>
      <c r="L119" s="229"/>
      <c r="M119" s="229"/>
      <c r="N119" s="229"/>
      <c r="O119" s="229"/>
      <c r="P119" s="229"/>
      <c r="Q119" s="229"/>
      <c r="R119" s="229"/>
      <c r="S119" s="229"/>
      <c r="T119" s="229"/>
      <c r="U119" s="229"/>
      <c r="V119" s="229"/>
      <c r="W119" s="229"/>
      <c r="X119" s="231"/>
    </row>
    <row r="120" spans="2:24" x14ac:dyDescent="0.15">
      <c r="B120" s="332"/>
      <c r="C120" s="229" t="s">
        <v>108</v>
      </c>
      <c r="D120" s="229" t="s">
        <v>41</v>
      </c>
      <c r="E120" s="229" t="s">
        <v>42</v>
      </c>
      <c r="F120" s="229" t="s">
        <v>41</v>
      </c>
      <c r="G120" s="229" t="s">
        <v>41</v>
      </c>
      <c r="H120" s="229"/>
      <c r="I120" s="229"/>
      <c r="J120" s="229"/>
      <c r="K120" s="229"/>
      <c r="L120" s="229"/>
      <c r="M120" s="229"/>
      <c r="N120" s="229"/>
      <c r="O120" s="229"/>
      <c r="P120" s="229"/>
      <c r="Q120" s="229"/>
      <c r="R120" s="229"/>
      <c r="S120" s="229"/>
      <c r="T120" s="229"/>
      <c r="U120" s="229"/>
      <c r="V120" s="229"/>
      <c r="W120" s="229"/>
      <c r="X120" s="231"/>
    </row>
    <row r="121" spans="2:24" x14ac:dyDescent="0.15">
      <c r="B121" s="12"/>
      <c r="D121" s="5"/>
      <c r="E121" s="5"/>
      <c r="F121" s="5"/>
      <c r="G121" s="5"/>
      <c r="H121" s="5"/>
      <c r="I121" s="5"/>
      <c r="J121" s="5"/>
      <c r="K121" s="5"/>
      <c r="L121" s="5"/>
      <c r="M121" s="5"/>
      <c r="N121" s="5"/>
      <c r="O121" s="5"/>
      <c r="P121" s="5"/>
      <c r="Q121" s="5"/>
      <c r="R121" s="5"/>
      <c r="S121" s="5"/>
      <c r="T121" s="5"/>
      <c r="U121" s="5"/>
      <c r="V121" s="5"/>
      <c r="W121" s="5"/>
      <c r="X121" s="6"/>
    </row>
    <row r="122" spans="2:24" ht="11.25" thickBot="1" x14ac:dyDescent="0.2">
      <c r="B122" s="333" t="s">
        <v>43</v>
      </c>
      <c r="C122" s="334"/>
      <c r="D122" s="335">
        <v>1878</v>
      </c>
      <c r="E122" s="402"/>
      <c r="F122" s="5"/>
      <c r="G122" s="5"/>
      <c r="H122" s="5"/>
      <c r="I122" s="337" t="s">
        <v>158</v>
      </c>
      <c r="J122" s="15"/>
      <c r="K122" s="15"/>
      <c r="L122" s="15"/>
      <c r="M122" s="15"/>
      <c r="N122" s="15"/>
      <c r="O122" s="15"/>
      <c r="P122" s="15"/>
      <c r="Q122" s="15"/>
      <c r="R122" s="15"/>
      <c r="S122" s="15"/>
      <c r="T122" s="15"/>
      <c r="U122" s="15"/>
      <c r="V122" s="15"/>
      <c r="W122" s="16"/>
      <c r="X122" s="6"/>
    </row>
    <row r="123" spans="2:24" ht="11.25" thickTop="1" x14ac:dyDescent="0.15">
      <c r="B123" s="338" t="s">
        <v>44</v>
      </c>
      <c r="C123" s="394" t="s">
        <v>111</v>
      </c>
      <c r="D123" s="339">
        <f>D$122*E123</f>
        <v>0</v>
      </c>
      <c r="E123" s="396"/>
      <c r="F123" s="5"/>
      <c r="G123" s="5"/>
      <c r="H123" s="5"/>
      <c r="I123" s="311">
        <f>(6.85%+7.33%+8.57%)/3</f>
        <v>7.5833333333333322E-2</v>
      </c>
      <c r="J123" s="15" t="s">
        <v>689</v>
      </c>
      <c r="K123" s="15"/>
      <c r="L123" s="15"/>
      <c r="M123" s="15"/>
      <c r="N123" s="15"/>
      <c r="O123" s="15"/>
      <c r="P123" s="15"/>
      <c r="Q123" s="15"/>
      <c r="R123" s="15"/>
      <c r="S123" s="15"/>
      <c r="T123" s="15"/>
      <c r="U123" s="15"/>
      <c r="V123" s="15"/>
      <c r="W123" s="16"/>
      <c r="X123" s="6"/>
    </row>
    <row r="124" spans="2:24" x14ac:dyDescent="0.15">
      <c r="B124" s="338" t="s">
        <v>45</v>
      </c>
      <c r="C124" s="394" t="s">
        <v>111</v>
      </c>
      <c r="D124" s="403">
        <f>7*7.2</f>
        <v>50.4</v>
      </c>
      <c r="E124" s="347"/>
      <c r="F124" s="5"/>
      <c r="G124" s="5"/>
      <c r="H124" s="5"/>
      <c r="I124" s="119" t="s">
        <v>654</v>
      </c>
      <c r="J124" s="15"/>
      <c r="K124" s="15"/>
      <c r="L124" s="15"/>
      <c r="M124" s="15"/>
      <c r="N124" s="15"/>
      <c r="O124" s="15"/>
      <c r="P124" s="15"/>
      <c r="Q124" s="15"/>
      <c r="R124" s="15"/>
      <c r="S124" s="15"/>
      <c r="T124" s="15"/>
      <c r="U124" s="15"/>
      <c r="V124" s="15"/>
      <c r="W124" s="16"/>
      <c r="X124" s="6"/>
    </row>
    <row r="125" spans="2:24" x14ac:dyDescent="0.15">
      <c r="B125" s="340" t="s">
        <v>61</v>
      </c>
      <c r="C125" s="394" t="s">
        <v>111</v>
      </c>
      <c r="D125" s="341">
        <f>1*144+57+8</f>
        <v>209</v>
      </c>
      <c r="E125" s="404"/>
      <c r="F125" s="5"/>
      <c r="G125" s="5"/>
      <c r="H125" s="5"/>
      <c r="I125" s="337" t="s">
        <v>660</v>
      </c>
      <c r="J125" s="15"/>
      <c r="K125" s="15"/>
      <c r="L125" s="15"/>
      <c r="M125" s="15"/>
      <c r="N125" s="15"/>
      <c r="O125" s="15"/>
      <c r="P125" s="15"/>
      <c r="Q125" s="15"/>
      <c r="R125" s="15"/>
      <c r="S125" s="15"/>
      <c r="T125" s="15"/>
      <c r="U125" s="15"/>
      <c r="V125" s="15"/>
      <c r="W125" s="16"/>
      <c r="X125" s="6"/>
    </row>
    <row r="126" spans="2:24" x14ac:dyDescent="0.15">
      <c r="B126" s="338" t="s">
        <v>201</v>
      </c>
      <c r="C126" s="394" t="s">
        <v>111</v>
      </c>
      <c r="D126" s="395"/>
      <c r="E126" s="347"/>
      <c r="F126" s="5"/>
      <c r="G126" s="5"/>
      <c r="H126" s="5"/>
      <c r="I126" s="337" t="s">
        <v>269</v>
      </c>
      <c r="J126" s="15"/>
      <c r="K126" s="15"/>
      <c r="L126" s="15"/>
      <c r="M126" s="15"/>
      <c r="N126" s="15"/>
      <c r="O126" s="15"/>
      <c r="P126" s="15"/>
      <c r="Q126" s="15"/>
      <c r="R126" s="15"/>
      <c r="S126" s="15"/>
      <c r="T126" s="15"/>
      <c r="U126" s="15"/>
      <c r="V126" s="15"/>
      <c r="W126" s="16"/>
      <c r="X126" s="6"/>
    </row>
    <row r="127" spans="2:24" x14ac:dyDescent="0.15">
      <c r="B127" s="338" t="s">
        <v>133</v>
      </c>
      <c r="C127" s="394" t="s">
        <v>111</v>
      </c>
      <c r="D127" s="395"/>
      <c r="E127" s="344"/>
      <c r="F127" s="5"/>
      <c r="G127" s="5"/>
      <c r="H127" s="5"/>
      <c r="I127" s="345" t="s">
        <v>298</v>
      </c>
      <c r="J127" s="15"/>
      <c r="K127" s="15"/>
      <c r="L127" s="15"/>
      <c r="M127" s="15"/>
      <c r="N127" s="15"/>
      <c r="O127" s="15"/>
      <c r="P127" s="15"/>
      <c r="Q127" s="15"/>
      <c r="R127" s="15"/>
      <c r="S127" s="15"/>
      <c r="T127" s="15"/>
      <c r="U127" s="15"/>
      <c r="V127" s="15"/>
      <c r="W127" s="16"/>
      <c r="X127" s="6"/>
    </row>
    <row r="128" spans="2:24" x14ac:dyDescent="0.15">
      <c r="B128" s="338" t="s">
        <v>46</v>
      </c>
      <c r="C128" s="394" t="s">
        <v>111</v>
      </c>
      <c r="D128" s="339">
        <f>D$122*E128</f>
        <v>0</v>
      </c>
      <c r="E128" s="396"/>
      <c r="F128" s="5"/>
      <c r="G128" s="5"/>
      <c r="H128" s="5"/>
      <c r="I128" s="346">
        <v>0.02</v>
      </c>
      <c r="J128" s="15" t="s">
        <v>120</v>
      </c>
      <c r="K128" s="15"/>
      <c r="L128" s="15"/>
      <c r="M128" s="15"/>
      <c r="N128" s="15"/>
      <c r="O128" s="15"/>
      <c r="P128" s="15"/>
      <c r="Q128" s="15"/>
      <c r="R128" s="15"/>
      <c r="S128" s="15"/>
      <c r="T128" s="15"/>
      <c r="U128" s="15"/>
      <c r="V128" s="15"/>
      <c r="W128" s="16"/>
      <c r="X128" s="6"/>
    </row>
    <row r="129" spans="2:24" x14ac:dyDescent="0.15">
      <c r="B129" s="338" t="s">
        <v>118</v>
      </c>
      <c r="C129" s="394" t="s">
        <v>112</v>
      </c>
      <c r="D129" s="339">
        <f>D$122*E129</f>
        <v>0</v>
      </c>
      <c r="E129" s="396"/>
      <c r="F129" s="5"/>
      <c r="G129" s="5"/>
      <c r="H129" s="5"/>
      <c r="I129" s="119" t="s">
        <v>306</v>
      </c>
      <c r="J129" s="15"/>
      <c r="K129" s="15"/>
      <c r="L129" s="15"/>
      <c r="M129" s="15"/>
      <c r="N129" s="15"/>
      <c r="O129" s="15"/>
      <c r="P129" s="15"/>
      <c r="Q129" s="15"/>
      <c r="R129" s="15"/>
      <c r="S129" s="15"/>
      <c r="T129" s="15"/>
      <c r="U129" s="15"/>
      <c r="V129" s="15"/>
      <c r="W129" s="16"/>
      <c r="X129" s="6"/>
    </row>
    <row r="130" spans="2:24" x14ac:dyDescent="0.15">
      <c r="B130" s="338" t="s">
        <v>193</v>
      </c>
      <c r="C130" s="394" t="s">
        <v>111</v>
      </c>
      <c r="D130" s="339">
        <f>(C114*F130+D114*G130)</f>
        <v>0</v>
      </c>
      <c r="E130" s="342"/>
      <c r="F130" s="397"/>
      <c r="G130" s="397"/>
      <c r="I130" s="14" t="s">
        <v>335</v>
      </c>
      <c r="J130" s="15"/>
      <c r="K130" s="15"/>
      <c r="L130" s="15"/>
      <c r="M130" s="15"/>
      <c r="N130" s="15"/>
      <c r="O130" s="15"/>
      <c r="P130" s="15"/>
      <c r="Q130" s="15"/>
      <c r="R130" s="15"/>
      <c r="S130" s="15"/>
      <c r="T130" s="15"/>
      <c r="U130" s="15"/>
      <c r="V130" s="15"/>
      <c r="W130" s="16"/>
      <c r="X130" s="6"/>
    </row>
    <row r="131" spans="2:24" x14ac:dyDescent="0.15">
      <c r="B131" s="10" t="s">
        <v>329</v>
      </c>
      <c r="C131" s="394" t="s">
        <v>111</v>
      </c>
      <c r="D131" s="339">
        <f>D$122*E131</f>
        <v>0</v>
      </c>
      <c r="E131" s="396"/>
      <c r="F131" s="5"/>
      <c r="G131" s="5"/>
      <c r="H131" s="5"/>
      <c r="I131" s="14" t="s">
        <v>313</v>
      </c>
      <c r="J131" s="15"/>
      <c r="K131" s="15"/>
      <c r="L131" s="15"/>
      <c r="M131" s="15"/>
      <c r="N131" s="15"/>
      <c r="O131" s="15"/>
      <c r="P131" s="15"/>
      <c r="Q131" s="15"/>
      <c r="R131" s="15"/>
      <c r="S131" s="15"/>
      <c r="T131" s="15"/>
      <c r="U131" s="15"/>
      <c r="V131" s="15"/>
      <c r="W131" s="16"/>
      <c r="X131" s="6"/>
    </row>
    <row r="132" spans="2:24" ht="11.25" thickBot="1" x14ac:dyDescent="0.2">
      <c r="B132" s="348" t="s">
        <v>194</v>
      </c>
      <c r="C132" s="394" t="s">
        <v>111</v>
      </c>
      <c r="D132" s="349">
        <f>D$122*E132</f>
        <v>0</v>
      </c>
      <c r="E132" s="398"/>
      <c r="F132" s="5"/>
      <c r="G132" s="5"/>
      <c r="H132" s="5"/>
      <c r="I132" s="14" t="s">
        <v>307</v>
      </c>
      <c r="J132" s="15"/>
      <c r="K132" s="15"/>
      <c r="L132" s="15"/>
      <c r="M132" s="15"/>
      <c r="N132" s="15"/>
      <c r="O132" s="15"/>
      <c r="P132" s="15"/>
      <c r="Q132" s="15"/>
      <c r="R132" s="15"/>
      <c r="S132" s="15"/>
      <c r="T132" s="15"/>
      <c r="U132" s="15"/>
      <c r="V132" s="15"/>
      <c r="W132" s="16"/>
      <c r="X132" s="6"/>
    </row>
    <row r="133" spans="2:24" ht="11.25" thickTop="1" x14ac:dyDescent="0.15">
      <c r="B133" s="293" t="s">
        <v>47</v>
      </c>
      <c r="C133" s="350"/>
      <c r="D133" s="206">
        <f>D122-SUMIFS(D123:D132,C123:C132,"Ja")</f>
        <v>1618.6</v>
      </c>
      <c r="E133" s="405"/>
      <c r="F133" s="5"/>
      <c r="G133" s="5"/>
      <c r="H133" s="5"/>
      <c r="I133" s="5"/>
      <c r="J133" s="5"/>
      <c r="K133" s="5"/>
      <c r="L133" s="5"/>
      <c r="M133" s="5"/>
      <c r="N133" s="5"/>
      <c r="O133" s="5"/>
      <c r="P133" s="5"/>
      <c r="Q133" s="5"/>
      <c r="R133" s="5"/>
      <c r="S133" s="5"/>
      <c r="T133" s="5"/>
      <c r="U133" s="5"/>
      <c r="V133" s="5"/>
      <c r="W133" s="5"/>
      <c r="X133" s="6"/>
    </row>
    <row r="134" spans="2:24" x14ac:dyDescent="0.15">
      <c r="B134" s="7"/>
      <c r="C134" s="237"/>
      <c r="D134" s="8"/>
      <c r="E134" s="8"/>
      <c r="F134" s="5"/>
      <c r="G134" s="5"/>
      <c r="H134" s="5"/>
      <c r="I134" s="5"/>
      <c r="J134" s="5"/>
      <c r="K134" s="5"/>
      <c r="L134" s="5"/>
      <c r="M134" s="5"/>
      <c r="N134" s="5"/>
      <c r="O134" s="5"/>
      <c r="P134" s="5"/>
      <c r="Q134" s="5"/>
      <c r="R134" s="5"/>
      <c r="S134" s="5"/>
      <c r="T134" s="5"/>
      <c r="U134" s="5"/>
      <c r="V134" s="5"/>
      <c r="W134" s="5"/>
      <c r="X134" s="6"/>
    </row>
    <row r="135" spans="2:24" x14ac:dyDescent="0.15">
      <c r="B135" s="236" t="s">
        <v>48</v>
      </c>
      <c r="C135" s="145"/>
      <c r="D135" s="505">
        <f>D133/D122</f>
        <v>0.86187433439829597</v>
      </c>
      <c r="E135" s="506"/>
      <c r="F135" s="5"/>
      <c r="G135" s="5"/>
      <c r="H135" s="5"/>
      <c r="I135" s="5"/>
      <c r="J135" s="5"/>
      <c r="K135" s="5"/>
      <c r="L135" s="5"/>
      <c r="M135" s="5"/>
      <c r="N135" s="5"/>
      <c r="O135" s="5"/>
      <c r="P135" s="5"/>
      <c r="Q135" s="5"/>
      <c r="R135" s="5"/>
      <c r="S135" s="5"/>
      <c r="T135" s="5"/>
      <c r="U135" s="5"/>
      <c r="V135" s="5"/>
      <c r="W135" s="5"/>
      <c r="X135" s="6"/>
    </row>
    <row r="136" spans="2:24" x14ac:dyDescent="0.15">
      <c r="B136" s="7"/>
      <c r="C136" s="353"/>
      <c r="D136" s="353"/>
      <c r="E136" s="8"/>
      <c r="F136" s="8"/>
      <c r="G136" s="8"/>
      <c r="H136" s="8"/>
      <c r="I136" s="8"/>
      <c r="J136" s="8"/>
      <c r="K136" s="8"/>
      <c r="L136" s="8"/>
      <c r="M136" s="8"/>
      <c r="N136" s="8"/>
      <c r="O136" s="8"/>
      <c r="P136" s="8"/>
      <c r="Q136" s="8"/>
      <c r="R136" s="8"/>
      <c r="S136" s="8"/>
      <c r="T136" s="8"/>
      <c r="U136" s="8"/>
      <c r="V136" s="8"/>
      <c r="W136" s="8"/>
      <c r="X136" s="9"/>
    </row>
    <row r="137" spans="2:24" x14ac:dyDescent="0.15">
      <c r="B137" s="5"/>
      <c r="C137" s="354"/>
      <c r="D137" s="354"/>
      <c r="E137" s="5"/>
      <c r="F137" s="5"/>
      <c r="G137" s="5"/>
      <c r="H137" s="5"/>
      <c r="I137" s="5"/>
      <c r="J137" s="5"/>
      <c r="K137" s="5"/>
      <c r="L137" s="5"/>
      <c r="M137" s="5"/>
      <c r="N137" s="5"/>
      <c r="O137" s="5"/>
      <c r="P137" s="5"/>
      <c r="Q137" s="5"/>
      <c r="R137" s="5"/>
      <c r="S137" s="5"/>
      <c r="T137" s="5"/>
      <c r="U137" s="5"/>
      <c r="V137" s="5"/>
      <c r="W137" s="5"/>
      <c r="X137" s="5"/>
    </row>
    <row r="138" spans="2:24" x14ac:dyDescent="0.15">
      <c r="B138" s="223" t="s">
        <v>74</v>
      </c>
      <c r="C138" s="224"/>
      <c r="D138" s="225"/>
      <c r="E138" s="225"/>
      <c r="F138" s="225"/>
      <c r="G138" s="225"/>
      <c r="H138" s="225"/>
      <c r="I138" s="225"/>
      <c r="J138" s="225"/>
      <c r="K138" s="225"/>
      <c r="L138" s="225"/>
      <c r="M138" s="225"/>
      <c r="N138" s="225"/>
      <c r="O138" s="225"/>
      <c r="P138" s="225"/>
      <c r="Q138" s="225"/>
      <c r="R138" s="225"/>
      <c r="S138" s="225"/>
      <c r="T138" s="225"/>
      <c r="U138" s="225"/>
      <c r="V138" s="225"/>
      <c r="W138" s="225"/>
      <c r="X138" s="226"/>
    </row>
    <row r="139" spans="2:24" ht="11.25" x14ac:dyDescent="0.2">
      <c r="B139" s="406"/>
      <c r="C139" s="355"/>
      <c r="D139" s="355"/>
      <c r="E139" s="217"/>
      <c r="F139" s="217"/>
      <c r="G139" s="217"/>
      <c r="H139" s="217"/>
      <c r="I139" s="217"/>
      <c r="J139" s="217"/>
      <c r="K139" s="217"/>
      <c r="L139" s="217"/>
      <c r="M139" s="217"/>
      <c r="N139" s="217"/>
      <c r="O139" s="217"/>
      <c r="P139" s="217"/>
      <c r="Q139" s="217"/>
      <c r="R139" s="217"/>
      <c r="S139" s="217"/>
      <c r="T139" s="217"/>
      <c r="U139" s="217"/>
      <c r="V139" s="217"/>
      <c r="W139" s="217"/>
      <c r="X139" s="218"/>
    </row>
    <row r="140" spans="2:24" x14ac:dyDescent="0.15">
      <c r="B140" s="332"/>
      <c r="C140" s="229" t="s">
        <v>64</v>
      </c>
      <c r="D140" s="229"/>
      <c r="E140" s="229"/>
      <c r="F140" s="229"/>
      <c r="G140" s="229"/>
      <c r="H140" s="229"/>
      <c r="I140" s="229"/>
      <c r="J140" s="229"/>
      <c r="K140" s="229"/>
      <c r="L140" s="229"/>
      <c r="M140" s="229"/>
      <c r="N140" s="229"/>
      <c r="O140" s="229"/>
      <c r="P140" s="229"/>
      <c r="Q140" s="229"/>
      <c r="R140" s="229"/>
      <c r="S140" s="229"/>
      <c r="T140" s="229"/>
      <c r="U140" s="229"/>
      <c r="V140" s="229"/>
      <c r="W140" s="229"/>
      <c r="X140" s="231"/>
    </row>
    <row r="141" spans="2:24" x14ac:dyDescent="0.15">
      <c r="B141" s="12"/>
      <c r="C141" s="354"/>
      <c r="E141" s="5"/>
      <c r="F141" s="5"/>
      <c r="G141" s="5"/>
      <c r="H141" s="5"/>
      <c r="I141" s="5"/>
      <c r="J141" s="5"/>
      <c r="K141" s="5"/>
      <c r="L141" s="5"/>
      <c r="M141" s="5"/>
      <c r="N141" s="5"/>
      <c r="O141" s="5"/>
      <c r="P141" s="5"/>
      <c r="Q141" s="5"/>
      <c r="R141" s="5"/>
      <c r="S141" s="5"/>
      <c r="T141" s="5"/>
      <c r="U141" s="5"/>
      <c r="V141" s="5"/>
      <c r="W141" s="5"/>
      <c r="X141" s="6"/>
    </row>
    <row r="142" spans="2:24" x14ac:dyDescent="0.15">
      <c r="B142" s="241" t="s">
        <v>195</v>
      </c>
      <c r="C142" s="212"/>
      <c r="E142" s="14"/>
      <c r="F142" s="15"/>
      <c r="G142" s="15"/>
      <c r="H142" s="15"/>
      <c r="I142" s="15"/>
      <c r="J142" s="15"/>
      <c r="K142" s="15"/>
      <c r="L142" s="15"/>
      <c r="M142" s="15"/>
      <c r="N142" s="15"/>
      <c r="O142" s="15"/>
      <c r="P142" s="15"/>
      <c r="Q142" s="15"/>
      <c r="R142" s="15"/>
      <c r="S142" s="15"/>
      <c r="T142" s="15"/>
      <c r="U142" s="15"/>
      <c r="V142" s="15"/>
      <c r="W142" s="16"/>
      <c r="X142" s="6"/>
    </row>
    <row r="143" spans="2:24" ht="11.25" thickBot="1" x14ac:dyDescent="0.2">
      <c r="B143" s="320" t="s">
        <v>196</v>
      </c>
      <c r="C143" s="213"/>
      <c r="E143" s="14"/>
      <c r="F143" s="15"/>
      <c r="G143" s="15"/>
      <c r="H143" s="15"/>
      <c r="I143" s="15"/>
      <c r="J143" s="15"/>
      <c r="K143" s="15"/>
      <c r="L143" s="15"/>
      <c r="M143" s="15"/>
      <c r="N143" s="15"/>
      <c r="O143" s="15"/>
      <c r="P143" s="15"/>
      <c r="Q143" s="15"/>
      <c r="R143" s="15"/>
      <c r="S143" s="15"/>
      <c r="T143" s="15"/>
      <c r="U143" s="15"/>
      <c r="V143" s="15"/>
      <c r="W143" s="16"/>
      <c r="X143" s="6"/>
    </row>
    <row r="144" spans="2:24" ht="11.25" thickTop="1" x14ac:dyDescent="0.15">
      <c r="B144" s="356" t="s">
        <v>65</v>
      </c>
      <c r="C144" s="357">
        <f>SUM(C142:C143)</f>
        <v>0</v>
      </c>
      <c r="E144" s="5"/>
      <c r="F144" s="5"/>
      <c r="G144" s="5"/>
      <c r="H144" s="5"/>
      <c r="I144" s="5"/>
      <c r="J144" s="5"/>
      <c r="K144" s="5"/>
      <c r="L144" s="5"/>
      <c r="M144" s="5"/>
      <c r="N144" s="5"/>
      <c r="O144" s="5"/>
      <c r="P144" s="5"/>
      <c r="Q144" s="5"/>
      <c r="R144" s="5"/>
      <c r="S144" s="5"/>
      <c r="T144" s="5"/>
      <c r="U144" s="5"/>
      <c r="V144" s="5"/>
      <c r="W144" s="5"/>
      <c r="X144" s="6"/>
    </row>
    <row r="145" spans="2:24" x14ac:dyDescent="0.15">
      <c r="B145" s="358"/>
      <c r="C145" s="297"/>
      <c r="D145" s="359"/>
      <c r="E145" s="8"/>
      <c r="F145" s="8"/>
      <c r="G145" s="8"/>
      <c r="H145" s="8"/>
      <c r="I145" s="8"/>
      <c r="J145" s="8"/>
      <c r="K145" s="8"/>
      <c r="L145" s="8"/>
      <c r="M145" s="8"/>
      <c r="N145" s="8"/>
      <c r="O145" s="8"/>
      <c r="P145" s="8"/>
      <c r="Q145" s="8"/>
      <c r="R145" s="8"/>
      <c r="S145" s="8"/>
      <c r="T145" s="8"/>
      <c r="U145" s="8"/>
      <c r="V145" s="8"/>
      <c r="W145" s="8"/>
      <c r="X145" s="9"/>
    </row>
    <row r="146" spans="2:24" x14ac:dyDescent="0.15">
      <c r="B146" s="217"/>
      <c r="C146" s="217"/>
      <c r="D146" s="217"/>
      <c r="E146" s="217"/>
      <c r="F146" s="217"/>
      <c r="G146" s="217"/>
      <c r="H146" s="217"/>
      <c r="I146" s="217"/>
      <c r="J146" s="217"/>
      <c r="K146" s="217"/>
      <c r="L146" s="217"/>
      <c r="M146" s="217"/>
      <c r="N146" s="217"/>
      <c r="O146" s="217"/>
      <c r="P146" s="217"/>
      <c r="Q146" s="217"/>
      <c r="R146" s="217"/>
      <c r="S146" s="217"/>
      <c r="T146" s="217"/>
      <c r="U146" s="217"/>
      <c r="V146" s="217"/>
      <c r="W146" s="217"/>
      <c r="X146" s="217"/>
    </row>
    <row r="147" spans="2:24" x14ac:dyDescent="0.15">
      <c r="B147" s="223" t="s">
        <v>62</v>
      </c>
      <c r="C147" s="224"/>
      <c r="D147" s="225"/>
      <c r="E147" s="225"/>
      <c r="F147" s="225"/>
      <c r="G147" s="225"/>
      <c r="H147" s="225"/>
      <c r="I147" s="225"/>
      <c r="J147" s="225"/>
      <c r="K147" s="225"/>
      <c r="L147" s="225"/>
      <c r="M147" s="225"/>
      <c r="N147" s="225"/>
      <c r="O147" s="225"/>
      <c r="P147" s="225"/>
      <c r="Q147" s="225"/>
      <c r="R147" s="225"/>
      <c r="S147" s="225"/>
      <c r="T147" s="225"/>
      <c r="U147" s="225"/>
      <c r="V147" s="225"/>
      <c r="W147" s="225"/>
      <c r="X147" s="226"/>
    </row>
    <row r="148" spans="2:24" ht="11.25" x14ac:dyDescent="0.2">
      <c r="B148" s="360" t="s">
        <v>669</v>
      </c>
      <c r="C148" s="354"/>
      <c r="D148" s="354"/>
      <c r="E148" s="5"/>
      <c r="F148" s="5"/>
      <c r="G148" s="5"/>
      <c r="H148" s="5"/>
      <c r="I148" s="5"/>
      <c r="J148" s="5"/>
      <c r="K148" s="5"/>
      <c r="L148" s="5"/>
      <c r="M148" s="5"/>
      <c r="N148" s="5"/>
      <c r="O148" s="5"/>
      <c r="P148" s="5"/>
      <c r="Q148" s="5"/>
      <c r="R148" s="5"/>
      <c r="S148" s="5"/>
      <c r="T148" s="5"/>
      <c r="U148" s="5"/>
      <c r="V148" s="5"/>
      <c r="W148" s="5"/>
      <c r="X148" s="6"/>
    </row>
    <row r="149" spans="2:24" x14ac:dyDescent="0.15">
      <c r="B149" s="332"/>
      <c r="C149" s="229" t="s">
        <v>96</v>
      </c>
      <c r="D149" s="229" t="s">
        <v>190</v>
      </c>
      <c r="E149" s="229" t="s">
        <v>191</v>
      </c>
      <c r="F149" s="229"/>
      <c r="G149" s="229"/>
      <c r="H149" s="229"/>
      <c r="I149" s="229"/>
      <c r="J149" s="229"/>
      <c r="K149" s="229"/>
      <c r="L149" s="229"/>
      <c r="M149" s="229"/>
      <c r="N149" s="229"/>
      <c r="O149" s="229"/>
      <c r="P149" s="229"/>
      <c r="Q149" s="229"/>
      <c r="R149" s="229"/>
      <c r="S149" s="229"/>
      <c r="T149" s="229"/>
      <c r="U149" s="229"/>
      <c r="V149" s="229"/>
      <c r="W149" s="229"/>
      <c r="X149" s="231"/>
    </row>
    <row r="150" spans="2:24" x14ac:dyDescent="0.15">
      <c r="B150" s="332"/>
      <c r="C150" s="229" t="s">
        <v>63</v>
      </c>
      <c r="D150" s="229" t="s">
        <v>63</v>
      </c>
      <c r="E150" s="229" t="s">
        <v>63</v>
      </c>
      <c r="F150" s="229"/>
      <c r="G150" s="229"/>
      <c r="H150" s="229"/>
      <c r="I150" s="229"/>
      <c r="J150" s="229"/>
      <c r="K150" s="229"/>
      <c r="L150" s="229"/>
      <c r="M150" s="229"/>
      <c r="N150" s="229"/>
      <c r="O150" s="229"/>
      <c r="P150" s="229"/>
      <c r="Q150" s="229"/>
      <c r="R150" s="229"/>
      <c r="S150" s="229"/>
      <c r="T150" s="229"/>
      <c r="U150" s="229"/>
      <c r="V150" s="229"/>
      <c r="W150" s="229"/>
      <c r="X150" s="231"/>
    </row>
    <row r="151" spans="2:24" x14ac:dyDescent="0.15">
      <c r="B151" s="12"/>
      <c r="C151" s="354"/>
      <c r="D151" s="354"/>
      <c r="E151" s="5"/>
      <c r="F151" s="5"/>
      <c r="G151" s="5"/>
      <c r="H151" s="5"/>
      <c r="I151" s="5"/>
      <c r="J151" s="5"/>
      <c r="K151" s="5"/>
      <c r="L151" s="5"/>
      <c r="M151" s="5"/>
      <c r="N151" s="5"/>
      <c r="O151" s="5"/>
      <c r="P151" s="5"/>
      <c r="Q151" s="5"/>
      <c r="R151" s="5"/>
      <c r="S151" s="5"/>
      <c r="T151" s="5"/>
      <c r="U151" s="5"/>
      <c r="V151" s="5"/>
      <c r="W151" s="5"/>
      <c r="X151" s="6"/>
    </row>
    <row r="152" spans="2:24" x14ac:dyDescent="0.15">
      <c r="B152" s="361" t="s">
        <v>123</v>
      </c>
      <c r="C152" s="18">
        <v>0.105</v>
      </c>
      <c r="D152" s="354"/>
      <c r="E152" s="434"/>
      <c r="F152" s="5"/>
      <c r="G152" s="346">
        <v>0.105</v>
      </c>
      <c r="H152" s="15" t="s">
        <v>677</v>
      </c>
      <c r="I152" s="15"/>
      <c r="J152" s="15"/>
      <c r="K152" s="15"/>
      <c r="L152" s="15"/>
      <c r="M152" s="15"/>
      <c r="N152" s="15"/>
      <c r="O152" s="15"/>
      <c r="P152" s="15"/>
      <c r="Q152" s="15"/>
      <c r="R152" s="15"/>
      <c r="S152" s="15"/>
      <c r="T152" s="15"/>
      <c r="U152" s="15"/>
      <c r="V152" s="15"/>
      <c r="W152" s="16"/>
      <c r="X152" s="6"/>
    </row>
    <row r="153" spans="2:24" x14ac:dyDescent="0.15">
      <c r="B153" s="361" t="s">
        <v>124</v>
      </c>
      <c r="C153" s="18">
        <v>0.01</v>
      </c>
      <c r="D153" s="354"/>
      <c r="E153" s="434"/>
      <c r="F153" s="5"/>
      <c r="G153" s="346">
        <v>0.01</v>
      </c>
      <c r="H153" s="15" t="s">
        <v>677</v>
      </c>
      <c r="I153" s="15"/>
      <c r="J153" s="15"/>
      <c r="K153" s="15"/>
      <c r="L153" s="15"/>
      <c r="M153" s="15"/>
      <c r="N153" s="15"/>
      <c r="O153" s="15"/>
      <c r="P153" s="15"/>
      <c r="Q153" s="15"/>
      <c r="R153" s="15"/>
      <c r="S153" s="15"/>
      <c r="T153" s="15"/>
      <c r="U153" s="15"/>
      <c r="V153" s="15"/>
      <c r="W153" s="16"/>
      <c r="X153" s="6"/>
    </row>
    <row r="154" spans="2:24" ht="11.25" thickBot="1" x14ac:dyDescent="0.2">
      <c r="B154" s="362" t="s">
        <v>125</v>
      </c>
      <c r="C154" s="114">
        <v>5.3999999999999999E-2</v>
      </c>
      <c r="D154" s="431"/>
      <c r="E154" s="431"/>
      <c r="F154" s="5"/>
      <c r="G154" s="346">
        <v>5.3999999999999999E-2</v>
      </c>
      <c r="H154" s="15" t="s">
        <v>678</v>
      </c>
      <c r="I154" s="15"/>
      <c r="J154" s="15"/>
      <c r="K154" s="15"/>
      <c r="L154" s="15"/>
      <c r="M154" s="15"/>
      <c r="N154" s="15"/>
      <c r="O154" s="15"/>
      <c r="P154" s="15"/>
      <c r="Q154" s="15"/>
      <c r="R154" s="15"/>
      <c r="S154" s="15"/>
      <c r="T154" s="15"/>
      <c r="U154" s="15"/>
      <c r="V154" s="15"/>
      <c r="W154" s="16"/>
      <c r="X154" s="6"/>
    </row>
    <row r="155" spans="2:24" ht="11.25" thickTop="1" x14ac:dyDescent="0.15">
      <c r="B155" s="363" t="s">
        <v>126</v>
      </c>
      <c r="C155" s="364">
        <f>SUM(C152:C154)</f>
        <v>0.16899999999999998</v>
      </c>
      <c r="D155" s="354"/>
      <c r="E155" s="434"/>
      <c r="F155" s="5"/>
      <c r="G155" s="304"/>
      <c r="H155" s="5"/>
      <c r="I155" s="5"/>
      <c r="J155" s="5"/>
      <c r="K155" s="5"/>
      <c r="L155" s="5"/>
      <c r="M155" s="5"/>
      <c r="N155" s="5"/>
      <c r="O155" s="5"/>
      <c r="P155" s="5"/>
      <c r="Q155" s="5"/>
      <c r="R155" s="5"/>
      <c r="S155" s="5"/>
      <c r="T155" s="5"/>
      <c r="U155" s="5"/>
      <c r="V155" s="5"/>
      <c r="W155" s="5"/>
      <c r="X155" s="6"/>
    </row>
    <row r="156" spans="2:24" x14ac:dyDescent="0.15">
      <c r="B156" s="262"/>
      <c r="C156" s="354"/>
      <c r="D156" s="354"/>
      <c r="E156" s="434"/>
      <c r="F156" s="5"/>
      <c r="G156" s="5"/>
      <c r="H156" s="5"/>
      <c r="I156" s="5"/>
      <c r="J156" s="5"/>
      <c r="K156" s="5"/>
      <c r="L156" s="5"/>
      <c r="M156" s="5"/>
      <c r="N156" s="5"/>
      <c r="O156" s="5"/>
      <c r="P156" s="5"/>
      <c r="Q156" s="5"/>
      <c r="R156" s="5"/>
      <c r="S156" s="5"/>
      <c r="T156" s="5"/>
      <c r="U156" s="5"/>
      <c r="V156" s="5"/>
      <c r="W156" s="5"/>
      <c r="X156" s="6"/>
    </row>
    <row r="157" spans="2:24" x14ac:dyDescent="0.15">
      <c r="B157" s="241" t="s">
        <v>127</v>
      </c>
      <c r="C157" s="435">
        <f>$C$114*D157+$D$114*E157</f>
        <v>0</v>
      </c>
      <c r="D157" s="431"/>
      <c r="E157" s="431"/>
      <c r="F157" s="5"/>
      <c r="G157" s="14" t="s">
        <v>339</v>
      </c>
      <c r="H157" s="14"/>
      <c r="I157" s="15"/>
      <c r="J157" s="15"/>
      <c r="K157" s="15"/>
      <c r="L157" s="15"/>
      <c r="M157" s="15"/>
      <c r="N157" s="15"/>
      <c r="O157" s="15"/>
      <c r="P157" s="15"/>
      <c r="Q157" s="15"/>
      <c r="R157" s="15"/>
      <c r="S157" s="15"/>
      <c r="T157" s="15"/>
      <c r="U157" s="15"/>
      <c r="V157" s="15"/>
      <c r="W157" s="16"/>
      <c r="X157" s="6"/>
    </row>
    <row r="158" spans="2:24" x14ac:dyDescent="0.15">
      <c r="B158" s="365"/>
      <c r="C158" s="354"/>
      <c r="D158" s="354"/>
      <c r="E158" s="434"/>
      <c r="F158" s="5"/>
      <c r="G158" s="5"/>
      <c r="H158" s="5"/>
      <c r="I158" s="5"/>
      <c r="J158" s="5"/>
      <c r="K158" s="5"/>
      <c r="L158" s="5"/>
      <c r="M158" s="5"/>
      <c r="N158" s="5"/>
      <c r="O158" s="5"/>
      <c r="P158" s="5"/>
      <c r="Q158" s="5"/>
      <c r="R158" s="5"/>
      <c r="S158" s="5"/>
      <c r="T158" s="5"/>
      <c r="U158" s="5"/>
      <c r="V158" s="5"/>
      <c r="W158" s="5"/>
      <c r="X158" s="6"/>
    </row>
    <row r="159" spans="2:24" x14ac:dyDescent="0.15">
      <c r="B159" s="241" t="s">
        <v>128</v>
      </c>
      <c r="C159" s="431">
        <v>2.7E-2</v>
      </c>
      <c r="D159" s="354"/>
      <c r="E159" s="434"/>
      <c r="F159" s="5"/>
      <c r="G159" s="346">
        <v>2.7E-2</v>
      </c>
      <c r="H159" s="14" t="s">
        <v>679</v>
      </c>
      <c r="I159" s="15"/>
      <c r="J159" s="15"/>
      <c r="K159" s="15"/>
      <c r="L159" s="15"/>
      <c r="M159" s="15"/>
      <c r="N159" s="15"/>
      <c r="O159" s="15"/>
      <c r="P159" s="15"/>
      <c r="Q159" s="15"/>
      <c r="R159" s="15"/>
      <c r="S159" s="15"/>
      <c r="T159" s="15"/>
      <c r="U159" s="15"/>
      <c r="V159" s="15"/>
      <c r="W159" s="16"/>
      <c r="X159" s="6"/>
    </row>
    <row r="160" spans="2:24" x14ac:dyDescent="0.15">
      <c r="B160" s="7"/>
      <c r="C160" s="297"/>
      <c r="D160" s="353"/>
      <c r="E160" s="8"/>
      <c r="F160" s="8"/>
      <c r="G160" s="8"/>
      <c r="H160" s="8"/>
      <c r="I160" s="8"/>
      <c r="J160" s="8"/>
      <c r="K160" s="8"/>
      <c r="L160" s="8"/>
      <c r="M160" s="8"/>
      <c r="N160" s="8"/>
      <c r="O160" s="8"/>
      <c r="P160" s="8"/>
      <c r="Q160" s="8"/>
      <c r="R160" s="8"/>
      <c r="S160" s="8"/>
      <c r="T160" s="8"/>
      <c r="U160" s="8"/>
      <c r="V160" s="8"/>
      <c r="W160" s="8"/>
      <c r="X160" s="9"/>
    </row>
    <row r="161" spans="2:24" x14ac:dyDescent="0.15">
      <c r="B161" s="5"/>
      <c r="C161" s="407"/>
      <c r="D161" s="354"/>
      <c r="E161" s="5"/>
      <c r="F161" s="5"/>
      <c r="G161" s="5"/>
      <c r="H161" s="5"/>
      <c r="I161" s="5"/>
      <c r="J161" s="5"/>
      <c r="K161" s="5"/>
      <c r="L161" s="5"/>
      <c r="M161" s="5"/>
      <c r="N161" s="5"/>
      <c r="O161" s="5"/>
      <c r="P161" s="5"/>
      <c r="Q161" s="5"/>
      <c r="R161" s="5"/>
      <c r="S161" s="5"/>
      <c r="T161" s="5"/>
      <c r="U161" s="5"/>
      <c r="V161" s="5"/>
      <c r="W161" s="5"/>
      <c r="X161" s="5"/>
    </row>
    <row r="162" spans="2:24" x14ac:dyDescent="0.15">
      <c r="B162" s="223" t="s">
        <v>270</v>
      </c>
      <c r="C162" s="224"/>
      <c r="D162" s="225"/>
      <c r="E162" s="225"/>
      <c r="F162" s="225"/>
      <c r="G162" s="225"/>
      <c r="H162" s="225"/>
      <c r="I162" s="225"/>
      <c r="J162" s="225"/>
      <c r="K162" s="225"/>
      <c r="L162" s="225"/>
      <c r="M162" s="225"/>
      <c r="N162" s="225"/>
      <c r="O162" s="225"/>
      <c r="P162" s="225"/>
      <c r="Q162" s="225"/>
      <c r="R162" s="225"/>
      <c r="S162" s="225"/>
      <c r="T162" s="225"/>
      <c r="U162" s="225"/>
      <c r="V162" s="225"/>
      <c r="W162" s="225"/>
      <c r="X162" s="226"/>
    </row>
    <row r="163" spans="2:24" ht="11.25" x14ac:dyDescent="0.2">
      <c r="B163" s="360"/>
      <c r="C163" s="366"/>
      <c r="D163" s="366"/>
      <c r="E163" s="5"/>
      <c r="F163" s="5"/>
      <c r="G163" s="5"/>
      <c r="H163" s="5"/>
      <c r="I163" s="5"/>
      <c r="J163" s="5"/>
      <c r="K163" s="5"/>
      <c r="L163" s="5"/>
      <c r="M163" s="5"/>
      <c r="N163" s="5"/>
      <c r="O163" s="5"/>
      <c r="P163" s="5"/>
      <c r="Q163" s="5"/>
      <c r="R163" s="5"/>
      <c r="S163" s="5"/>
      <c r="T163" s="5"/>
      <c r="U163" s="5"/>
      <c r="V163" s="5"/>
      <c r="W163" s="5"/>
      <c r="X163" s="6"/>
    </row>
    <row r="164" spans="2:24" x14ac:dyDescent="0.15">
      <c r="B164" s="332"/>
      <c r="C164" s="229" t="s">
        <v>274</v>
      </c>
      <c r="D164" s="229" t="s">
        <v>275</v>
      </c>
      <c r="E164" s="229" t="s">
        <v>276</v>
      </c>
      <c r="F164" s="229" t="s">
        <v>280</v>
      </c>
      <c r="G164" s="229" t="s">
        <v>279</v>
      </c>
      <c r="H164" s="229"/>
      <c r="I164" s="229"/>
      <c r="J164" s="229"/>
      <c r="K164" s="229"/>
      <c r="L164" s="229"/>
      <c r="M164" s="229"/>
      <c r="N164" s="229"/>
      <c r="O164" s="229"/>
      <c r="P164" s="229"/>
      <c r="Q164" s="229"/>
      <c r="R164" s="229"/>
      <c r="S164" s="229"/>
      <c r="T164" s="229"/>
      <c r="U164" s="229"/>
      <c r="V164" s="229"/>
      <c r="W164" s="229"/>
      <c r="X164" s="231"/>
    </row>
    <row r="165" spans="2:24" x14ac:dyDescent="0.15">
      <c r="B165" s="12"/>
      <c r="C165" s="366"/>
      <c r="D165" s="366"/>
      <c r="E165" s="5"/>
      <c r="F165" s="5"/>
      <c r="G165" s="5"/>
      <c r="H165" s="5"/>
      <c r="I165" s="5"/>
      <c r="J165" s="5"/>
      <c r="K165" s="5"/>
      <c r="L165" s="5"/>
      <c r="M165" s="5"/>
      <c r="N165" s="5"/>
      <c r="O165" s="5"/>
      <c r="P165" s="5"/>
      <c r="Q165" s="5"/>
      <c r="R165" s="5"/>
      <c r="S165" s="5"/>
      <c r="T165" s="5"/>
      <c r="U165" s="5"/>
      <c r="V165" s="5"/>
      <c r="W165" s="5"/>
      <c r="X165" s="6"/>
    </row>
    <row r="166" spans="2:24" x14ac:dyDescent="0.15">
      <c r="B166" s="241" t="s">
        <v>309</v>
      </c>
      <c r="C166" s="431"/>
      <c r="D166" s="431"/>
      <c r="E166" s="431"/>
      <c r="F166" s="431"/>
      <c r="G166" s="431"/>
      <c r="I166" s="14" t="s">
        <v>271</v>
      </c>
      <c r="J166" s="15"/>
      <c r="K166" s="15"/>
      <c r="L166" s="15"/>
      <c r="M166" s="15"/>
      <c r="N166" s="15"/>
      <c r="O166" s="15"/>
      <c r="P166" s="15"/>
      <c r="Q166" s="15"/>
      <c r="R166" s="15"/>
      <c r="S166" s="15"/>
      <c r="T166" s="15"/>
      <c r="U166" s="15"/>
      <c r="V166" s="15"/>
      <c r="W166" s="16"/>
      <c r="X166" s="6"/>
    </row>
    <row r="167" spans="2:24" x14ac:dyDescent="0.15">
      <c r="B167" s="241" t="s">
        <v>310</v>
      </c>
      <c r="C167" s="431"/>
      <c r="D167" s="431"/>
      <c r="E167" s="431"/>
      <c r="F167" s="431"/>
      <c r="G167" s="431"/>
      <c r="I167" s="14" t="s">
        <v>272</v>
      </c>
      <c r="J167" s="15"/>
      <c r="K167" s="15"/>
      <c r="L167" s="15"/>
      <c r="M167" s="15"/>
      <c r="N167" s="15"/>
      <c r="O167" s="15"/>
      <c r="P167" s="15"/>
      <c r="Q167" s="15"/>
      <c r="R167" s="15"/>
      <c r="S167" s="15"/>
      <c r="T167" s="15"/>
      <c r="U167" s="15"/>
      <c r="V167" s="15"/>
      <c r="W167" s="16"/>
      <c r="X167" s="6"/>
    </row>
    <row r="168" spans="2:24" x14ac:dyDescent="0.15">
      <c r="B168" s="7"/>
      <c r="C168" s="297"/>
      <c r="D168" s="353"/>
      <c r="E168" s="8"/>
      <c r="F168" s="8"/>
      <c r="G168" s="8"/>
      <c r="H168" s="8"/>
      <c r="I168" s="8"/>
      <c r="J168" s="8"/>
      <c r="K168" s="8"/>
      <c r="L168" s="8"/>
      <c r="M168" s="8"/>
      <c r="N168" s="8"/>
      <c r="O168" s="8"/>
      <c r="P168" s="8"/>
      <c r="Q168" s="8"/>
      <c r="R168" s="8"/>
      <c r="S168" s="8"/>
      <c r="T168" s="8"/>
      <c r="U168" s="8"/>
      <c r="V168" s="8"/>
      <c r="W168" s="8"/>
      <c r="X168" s="9"/>
    </row>
    <row r="169" spans="2:24" x14ac:dyDescent="0.15">
      <c r="B169" s="5"/>
      <c r="C169" s="407"/>
      <c r="D169" s="354"/>
      <c r="E169" s="5"/>
      <c r="F169" s="5"/>
      <c r="G169" s="5"/>
      <c r="H169" s="5"/>
      <c r="I169" s="5"/>
      <c r="J169" s="5"/>
      <c r="K169" s="5"/>
      <c r="L169" s="5"/>
      <c r="M169" s="5"/>
      <c r="N169" s="5"/>
      <c r="O169" s="5"/>
      <c r="P169" s="5"/>
      <c r="Q169" s="5"/>
      <c r="R169" s="5"/>
      <c r="S169" s="5"/>
      <c r="T169" s="5"/>
      <c r="U169" s="5"/>
      <c r="V169" s="5"/>
      <c r="W169" s="5"/>
      <c r="X169" s="5"/>
    </row>
    <row r="170" spans="2:24" x14ac:dyDescent="0.15">
      <c r="B170" s="223" t="s">
        <v>66</v>
      </c>
      <c r="C170" s="224"/>
      <c r="D170" s="225"/>
      <c r="E170" s="225"/>
      <c r="F170" s="225"/>
      <c r="G170" s="225"/>
      <c r="H170" s="225"/>
      <c r="I170" s="225"/>
      <c r="J170" s="225"/>
      <c r="K170" s="225"/>
      <c r="L170" s="225"/>
      <c r="M170" s="225"/>
      <c r="N170" s="225"/>
      <c r="O170" s="225"/>
      <c r="P170" s="225"/>
      <c r="Q170" s="225"/>
      <c r="R170" s="225"/>
      <c r="S170" s="225"/>
      <c r="T170" s="225"/>
      <c r="U170" s="225"/>
      <c r="V170" s="225"/>
      <c r="W170" s="225"/>
      <c r="X170" s="226"/>
    </row>
    <row r="171" spans="2:24" ht="11.25" x14ac:dyDescent="0.2">
      <c r="B171" s="360"/>
      <c r="C171" s="354"/>
      <c r="D171" s="354"/>
      <c r="E171" s="5"/>
      <c r="F171" s="5"/>
      <c r="G171" s="5"/>
      <c r="H171" s="5"/>
      <c r="I171" s="5"/>
      <c r="J171" s="5"/>
      <c r="K171" s="5"/>
      <c r="L171" s="5"/>
      <c r="M171" s="5"/>
      <c r="N171" s="5"/>
      <c r="O171" s="5"/>
      <c r="P171" s="5"/>
      <c r="Q171" s="5"/>
      <c r="R171" s="5"/>
      <c r="S171" s="5"/>
      <c r="T171" s="5"/>
      <c r="U171" s="5"/>
      <c r="V171" s="5"/>
      <c r="W171" s="5"/>
      <c r="X171" s="6"/>
    </row>
    <row r="172" spans="2:24" x14ac:dyDescent="0.15">
      <c r="B172" s="332"/>
      <c r="C172" s="229" t="s">
        <v>42</v>
      </c>
      <c r="D172" s="229"/>
      <c r="E172" s="229"/>
      <c r="F172" s="229"/>
      <c r="G172" s="229"/>
      <c r="H172" s="229"/>
      <c r="I172" s="229"/>
      <c r="J172" s="229"/>
      <c r="K172" s="229"/>
      <c r="L172" s="229"/>
      <c r="M172" s="229"/>
      <c r="N172" s="229"/>
      <c r="O172" s="229"/>
      <c r="P172" s="229"/>
      <c r="Q172" s="229"/>
      <c r="R172" s="229"/>
      <c r="S172" s="229"/>
      <c r="T172" s="229"/>
      <c r="U172" s="229"/>
      <c r="V172" s="229"/>
      <c r="W172" s="229"/>
      <c r="X172" s="231"/>
    </row>
    <row r="173" spans="2:24" x14ac:dyDescent="0.15">
      <c r="B173" s="12"/>
      <c r="C173" s="354"/>
      <c r="D173" s="354"/>
      <c r="E173" s="5"/>
      <c r="F173" s="5"/>
      <c r="G173" s="5"/>
      <c r="H173" s="5"/>
      <c r="I173" s="5"/>
      <c r="J173" s="5"/>
      <c r="K173" s="5"/>
      <c r="L173" s="5"/>
      <c r="M173" s="5"/>
      <c r="N173" s="5"/>
      <c r="O173" s="5"/>
      <c r="P173" s="5"/>
      <c r="Q173" s="5"/>
      <c r="R173" s="5"/>
      <c r="S173" s="5"/>
      <c r="T173" s="5"/>
      <c r="U173" s="5"/>
      <c r="V173" s="5"/>
      <c r="W173" s="5"/>
      <c r="X173" s="6"/>
    </row>
    <row r="174" spans="2:24" x14ac:dyDescent="0.15">
      <c r="B174" s="241" t="s">
        <v>67</v>
      </c>
      <c r="C174" s="431"/>
      <c r="D174" s="354"/>
      <c r="E174" s="5"/>
      <c r="F174" s="14" t="s">
        <v>68</v>
      </c>
      <c r="G174" s="14"/>
      <c r="H174" s="15"/>
      <c r="I174" s="15"/>
      <c r="J174" s="15"/>
      <c r="K174" s="15"/>
      <c r="L174" s="15"/>
      <c r="M174" s="15"/>
      <c r="N174" s="15"/>
      <c r="O174" s="15"/>
      <c r="P174" s="15"/>
      <c r="Q174" s="15"/>
      <c r="R174" s="15"/>
      <c r="S174" s="15"/>
      <c r="T174" s="15"/>
      <c r="U174" s="15"/>
      <c r="V174" s="15"/>
      <c r="W174" s="16"/>
      <c r="X174" s="6"/>
    </row>
    <row r="175" spans="2:24" x14ac:dyDescent="0.15">
      <c r="B175" s="7"/>
      <c r="C175" s="297"/>
      <c r="D175" s="353"/>
      <c r="E175" s="8"/>
      <c r="F175" s="8"/>
      <c r="G175" s="8"/>
      <c r="H175" s="8"/>
      <c r="I175" s="8"/>
      <c r="J175" s="8"/>
      <c r="K175" s="8"/>
      <c r="L175" s="8"/>
      <c r="M175" s="8"/>
      <c r="N175" s="8"/>
      <c r="O175" s="8"/>
      <c r="P175" s="8"/>
      <c r="Q175" s="8"/>
      <c r="R175" s="8"/>
      <c r="S175" s="8"/>
      <c r="T175" s="8"/>
      <c r="U175" s="8"/>
      <c r="V175" s="8"/>
      <c r="W175" s="8"/>
      <c r="X175" s="9"/>
    </row>
    <row r="176" spans="2:24" x14ac:dyDescent="0.15">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row>
    <row r="177" spans="2:24" x14ac:dyDescent="0.15">
      <c r="B177" s="223" t="s">
        <v>79</v>
      </c>
      <c r="C177" s="224"/>
      <c r="D177" s="225"/>
      <c r="E177" s="225"/>
      <c r="F177" s="225"/>
      <c r="G177" s="225"/>
      <c r="H177" s="225"/>
      <c r="I177" s="225"/>
      <c r="J177" s="225"/>
      <c r="K177" s="225"/>
      <c r="L177" s="225"/>
      <c r="M177" s="225"/>
      <c r="N177" s="225"/>
      <c r="O177" s="225"/>
      <c r="P177" s="225"/>
      <c r="Q177" s="225"/>
      <c r="R177" s="225"/>
      <c r="S177" s="225"/>
      <c r="T177" s="225"/>
      <c r="U177" s="225"/>
      <c r="V177" s="225"/>
      <c r="W177" s="225"/>
      <c r="X177" s="226"/>
    </row>
    <row r="178" spans="2:24" ht="11.25" x14ac:dyDescent="0.2">
      <c r="B178" s="360"/>
      <c r="C178" s="354"/>
      <c r="D178" s="354"/>
      <c r="E178" s="5"/>
      <c r="F178" s="5"/>
      <c r="G178" s="5"/>
      <c r="H178" s="5"/>
      <c r="I178" s="5"/>
      <c r="J178" s="5"/>
      <c r="K178" s="5"/>
      <c r="L178" s="5"/>
      <c r="M178" s="5"/>
      <c r="N178" s="5"/>
      <c r="O178" s="5"/>
      <c r="P178" s="5"/>
      <c r="Q178" s="5"/>
      <c r="R178" s="5"/>
      <c r="S178" s="5"/>
      <c r="T178" s="5"/>
      <c r="U178" s="5"/>
      <c r="V178" s="5"/>
      <c r="W178" s="5"/>
      <c r="X178" s="6"/>
    </row>
    <row r="179" spans="2:24" x14ac:dyDescent="0.15">
      <c r="B179" s="332"/>
      <c r="C179" s="229" t="s">
        <v>42</v>
      </c>
      <c r="D179" s="229"/>
      <c r="E179" s="229"/>
      <c r="F179" s="229"/>
      <c r="G179" s="229"/>
      <c r="H179" s="229"/>
      <c r="I179" s="229"/>
      <c r="J179" s="229"/>
      <c r="K179" s="229"/>
      <c r="L179" s="229"/>
      <c r="M179" s="229"/>
      <c r="N179" s="229"/>
      <c r="O179" s="229"/>
      <c r="P179" s="229"/>
      <c r="Q179" s="229"/>
      <c r="R179" s="229"/>
      <c r="S179" s="229"/>
      <c r="T179" s="229"/>
      <c r="U179" s="229"/>
      <c r="V179" s="229"/>
      <c r="W179" s="229"/>
      <c r="X179" s="231"/>
    </row>
    <row r="180" spans="2:24" x14ac:dyDescent="0.15">
      <c r="B180" s="12"/>
      <c r="C180" s="354"/>
      <c r="D180" s="354"/>
      <c r="E180" s="5"/>
      <c r="F180" s="5"/>
      <c r="G180" s="5"/>
      <c r="H180" s="5"/>
      <c r="I180" s="5"/>
      <c r="J180" s="5"/>
      <c r="K180" s="5"/>
      <c r="L180" s="5"/>
      <c r="M180" s="5"/>
      <c r="N180" s="5"/>
      <c r="O180" s="5"/>
      <c r="P180" s="5"/>
      <c r="Q180" s="5"/>
      <c r="R180" s="5"/>
      <c r="S180" s="5"/>
      <c r="T180" s="5"/>
      <c r="U180" s="5"/>
      <c r="V180" s="5"/>
      <c r="W180" s="5"/>
      <c r="X180" s="6"/>
    </row>
    <row r="181" spans="2:24" x14ac:dyDescent="0.15">
      <c r="B181" s="241" t="s">
        <v>69</v>
      </c>
      <c r="C181" s="431"/>
      <c r="D181" s="354"/>
      <c r="E181" s="5"/>
      <c r="F181" s="14" t="s">
        <v>314</v>
      </c>
      <c r="G181" s="15"/>
      <c r="H181" s="15"/>
      <c r="I181" s="15"/>
      <c r="J181" s="15"/>
      <c r="K181" s="15"/>
      <c r="L181" s="15"/>
      <c r="M181" s="15"/>
      <c r="N181" s="15"/>
      <c r="O181" s="15"/>
      <c r="P181" s="15"/>
      <c r="Q181" s="15"/>
      <c r="R181" s="15"/>
      <c r="S181" s="15"/>
      <c r="T181" s="15"/>
      <c r="U181" s="15"/>
      <c r="V181" s="15"/>
      <c r="W181" s="16"/>
      <c r="X181" s="6"/>
    </row>
    <row r="182" spans="2:24" x14ac:dyDescent="0.15">
      <c r="B182" s="241" t="s">
        <v>71</v>
      </c>
      <c r="C182" s="431"/>
      <c r="D182" s="354"/>
      <c r="E182" s="5"/>
      <c r="F182" s="14"/>
      <c r="G182" s="15"/>
      <c r="H182" s="15"/>
      <c r="I182" s="15"/>
      <c r="J182" s="15"/>
      <c r="K182" s="15"/>
      <c r="L182" s="15"/>
      <c r="M182" s="15"/>
      <c r="N182" s="15"/>
      <c r="O182" s="15"/>
      <c r="P182" s="15"/>
      <c r="Q182" s="15"/>
      <c r="R182" s="15"/>
      <c r="S182" s="15"/>
      <c r="T182" s="15"/>
      <c r="U182" s="15"/>
      <c r="V182" s="15"/>
      <c r="W182" s="16"/>
      <c r="X182" s="6"/>
    </row>
    <row r="183" spans="2:24" ht="11.25" thickBot="1" x14ac:dyDescent="0.2">
      <c r="B183" s="241" t="s">
        <v>70</v>
      </c>
      <c r="C183" s="431"/>
      <c r="D183" s="354"/>
      <c r="E183" s="5"/>
      <c r="F183" s="14"/>
      <c r="G183" s="15"/>
      <c r="H183" s="15"/>
      <c r="I183" s="15"/>
      <c r="J183" s="15"/>
      <c r="K183" s="15"/>
      <c r="L183" s="15"/>
      <c r="M183" s="15"/>
      <c r="N183" s="15"/>
      <c r="O183" s="15"/>
      <c r="P183" s="15"/>
      <c r="Q183" s="15"/>
      <c r="R183" s="15"/>
      <c r="S183" s="15"/>
      <c r="T183" s="15"/>
      <c r="U183" s="15"/>
      <c r="V183" s="15"/>
      <c r="W183" s="16"/>
      <c r="X183" s="6"/>
    </row>
    <row r="184" spans="2:24" ht="11.25" thickTop="1" x14ac:dyDescent="0.15">
      <c r="B184" s="356" t="s">
        <v>180</v>
      </c>
      <c r="C184" s="433">
        <f>SUM(C181:C183)</f>
        <v>0</v>
      </c>
      <c r="D184" s="354"/>
      <c r="E184" s="5"/>
      <c r="F184" s="5"/>
      <c r="G184" s="5"/>
      <c r="H184" s="5"/>
      <c r="I184" s="5"/>
      <c r="J184" s="5"/>
      <c r="K184" s="5"/>
      <c r="L184" s="5"/>
      <c r="M184" s="5"/>
      <c r="N184" s="5"/>
      <c r="O184" s="5"/>
      <c r="P184" s="5"/>
      <c r="Q184" s="5"/>
      <c r="R184" s="5"/>
      <c r="S184" s="5"/>
      <c r="T184" s="5"/>
      <c r="U184" s="5"/>
      <c r="V184" s="5"/>
      <c r="W184" s="5"/>
      <c r="X184" s="6"/>
    </row>
    <row r="185" spans="2:24" x14ac:dyDescent="0.15">
      <c r="B185" s="358"/>
      <c r="C185" s="367"/>
      <c r="D185" s="353"/>
      <c r="E185" s="8"/>
      <c r="F185" s="8"/>
      <c r="G185" s="8"/>
      <c r="H185" s="8"/>
      <c r="I185" s="8"/>
      <c r="J185" s="8"/>
      <c r="K185" s="8"/>
      <c r="L185" s="8"/>
      <c r="M185" s="8"/>
      <c r="N185" s="8"/>
      <c r="O185" s="8"/>
      <c r="P185" s="8"/>
      <c r="Q185" s="8"/>
      <c r="R185" s="8"/>
      <c r="S185" s="8"/>
      <c r="T185" s="8"/>
      <c r="U185" s="8"/>
      <c r="V185" s="8"/>
      <c r="W185" s="8"/>
      <c r="X185" s="9"/>
    </row>
    <row r="186" spans="2:24" x14ac:dyDescent="0.15">
      <c r="B186" s="368"/>
      <c r="C186" s="328"/>
      <c r="D186" s="354"/>
      <c r="E186" s="5"/>
      <c r="F186" s="5"/>
      <c r="G186" s="5"/>
      <c r="H186" s="5"/>
      <c r="I186" s="5"/>
      <c r="J186" s="5"/>
      <c r="K186" s="5"/>
      <c r="L186" s="5"/>
      <c r="M186" s="5"/>
      <c r="N186" s="5"/>
      <c r="O186" s="5"/>
      <c r="P186" s="5"/>
      <c r="Q186" s="5"/>
      <c r="R186" s="5"/>
      <c r="S186" s="5"/>
      <c r="T186" s="5"/>
      <c r="U186" s="5"/>
      <c r="V186" s="5"/>
      <c r="W186" s="5"/>
      <c r="X186" s="5"/>
    </row>
    <row r="187" spans="2:24" x14ac:dyDescent="0.15">
      <c r="B187" s="369" t="s">
        <v>51</v>
      </c>
      <c r="C187" s="370"/>
      <c r="D187" s="370"/>
      <c r="E187" s="370"/>
      <c r="F187" s="370"/>
      <c r="G187" s="370"/>
      <c r="H187" s="370"/>
      <c r="I187" s="370"/>
      <c r="J187" s="370"/>
      <c r="K187" s="370"/>
      <c r="L187" s="370"/>
      <c r="M187" s="370"/>
      <c r="N187" s="370"/>
      <c r="O187" s="370"/>
      <c r="P187" s="370"/>
      <c r="Q187" s="370"/>
      <c r="R187" s="370"/>
      <c r="S187" s="370"/>
      <c r="T187" s="370"/>
      <c r="U187" s="370"/>
      <c r="V187" s="370"/>
      <c r="W187" s="370"/>
      <c r="X187" s="371"/>
    </row>
    <row r="188" spans="2:24" x14ac:dyDescent="0.15">
      <c r="B188" s="12"/>
      <c r="C188" s="5"/>
      <c r="D188" s="5"/>
      <c r="E188" s="5"/>
      <c r="F188" s="5"/>
      <c r="G188" s="5"/>
      <c r="H188" s="5"/>
      <c r="I188" s="5"/>
      <c r="J188" s="5"/>
      <c r="K188" s="5"/>
      <c r="L188" s="5"/>
      <c r="M188" s="5"/>
      <c r="N188" s="5"/>
      <c r="O188" s="5"/>
      <c r="P188" s="5"/>
      <c r="Q188" s="5"/>
      <c r="R188" s="5"/>
      <c r="S188" s="5"/>
      <c r="T188" s="5"/>
      <c r="U188" s="5"/>
      <c r="V188" s="5"/>
      <c r="W188" s="5"/>
      <c r="X188" s="6"/>
    </row>
    <row r="189" spans="2:24" ht="31.5" x14ac:dyDescent="0.15">
      <c r="B189" s="198" t="s">
        <v>52</v>
      </c>
      <c r="C189" s="20" t="s">
        <v>53</v>
      </c>
      <c r="D189" s="199"/>
      <c r="E189" s="20" t="s">
        <v>336</v>
      </c>
      <c r="F189" s="201"/>
      <c r="G189" s="507"/>
      <c r="H189" s="507"/>
      <c r="I189" s="507"/>
      <c r="J189" s="201"/>
      <c r="K189" s="372"/>
      <c r="L189" s="201"/>
      <c r="M189" s="20"/>
      <c r="N189" s="201"/>
      <c r="O189" s="201"/>
      <c r="P189" s="201"/>
      <c r="Q189" s="201"/>
      <c r="R189" s="20"/>
      <c r="S189" s="201"/>
      <c r="T189" s="201"/>
      <c r="U189" s="201"/>
      <c r="V189" s="201"/>
      <c r="W189" s="201"/>
      <c r="X189" s="373"/>
    </row>
    <row r="190" spans="2:24" x14ac:dyDescent="0.15">
      <c r="B190" s="62" t="s">
        <v>50</v>
      </c>
      <c r="C190" s="200">
        <f>100%-SUM(C155,C157,C159)</f>
        <v>0.80400000000000005</v>
      </c>
      <c r="D190" s="201"/>
      <c r="E190" s="202"/>
      <c r="F190" s="5"/>
      <c r="G190" s="508"/>
      <c r="H190" s="508"/>
      <c r="I190" s="508"/>
      <c r="J190" s="5"/>
      <c r="K190" s="21"/>
      <c r="L190" s="5"/>
      <c r="M190" s="21"/>
      <c r="N190" s="352"/>
      <c r="O190" s="352"/>
      <c r="P190" s="352"/>
      <c r="Q190" s="352"/>
      <c r="R190" s="21"/>
      <c r="S190" s="352"/>
      <c r="T190" s="352"/>
      <c r="U190" s="352"/>
      <c r="V190" s="352"/>
      <c r="W190" s="352"/>
      <c r="X190" s="6"/>
    </row>
    <row r="191" spans="2:24" x14ac:dyDescent="0.15">
      <c r="B191" s="62" t="str">
        <f>B155</f>
        <v>Totale overheadkosten (% van totale kosten)</v>
      </c>
      <c r="C191" s="200">
        <f>C155</f>
        <v>0.16899999999999998</v>
      </c>
      <c r="D191" s="201"/>
      <c r="E191" s="200">
        <f>C191/$C$190</f>
        <v>0.21019900497512434</v>
      </c>
      <c r="F191" s="5"/>
      <c r="G191" s="4"/>
      <c r="H191" s="4"/>
      <c r="I191" s="4"/>
      <c r="J191" s="5"/>
      <c r="K191" s="21"/>
      <c r="L191" s="5"/>
      <c r="M191" s="21"/>
      <c r="N191" s="352"/>
      <c r="O191" s="352"/>
      <c r="P191" s="352"/>
      <c r="Q191" s="352"/>
      <c r="R191" s="21"/>
      <c r="S191" s="352"/>
      <c r="T191" s="352"/>
      <c r="U191" s="352"/>
      <c r="V191" s="352"/>
      <c r="W191" s="352"/>
      <c r="X191" s="6"/>
    </row>
    <row r="192" spans="2:24" x14ac:dyDescent="0.15">
      <c r="B192" s="62" t="str">
        <f>B157</f>
        <v>Kosten voor vastgoed (% van totale kosten)</v>
      </c>
      <c r="C192" s="200">
        <f>C157</f>
        <v>0</v>
      </c>
      <c r="D192" s="201"/>
      <c r="E192" s="200">
        <f>C192/$C$190</f>
        <v>0</v>
      </c>
      <c r="F192" s="5"/>
      <c r="G192" s="298"/>
      <c r="H192" s="4"/>
      <c r="I192" s="4"/>
      <c r="J192" s="5"/>
      <c r="K192" s="21"/>
      <c r="L192" s="5"/>
      <c r="M192" s="21"/>
      <c r="N192" s="352"/>
      <c r="O192" s="352"/>
      <c r="P192" s="352"/>
      <c r="Q192" s="352"/>
      <c r="R192" s="21"/>
      <c r="S192" s="352"/>
      <c r="T192" s="352"/>
      <c r="U192" s="352"/>
      <c r="V192" s="352"/>
      <c r="W192" s="352"/>
      <c r="X192" s="6"/>
    </row>
    <row r="193" spans="2:24" x14ac:dyDescent="0.15">
      <c r="B193" s="62" t="str">
        <f>B159</f>
        <v>Overige personele kosten (% van totale kosten)</v>
      </c>
      <c r="C193" s="200">
        <f>C159</f>
        <v>2.7E-2</v>
      </c>
      <c r="D193" s="201"/>
      <c r="E193" s="200">
        <f>C193/$C$190</f>
        <v>3.3582089552238806E-2</v>
      </c>
      <c r="F193" s="5"/>
      <c r="G193" s="4"/>
      <c r="H193" s="4"/>
      <c r="I193" s="4"/>
      <c r="J193" s="5"/>
      <c r="K193" s="21"/>
      <c r="L193" s="5"/>
      <c r="M193" s="21"/>
      <c r="N193" s="352"/>
      <c r="O193" s="352"/>
      <c r="P193" s="352"/>
      <c r="Q193" s="352"/>
      <c r="R193" s="21"/>
      <c r="S193" s="352"/>
      <c r="T193" s="352"/>
      <c r="U193" s="352"/>
      <c r="V193" s="352"/>
      <c r="W193" s="352"/>
      <c r="X193" s="6"/>
    </row>
    <row r="194" spans="2:24" x14ac:dyDescent="0.15">
      <c r="B194" s="7"/>
      <c r="C194" s="8"/>
      <c r="D194" s="8"/>
      <c r="E194" s="8"/>
      <c r="F194" s="8"/>
      <c r="G194" s="8"/>
      <c r="H194" s="8"/>
      <c r="I194" s="8"/>
      <c r="J194" s="8"/>
      <c r="K194" s="8"/>
      <c r="L194" s="8"/>
      <c r="M194" s="8"/>
      <c r="N194" s="8"/>
      <c r="O194" s="8"/>
      <c r="P194" s="8"/>
      <c r="Q194" s="8"/>
      <c r="R194" s="8"/>
      <c r="S194" s="8"/>
      <c r="T194" s="8"/>
      <c r="U194" s="8"/>
      <c r="V194" s="8"/>
      <c r="W194" s="8"/>
      <c r="X194" s="9"/>
    </row>
    <row r="195" spans="2:24" x14ac:dyDescent="0.15"/>
    <row r="196" spans="2:24" x14ac:dyDescent="0.15"/>
    <row r="197" spans="2:24" x14ac:dyDescent="0.15"/>
    <row r="198" spans="2:24" x14ac:dyDescent="0.15"/>
    <row r="199" spans="2:24" x14ac:dyDescent="0.15"/>
    <row r="200" spans="2:24" x14ac:dyDescent="0.15"/>
    <row r="201" spans="2:24" x14ac:dyDescent="0.15"/>
    <row r="202" spans="2:24" x14ac:dyDescent="0.15"/>
    <row r="203" spans="2:24" x14ac:dyDescent="0.15"/>
    <row r="204" spans="2:24" x14ac:dyDescent="0.15"/>
    <row r="205" spans="2:24" x14ac:dyDescent="0.15"/>
    <row r="206" spans="2:24" x14ac:dyDescent="0.15"/>
    <row r="207" spans="2:24" x14ac:dyDescent="0.15"/>
    <row r="208" spans="2:24"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19" x14ac:dyDescent="0.15"/>
    <row r="226" spans="2:19" x14ac:dyDescent="0.15"/>
    <row r="227" spans="2:19" x14ac:dyDescent="0.15"/>
    <row r="228" spans="2:19" x14ac:dyDescent="0.15"/>
    <row r="229" spans="2:19" x14ac:dyDescent="0.15">
      <c r="B229" s="369" t="s">
        <v>88</v>
      </c>
      <c r="C229" s="374"/>
      <c r="D229" s="374"/>
      <c r="E229" s="374"/>
      <c r="F229" s="374"/>
      <c r="G229" s="374"/>
      <c r="H229" s="374"/>
      <c r="I229" s="374"/>
      <c r="J229" s="374"/>
      <c r="K229" s="374"/>
      <c r="L229" s="374"/>
      <c r="M229" s="374"/>
      <c r="N229" s="374"/>
      <c r="O229" s="374"/>
      <c r="P229" s="374"/>
      <c r="Q229" s="374"/>
      <c r="R229" s="374"/>
      <c r="S229" s="375"/>
    </row>
    <row r="230" spans="2:19" x14ac:dyDescent="0.15">
      <c r="B230" s="376"/>
      <c r="C230" s="377"/>
      <c r="D230" s="377"/>
      <c r="E230" s="377"/>
      <c r="F230" s="377"/>
      <c r="G230" s="377"/>
      <c r="H230" s="377"/>
      <c r="I230" s="377"/>
      <c r="J230" s="377"/>
      <c r="K230" s="377"/>
      <c r="L230" s="377"/>
      <c r="M230" s="377"/>
      <c r="N230" s="377"/>
      <c r="O230" s="377"/>
      <c r="P230" s="377"/>
      <c r="Q230" s="377"/>
      <c r="R230" s="377"/>
      <c r="S230" s="378"/>
    </row>
    <row r="231" spans="2:19" x14ac:dyDescent="0.15">
      <c r="B231" s="379"/>
      <c r="C231" s="288">
        <f t="shared" ref="C231:Q231" si="37">D18</f>
        <v>10</v>
      </c>
      <c r="D231" s="288">
        <f t="shared" si="37"/>
        <v>15</v>
      </c>
      <c r="E231" s="288">
        <f t="shared" si="37"/>
        <v>20</v>
      </c>
      <c r="F231" s="288">
        <f t="shared" si="37"/>
        <v>25</v>
      </c>
      <c r="G231" s="288">
        <f t="shared" si="37"/>
        <v>30</v>
      </c>
      <c r="H231" s="288">
        <f t="shared" si="37"/>
        <v>35</v>
      </c>
      <c r="I231" s="288">
        <f t="shared" si="37"/>
        <v>40</v>
      </c>
      <c r="J231" s="288">
        <f t="shared" si="37"/>
        <v>45</v>
      </c>
      <c r="K231" s="288">
        <f t="shared" si="37"/>
        <v>50</v>
      </c>
      <c r="L231" s="288">
        <f t="shared" si="37"/>
        <v>55</v>
      </c>
      <c r="M231" s="288">
        <f t="shared" si="37"/>
        <v>60</v>
      </c>
      <c r="N231" s="288">
        <f t="shared" si="37"/>
        <v>65</v>
      </c>
      <c r="O231" s="288">
        <f t="shared" si="37"/>
        <v>70</v>
      </c>
      <c r="P231" s="288">
        <f t="shared" si="37"/>
        <v>75</v>
      </c>
      <c r="Q231" s="288">
        <f t="shared" si="37"/>
        <v>80</v>
      </c>
      <c r="R231" s="288"/>
      <c r="S231" s="290"/>
    </row>
    <row r="232" spans="2:19" x14ac:dyDescent="0.15">
      <c r="B232" s="380"/>
      <c r="C232" s="288">
        <f t="shared" ref="C232:Q232" si="38">D19</f>
        <v>5</v>
      </c>
      <c r="D232" s="288">
        <f t="shared" si="38"/>
        <v>5</v>
      </c>
      <c r="E232" s="288">
        <f t="shared" si="38"/>
        <v>5</v>
      </c>
      <c r="F232" s="288">
        <f t="shared" si="38"/>
        <v>5</v>
      </c>
      <c r="G232" s="288">
        <f t="shared" si="38"/>
        <v>6</v>
      </c>
      <c r="H232" s="288">
        <f t="shared" si="38"/>
        <v>6</v>
      </c>
      <c r="I232" s="288">
        <f t="shared" si="38"/>
        <v>8</v>
      </c>
      <c r="J232" s="288">
        <f t="shared" si="38"/>
        <v>6</v>
      </c>
      <c r="K232" s="288">
        <f t="shared" si="38"/>
        <v>6</v>
      </c>
      <c r="L232" s="288">
        <f t="shared" si="38"/>
        <v>6</v>
      </c>
      <c r="M232" s="288">
        <f t="shared" si="38"/>
        <v>8</v>
      </c>
      <c r="N232" s="288">
        <f t="shared" si="38"/>
        <v>8</v>
      </c>
      <c r="O232" s="288">
        <f t="shared" si="38"/>
        <v>5</v>
      </c>
      <c r="P232" s="288">
        <f t="shared" si="38"/>
        <v>5</v>
      </c>
      <c r="Q232" s="288">
        <f t="shared" si="38"/>
        <v>5</v>
      </c>
      <c r="R232" s="288"/>
      <c r="S232" s="290"/>
    </row>
    <row r="233" spans="2:19" x14ac:dyDescent="0.15">
      <c r="B233" s="381" t="s">
        <v>85</v>
      </c>
      <c r="C233" s="382">
        <f t="shared" ref="C233:Q233" si="39">D20</f>
        <v>12.907348242811501</v>
      </c>
      <c r="D233" s="382">
        <f t="shared" si="39"/>
        <v>13.220447284345047</v>
      </c>
      <c r="E233" s="382">
        <f t="shared" si="39"/>
        <v>13.916932907348242</v>
      </c>
      <c r="F233" s="382">
        <f t="shared" si="39"/>
        <v>14.747603833865815</v>
      </c>
      <c r="G233" s="382">
        <f t="shared" si="39"/>
        <v>16.140575079872203</v>
      </c>
      <c r="H233" s="382">
        <f t="shared" si="39"/>
        <v>17.054313099041533</v>
      </c>
      <c r="I233" s="382">
        <f t="shared" si="39"/>
        <v>18.920127795527158</v>
      </c>
      <c r="J233" s="382">
        <f t="shared" si="39"/>
        <v>19.373801916932909</v>
      </c>
      <c r="K233" s="382">
        <f t="shared" si="39"/>
        <v>22.249201277955272</v>
      </c>
      <c r="L233" s="382">
        <f t="shared" si="39"/>
        <v>25.207667731629392</v>
      </c>
      <c r="M233" s="382">
        <f t="shared" si="39"/>
        <v>30.498402555910545</v>
      </c>
      <c r="N233" s="382">
        <f t="shared" si="39"/>
        <v>34.268370607028757</v>
      </c>
      <c r="O233" s="382">
        <f t="shared" si="39"/>
        <v>37.597444089456872</v>
      </c>
      <c r="P233" s="382">
        <f t="shared" si="39"/>
        <v>44.178913738019169</v>
      </c>
      <c r="Q233" s="382">
        <f t="shared" si="39"/>
        <v>51.757188498402556</v>
      </c>
      <c r="R233" s="28"/>
      <c r="S233" s="290"/>
    </row>
    <row r="234" spans="2:19" x14ac:dyDescent="0.15">
      <c r="B234" s="381" t="s">
        <v>82</v>
      </c>
      <c r="C234" s="383">
        <f>SUM(D21:D24)</f>
        <v>2.1723067092651753</v>
      </c>
      <c r="D234" s="383">
        <f t="shared" ref="D234:Q234" si="40">SUM(E21:E24)</f>
        <v>2.2250012779552715</v>
      </c>
      <c r="E234" s="383">
        <f t="shared" si="40"/>
        <v>2.3422198083067092</v>
      </c>
      <c r="F234" s="383">
        <f t="shared" si="40"/>
        <v>2.4820217252396168</v>
      </c>
      <c r="G234" s="383">
        <f t="shared" si="40"/>
        <v>2.7164587859424918</v>
      </c>
      <c r="H234" s="383">
        <f t="shared" si="40"/>
        <v>2.8702408945686901</v>
      </c>
      <c r="I234" s="383">
        <f t="shared" si="40"/>
        <v>3.1842575079872208</v>
      </c>
      <c r="J234" s="383">
        <f t="shared" si="40"/>
        <v>3.2606108626198087</v>
      </c>
      <c r="K234" s="383">
        <f t="shared" si="40"/>
        <v>3.7445405750798724</v>
      </c>
      <c r="L234" s="383">
        <f t="shared" si="40"/>
        <v>4.2424504792332272</v>
      </c>
      <c r="M234" s="383">
        <f t="shared" si="40"/>
        <v>5.1328811501597453</v>
      </c>
      <c r="N234" s="383">
        <f t="shared" si="40"/>
        <v>5.7673667731629399</v>
      </c>
      <c r="O234" s="383">
        <f t="shared" si="40"/>
        <v>6.3276498402555923</v>
      </c>
      <c r="P234" s="383">
        <f t="shared" si="40"/>
        <v>7.4353111821086264</v>
      </c>
      <c r="Q234" s="383">
        <f t="shared" si="40"/>
        <v>8.7107348242811504</v>
      </c>
      <c r="R234" s="28"/>
      <c r="S234" s="290"/>
    </row>
    <row r="235" spans="2:19" x14ac:dyDescent="0.15">
      <c r="B235" s="381" t="s">
        <v>59</v>
      </c>
      <c r="C235" s="383">
        <f t="shared" ref="C235:Q235" si="41">D26</f>
        <v>0</v>
      </c>
      <c r="D235" s="383">
        <f t="shared" si="41"/>
        <v>0</v>
      </c>
      <c r="E235" s="383">
        <f t="shared" si="41"/>
        <v>0</v>
      </c>
      <c r="F235" s="383">
        <f t="shared" si="41"/>
        <v>0</v>
      </c>
      <c r="G235" s="383">
        <f t="shared" si="41"/>
        <v>0</v>
      </c>
      <c r="H235" s="383">
        <f t="shared" si="41"/>
        <v>0</v>
      </c>
      <c r="I235" s="383">
        <f t="shared" si="41"/>
        <v>0</v>
      </c>
      <c r="J235" s="383">
        <f t="shared" si="41"/>
        <v>0</v>
      </c>
      <c r="K235" s="383">
        <f t="shared" si="41"/>
        <v>0</v>
      </c>
      <c r="L235" s="383">
        <f t="shared" si="41"/>
        <v>0</v>
      </c>
      <c r="M235" s="383">
        <f t="shared" si="41"/>
        <v>0</v>
      </c>
      <c r="N235" s="383">
        <f t="shared" si="41"/>
        <v>0</v>
      </c>
      <c r="O235" s="383">
        <f t="shared" si="41"/>
        <v>0</v>
      </c>
      <c r="P235" s="383">
        <f t="shared" si="41"/>
        <v>0</v>
      </c>
      <c r="Q235" s="383">
        <f t="shared" si="41"/>
        <v>0</v>
      </c>
      <c r="R235" s="28"/>
      <c r="S235" s="290"/>
    </row>
    <row r="236" spans="2:19" x14ac:dyDescent="0.15">
      <c r="B236" s="384" t="s">
        <v>86</v>
      </c>
      <c r="C236" s="383">
        <f t="shared" ref="C236:Q236" si="42">D28-D27</f>
        <v>2.4166949799633599</v>
      </c>
      <c r="D236" s="383">
        <f t="shared" si="42"/>
        <v>2.4753177789822729</v>
      </c>
      <c r="E236" s="383">
        <f t="shared" si="42"/>
        <v>2.6057235972080193</v>
      </c>
      <c r="F236" s="383">
        <f t="shared" si="42"/>
        <v>2.7612534721561559</v>
      </c>
      <c r="G236" s="383">
        <f t="shared" si="42"/>
        <v>3.0220651086076451</v>
      </c>
      <c r="H236" s="383">
        <f t="shared" si="42"/>
        <v>3.1931479710505961</v>
      </c>
      <c r="I236" s="383">
        <f t="shared" si="42"/>
        <v>3.5424919978571801</v>
      </c>
      <c r="J236" s="383">
        <f t="shared" si="42"/>
        <v>3.6274352372519338</v>
      </c>
      <c r="K236" s="383">
        <f t="shared" si="42"/>
        <v>4.1658078813031771</v>
      </c>
      <c r="L236" s="383">
        <f t="shared" si="42"/>
        <v>4.7197335128492313</v>
      </c>
      <c r="M236" s="383">
        <f t="shared" si="42"/>
        <v>5.7103391779035206</v>
      </c>
      <c r="N236" s="383">
        <f t="shared" si="42"/>
        <v>6.4162055334373775</v>
      </c>
      <c r="O236" s="383">
        <f t="shared" si="42"/>
        <v>7.0395214168833675</v>
      </c>
      <c r="P236" s="383">
        <f t="shared" si="42"/>
        <v>8.2717965799339908</v>
      </c>
      <c r="Q236" s="383">
        <f t="shared" si="42"/>
        <v>9.6907075929223865</v>
      </c>
      <c r="R236" s="28"/>
      <c r="S236" s="290"/>
    </row>
    <row r="237" spans="2:19" x14ac:dyDescent="0.15">
      <c r="B237" s="384" t="s">
        <v>74</v>
      </c>
      <c r="C237" s="383">
        <f t="shared" ref="C237:Q237" si="43">D29</f>
        <v>0</v>
      </c>
      <c r="D237" s="383">
        <f t="shared" si="43"/>
        <v>0</v>
      </c>
      <c r="E237" s="383">
        <f t="shared" si="43"/>
        <v>0</v>
      </c>
      <c r="F237" s="383">
        <f t="shared" si="43"/>
        <v>0</v>
      </c>
      <c r="G237" s="383">
        <f t="shared" si="43"/>
        <v>0</v>
      </c>
      <c r="H237" s="383">
        <f t="shared" si="43"/>
        <v>0</v>
      </c>
      <c r="I237" s="383">
        <f t="shared" si="43"/>
        <v>0</v>
      </c>
      <c r="J237" s="383">
        <f t="shared" si="43"/>
        <v>0</v>
      </c>
      <c r="K237" s="383">
        <f t="shared" si="43"/>
        <v>0</v>
      </c>
      <c r="L237" s="383">
        <f t="shared" si="43"/>
        <v>0</v>
      </c>
      <c r="M237" s="383">
        <f t="shared" si="43"/>
        <v>0</v>
      </c>
      <c r="N237" s="383">
        <f t="shared" si="43"/>
        <v>0</v>
      </c>
      <c r="O237" s="383">
        <f t="shared" si="43"/>
        <v>0</v>
      </c>
      <c r="P237" s="383">
        <f t="shared" si="43"/>
        <v>0</v>
      </c>
      <c r="Q237" s="383">
        <f t="shared" si="43"/>
        <v>0</v>
      </c>
      <c r="R237" s="28"/>
      <c r="S237" s="290"/>
    </row>
    <row r="238" spans="2:19" x14ac:dyDescent="0.15">
      <c r="B238" s="381" t="s">
        <v>83</v>
      </c>
      <c r="C238" s="383">
        <f t="shared" ref="C238:Q238" si="44">SUM(D32:D34)</f>
        <v>4.2652793366664756</v>
      </c>
      <c r="D238" s="383">
        <f t="shared" si="44"/>
        <v>4.3687440334469994</v>
      </c>
      <c r="E238" s="383">
        <f t="shared" si="44"/>
        <v>4.5989001956730622</v>
      </c>
      <c r="F238" s="383">
        <f t="shared" si="44"/>
        <v>4.873398370805063</v>
      </c>
      <c r="G238" s="383">
        <f t="shared" si="44"/>
        <v>5.3337106952571869</v>
      </c>
      <c r="H238" s="383">
        <f t="shared" si="44"/>
        <v>5.6356586879023878</v>
      </c>
      <c r="I238" s="383">
        <f t="shared" si="44"/>
        <v>6.2522238197373436</v>
      </c>
      <c r="J238" s="383">
        <f t="shared" si="44"/>
        <v>6.402142053847899</v>
      </c>
      <c r="K238" s="383">
        <f t="shared" si="44"/>
        <v>7.3523280446894406</v>
      </c>
      <c r="L238" s="383">
        <f t="shared" si="44"/>
        <v>8.3299638530441804</v>
      </c>
      <c r="M238" s="383">
        <f t="shared" si="44"/>
        <v>10.078306076192618</v>
      </c>
      <c r="N238" s="383">
        <f t="shared" si="44"/>
        <v>11.324105486407086</v>
      </c>
      <c r="O238" s="383">
        <f t="shared" si="44"/>
        <v>12.424209711359183</v>
      </c>
      <c r="P238" s="383">
        <f t="shared" si="44"/>
        <v>14.599079868174265</v>
      </c>
      <c r="Q238" s="383">
        <f t="shared" si="44"/>
        <v>17.103347835147751</v>
      </c>
      <c r="R238" s="28"/>
      <c r="S238" s="290"/>
    </row>
    <row r="239" spans="2:19" x14ac:dyDescent="0.15">
      <c r="B239" s="384" t="s">
        <v>87</v>
      </c>
      <c r="C239" s="382">
        <f t="shared" ref="C239:Q239" si="45">D36</f>
        <v>0</v>
      </c>
      <c r="D239" s="382">
        <f t="shared" si="45"/>
        <v>0</v>
      </c>
      <c r="E239" s="382">
        <f t="shared" si="45"/>
        <v>0</v>
      </c>
      <c r="F239" s="382">
        <f t="shared" si="45"/>
        <v>0</v>
      </c>
      <c r="G239" s="382">
        <f t="shared" si="45"/>
        <v>0</v>
      </c>
      <c r="H239" s="382">
        <f t="shared" si="45"/>
        <v>0</v>
      </c>
      <c r="I239" s="382">
        <f t="shared" si="45"/>
        <v>0</v>
      </c>
      <c r="J239" s="382">
        <f t="shared" si="45"/>
        <v>0</v>
      </c>
      <c r="K239" s="382">
        <f t="shared" si="45"/>
        <v>0</v>
      </c>
      <c r="L239" s="382">
        <f t="shared" si="45"/>
        <v>0</v>
      </c>
      <c r="M239" s="382">
        <f t="shared" si="45"/>
        <v>0</v>
      </c>
      <c r="N239" s="382">
        <f t="shared" si="45"/>
        <v>0</v>
      </c>
      <c r="O239" s="382">
        <f t="shared" si="45"/>
        <v>0</v>
      </c>
      <c r="P239" s="382">
        <f t="shared" si="45"/>
        <v>0</v>
      </c>
      <c r="Q239" s="382">
        <f t="shared" si="45"/>
        <v>0</v>
      </c>
      <c r="R239" s="28"/>
      <c r="S239" s="290"/>
    </row>
    <row r="240" spans="2:19" x14ac:dyDescent="0.15">
      <c r="B240" s="381" t="s">
        <v>84</v>
      </c>
      <c r="C240" s="383">
        <f t="shared" ref="C240:Q240" si="46">D37</f>
        <v>0</v>
      </c>
      <c r="D240" s="383">
        <f t="shared" si="46"/>
        <v>0</v>
      </c>
      <c r="E240" s="383">
        <f t="shared" si="46"/>
        <v>0</v>
      </c>
      <c r="F240" s="383">
        <f t="shared" si="46"/>
        <v>0</v>
      </c>
      <c r="G240" s="383">
        <f t="shared" si="46"/>
        <v>0</v>
      </c>
      <c r="H240" s="383">
        <f t="shared" si="46"/>
        <v>0</v>
      </c>
      <c r="I240" s="383">
        <f t="shared" si="46"/>
        <v>0</v>
      </c>
      <c r="J240" s="383">
        <f t="shared" si="46"/>
        <v>0</v>
      </c>
      <c r="K240" s="383">
        <f t="shared" si="46"/>
        <v>0</v>
      </c>
      <c r="L240" s="383">
        <f t="shared" si="46"/>
        <v>0</v>
      </c>
      <c r="M240" s="383">
        <f t="shared" si="46"/>
        <v>0</v>
      </c>
      <c r="N240" s="383">
        <f t="shared" si="46"/>
        <v>0</v>
      </c>
      <c r="O240" s="383">
        <f t="shared" si="46"/>
        <v>0</v>
      </c>
      <c r="P240" s="383">
        <f t="shared" si="46"/>
        <v>0</v>
      </c>
      <c r="Q240" s="383">
        <f t="shared" si="46"/>
        <v>0</v>
      </c>
      <c r="R240" s="28"/>
      <c r="S240" s="290"/>
    </row>
    <row r="241" spans="2:19" x14ac:dyDescent="0.15">
      <c r="B241" s="381" t="s">
        <v>10</v>
      </c>
      <c r="C241" s="385">
        <f t="shared" ref="C241:Q241" si="47">D40</f>
        <v>0</v>
      </c>
      <c r="D241" s="385">
        <f t="shared" si="47"/>
        <v>0</v>
      </c>
      <c r="E241" s="385">
        <f t="shared" si="47"/>
        <v>0</v>
      </c>
      <c r="F241" s="385">
        <f t="shared" si="47"/>
        <v>0</v>
      </c>
      <c r="G241" s="385">
        <f t="shared" si="47"/>
        <v>0</v>
      </c>
      <c r="H241" s="385">
        <f t="shared" si="47"/>
        <v>0</v>
      </c>
      <c r="I241" s="385">
        <f t="shared" si="47"/>
        <v>0</v>
      </c>
      <c r="J241" s="385">
        <f t="shared" si="47"/>
        <v>0</v>
      </c>
      <c r="K241" s="385">
        <f t="shared" si="47"/>
        <v>0</v>
      </c>
      <c r="L241" s="385">
        <f t="shared" si="47"/>
        <v>0</v>
      </c>
      <c r="M241" s="385">
        <f t="shared" si="47"/>
        <v>0</v>
      </c>
      <c r="N241" s="385">
        <f t="shared" si="47"/>
        <v>0</v>
      </c>
      <c r="O241" s="385">
        <f t="shared" si="47"/>
        <v>0</v>
      </c>
      <c r="P241" s="385">
        <f t="shared" si="47"/>
        <v>0</v>
      </c>
      <c r="Q241" s="385">
        <f t="shared" si="47"/>
        <v>0</v>
      </c>
      <c r="R241" s="28"/>
      <c r="S241" s="28"/>
    </row>
    <row r="242" spans="2:19" x14ac:dyDescent="0.15">
      <c r="B242" s="379"/>
      <c r="C242" s="28"/>
      <c r="D242" s="28"/>
      <c r="E242" s="28"/>
      <c r="F242" s="28"/>
      <c r="G242" s="28"/>
      <c r="H242" s="28"/>
      <c r="I242" s="28"/>
      <c r="J242" s="28"/>
      <c r="K242" s="28"/>
      <c r="L242" s="28"/>
      <c r="M242" s="28"/>
      <c r="N242" s="28"/>
      <c r="O242" s="28"/>
      <c r="P242" s="28"/>
      <c r="Q242" s="28"/>
      <c r="R242" s="28"/>
      <c r="S242" s="290"/>
    </row>
    <row r="243" spans="2:19" x14ac:dyDescent="0.15">
      <c r="B243" s="379"/>
      <c r="C243" s="288" t="s">
        <v>76</v>
      </c>
      <c r="D243" s="28"/>
      <c r="E243" s="28"/>
      <c r="F243" s="28"/>
      <c r="G243" s="28"/>
      <c r="H243" s="28"/>
      <c r="I243" s="28"/>
      <c r="J243" s="28"/>
      <c r="K243" s="28"/>
      <c r="L243" s="28"/>
      <c r="M243" s="28"/>
      <c r="N243" s="28"/>
      <c r="O243" s="28"/>
      <c r="P243" s="28"/>
      <c r="Q243" s="28"/>
      <c r="R243" s="28"/>
      <c r="S243" s="290"/>
    </row>
    <row r="244" spans="2:19" x14ac:dyDescent="0.15">
      <c r="B244" s="379"/>
      <c r="C244" s="28"/>
      <c r="D244" s="28"/>
      <c r="E244" s="28"/>
      <c r="F244" s="28"/>
      <c r="G244" s="28"/>
      <c r="H244" s="28"/>
      <c r="I244" s="28"/>
      <c r="J244" s="28"/>
      <c r="K244" s="28"/>
      <c r="L244" s="28"/>
      <c r="M244" s="28"/>
      <c r="N244" s="28"/>
      <c r="O244" s="28"/>
      <c r="P244" s="28"/>
      <c r="Q244" s="28"/>
      <c r="R244" s="28"/>
      <c r="S244" s="290"/>
    </row>
    <row r="245" spans="2:19" ht="21" x14ac:dyDescent="0.15">
      <c r="B245" s="386" t="s">
        <v>130</v>
      </c>
      <c r="C245" s="382">
        <f>SUMPRODUCT(C233:Q233,$C$241:$Q$241)</f>
        <v>0</v>
      </c>
      <c r="D245" s="28"/>
      <c r="E245" s="28"/>
      <c r="F245" s="382"/>
      <c r="G245" s="28"/>
      <c r="H245" s="28"/>
      <c r="I245" s="28"/>
      <c r="J245" s="28"/>
      <c r="K245" s="28"/>
      <c r="L245" s="28"/>
      <c r="M245" s="28"/>
      <c r="N245" s="28"/>
      <c r="O245" s="28"/>
      <c r="P245" s="28"/>
      <c r="Q245" s="28"/>
      <c r="R245" s="28"/>
      <c r="S245" s="290"/>
    </row>
    <row r="246" spans="2:19" ht="31.5" x14ac:dyDescent="0.15">
      <c r="B246" s="386" t="s">
        <v>239</v>
      </c>
      <c r="C246" s="382">
        <f>SUMPRODUCT(C234:Q234,$C$241:$Q$241)</f>
        <v>0</v>
      </c>
      <c r="D246" s="28"/>
      <c r="E246" s="382"/>
      <c r="F246" s="28"/>
      <c r="G246" s="28"/>
      <c r="H246" s="28"/>
      <c r="I246" s="28"/>
      <c r="J246" s="28"/>
      <c r="K246" s="28"/>
      <c r="L246" s="28"/>
      <c r="M246" s="28"/>
      <c r="N246" s="28"/>
      <c r="O246" s="28"/>
      <c r="P246" s="28"/>
      <c r="Q246" s="28"/>
      <c r="R246" s="28"/>
      <c r="S246" s="290"/>
    </row>
    <row r="247" spans="2:19" ht="21" x14ac:dyDescent="0.15">
      <c r="B247" s="386" t="s">
        <v>131</v>
      </c>
      <c r="C247" s="382">
        <f>SUMPRODUCT(C235:Q235,$C$241:$Q$241)</f>
        <v>0</v>
      </c>
      <c r="D247" s="28"/>
      <c r="E247" s="383"/>
      <c r="F247" s="28"/>
      <c r="G247" s="28"/>
      <c r="H247" s="28"/>
      <c r="I247" s="28"/>
      <c r="J247" s="28"/>
      <c r="K247" s="28"/>
      <c r="L247" s="28"/>
      <c r="M247" s="28"/>
      <c r="N247" s="28"/>
      <c r="O247" s="28"/>
      <c r="P247" s="28"/>
      <c r="Q247" s="28"/>
      <c r="R247" s="28"/>
      <c r="S247" s="290"/>
    </row>
    <row r="248" spans="2:19" ht="21" x14ac:dyDescent="0.15">
      <c r="B248" s="387" t="s">
        <v>240</v>
      </c>
      <c r="C248" s="382">
        <f>SUMPRODUCT(C236:Q236,$C$241:$Q$241)</f>
        <v>0</v>
      </c>
      <c r="D248" s="382"/>
      <c r="E248" s="28"/>
      <c r="F248" s="28"/>
      <c r="G248" s="28"/>
      <c r="H248" s="28"/>
      <c r="I248" s="28"/>
      <c r="J248" s="28"/>
      <c r="K248" s="28"/>
      <c r="L248" s="28"/>
      <c r="M248" s="28"/>
      <c r="N248" s="28"/>
      <c r="O248" s="28"/>
      <c r="P248" s="28"/>
      <c r="Q248" s="28"/>
      <c r="R248" s="28"/>
      <c r="S248" s="290"/>
    </row>
    <row r="249" spans="2:19" ht="21" x14ac:dyDescent="0.15">
      <c r="B249" s="388" t="s">
        <v>132</v>
      </c>
      <c r="C249" s="382">
        <f>SUM(C245:C248)</f>
        <v>0</v>
      </c>
      <c r="D249" s="382"/>
      <c r="E249" s="28"/>
      <c r="F249" s="28"/>
      <c r="G249" s="28"/>
      <c r="H249" s="28"/>
      <c r="I249" s="28"/>
      <c r="J249" s="28"/>
      <c r="K249" s="28"/>
      <c r="L249" s="28"/>
      <c r="M249" s="28"/>
      <c r="N249" s="28"/>
      <c r="O249" s="28"/>
      <c r="P249" s="28"/>
      <c r="Q249" s="28"/>
      <c r="R249" s="28"/>
      <c r="S249" s="290"/>
    </row>
    <row r="250" spans="2:19" x14ac:dyDescent="0.15">
      <c r="B250" s="384" t="s">
        <v>74</v>
      </c>
      <c r="C250" s="382">
        <f>SUMPRODUCT(C237:Q237,$C$241:$Q$241)</f>
        <v>0</v>
      </c>
      <c r="D250" s="28"/>
      <c r="E250" s="28"/>
      <c r="F250" s="28"/>
      <c r="G250" s="28"/>
      <c r="H250" s="28"/>
      <c r="I250" s="28"/>
      <c r="J250" s="28"/>
      <c r="K250" s="28"/>
      <c r="L250" s="28"/>
      <c r="M250" s="28"/>
      <c r="N250" s="28"/>
      <c r="O250" s="28"/>
      <c r="P250" s="28"/>
      <c r="Q250" s="28"/>
      <c r="R250" s="28"/>
      <c r="S250" s="290"/>
    </row>
    <row r="251" spans="2:19" ht="31.5" x14ac:dyDescent="0.15">
      <c r="B251" s="388" t="s">
        <v>238</v>
      </c>
      <c r="C251" s="382">
        <f>SUM(C249:C250)</f>
        <v>0</v>
      </c>
      <c r="D251" s="28"/>
      <c r="E251" s="28"/>
      <c r="F251" s="28"/>
      <c r="G251" s="28"/>
      <c r="H251" s="28"/>
      <c r="I251" s="28"/>
      <c r="J251" s="28"/>
      <c r="K251" s="28"/>
      <c r="L251" s="28"/>
      <c r="M251" s="28"/>
      <c r="N251" s="28"/>
      <c r="O251" s="28"/>
      <c r="P251" s="28"/>
      <c r="Q251" s="28"/>
      <c r="R251" s="28"/>
      <c r="S251" s="290"/>
    </row>
    <row r="252" spans="2:19" ht="21" x14ac:dyDescent="0.15">
      <c r="B252" s="386" t="s">
        <v>241</v>
      </c>
      <c r="C252" s="382">
        <f>SUMPRODUCT($C$238:$Q$238,C241:Q241)</f>
        <v>0</v>
      </c>
      <c r="D252" s="28"/>
      <c r="E252" s="28"/>
      <c r="F252" s="28"/>
      <c r="G252" s="28"/>
      <c r="H252" s="28"/>
      <c r="I252" s="28"/>
      <c r="J252" s="28"/>
      <c r="K252" s="28"/>
      <c r="L252" s="28"/>
      <c r="M252" s="28"/>
      <c r="N252" s="28"/>
      <c r="O252" s="28"/>
      <c r="P252" s="28"/>
      <c r="Q252" s="28"/>
      <c r="R252" s="28"/>
      <c r="S252" s="290"/>
    </row>
    <row r="253" spans="2:19" ht="21" x14ac:dyDescent="0.15">
      <c r="B253" s="386" t="s">
        <v>176</v>
      </c>
      <c r="C253" s="382">
        <f>SUM(C251:C252)</f>
        <v>0</v>
      </c>
      <c r="D253" s="28"/>
      <c r="E253" s="28"/>
      <c r="F253" s="28"/>
      <c r="G253" s="28"/>
      <c r="H253" s="28"/>
      <c r="I253" s="28"/>
      <c r="J253" s="28"/>
      <c r="K253" s="28"/>
      <c r="L253" s="28"/>
      <c r="M253" s="28"/>
      <c r="N253" s="28"/>
      <c r="O253" s="28"/>
      <c r="P253" s="28"/>
      <c r="Q253" s="28"/>
      <c r="R253" s="28"/>
      <c r="S253" s="290"/>
    </row>
    <row r="254" spans="2:19" ht="31.5" x14ac:dyDescent="0.15">
      <c r="B254" s="387" t="s">
        <v>242</v>
      </c>
      <c r="C254" s="382">
        <f>SUMPRODUCT($C$241:$Q$241,C239:Q239)</f>
        <v>0</v>
      </c>
      <c r="D254" s="28"/>
      <c r="E254" s="28"/>
      <c r="F254" s="28"/>
      <c r="G254" s="28"/>
      <c r="H254" s="28"/>
      <c r="I254" s="28"/>
      <c r="J254" s="28"/>
      <c r="K254" s="28"/>
      <c r="L254" s="28"/>
      <c r="M254" s="28"/>
      <c r="N254" s="28"/>
      <c r="O254" s="28"/>
      <c r="P254" s="28"/>
      <c r="Q254" s="28"/>
      <c r="R254" s="28"/>
      <c r="S254" s="290"/>
    </row>
    <row r="255" spans="2:19" x14ac:dyDescent="0.15">
      <c r="B255" s="381" t="s">
        <v>84</v>
      </c>
      <c r="C255" s="382">
        <f>SUMPRODUCT($C$241:$Q$241,C240:Q240)</f>
        <v>0</v>
      </c>
      <c r="D255" s="382"/>
      <c r="E255" s="28"/>
      <c r="F255" s="28"/>
      <c r="G255" s="28"/>
      <c r="H255" s="28"/>
      <c r="I255" s="28"/>
      <c r="J255" s="28"/>
      <c r="K255" s="28"/>
      <c r="L255" s="28"/>
      <c r="M255" s="28"/>
      <c r="N255" s="28"/>
      <c r="O255" s="28"/>
      <c r="P255" s="28"/>
      <c r="Q255" s="28"/>
      <c r="R255" s="28"/>
      <c r="S255" s="290"/>
    </row>
    <row r="256" spans="2:19" ht="21" x14ac:dyDescent="0.15">
      <c r="B256" s="387" t="s">
        <v>177</v>
      </c>
      <c r="C256" s="383">
        <f>SUM(C253:C255)</f>
        <v>0</v>
      </c>
      <c r="D256" s="382"/>
      <c r="E256" s="28"/>
      <c r="F256" s="28"/>
      <c r="G256" s="28"/>
      <c r="H256" s="28"/>
      <c r="I256" s="28"/>
      <c r="J256" s="28"/>
      <c r="K256" s="28"/>
      <c r="L256" s="28"/>
      <c r="M256" s="28"/>
      <c r="N256" s="28"/>
      <c r="O256" s="28"/>
      <c r="P256" s="28"/>
      <c r="Q256" s="28"/>
      <c r="R256" s="28"/>
      <c r="S256" s="290"/>
    </row>
    <row r="257" spans="2:19" x14ac:dyDescent="0.15">
      <c r="B257" s="384"/>
      <c r="C257" s="383"/>
      <c r="D257" s="382"/>
      <c r="E257" s="28"/>
      <c r="F257" s="28"/>
      <c r="G257" s="28"/>
      <c r="H257" s="28"/>
      <c r="I257" s="28"/>
      <c r="J257" s="28"/>
      <c r="K257" s="28"/>
      <c r="L257" s="28"/>
      <c r="M257" s="28"/>
      <c r="N257" s="28"/>
      <c r="O257" s="28"/>
      <c r="P257" s="28"/>
      <c r="Q257" s="28"/>
      <c r="R257" s="28"/>
      <c r="S257" s="290"/>
    </row>
    <row r="258" spans="2:19" x14ac:dyDescent="0.15">
      <c r="B258" s="384"/>
      <c r="C258" s="383"/>
      <c r="D258" s="382"/>
      <c r="E258" s="28"/>
      <c r="F258" s="28"/>
      <c r="G258" s="28"/>
      <c r="H258" s="28"/>
      <c r="I258" s="28"/>
      <c r="J258" s="28"/>
      <c r="K258" s="28"/>
      <c r="L258" s="28"/>
      <c r="M258" s="28"/>
      <c r="N258" s="28"/>
      <c r="O258" s="28"/>
      <c r="P258" s="28"/>
      <c r="Q258" s="28"/>
      <c r="R258" s="28"/>
      <c r="S258" s="290"/>
    </row>
    <row r="259" spans="2:19" x14ac:dyDescent="0.15">
      <c r="B259" s="389"/>
      <c r="C259" s="390"/>
      <c r="D259" s="390"/>
      <c r="E259" s="390"/>
      <c r="F259" s="390"/>
      <c r="G259" s="390"/>
      <c r="H259" s="390"/>
      <c r="I259" s="390"/>
      <c r="J259" s="390"/>
      <c r="K259" s="390"/>
      <c r="L259" s="390"/>
      <c r="M259" s="390"/>
      <c r="N259" s="390"/>
      <c r="O259" s="390"/>
      <c r="P259" s="390"/>
      <c r="Q259" s="390"/>
      <c r="R259" s="390"/>
      <c r="S259" s="391"/>
    </row>
    <row r="260" spans="2:19" x14ac:dyDescent="0.15"/>
    <row r="261" spans="2:19" x14ac:dyDescent="0.15"/>
    <row r="262" spans="2:19" x14ac:dyDescent="0.15"/>
  </sheetData>
  <sheetProtection algorithmName="SHA-512" hashValue="+ZWjk44tNafItulcWNQkoaqn0awcuQfLSsuY7y8vgp8ShJrpKVEYUUxd1fOJu33dgYJrRFzZERHick32T++GbQ==" saltValue="jhnYkw0b7CBXS7Md9yy1Kg==" spinCount="100000" sheet="1" objects="1" scenarios="1"/>
  <protectedRanges>
    <protectedRange algorithmName="SHA-512" hashValue="yYn6eaaIA2bt4MnPlyryMOoBiRQtN28H/lUAld9/CBPTKr3kjbXSrTbYDVV4nygyhvlU9YIRKSq+bH8Ei/MMFQ==" saltValue="52nDEcetB+PGYSBCEJvlgQ==" spinCount="100000" sqref="C70 C76 C80 C99 C101:C102 C114:D114 E123 D126:D127 E128:E129 C123:C132 C142:C143 C152:C153 D154:E154 D157:E157 C159 C174 E131:E132 F130:G130 D57:R58 D63:R63" name="Input"/>
    <protectedRange algorithmName="SHA-512" hashValue="1vywcizgoC4Gzts3htW1KT3tf0vB+X5k2x/TxhYBVkfET6mByYLA2VBrM0ORutDf3U0XzxO8W8elgCxjk6wJfQ==" saltValue="lsZzVpG4PztiWzv0/DzoeQ==" spinCount="100000" sqref="C72" name="Input_1"/>
  </protectedRanges>
  <mergeCells count="4">
    <mergeCell ref="G189:I189"/>
    <mergeCell ref="G190:I190"/>
    <mergeCell ref="D135:E135"/>
    <mergeCell ref="T58:W61"/>
  </mergeCells>
  <conditionalFormatting sqref="C64">
    <cfRule type="cellIs" dxfId="52" priority="13" operator="greaterThan">
      <formula>1</formula>
    </cfRule>
    <cfRule type="cellIs" dxfId="51" priority="14" operator="lessThan">
      <formula>1</formula>
    </cfRule>
    <cfRule type="cellIs" dxfId="50" priority="15" operator="equal">
      <formula>1</formula>
    </cfRule>
  </conditionalFormatting>
  <conditionalFormatting sqref="E114">
    <cfRule type="cellIs" dxfId="49" priority="10" operator="greaterThan">
      <formula>1</formula>
    </cfRule>
    <cfRule type="cellIs" dxfId="48" priority="11" operator="lessThan">
      <formula>1</formula>
    </cfRule>
    <cfRule type="cellIs" dxfId="47" priority="12" operator="equal">
      <formula>1</formula>
    </cfRule>
  </conditionalFormatting>
  <conditionalFormatting sqref="C9">
    <cfRule type="cellIs" dxfId="46" priority="8" operator="lessThan">
      <formula>1</formula>
    </cfRule>
    <cfRule type="cellIs" dxfId="45" priority="9" operator="equal">
      <formula>1</formula>
    </cfRule>
  </conditionalFormatting>
  <conditionalFormatting sqref="C8">
    <cfRule type="cellIs" dxfId="44" priority="6" operator="lessThan">
      <formula>1</formula>
    </cfRule>
    <cfRule type="cellIs" dxfId="43" priority="7" operator="equal">
      <formula>1</formula>
    </cfRule>
  </conditionalFormatting>
  <conditionalFormatting sqref="C80">
    <cfRule type="expression" dxfId="42" priority="4">
      <formula>C76="Berekening"</formula>
    </cfRule>
  </conditionalFormatting>
  <conditionalFormatting sqref="C88:C89 C98:C102 C91:C93 C95">
    <cfRule type="expression" dxfId="41" priority="3">
      <formula>$C$76="Opslag"</formula>
    </cfRule>
  </conditionalFormatting>
  <conditionalFormatting sqref="D63:R63">
    <cfRule type="expression" dxfId="40" priority="1">
      <formula>OR(D57="",D58="")</formula>
    </cfRule>
  </conditionalFormatting>
  <dataValidations count="1">
    <dataValidation type="list" allowBlank="1" showInputMessage="1" showErrorMessage="1" sqref="C76" xr:uid="{4A2CDE1B-28DD-4223-BA45-B23C6DDB3BC5}">
      <formula1>Pensioen_dropdown</formula1>
    </dataValidation>
  </dataValidations>
  <hyperlinks>
    <hyperlink ref="B14" location="'1. Integraal uurtarief-GGZ&amp;RIBW'!B42" display="Salarislasten per uur" xr:uid="{FD379BA3-CD2C-4F1C-ADDD-BAA3957A072D}"/>
  </hyperlinks>
  <pageMargins left="0.7" right="0.7" top="0.75" bottom="0.75" header="0.3" footer="0.3"/>
  <pageSetup paperSize="9" orientation="portrait" r:id="rId1"/>
  <ignoredErrors>
    <ignoredError sqref="C21:C2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3F8132-6277-4258-BEB8-AADB4C9BF379}">
          <x14:formula1>
            <xm:f>Data_overig!$A$7:$A$8</xm:f>
          </x14:formula1>
          <xm:sqref>C123:C132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467-556A-4532-9DD4-75ED774492A9}">
  <sheetPr codeName="Blad6">
    <tabColor theme="7"/>
  </sheetPr>
  <dimension ref="A1:AF264"/>
  <sheetViews>
    <sheetView showGridLines="0" topLeftCell="A109" zoomScaleNormal="100" workbookViewId="0"/>
  </sheetViews>
  <sheetFormatPr defaultColWidth="0" defaultRowHeight="10.5" zeroHeight="1" x14ac:dyDescent="0.15"/>
  <cols>
    <col min="1" max="1" width="9" style="1" customWidth="1"/>
    <col min="2" max="2" width="46.125" style="1" customWidth="1"/>
    <col min="3" max="3" width="9" style="1" customWidth="1"/>
    <col min="4" max="4" width="11.25" style="1" bestFit="1" customWidth="1"/>
    <col min="5" max="17" width="9" style="1" customWidth="1"/>
    <col min="18" max="18" width="9.625" style="1" customWidth="1"/>
    <col min="19" max="32" width="9" style="1" customWidth="1"/>
    <col min="33" max="16384" width="9" style="1" hidden="1"/>
  </cols>
  <sheetData>
    <row r="1" spans="1:30" s="215" customFormat="1" ht="16.5" x14ac:dyDescent="0.3">
      <c r="A1" s="139" t="s">
        <v>302</v>
      </c>
      <c r="B1" s="214"/>
    </row>
    <row r="2" spans="1:30" s="5" customFormat="1" x14ac:dyDescent="0.15">
      <c r="A2" s="216"/>
    </row>
    <row r="3" spans="1:30" s="5" customFormat="1" x14ac:dyDescent="0.15">
      <c r="A3" s="216"/>
      <c r="B3" s="176" t="s">
        <v>38</v>
      </c>
      <c r="C3" s="145"/>
      <c r="K3" s="44"/>
      <c r="L3" s="4"/>
    </row>
    <row r="4" spans="1:30" s="5" customFormat="1" x14ac:dyDescent="0.15">
      <c r="A4" s="216"/>
      <c r="B4" s="12" t="s">
        <v>117</v>
      </c>
      <c r="C4" s="3"/>
      <c r="K4" s="4"/>
    </row>
    <row r="5" spans="1:30" s="5" customFormat="1" x14ac:dyDescent="0.15">
      <c r="A5" s="216"/>
      <c r="B5" s="12" t="s">
        <v>101</v>
      </c>
      <c r="C5" s="117"/>
      <c r="K5" s="4"/>
    </row>
    <row r="6" spans="1:30" s="5" customFormat="1" x14ac:dyDescent="0.15">
      <c r="A6" s="216"/>
      <c r="B6" s="12" t="s">
        <v>119</v>
      </c>
      <c r="C6" s="426"/>
      <c r="K6" s="4"/>
    </row>
    <row r="7" spans="1:30" s="5" customFormat="1" x14ac:dyDescent="0.15">
      <c r="A7" s="216"/>
      <c r="B7" s="12" t="s">
        <v>39</v>
      </c>
      <c r="C7" s="118"/>
      <c r="K7" s="4"/>
    </row>
    <row r="8" spans="1:30" s="5" customFormat="1" x14ac:dyDescent="0.15">
      <c r="A8" s="216"/>
      <c r="B8" s="12" t="s">
        <v>178</v>
      </c>
      <c r="C8" s="120">
        <v>1</v>
      </c>
      <c r="K8" s="328"/>
    </row>
    <row r="9" spans="1:30" s="5" customFormat="1" x14ac:dyDescent="0.15">
      <c r="A9" s="216"/>
      <c r="B9" s="7" t="s">
        <v>179</v>
      </c>
      <c r="C9" s="120">
        <v>0.9</v>
      </c>
      <c r="K9" s="328"/>
    </row>
    <row r="10" spans="1:30" s="5" customFormat="1" x14ac:dyDescent="0.15">
      <c r="A10" s="216"/>
    </row>
    <row r="11" spans="1:30" s="221" customFormat="1" ht="16.5" x14ac:dyDescent="0.3">
      <c r="A11" s="220" t="s">
        <v>174</v>
      </c>
      <c r="C11" s="220"/>
    </row>
    <row r="12" spans="1:30" s="5" customFormat="1" x14ac:dyDescent="0.15">
      <c r="A12" s="222"/>
      <c r="C12" s="222"/>
    </row>
    <row r="13" spans="1:30" s="5" customFormat="1" x14ac:dyDescent="0.15">
      <c r="A13" s="222"/>
      <c r="B13" s="223" t="s">
        <v>175</v>
      </c>
      <c r="C13" s="224"/>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6"/>
    </row>
    <row r="14" spans="1:30" s="5" customFormat="1" x14ac:dyDescent="0.15">
      <c r="A14" s="222"/>
      <c r="B14" s="227" t="s">
        <v>40</v>
      </c>
      <c r="C14" s="228"/>
      <c r="D14" s="229"/>
      <c r="E14" s="229"/>
      <c r="F14" s="229"/>
      <c r="G14" s="229"/>
      <c r="H14" s="229"/>
      <c r="I14" s="229"/>
      <c r="J14" s="229"/>
      <c r="K14" s="229"/>
      <c r="L14" s="229"/>
      <c r="M14" s="229"/>
      <c r="N14" s="229"/>
      <c r="O14" s="229"/>
      <c r="P14" s="229"/>
      <c r="Q14" s="229"/>
      <c r="R14" s="229"/>
      <c r="S14" s="230"/>
      <c r="T14" s="230"/>
      <c r="U14" s="230"/>
      <c r="V14" s="230"/>
      <c r="W14" s="230"/>
      <c r="X14" s="230"/>
      <c r="Y14" s="230"/>
      <c r="Z14" s="230"/>
      <c r="AA14" s="230"/>
      <c r="AB14" s="230"/>
      <c r="AC14" s="230"/>
      <c r="AD14" s="231"/>
    </row>
    <row r="15" spans="1:30" s="5" customFormat="1" x14ac:dyDescent="0.15">
      <c r="A15" s="222"/>
      <c r="B15" s="232"/>
      <c r="C15" s="233"/>
      <c r="D15" s="233"/>
      <c r="E15" s="233"/>
      <c r="F15" s="233"/>
      <c r="G15" s="233"/>
      <c r="H15" s="233"/>
      <c r="I15" s="233"/>
      <c r="J15" s="233"/>
      <c r="K15" s="233"/>
      <c r="L15" s="233"/>
      <c r="M15" s="233"/>
      <c r="N15" s="233"/>
      <c r="O15" s="233"/>
      <c r="P15" s="233"/>
      <c r="Q15" s="233"/>
      <c r="R15" s="233"/>
      <c r="S15" s="233"/>
      <c r="AD15" s="6"/>
    </row>
    <row r="16" spans="1:30" s="5" customFormat="1" x14ac:dyDescent="0.15">
      <c r="A16" s="222"/>
      <c r="B16" s="234" t="s">
        <v>164</v>
      </c>
      <c r="C16" s="235" t="s">
        <v>98</v>
      </c>
      <c r="D16" s="25"/>
      <c r="E16" s="25"/>
      <c r="AD16" s="6"/>
    </row>
    <row r="17" spans="1:30" s="5" customFormat="1" x14ac:dyDescent="0.15">
      <c r="A17" s="222"/>
      <c r="B17" s="12"/>
      <c r="AD17" s="6"/>
    </row>
    <row r="18" spans="1:30" s="5" customFormat="1" x14ac:dyDescent="0.15">
      <c r="A18" s="222"/>
      <c r="B18" s="236" t="s">
        <v>11</v>
      </c>
      <c r="C18" s="237"/>
      <c r="D18" s="238">
        <f>IF(D58="","",D58)</f>
        <v>10</v>
      </c>
      <c r="E18" s="238">
        <f t="shared" ref="E18:R18" si="0">IF(E58="","",E58)</f>
        <v>15</v>
      </c>
      <c r="F18" s="238">
        <f t="shared" si="0"/>
        <v>20</v>
      </c>
      <c r="G18" s="238">
        <f t="shared" si="0"/>
        <v>25</v>
      </c>
      <c r="H18" s="238">
        <f t="shared" si="0"/>
        <v>30</v>
      </c>
      <c r="I18" s="238">
        <f t="shared" si="0"/>
        <v>35</v>
      </c>
      <c r="J18" s="238">
        <f t="shared" si="0"/>
        <v>40</v>
      </c>
      <c r="K18" s="238">
        <f t="shared" si="0"/>
        <v>45</v>
      </c>
      <c r="L18" s="238">
        <f t="shared" si="0"/>
        <v>50</v>
      </c>
      <c r="M18" s="238">
        <f t="shared" si="0"/>
        <v>55</v>
      </c>
      <c r="N18" s="238">
        <f t="shared" si="0"/>
        <v>60</v>
      </c>
      <c r="O18" s="238">
        <f t="shared" si="0"/>
        <v>65</v>
      </c>
      <c r="P18" s="238">
        <f t="shared" si="0"/>
        <v>70</v>
      </c>
      <c r="Q18" s="238">
        <f t="shared" si="0"/>
        <v>75</v>
      </c>
      <c r="R18" s="239">
        <f t="shared" si="0"/>
        <v>80</v>
      </c>
      <c r="S18" s="240" t="s">
        <v>76</v>
      </c>
      <c r="AD18" s="6"/>
    </row>
    <row r="19" spans="1:30" s="5" customFormat="1" x14ac:dyDescent="0.15">
      <c r="A19" s="222"/>
      <c r="B19" s="236" t="s">
        <v>198</v>
      </c>
      <c r="C19" s="237"/>
      <c r="D19" s="238">
        <f t="shared" ref="D19:R19" si="1">IF(D59="","",D59)</f>
        <v>5</v>
      </c>
      <c r="E19" s="238">
        <f t="shared" si="1"/>
        <v>7</v>
      </c>
      <c r="F19" s="238">
        <f t="shared" si="1"/>
        <v>5</v>
      </c>
      <c r="G19" s="238">
        <f t="shared" si="1"/>
        <v>5</v>
      </c>
      <c r="H19" s="238">
        <f t="shared" si="1"/>
        <v>5</v>
      </c>
      <c r="I19" s="238">
        <f t="shared" si="1"/>
        <v>5</v>
      </c>
      <c r="J19" s="238">
        <f t="shared" si="1"/>
        <v>6</v>
      </c>
      <c r="K19" s="238">
        <f t="shared" si="1"/>
        <v>5</v>
      </c>
      <c r="L19" s="238">
        <f t="shared" si="1"/>
        <v>5</v>
      </c>
      <c r="M19" s="238">
        <f t="shared" si="1"/>
        <v>5</v>
      </c>
      <c r="N19" s="238">
        <f t="shared" si="1"/>
        <v>5</v>
      </c>
      <c r="O19" s="238">
        <f t="shared" si="1"/>
        <v>5</v>
      </c>
      <c r="P19" s="238">
        <f t="shared" si="1"/>
        <v>5</v>
      </c>
      <c r="Q19" s="238">
        <f t="shared" si="1"/>
        <v>5</v>
      </c>
      <c r="R19" s="239">
        <f t="shared" si="1"/>
        <v>5</v>
      </c>
      <c r="S19" s="240"/>
      <c r="AD19" s="6"/>
    </row>
    <row r="20" spans="1:30" s="5" customFormat="1" x14ac:dyDescent="0.15">
      <c r="A20" s="222"/>
      <c r="B20" s="241" t="s">
        <v>85</v>
      </c>
      <c r="C20" s="242"/>
      <c r="D20" s="244">
        <f>D62</f>
        <v>13.217948717948717</v>
      </c>
      <c r="E20" s="244">
        <f>E62</f>
        <v>14.365384615384615</v>
      </c>
      <c r="F20" s="244">
        <f>F62</f>
        <v>13.955128205128204</v>
      </c>
      <c r="G20" s="243">
        <f>G62</f>
        <v>14.820512820512821</v>
      </c>
      <c r="H20" s="244">
        <f t="shared" ref="H20:Q20" si="2">H62</f>
        <v>15.711538461538462</v>
      </c>
      <c r="I20" s="244">
        <f t="shared" si="2"/>
        <v>16.583333333333332</v>
      </c>
      <c r="J20" s="244">
        <f>J62</f>
        <v>17.929487179487179</v>
      </c>
      <c r="K20" s="244">
        <f t="shared" si="2"/>
        <v>19.256410256410255</v>
      </c>
      <c r="L20" s="244">
        <f t="shared" si="2"/>
        <v>22.147435897435898</v>
      </c>
      <c r="M20" s="244">
        <f t="shared" si="2"/>
        <v>25.044871794871796</v>
      </c>
      <c r="N20" s="244">
        <f t="shared" si="2"/>
        <v>28.641025641025642</v>
      </c>
      <c r="O20" s="244">
        <f t="shared" si="2"/>
        <v>32.397435897435898</v>
      </c>
      <c r="P20" s="244">
        <f t="shared" si="2"/>
        <v>38.897435897435898</v>
      </c>
      <c r="Q20" s="244">
        <f t="shared" si="2"/>
        <v>45.865384615384613</v>
      </c>
      <c r="R20" s="244">
        <f>R62</f>
        <v>54.025641025641029</v>
      </c>
      <c r="S20" s="245"/>
      <c r="AD20" s="6"/>
    </row>
    <row r="21" spans="1:30" s="5" customFormat="1" x14ac:dyDescent="0.15">
      <c r="A21" s="222"/>
      <c r="B21" s="241" t="s">
        <v>57</v>
      </c>
      <c r="C21" s="13">
        <f>C67</f>
        <v>8.3299999999999999E-2</v>
      </c>
      <c r="D21" s="244">
        <f>IFERROR(D$20*$C21,"")</f>
        <v>1.1010551282051282</v>
      </c>
      <c r="E21" s="244">
        <f t="shared" ref="E21:R23" si="3">IFERROR(E$20*$C21,"")</f>
        <v>1.1966365384615385</v>
      </c>
      <c r="F21" s="244">
        <f t="shared" si="3"/>
        <v>1.1624621794871794</v>
      </c>
      <c r="G21" s="244">
        <f t="shared" si="3"/>
        <v>1.234548717948718</v>
      </c>
      <c r="H21" s="244">
        <f t="shared" si="3"/>
        <v>1.3087711538461539</v>
      </c>
      <c r="I21" s="244">
        <f t="shared" si="3"/>
        <v>1.3813916666666666</v>
      </c>
      <c r="J21" s="244">
        <f t="shared" si="3"/>
        <v>1.493526282051282</v>
      </c>
      <c r="K21" s="244">
        <f t="shared" si="3"/>
        <v>1.6040589743589742</v>
      </c>
      <c r="L21" s="244">
        <f t="shared" si="3"/>
        <v>1.8448814102564102</v>
      </c>
      <c r="M21" s="244">
        <f t="shared" si="3"/>
        <v>2.0862378205128205</v>
      </c>
      <c r="N21" s="244">
        <f t="shared" si="3"/>
        <v>2.3857974358974361</v>
      </c>
      <c r="O21" s="244">
        <f t="shared" si="3"/>
        <v>2.6987064102564102</v>
      </c>
      <c r="P21" s="244">
        <f t="shared" si="3"/>
        <v>3.2401564102564104</v>
      </c>
      <c r="Q21" s="244">
        <f t="shared" si="3"/>
        <v>3.8205865384615381</v>
      </c>
      <c r="R21" s="244">
        <f t="shared" si="3"/>
        <v>4.5003358974358978</v>
      </c>
      <c r="S21" s="245"/>
      <c r="AD21" s="6"/>
    </row>
    <row r="22" spans="1:30" s="5" customFormat="1" x14ac:dyDescent="0.15">
      <c r="A22" s="222"/>
      <c r="B22" s="241" t="s">
        <v>56</v>
      </c>
      <c r="C22" s="23">
        <f>C69</f>
        <v>0.08</v>
      </c>
      <c r="D22" s="244">
        <f>IFERROR(D$20*$C22,"")</f>
        <v>1.0574358974358975</v>
      </c>
      <c r="E22" s="244">
        <f t="shared" si="3"/>
        <v>1.1492307692307693</v>
      </c>
      <c r="F22" s="244">
        <f t="shared" si="3"/>
        <v>1.1164102564102565</v>
      </c>
      <c r="G22" s="244">
        <f t="shared" si="3"/>
        <v>1.1856410256410257</v>
      </c>
      <c r="H22" s="244">
        <f t="shared" si="3"/>
        <v>1.256923076923077</v>
      </c>
      <c r="I22" s="244">
        <f t="shared" si="3"/>
        <v>1.3266666666666667</v>
      </c>
      <c r="J22" s="244">
        <f t="shared" si="3"/>
        <v>1.4343589743589744</v>
      </c>
      <c r="K22" s="244">
        <f t="shared" si="3"/>
        <v>1.5405128205128205</v>
      </c>
      <c r="L22" s="244">
        <f t="shared" si="3"/>
        <v>1.7717948717948719</v>
      </c>
      <c r="M22" s="244">
        <f t="shared" si="3"/>
        <v>2.0035897435897438</v>
      </c>
      <c r="N22" s="244">
        <f t="shared" si="3"/>
        <v>2.2912820512820513</v>
      </c>
      <c r="O22" s="244">
        <f t="shared" si="3"/>
        <v>2.591794871794872</v>
      </c>
      <c r="P22" s="244">
        <f t="shared" si="3"/>
        <v>3.111794871794872</v>
      </c>
      <c r="Q22" s="244">
        <f t="shared" si="3"/>
        <v>3.6692307692307691</v>
      </c>
      <c r="R22" s="244">
        <f t="shared" si="3"/>
        <v>4.3220512820512829</v>
      </c>
      <c r="S22" s="246"/>
      <c r="AD22" s="6"/>
    </row>
    <row r="23" spans="1:30" s="5" customFormat="1" x14ac:dyDescent="0.15">
      <c r="A23" s="222"/>
      <c r="B23" s="247" t="s">
        <v>58</v>
      </c>
      <c r="C23" s="23">
        <f>C71</f>
        <v>0</v>
      </c>
      <c r="D23" s="248">
        <f>IFERROR(D$20*$C23,"")</f>
        <v>0</v>
      </c>
      <c r="E23" s="248">
        <f t="shared" si="3"/>
        <v>0</v>
      </c>
      <c r="F23" s="248">
        <f t="shared" si="3"/>
        <v>0</v>
      </c>
      <c r="G23" s="248">
        <f t="shared" si="3"/>
        <v>0</v>
      </c>
      <c r="H23" s="248">
        <f t="shared" si="3"/>
        <v>0</v>
      </c>
      <c r="I23" s="248">
        <f t="shared" si="3"/>
        <v>0</v>
      </c>
      <c r="J23" s="248">
        <f t="shared" si="3"/>
        <v>0</v>
      </c>
      <c r="K23" s="248">
        <f t="shared" si="3"/>
        <v>0</v>
      </c>
      <c r="L23" s="248">
        <f t="shared" si="3"/>
        <v>0</v>
      </c>
      <c r="M23" s="248">
        <f t="shared" si="3"/>
        <v>0</v>
      </c>
      <c r="N23" s="248">
        <f t="shared" si="3"/>
        <v>0</v>
      </c>
      <c r="O23" s="248">
        <f t="shared" si="3"/>
        <v>0</v>
      </c>
      <c r="P23" s="248">
        <f t="shared" si="3"/>
        <v>0</v>
      </c>
      <c r="Q23" s="248">
        <f t="shared" si="3"/>
        <v>0</v>
      </c>
      <c r="R23" s="248">
        <f t="shared" si="3"/>
        <v>0</v>
      </c>
      <c r="S23" s="246"/>
      <c r="AD23" s="6"/>
    </row>
    <row r="24" spans="1:30" s="5" customFormat="1" ht="11.25" thickBot="1" x14ac:dyDescent="0.2">
      <c r="A24" s="222"/>
      <c r="B24" s="249" t="s">
        <v>185</v>
      </c>
      <c r="C24" s="181"/>
      <c r="D24" s="244">
        <f>IF(D20="","",$C$75/CAO_GGZ!$D$9)</f>
        <v>0</v>
      </c>
      <c r="E24" s="244">
        <f>IF(E20="","",$C$75/CAO_GGZ!$D$9)</f>
        <v>0</v>
      </c>
      <c r="F24" s="244">
        <f>IF(F20="","",$C$75/CAO_GGZ!$D$9)</f>
        <v>0</v>
      </c>
      <c r="G24" s="244">
        <f>IF(G20="","",$C$75/CAO_GGZ!$D$9)</f>
        <v>0</v>
      </c>
      <c r="H24" s="244">
        <f>IF(H20="","",$C$75/CAO_GGZ!$D$9)</f>
        <v>0</v>
      </c>
      <c r="I24" s="244">
        <f>IF(I20="","",$C$75/CAO_GGZ!$D$9)</f>
        <v>0</v>
      </c>
      <c r="J24" s="244">
        <f>IF(J20="","",$C$75/CAO_GGZ!$D$9)</f>
        <v>0</v>
      </c>
      <c r="K24" s="244">
        <f>IF(K20="","",$C$75/CAO_GGZ!$D$9)</f>
        <v>0</v>
      </c>
      <c r="L24" s="244">
        <f>IF(L20="","",$C$75/CAO_GGZ!$D$9)</f>
        <v>0</v>
      </c>
      <c r="M24" s="244">
        <f>IF(M20="","",$C$75/CAO_GGZ!$D$9)</f>
        <v>0</v>
      </c>
      <c r="N24" s="244">
        <f>IF(N20="","",$C$75/CAO_GGZ!$D$9)</f>
        <v>0</v>
      </c>
      <c r="O24" s="244">
        <f>IF(O20="","",$C$75/CAO_GGZ!$D$9)</f>
        <v>0</v>
      </c>
      <c r="P24" s="244">
        <f>IF(P20="","",$C$75/CAO_GGZ!$D$9)</f>
        <v>0</v>
      </c>
      <c r="Q24" s="244">
        <f>IF(Q20="","",$C$75/CAO_GGZ!$D$9)</f>
        <v>0</v>
      </c>
      <c r="R24" s="244">
        <f>IF(R20="","",$C$75/CAO_GGZ!$D$9)</f>
        <v>0</v>
      </c>
      <c r="S24" s="246"/>
      <c r="AD24" s="6"/>
    </row>
    <row r="25" spans="1:30" s="5" customFormat="1" ht="12" thickTop="1" thickBot="1" x14ac:dyDescent="0.2">
      <c r="A25" s="222"/>
      <c r="B25" s="501" t="s">
        <v>662</v>
      </c>
      <c r="C25" s="502"/>
      <c r="D25" s="248">
        <f>IF(D20="","",$C$73/CAO_GGZ!$D$9)</f>
        <v>0.26624068157614483</v>
      </c>
      <c r="E25" s="248">
        <f>IF(E20="","",$C$73/CAO_GGZ!$D$9)</f>
        <v>0.26624068157614483</v>
      </c>
      <c r="F25" s="248">
        <f>IF(F20="","",$C$73/CAO_GGZ!$D$9)</f>
        <v>0.26624068157614483</v>
      </c>
      <c r="G25" s="248">
        <f>IF(G20="","",$C$73/CAO_GGZ!$D$9)</f>
        <v>0.26624068157614483</v>
      </c>
      <c r="H25" s="248">
        <f>IF(H20="","",$C$73/CAO_GGZ!$D$9)</f>
        <v>0.26624068157614483</v>
      </c>
      <c r="I25" s="248">
        <f>IF(I20="","",$C$73/CAO_GGZ!$D$9)</f>
        <v>0.26624068157614483</v>
      </c>
      <c r="J25" s="248">
        <f>IF(J20="","",$C$73/CAO_GGZ!$D$9)</f>
        <v>0.26624068157614483</v>
      </c>
      <c r="K25" s="248">
        <f>IF(K20="","",$C$73/CAO_GGZ!$D$9)</f>
        <v>0.26624068157614483</v>
      </c>
      <c r="L25" s="248">
        <f>IF(L20="","",$C$73/CAO_GGZ!$D$9)</f>
        <v>0.26624068157614483</v>
      </c>
      <c r="M25" s="248">
        <f>IF(M20="","",$C$73/CAO_GGZ!$D$9)</f>
        <v>0.26624068157614483</v>
      </c>
      <c r="N25" s="248">
        <f>IF(N20="","",$C$73/CAO_GGZ!$D$9)</f>
        <v>0.26624068157614483</v>
      </c>
      <c r="O25" s="248">
        <f>IF(O20="","",$C$73/CAO_GGZ!$D$9)</f>
        <v>0.26624068157614483</v>
      </c>
      <c r="P25" s="248">
        <f>IF(P20="","",$C$73/CAO_GGZ!$D$9)</f>
        <v>0.26624068157614483</v>
      </c>
      <c r="Q25" s="248">
        <f>IF(Q20="","",$C$73/CAO_GGZ!$D$9)</f>
        <v>0.26624068157614483</v>
      </c>
      <c r="R25" s="248">
        <f>IF(R20="","",$C$73/CAO_GGZ!$D$9)</f>
        <v>0.26624068157614483</v>
      </c>
      <c r="S25" s="246"/>
      <c r="AD25" s="6"/>
    </row>
    <row r="26" spans="1:30" s="5" customFormat="1" ht="11.25" thickTop="1" x14ac:dyDescent="0.15">
      <c r="A26" s="222"/>
      <c r="B26" s="250" t="s">
        <v>73</v>
      </c>
      <c r="C26" s="251"/>
      <c r="D26" s="252">
        <f>SUM(D20:D25)</f>
        <v>15.642680425165889</v>
      </c>
      <c r="E26" s="252">
        <f t="shared" ref="E26:R26" si="4">SUM(E20:E25)</f>
        <v>16.977492604653069</v>
      </c>
      <c r="F26" s="252">
        <f t="shared" si="4"/>
        <v>16.500241322601784</v>
      </c>
      <c r="G26" s="252">
        <f t="shared" si="4"/>
        <v>17.506943245678713</v>
      </c>
      <c r="H26" s="252">
        <f t="shared" si="4"/>
        <v>18.543473373883838</v>
      </c>
      <c r="I26" s="252">
        <f t="shared" si="4"/>
        <v>19.557632348242812</v>
      </c>
      <c r="J26" s="252">
        <f t="shared" si="4"/>
        <v>21.123613117473582</v>
      </c>
      <c r="K26" s="252">
        <f t="shared" si="4"/>
        <v>22.667222732858196</v>
      </c>
      <c r="L26" s="252">
        <f t="shared" si="4"/>
        <v>26.030352861063324</v>
      </c>
      <c r="M26" s="252">
        <f t="shared" si="4"/>
        <v>29.400940040550505</v>
      </c>
      <c r="N26" s="252">
        <f t="shared" si="4"/>
        <v>33.584345809781276</v>
      </c>
      <c r="O26" s="252">
        <f t="shared" si="4"/>
        <v>37.954177861063329</v>
      </c>
      <c r="P26" s="252">
        <f t="shared" si="4"/>
        <v>45.515627861063322</v>
      </c>
      <c r="Q26" s="252">
        <f t="shared" si="4"/>
        <v>53.621442604653069</v>
      </c>
      <c r="R26" s="252">
        <f t="shared" si="4"/>
        <v>63.114268886704352</v>
      </c>
      <c r="S26" s="245"/>
      <c r="AD26" s="6"/>
    </row>
    <row r="27" spans="1:30" s="5" customFormat="1" ht="11.25" thickBot="1" x14ac:dyDescent="0.2">
      <c r="A27" s="222"/>
      <c r="B27" s="253" t="s">
        <v>49</v>
      </c>
      <c r="C27" s="254"/>
      <c r="D27" s="255">
        <f>SUM(D20:D23)*D110</f>
        <v>0</v>
      </c>
      <c r="E27" s="255">
        <f t="shared" ref="E27:R27" si="5">SUM(E20:E23)*E110</f>
        <v>0</v>
      </c>
      <c r="F27" s="255">
        <f t="shared" si="5"/>
        <v>0</v>
      </c>
      <c r="G27" s="255">
        <f t="shared" si="5"/>
        <v>0</v>
      </c>
      <c r="H27" s="255">
        <f t="shared" si="5"/>
        <v>0</v>
      </c>
      <c r="I27" s="255">
        <f t="shared" si="5"/>
        <v>0</v>
      </c>
      <c r="J27" s="255">
        <f t="shared" si="5"/>
        <v>0</v>
      </c>
      <c r="K27" s="255">
        <f t="shared" si="5"/>
        <v>0</v>
      </c>
      <c r="L27" s="255">
        <f t="shared" si="5"/>
        <v>0</v>
      </c>
      <c r="M27" s="255">
        <f t="shared" si="5"/>
        <v>0</v>
      </c>
      <c r="N27" s="255">
        <f t="shared" si="5"/>
        <v>0</v>
      </c>
      <c r="O27" s="255">
        <f t="shared" si="5"/>
        <v>0</v>
      </c>
      <c r="P27" s="255">
        <f t="shared" si="5"/>
        <v>0</v>
      </c>
      <c r="Q27" s="255">
        <f t="shared" si="5"/>
        <v>0</v>
      </c>
      <c r="R27" s="255">
        <f t="shared" si="5"/>
        <v>0</v>
      </c>
      <c r="S27" s="246"/>
      <c r="AD27" s="6"/>
    </row>
    <row r="28" spans="1:30" s="5" customFormat="1" ht="12" thickTop="1" thickBot="1" x14ac:dyDescent="0.2">
      <c r="A28" s="222"/>
      <c r="B28" s="256" t="s">
        <v>75</v>
      </c>
      <c r="C28" s="257"/>
      <c r="D28" s="258">
        <f>SUM(D26:D27)</f>
        <v>15.642680425165889</v>
      </c>
      <c r="E28" s="258">
        <f>SUM(E26:E27)</f>
        <v>16.977492604653069</v>
      </c>
      <c r="F28" s="258">
        <f>SUM(F26:F27)</f>
        <v>16.500241322601784</v>
      </c>
      <c r="G28" s="258">
        <f>SUM(G26:G27)</f>
        <v>17.506943245678713</v>
      </c>
      <c r="H28" s="258">
        <f>SUM(H26:H27)</f>
        <v>18.543473373883838</v>
      </c>
      <c r="I28" s="258">
        <f t="shared" ref="I28:O28" si="6">SUM(I26:I27)</f>
        <v>19.557632348242812</v>
      </c>
      <c r="J28" s="258">
        <f t="shared" si="6"/>
        <v>21.123613117473582</v>
      </c>
      <c r="K28" s="258">
        <f>SUM(K26:K27)</f>
        <v>22.667222732858196</v>
      </c>
      <c r="L28" s="258">
        <f>SUM(L26:L27)</f>
        <v>26.030352861063324</v>
      </c>
      <c r="M28" s="258">
        <f>SUM(M26:M27)</f>
        <v>29.400940040550505</v>
      </c>
      <c r="N28" s="258">
        <f>SUM(N26:N27)</f>
        <v>33.584345809781276</v>
      </c>
      <c r="O28" s="258">
        <f t="shared" si="6"/>
        <v>37.954177861063329</v>
      </c>
      <c r="P28" s="258">
        <f>SUM(P26:P27)</f>
        <v>45.515627861063322</v>
      </c>
      <c r="Q28" s="258">
        <f>SUM(Q26:Q27)</f>
        <v>53.621442604653069</v>
      </c>
      <c r="R28" s="258">
        <f>SUM(R26:R27)</f>
        <v>63.114268886704352</v>
      </c>
      <c r="S28" s="246"/>
      <c r="AD28" s="6"/>
    </row>
    <row r="29" spans="1:30" s="5" customFormat="1" ht="11.25" thickTop="1" x14ac:dyDescent="0.15">
      <c r="A29" s="222"/>
      <c r="B29" s="259" t="s">
        <v>282</v>
      </c>
      <c r="C29" s="429">
        <f>D138</f>
        <v>0.86613418530351438</v>
      </c>
      <c r="D29" s="252">
        <f>D28/$C29</f>
        <v>18.06034294753568</v>
      </c>
      <c r="E29" s="252">
        <f>E28/$C29</f>
        <v>19.601457710278165</v>
      </c>
      <c r="F29" s="252">
        <f>F28/$C29</f>
        <v>19.050444610750123</v>
      </c>
      <c r="G29" s="252">
        <f>G28/$C29</f>
        <v>20.212737867567085</v>
      </c>
      <c r="H29" s="252">
        <f>H28/$C29</f>
        <v>21.409469443104541</v>
      </c>
      <c r="I29" s="252">
        <f t="shared" ref="I29:M29" si="7">I28/$C29</f>
        <v>22.580372279601622</v>
      </c>
      <c r="J29" s="252">
        <f>J28/$C29</f>
        <v>24.388384012428002</v>
      </c>
      <c r="K29" s="252">
        <f>K28/$C29</f>
        <v>26.170567006214</v>
      </c>
      <c r="L29" s="252">
        <f>L28/$C29</f>
        <v>30.053487441950647</v>
      </c>
      <c r="M29" s="252">
        <f t="shared" si="7"/>
        <v>33.94501745736742</v>
      </c>
      <c r="N29" s="252">
        <f>N28/$C29</f>
        <v>38.774991657917887</v>
      </c>
      <c r="O29" s="252">
        <f>O28/$C29</f>
        <v>43.820205350471497</v>
      </c>
      <c r="P29" s="252">
        <f>P28/$C29</f>
        <v>52.550319146118845</v>
      </c>
      <c r="Q29" s="252">
        <f>Q28/$C29</f>
        <v>61.908932258415383</v>
      </c>
      <c r="R29" s="252">
        <f>R28/$C29</f>
        <v>72.868927191215278</v>
      </c>
      <c r="AD29" s="6"/>
    </row>
    <row r="30" spans="1:30" s="5" customFormat="1" ht="11.25" thickBot="1" x14ac:dyDescent="0.2">
      <c r="A30" s="222"/>
      <c r="B30" s="260" t="s">
        <v>283</v>
      </c>
      <c r="C30" s="254"/>
      <c r="D30" s="255">
        <f>IF(D20="","",$C$147)</f>
        <v>0</v>
      </c>
      <c r="E30" s="255">
        <f t="shared" ref="E30:R30" si="8">IF(E20="","",$C$147)</f>
        <v>0</v>
      </c>
      <c r="F30" s="255">
        <f t="shared" si="8"/>
        <v>0</v>
      </c>
      <c r="G30" s="255">
        <f t="shared" si="8"/>
        <v>0</v>
      </c>
      <c r="H30" s="255">
        <f t="shared" si="8"/>
        <v>0</v>
      </c>
      <c r="I30" s="255">
        <f t="shared" si="8"/>
        <v>0</v>
      </c>
      <c r="J30" s="255">
        <f t="shared" si="8"/>
        <v>0</v>
      </c>
      <c r="K30" s="255">
        <f t="shared" si="8"/>
        <v>0</v>
      </c>
      <c r="L30" s="255">
        <f t="shared" si="8"/>
        <v>0</v>
      </c>
      <c r="M30" s="255">
        <f t="shared" si="8"/>
        <v>0</v>
      </c>
      <c r="N30" s="255">
        <f t="shared" si="8"/>
        <v>0</v>
      </c>
      <c r="O30" s="255">
        <f t="shared" si="8"/>
        <v>0</v>
      </c>
      <c r="P30" s="255">
        <f t="shared" si="8"/>
        <v>0</v>
      </c>
      <c r="Q30" s="255">
        <f t="shared" si="8"/>
        <v>0</v>
      </c>
      <c r="R30" s="255">
        <f t="shared" si="8"/>
        <v>0</v>
      </c>
      <c r="AD30" s="6"/>
    </row>
    <row r="31" spans="1:30" s="5" customFormat="1" ht="11.25" thickTop="1" x14ac:dyDescent="0.15">
      <c r="A31" s="222"/>
      <c r="B31" s="256" t="s">
        <v>122</v>
      </c>
      <c r="C31" s="257"/>
      <c r="D31" s="258">
        <f>SUM(D29:D30)</f>
        <v>18.06034294753568</v>
      </c>
      <c r="E31" s="258">
        <f t="shared" ref="E31:Q31" si="9">SUM(E29:E30)</f>
        <v>19.601457710278165</v>
      </c>
      <c r="F31" s="258">
        <f t="shared" si="9"/>
        <v>19.050444610750123</v>
      </c>
      <c r="G31" s="258">
        <f t="shared" si="9"/>
        <v>20.212737867567085</v>
      </c>
      <c r="H31" s="258">
        <f>SUM(H29:H30)</f>
        <v>21.409469443104541</v>
      </c>
      <c r="I31" s="258">
        <f t="shared" si="9"/>
        <v>22.580372279601622</v>
      </c>
      <c r="J31" s="258">
        <f t="shared" si="9"/>
        <v>24.388384012428002</v>
      </c>
      <c r="K31" s="258">
        <f t="shared" si="9"/>
        <v>26.170567006214</v>
      </c>
      <c r="L31" s="258">
        <f t="shared" si="9"/>
        <v>30.053487441950647</v>
      </c>
      <c r="M31" s="258">
        <f t="shared" si="9"/>
        <v>33.94501745736742</v>
      </c>
      <c r="N31" s="258">
        <f t="shared" si="9"/>
        <v>38.774991657917887</v>
      </c>
      <c r="O31" s="258">
        <f t="shared" si="9"/>
        <v>43.820205350471497</v>
      </c>
      <c r="P31" s="258">
        <f t="shared" si="9"/>
        <v>52.550319146118845</v>
      </c>
      <c r="Q31" s="258">
        <f t="shared" si="9"/>
        <v>61.908932258415383</v>
      </c>
      <c r="R31" s="258">
        <f>SUM(R29:R30)</f>
        <v>72.868927191215278</v>
      </c>
      <c r="AD31" s="6"/>
    </row>
    <row r="32" spans="1:30" s="5" customFormat="1" x14ac:dyDescent="0.15">
      <c r="A32" s="222"/>
      <c r="B32" s="262"/>
      <c r="C32" s="263"/>
      <c r="D32" s="217"/>
      <c r="E32" s="217"/>
      <c r="F32" s="237"/>
      <c r="G32" s="237"/>
      <c r="H32" s="237"/>
      <c r="I32" s="237"/>
      <c r="J32" s="237"/>
      <c r="K32" s="237"/>
      <c r="L32" s="237"/>
      <c r="M32" s="237"/>
      <c r="N32" s="237"/>
      <c r="O32" s="237"/>
      <c r="P32" s="237"/>
      <c r="Q32" s="237"/>
      <c r="R32" s="145"/>
      <c r="AD32" s="6"/>
    </row>
    <row r="33" spans="1:30" s="5" customFormat="1" x14ac:dyDescent="0.15">
      <c r="A33" s="222"/>
      <c r="B33" s="264" t="s">
        <v>284</v>
      </c>
      <c r="C33" s="17">
        <f>E194</f>
        <v>0</v>
      </c>
      <c r="D33" s="244">
        <f>$C33*D$31</f>
        <v>0</v>
      </c>
      <c r="E33" s="244">
        <f t="shared" ref="E33:Q35" si="10">$C33*E$31</f>
        <v>0</v>
      </c>
      <c r="F33" s="244">
        <f>$C33*F$31</f>
        <v>0</v>
      </c>
      <c r="G33" s="244">
        <f t="shared" ref="G33:G35" si="11">$C33*G$31</f>
        <v>0</v>
      </c>
      <c r="H33" s="244">
        <f t="shared" si="10"/>
        <v>0</v>
      </c>
      <c r="I33" s="244">
        <f t="shared" si="10"/>
        <v>0</v>
      </c>
      <c r="J33" s="244">
        <f t="shared" si="10"/>
        <v>0</v>
      </c>
      <c r="K33" s="244">
        <f t="shared" si="10"/>
        <v>0</v>
      </c>
      <c r="L33" s="244">
        <f t="shared" si="10"/>
        <v>0</v>
      </c>
      <c r="M33" s="244">
        <f t="shared" si="10"/>
        <v>0</v>
      </c>
      <c r="N33" s="244">
        <f t="shared" si="10"/>
        <v>0</v>
      </c>
      <c r="O33" s="244">
        <f t="shared" si="10"/>
        <v>0</v>
      </c>
      <c r="P33" s="244">
        <f t="shared" si="10"/>
        <v>0</v>
      </c>
      <c r="Q33" s="244">
        <f t="shared" si="10"/>
        <v>0</v>
      </c>
      <c r="R33" s="244">
        <f>$C33*R$31</f>
        <v>0</v>
      </c>
      <c r="AD33" s="6"/>
    </row>
    <row r="34" spans="1:30" s="5" customFormat="1" x14ac:dyDescent="0.15">
      <c r="A34" s="222"/>
      <c r="B34" s="241" t="s">
        <v>285</v>
      </c>
      <c r="C34" s="17">
        <f>E195</f>
        <v>0</v>
      </c>
      <c r="D34" s="244">
        <f>$C34*D$31</f>
        <v>0</v>
      </c>
      <c r="E34" s="244">
        <f t="shared" si="10"/>
        <v>0</v>
      </c>
      <c r="F34" s="244">
        <f>$C34*F$31</f>
        <v>0</v>
      </c>
      <c r="G34" s="244">
        <f t="shared" si="11"/>
        <v>0</v>
      </c>
      <c r="H34" s="244">
        <f t="shared" si="10"/>
        <v>0</v>
      </c>
      <c r="I34" s="244">
        <f t="shared" si="10"/>
        <v>0</v>
      </c>
      <c r="J34" s="244">
        <f t="shared" si="10"/>
        <v>0</v>
      </c>
      <c r="K34" s="244">
        <f t="shared" si="10"/>
        <v>0</v>
      </c>
      <c r="L34" s="244">
        <f t="shared" si="10"/>
        <v>0</v>
      </c>
      <c r="M34" s="244">
        <f t="shared" si="10"/>
        <v>0</v>
      </c>
      <c r="N34" s="244">
        <f t="shared" si="10"/>
        <v>0</v>
      </c>
      <c r="O34" s="244">
        <f t="shared" si="10"/>
        <v>0</v>
      </c>
      <c r="P34" s="244">
        <f t="shared" si="10"/>
        <v>0</v>
      </c>
      <c r="Q34" s="244">
        <f t="shared" si="10"/>
        <v>0</v>
      </c>
      <c r="R34" s="244">
        <f>$C34*R$31</f>
        <v>0</v>
      </c>
      <c r="AD34" s="6"/>
    </row>
    <row r="35" spans="1:30" s="5" customFormat="1" ht="11.25" thickBot="1" x14ac:dyDescent="0.2">
      <c r="A35" s="222"/>
      <c r="B35" s="241" t="s">
        <v>286</v>
      </c>
      <c r="C35" s="17">
        <f>E196</f>
        <v>0</v>
      </c>
      <c r="D35" s="244">
        <f>$C35*D$31</f>
        <v>0</v>
      </c>
      <c r="E35" s="244">
        <f t="shared" si="10"/>
        <v>0</v>
      </c>
      <c r="F35" s="244">
        <f>$C35*F$31</f>
        <v>0</v>
      </c>
      <c r="G35" s="244">
        <f t="shared" si="11"/>
        <v>0</v>
      </c>
      <c r="H35" s="244">
        <f t="shared" si="10"/>
        <v>0</v>
      </c>
      <c r="I35" s="244">
        <f t="shared" si="10"/>
        <v>0</v>
      </c>
      <c r="J35" s="244">
        <f t="shared" si="10"/>
        <v>0</v>
      </c>
      <c r="K35" s="244">
        <f t="shared" si="10"/>
        <v>0</v>
      </c>
      <c r="L35" s="244">
        <f t="shared" si="10"/>
        <v>0</v>
      </c>
      <c r="M35" s="244">
        <f t="shared" si="10"/>
        <v>0</v>
      </c>
      <c r="N35" s="244">
        <f t="shared" si="10"/>
        <v>0</v>
      </c>
      <c r="O35" s="244">
        <f t="shared" si="10"/>
        <v>0</v>
      </c>
      <c r="P35" s="244">
        <f t="shared" si="10"/>
        <v>0</v>
      </c>
      <c r="Q35" s="244">
        <f t="shared" si="10"/>
        <v>0</v>
      </c>
      <c r="R35" s="244">
        <f>$C35*R$31</f>
        <v>0</v>
      </c>
      <c r="AD35" s="6"/>
    </row>
    <row r="36" spans="1:30" s="5" customFormat="1" ht="11.25" thickTop="1" x14ac:dyDescent="0.15">
      <c r="A36" s="265"/>
      <c r="B36" s="259" t="s">
        <v>292</v>
      </c>
      <c r="C36" s="24"/>
      <c r="D36" s="252">
        <f>SUM(D31,D33:D35)</f>
        <v>18.06034294753568</v>
      </c>
      <c r="E36" s="252">
        <f t="shared" ref="E36:R36" si="12">SUM(E31,E33:E35)</f>
        <v>19.601457710278165</v>
      </c>
      <c r="F36" s="252">
        <f t="shared" si="12"/>
        <v>19.050444610750123</v>
      </c>
      <c r="G36" s="252">
        <f>SUM(G31,G33:G35)</f>
        <v>20.212737867567085</v>
      </c>
      <c r="H36" s="252">
        <f>SUM(H31,H33:H35)</f>
        <v>21.409469443104541</v>
      </c>
      <c r="I36" s="252">
        <f t="shared" si="12"/>
        <v>22.580372279601622</v>
      </c>
      <c r="J36" s="252">
        <f t="shared" si="12"/>
        <v>24.388384012428002</v>
      </c>
      <c r="K36" s="252">
        <f>SUM(K31,K33:K35)</f>
        <v>26.170567006214</v>
      </c>
      <c r="L36" s="252">
        <f t="shared" si="12"/>
        <v>30.053487441950647</v>
      </c>
      <c r="M36" s="252">
        <f t="shared" si="12"/>
        <v>33.94501745736742</v>
      </c>
      <c r="N36" s="252">
        <f t="shared" si="12"/>
        <v>38.774991657917887</v>
      </c>
      <c r="O36" s="252">
        <f t="shared" si="12"/>
        <v>43.820205350471497</v>
      </c>
      <c r="P36" s="252">
        <f t="shared" si="12"/>
        <v>52.550319146118845</v>
      </c>
      <c r="Q36" s="252">
        <f t="shared" si="12"/>
        <v>61.908932258415383</v>
      </c>
      <c r="R36" s="252">
        <f t="shared" si="12"/>
        <v>72.868927191215278</v>
      </c>
      <c r="AD36" s="6"/>
    </row>
    <row r="37" spans="1:30" s="5" customFormat="1" x14ac:dyDescent="0.15">
      <c r="A37" s="265"/>
      <c r="B37" s="266" t="str">
        <f>B177</f>
        <v>Opslag kosten gemeentelijke eisen</v>
      </c>
      <c r="C37" s="17">
        <f>C177</f>
        <v>0</v>
      </c>
      <c r="D37" s="255">
        <f>$C37*D$36</f>
        <v>0</v>
      </c>
      <c r="E37" s="255">
        <f t="shared" ref="E37:Q38" si="13">$C37*E$36</f>
        <v>0</v>
      </c>
      <c r="F37" s="255">
        <f t="shared" si="13"/>
        <v>0</v>
      </c>
      <c r="G37" s="255">
        <f>$C37*G$36</f>
        <v>0</v>
      </c>
      <c r="H37" s="255">
        <f>$C37*H$36</f>
        <v>0</v>
      </c>
      <c r="I37" s="255">
        <f t="shared" si="13"/>
        <v>0</v>
      </c>
      <c r="J37" s="255">
        <f t="shared" si="13"/>
        <v>0</v>
      </c>
      <c r="K37" s="255">
        <f t="shared" si="13"/>
        <v>0</v>
      </c>
      <c r="L37" s="255">
        <f t="shared" si="13"/>
        <v>0</v>
      </c>
      <c r="M37" s="255">
        <f t="shared" si="13"/>
        <v>0</v>
      </c>
      <c r="N37" s="255">
        <f t="shared" si="13"/>
        <v>0</v>
      </c>
      <c r="O37" s="255">
        <f t="shared" si="13"/>
        <v>0</v>
      </c>
      <c r="P37" s="255">
        <f t="shared" si="13"/>
        <v>0</v>
      </c>
      <c r="Q37" s="255">
        <f t="shared" si="13"/>
        <v>0</v>
      </c>
      <c r="R37" s="255">
        <f>$C37*R$36</f>
        <v>0</v>
      </c>
      <c r="AD37" s="6"/>
    </row>
    <row r="38" spans="1:30" s="5" customFormat="1" ht="11.25" thickBot="1" x14ac:dyDescent="0.2">
      <c r="A38" s="265"/>
      <c r="B38" s="267" t="s">
        <v>80</v>
      </c>
      <c r="C38" s="26">
        <f>C187</f>
        <v>0</v>
      </c>
      <c r="D38" s="261">
        <f>$C38*D$36</f>
        <v>0</v>
      </c>
      <c r="E38" s="261">
        <f t="shared" si="13"/>
        <v>0</v>
      </c>
      <c r="F38" s="261">
        <f t="shared" si="13"/>
        <v>0</v>
      </c>
      <c r="G38" s="261">
        <f t="shared" si="13"/>
        <v>0</v>
      </c>
      <c r="H38" s="261">
        <f>$C38*H$36</f>
        <v>0</v>
      </c>
      <c r="I38" s="261">
        <f t="shared" si="13"/>
        <v>0</v>
      </c>
      <c r="J38" s="261">
        <f t="shared" si="13"/>
        <v>0</v>
      </c>
      <c r="K38" s="261">
        <f t="shared" si="13"/>
        <v>0</v>
      </c>
      <c r="L38" s="261">
        <f t="shared" si="13"/>
        <v>0</v>
      </c>
      <c r="M38" s="261">
        <f t="shared" si="13"/>
        <v>0</v>
      </c>
      <c r="N38" s="261">
        <f t="shared" si="13"/>
        <v>0</v>
      </c>
      <c r="O38" s="261">
        <f t="shared" si="13"/>
        <v>0</v>
      </c>
      <c r="P38" s="261">
        <f t="shared" si="13"/>
        <v>0</v>
      </c>
      <c r="Q38" s="261">
        <f t="shared" si="13"/>
        <v>0</v>
      </c>
      <c r="R38" s="261">
        <f>$C38*R$36</f>
        <v>0</v>
      </c>
      <c r="AD38" s="6"/>
    </row>
    <row r="39" spans="1:30" s="5" customFormat="1" ht="11.25" thickTop="1" x14ac:dyDescent="0.15">
      <c r="A39" s="265"/>
      <c r="B39" s="259" t="s">
        <v>129</v>
      </c>
      <c r="C39" s="24"/>
      <c r="D39" s="252">
        <f>SUM(D36:D38)</f>
        <v>18.06034294753568</v>
      </c>
      <c r="E39" s="252">
        <f>SUM(E36:E38)</f>
        <v>19.601457710278165</v>
      </c>
      <c r="F39" s="252">
        <f t="shared" ref="F39:L39" si="14">SUM(F36:F38)</f>
        <v>19.050444610750123</v>
      </c>
      <c r="G39" s="252">
        <f t="shared" si="14"/>
        <v>20.212737867567085</v>
      </c>
      <c r="H39" s="252">
        <f>SUM(H36:H38)</f>
        <v>21.409469443104541</v>
      </c>
      <c r="I39" s="252">
        <f t="shared" si="14"/>
        <v>22.580372279601622</v>
      </c>
      <c r="J39" s="252">
        <f t="shared" si="14"/>
        <v>24.388384012428002</v>
      </c>
      <c r="K39" s="252">
        <f t="shared" si="14"/>
        <v>26.170567006214</v>
      </c>
      <c r="L39" s="252">
        <f t="shared" si="14"/>
        <v>30.053487441950647</v>
      </c>
      <c r="M39" s="252">
        <f t="shared" ref="M39:Q39" si="15">SUM(M36:M38)</f>
        <v>33.94501745736742</v>
      </c>
      <c r="N39" s="252">
        <f t="shared" si="15"/>
        <v>38.774991657917887</v>
      </c>
      <c r="O39" s="252">
        <f>SUM(O36:O38)</f>
        <v>43.820205350471497</v>
      </c>
      <c r="P39" s="252">
        <f>SUM(P36:P38)</f>
        <v>52.550319146118845</v>
      </c>
      <c r="Q39" s="252">
        <f t="shared" si="15"/>
        <v>61.908932258415383</v>
      </c>
      <c r="R39" s="252">
        <f>SUM(R36:R38)</f>
        <v>72.868927191215278</v>
      </c>
      <c r="AD39" s="6"/>
    </row>
    <row r="40" spans="1:30" s="5" customFormat="1" x14ac:dyDescent="0.15">
      <c r="A40" s="265"/>
      <c r="B40" s="268"/>
      <c r="C40" s="146"/>
      <c r="D40" s="269"/>
      <c r="E40" s="269"/>
      <c r="F40" s="269"/>
      <c r="G40" s="269"/>
      <c r="H40" s="269"/>
      <c r="I40" s="269"/>
      <c r="J40" s="269"/>
      <c r="K40" s="269"/>
      <c r="L40" s="269"/>
      <c r="M40" s="269"/>
      <c r="N40" s="269"/>
      <c r="O40" s="269"/>
      <c r="P40" s="269"/>
      <c r="Q40" s="269"/>
      <c r="R40" s="270"/>
      <c r="AD40" s="6"/>
    </row>
    <row r="41" spans="1:30" s="5" customFormat="1" x14ac:dyDescent="0.15">
      <c r="A41" s="265"/>
      <c r="B41" s="241" t="s">
        <v>94</v>
      </c>
      <c r="C41" s="271"/>
      <c r="D41" s="272">
        <f>D64</f>
        <v>0</v>
      </c>
      <c r="E41" s="272">
        <f>E64</f>
        <v>0</v>
      </c>
      <c r="F41" s="272">
        <f t="shared" ref="F41:I41" si="16">F64</f>
        <v>0</v>
      </c>
      <c r="G41" s="272">
        <f t="shared" si="16"/>
        <v>0</v>
      </c>
      <c r="H41" s="272">
        <f t="shared" si="16"/>
        <v>0</v>
      </c>
      <c r="I41" s="272">
        <f t="shared" si="16"/>
        <v>0</v>
      </c>
      <c r="J41" s="272">
        <f t="shared" ref="J41:O41" si="17">J64</f>
        <v>0</v>
      </c>
      <c r="K41" s="272">
        <f t="shared" si="17"/>
        <v>0</v>
      </c>
      <c r="L41" s="272">
        <f t="shared" si="17"/>
        <v>0</v>
      </c>
      <c r="M41" s="272">
        <f t="shared" si="17"/>
        <v>0</v>
      </c>
      <c r="N41" s="272">
        <f t="shared" si="17"/>
        <v>0</v>
      </c>
      <c r="O41" s="272">
        <f t="shared" si="17"/>
        <v>0</v>
      </c>
      <c r="P41" s="272">
        <f>P64</f>
        <v>0</v>
      </c>
      <c r="Q41" s="272">
        <f>Q64</f>
        <v>0</v>
      </c>
      <c r="R41" s="272">
        <f>R64</f>
        <v>0</v>
      </c>
      <c r="S41" s="273"/>
      <c r="AD41" s="6"/>
    </row>
    <row r="42" spans="1:30" s="5" customFormat="1" x14ac:dyDescent="0.15">
      <c r="A42" s="265"/>
      <c r="B42" s="274" t="s">
        <v>296</v>
      </c>
      <c r="C42" s="408"/>
      <c r="D42" s="237"/>
      <c r="E42" s="237"/>
      <c r="F42" s="237"/>
      <c r="G42" s="237"/>
      <c r="H42" s="237"/>
      <c r="I42" s="237"/>
      <c r="J42" s="237"/>
      <c r="K42" s="237"/>
      <c r="L42" s="237"/>
      <c r="M42" s="237"/>
      <c r="N42" s="237"/>
      <c r="O42" s="237"/>
      <c r="P42" s="237"/>
      <c r="Q42" s="237"/>
      <c r="R42" s="145"/>
      <c r="S42" s="276">
        <f>SUMPRODUCT(D39:R39,D41:R41)</f>
        <v>0</v>
      </c>
      <c r="AD42" s="6"/>
    </row>
    <row r="43" spans="1:30" s="5" customFormat="1" x14ac:dyDescent="0.15">
      <c r="A43" s="265"/>
      <c r="B43" s="234"/>
      <c r="C43" s="222"/>
      <c r="S43" s="277"/>
      <c r="AD43" s="6"/>
    </row>
    <row r="44" spans="1:30" s="5" customFormat="1" x14ac:dyDescent="0.15">
      <c r="A44" s="222"/>
      <c r="B44" s="12"/>
      <c r="C44" s="222"/>
      <c r="AD44" s="6"/>
    </row>
    <row r="45" spans="1:30" s="5" customFormat="1" x14ac:dyDescent="0.15">
      <c r="A45" s="222"/>
      <c r="B45" s="223" t="s">
        <v>281</v>
      </c>
      <c r="C45" s="224"/>
      <c r="D45" s="225"/>
      <c r="E45" s="225"/>
      <c r="F45" s="225"/>
      <c r="G45" s="225"/>
      <c r="H45" s="225"/>
      <c r="I45" s="226"/>
      <c r="AD45" s="6"/>
    </row>
    <row r="46" spans="1:30" s="5" customFormat="1" x14ac:dyDescent="0.15">
      <c r="A46" s="265"/>
      <c r="B46" s="279"/>
      <c r="C46" s="237"/>
      <c r="D46" s="238" t="s">
        <v>273</v>
      </c>
      <c r="E46" s="238" t="s">
        <v>274</v>
      </c>
      <c r="F46" s="238" t="s">
        <v>275</v>
      </c>
      <c r="G46" s="238" t="s">
        <v>276</v>
      </c>
      <c r="H46" s="238" t="s">
        <v>280</v>
      </c>
      <c r="I46" s="239" t="s">
        <v>279</v>
      </c>
      <c r="J46" s="277"/>
      <c r="AD46" s="6"/>
    </row>
    <row r="47" spans="1:30" s="5" customFormat="1" x14ac:dyDescent="0.15">
      <c r="A47" s="265"/>
      <c r="B47" s="280" t="s">
        <v>277</v>
      </c>
      <c r="C47" s="208"/>
      <c r="D47" s="248">
        <f>IF(C158=0,SUMPRODUCT(D29:R29,D41:R41),SUMPRODUCT(D29:R29,D41:R41)+(C155/C158)*SUMPRODUCT(D33:R33,D41:R41))</f>
        <v>0</v>
      </c>
      <c r="E47" s="248">
        <f t="shared" ref="E47:I48" si="18">D47*(1+C169)</f>
        <v>0</v>
      </c>
      <c r="F47" s="248">
        <f t="shared" si="18"/>
        <v>0</v>
      </c>
      <c r="G47" s="248">
        <f t="shared" si="18"/>
        <v>0</v>
      </c>
      <c r="H47" s="248">
        <f t="shared" si="18"/>
        <v>0</v>
      </c>
      <c r="I47" s="248">
        <f t="shared" si="18"/>
        <v>0</v>
      </c>
      <c r="J47" s="277"/>
      <c r="K47" s="399"/>
      <c r="AD47" s="6"/>
    </row>
    <row r="48" spans="1:30" s="5" customFormat="1" ht="11.25" thickBot="1" x14ac:dyDescent="0.2">
      <c r="A48" s="265"/>
      <c r="B48" s="241" t="s">
        <v>278</v>
      </c>
      <c r="C48" s="208"/>
      <c r="D48" s="244">
        <f>IF(C158=0,SUMPRODUCT(D30:R30,D41:R41)+SUMPRODUCT(D34:R34,D41:R41)+SUMPRODUCT(D35:R35,D41:R41),SUMPRODUCT(D30:R30,D41:R41)+SUMPRODUCT(D34:R34,D41:R41)+SUMPRODUCT(D35:R35,D41:R41)+((C156+C157)/C158)*SUMPRODUCT(D33:R33,D41:R41))</f>
        <v>0</v>
      </c>
      <c r="E48" s="248">
        <f t="shared" si="18"/>
        <v>0</v>
      </c>
      <c r="F48" s="248">
        <f t="shared" si="18"/>
        <v>0</v>
      </c>
      <c r="G48" s="248">
        <f t="shared" si="18"/>
        <v>0</v>
      </c>
      <c r="H48" s="248">
        <f t="shared" si="18"/>
        <v>0</v>
      </c>
      <c r="I48" s="248">
        <f t="shared" si="18"/>
        <v>0</v>
      </c>
      <c r="J48" s="277"/>
      <c r="AD48" s="6"/>
    </row>
    <row r="49" spans="1:30" s="5" customFormat="1" ht="11.25" thickTop="1" x14ac:dyDescent="0.15">
      <c r="A49" s="265"/>
      <c r="B49" s="259" t="s">
        <v>293</v>
      </c>
      <c r="C49" s="24"/>
      <c r="D49" s="252">
        <f>SUM(D47:D48)</f>
        <v>0</v>
      </c>
      <c r="E49" s="252">
        <f>SUM(E47:E48)</f>
        <v>0</v>
      </c>
      <c r="F49" s="252">
        <f t="shared" ref="F49:H49" si="19">SUM(F47:F48)</f>
        <v>0</v>
      </c>
      <c r="G49" s="252">
        <f>SUM(G47:G48)</f>
        <v>0</v>
      </c>
      <c r="H49" s="252">
        <f t="shared" si="19"/>
        <v>0</v>
      </c>
      <c r="I49" s="252">
        <f>SUM(I47:I48)</f>
        <v>0</v>
      </c>
      <c r="AD49" s="6"/>
    </row>
    <row r="50" spans="1:30" s="5" customFormat="1" ht="11.25" thickBot="1" x14ac:dyDescent="0.2">
      <c r="A50" s="265"/>
      <c r="B50" s="7" t="s">
        <v>291</v>
      </c>
      <c r="C50" s="197">
        <f>C37+C38</f>
        <v>0</v>
      </c>
      <c r="D50" s="248">
        <f>D49*$C50</f>
        <v>0</v>
      </c>
      <c r="E50" s="248">
        <f>E49*$C50</f>
        <v>0</v>
      </c>
      <c r="F50" s="248">
        <f t="shared" ref="F50:H50" si="20">F49*$C50</f>
        <v>0</v>
      </c>
      <c r="G50" s="248">
        <f>G49*$C50</f>
        <v>0</v>
      </c>
      <c r="H50" s="248">
        <f t="shared" si="20"/>
        <v>0</v>
      </c>
      <c r="I50" s="248">
        <f>I49*$C50</f>
        <v>0</v>
      </c>
      <c r="AD50" s="6"/>
    </row>
    <row r="51" spans="1:30" s="5" customFormat="1" ht="11.25" thickTop="1" x14ac:dyDescent="0.15">
      <c r="A51" s="265"/>
      <c r="B51" s="259" t="s">
        <v>294</v>
      </c>
      <c r="C51" s="24"/>
      <c r="D51" s="252">
        <f>SUM(D49:D50)</f>
        <v>0</v>
      </c>
      <c r="E51" s="252">
        <f>SUM(E49:E50)</f>
        <v>0</v>
      </c>
      <c r="F51" s="252">
        <f t="shared" ref="F51:H51" si="21">SUM(F49:F50)</f>
        <v>0</v>
      </c>
      <c r="G51" s="252">
        <f>SUM(G49:G50)</f>
        <v>0</v>
      </c>
      <c r="H51" s="252">
        <f t="shared" si="21"/>
        <v>0</v>
      </c>
      <c r="I51" s="252">
        <f>SUM(I49:I50)</f>
        <v>0</v>
      </c>
      <c r="AD51" s="6"/>
    </row>
    <row r="52" spans="1:30" s="5" customFormat="1" x14ac:dyDescent="0.15">
      <c r="A52" s="265"/>
      <c r="B52" s="281"/>
      <c r="C52" s="282"/>
      <c r="D52" s="282"/>
      <c r="E52" s="282"/>
      <c r="F52" s="282"/>
      <c r="G52" s="282"/>
      <c r="H52" s="282"/>
      <c r="I52" s="282"/>
      <c r="J52" s="8"/>
      <c r="K52" s="8"/>
      <c r="L52" s="8"/>
      <c r="M52" s="8"/>
      <c r="N52" s="8"/>
      <c r="O52" s="8"/>
      <c r="P52" s="8"/>
      <c r="Q52" s="8"/>
      <c r="R52" s="8"/>
      <c r="S52" s="8"/>
      <c r="T52" s="8"/>
      <c r="U52" s="8"/>
      <c r="V52" s="8"/>
      <c r="W52" s="8"/>
      <c r="X52" s="8"/>
      <c r="Y52" s="8"/>
      <c r="Z52" s="8"/>
      <c r="AA52" s="8"/>
      <c r="AB52" s="8"/>
      <c r="AC52" s="8"/>
      <c r="AD52" s="9"/>
    </row>
    <row r="53" spans="1:30" x14ac:dyDescent="0.15">
      <c r="A53" s="283"/>
    </row>
    <row r="54" spans="1:30" s="221" customFormat="1" ht="16.5" x14ac:dyDescent="0.3">
      <c r="A54" s="220" t="s">
        <v>37</v>
      </c>
    </row>
    <row r="55" spans="1:30" x14ac:dyDescent="0.15"/>
    <row r="56" spans="1:30" x14ac:dyDescent="0.15">
      <c r="B56" s="223" t="s">
        <v>55</v>
      </c>
      <c r="C56" s="224"/>
      <c r="D56" s="225"/>
      <c r="E56" s="225"/>
      <c r="F56" s="225"/>
      <c r="G56" s="225"/>
      <c r="H56" s="225"/>
      <c r="I56" s="225"/>
      <c r="J56" s="225"/>
      <c r="K56" s="225"/>
      <c r="L56" s="225"/>
      <c r="M56" s="225"/>
      <c r="N56" s="225"/>
      <c r="O56" s="225"/>
      <c r="P56" s="225"/>
      <c r="Q56" s="225"/>
      <c r="R56" s="225"/>
      <c r="S56" s="225"/>
      <c r="T56" s="225"/>
      <c r="U56" s="225"/>
      <c r="V56" s="225"/>
      <c r="W56" s="225"/>
      <c r="X56" s="226"/>
    </row>
    <row r="57" spans="1:30" x14ac:dyDescent="0.15">
      <c r="B57" s="284" t="s">
        <v>685</v>
      </c>
      <c r="C57" s="5"/>
      <c r="D57" s="5"/>
      <c r="E57" s="5"/>
      <c r="F57" s="5"/>
      <c r="G57" s="5"/>
      <c r="H57" s="5"/>
      <c r="I57" s="5"/>
      <c r="J57" s="5"/>
      <c r="K57" s="5"/>
      <c r="L57" s="5"/>
      <c r="M57" s="5"/>
      <c r="N57" s="5"/>
      <c r="O57" s="5"/>
      <c r="P57" s="5"/>
      <c r="Q57" s="5"/>
      <c r="R57" s="5"/>
      <c r="S57" s="233"/>
      <c r="T57" s="233"/>
      <c r="U57" s="233"/>
      <c r="V57" s="233"/>
      <c r="W57" s="233"/>
      <c r="X57" s="448"/>
    </row>
    <row r="58" spans="1:30" x14ac:dyDescent="0.15">
      <c r="B58" s="285" t="s">
        <v>89</v>
      </c>
      <c r="C58" s="286"/>
      <c r="D58" s="392">
        <v>10</v>
      </c>
      <c r="E58" s="392">
        <v>15</v>
      </c>
      <c r="F58" s="392">
        <v>20</v>
      </c>
      <c r="G58" s="392">
        <v>25</v>
      </c>
      <c r="H58" s="392">
        <v>30</v>
      </c>
      <c r="I58" s="392">
        <v>35</v>
      </c>
      <c r="J58" s="392">
        <v>40</v>
      </c>
      <c r="K58" s="392">
        <v>45</v>
      </c>
      <c r="L58" s="392">
        <v>50</v>
      </c>
      <c r="M58" s="392">
        <v>55</v>
      </c>
      <c r="N58" s="392">
        <v>60</v>
      </c>
      <c r="O58" s="392">
        <v>65</v>
      </c>
      <c r="P58" s="392">
        <v>70</v>
      </c>
      <c r="Q58" s="392">
        <v>75</v>
      </c>
      <c r="R58" s="392">
        <v>80</v>
      </c>
      <c r="S58" s="12"/>
      <c r="T58" s="5"/>
      <c r="U58" s="5"/>
      <c r="V58" s="5"/>
      <c r="W58" s="5"/>
      <c r="X58" s="6"/>
    </row>
    <row r="59" spans="1:30" x14ac:dyDescent="0.15">
      <c r="B59" s="285" t="s">
        <v>198</v>
      </c>
      <c r="C59" s="286"/>
      <c r="D59" s="392">
        <v>5</v>
      </c>
      <c r="E59" s="392">
        <v>7</v>
      </c>
      <c r="F59" s="392">
        <v>5</v>
      </c>
      <c r="G59" s="392">
        <v>5</v>
      </c>
      <c r="H59" s="392">
        <v>5</v>
      </c>
      <c r="I59" s="392">
        <v>5</v>
      </c>
      <c r="J59" s="392">
        <v>6</v>
      </c>
      <c r="K59" s="392">
        <v>5</v>
      </c>
      <c r="L59" s="392">
        <v>5</v>
      </c>
      <c r="M59" s="392">
        <v>5</v>
      </c>
      <c r="N59" s="392">
        <v>5</v>
      </c>
      <c r="O59" s="392">
        <v>5</v>
      </c>
      <c r="P59" s="392">
        <v>5</v>
      </c>
      <c r="Q59" s="392">
        <v>5</v>
      </c>
      <c r="R59" s="392">
        <v>5</v>
      </c>
      <c r="S59" s="12"/>
      <c r="T59" s="5"/>
      <c r="U59" s="5"/>
      <c r="V59" s="5"/>
      <c r="W59" s="5"/>
      <c r="X59" s="6"/>
    </row>
    <row r="60" spans="1:30" hidden="1" x14ac:dyDescent="0.15">
      <c r="B60" s="287"/>
      <c r="C60" s="288"/>
      <c r="D60" s="240" t="str">
        <f>D58&amp;"_"&amp;D59</f>
        <v>10_5</v>
      </c>
      <c r="E60" s="240" t="str">
        <f t="shared" ref="E60:R60" si="22">E58&amp;"_"&amp;E59</f>
        <v>15_7</v>
      </c>
      <c r="F60" s="240" t="str">
        <f t="shared" si="22"/>
        <v>20_5</v>
      </c>
      <c r="G60" s="240" t="str">
        <f t="shared" si="22"/>
        <v>25_5</v>
      </c>
      <c r="H60" s="240" t="str">
        <f t="shared" si="22"/>
        <v>30_5</v>
      </c>
      <c r="I60" s="240" t="str">
        <f t="shared" si="22"/>
        <v>35_5</v>
      </c>
      <c r="J60" s="240" t="str">
        <f t="shared" si="22"/>
        <v>40_6</v>
      </c>
      <c r="K60" s="240" t="str">
        <f t="shared" si="22"/>
        <v>45_5</v>
      </c>
      <c r="L60" s="240" t="str">
        <f t="shared" si="22"/>
        <v>50_5</v>
      </c>
      <c r="M60" s="240" t="str">
        <f t="shared" si="22"/>
        <v>55_5</v>
      </c>
      <c r="N60" s="240" t="str">
        <f t="shared" si="22"/>
        <v>60_5</v>
      </c>
      <c r="O60" s="240" t="str">
        <f t="shared" si="22"/>
        <v>65_5</v>
      </c>
      <c r="P60" s="240" t="str">
        <f t="shared" si="22"/>
        <v>70_5</v>
      </c>
      <c r="Q60" s="240" t="str">
        <f t="shared" si="22"/>
        <v>75_5</v>
      </c>
      <c r="R60" s="240" t="str">
        <f t="shared" si="22"/>
        <v>80_5</v>
      </c>
      <c r="S60" s="28"/>
      <c r="T60" s="28"/>
      <c r="U60" s="28"/>
      <c r="V60" s="28"/>
      <c r="W60" s="28"/>
      <c r="X60" s="290"/>
    </row>
    <row r="61" spans="1:30" x14ac:dyDescent="0.15">
      <c r="B61" s="12"/>
      <c r="C61" s="5"/>
      <c r="D61" s="5"/>
      <c r="E61" s="5"/>
      <c r="F61" s="5"/>
      <c r="G61" s="5"/>
      <c r="H61" s="5"/>
      <c r="I61" s="5"/>
      <c r="J61" s="5"/>
      <c r="K61" s="5"/>
      <c r="L61" s="5"/>
      <c r="M61" s="5"/>
      <c r="N61" s="5"/>
      <c r="O61" s="5"/>
      <c r="P61" s="5"/>
      <c r="Q61" s="5"/>
      <c r="R61" s="5"/>
      <c r="S61" s="5"/>
      <c r="T61" s="5"/>
      <c r="U61" s="5"/>
      <c r="V61" s="5"/>
      <c r="W61" s="5"/>
      <c r="X61" s="6"/>
    </row>
    <row r="62" spans="1:30" x14ac:dyDescent="0.15">
      <c r="B62" s="236" t="s">
        <v>653</v>
      </c>
      <c r="C62" s="145"/>
      <c r="D62" s="428">
        <f>IFERROR(IF(INDEX(CAO_GGZ!$AY$16:$AY$243,MATCH('1_Kostprijs_begeleiding_GGZ'!D60,CAO_GGZ!$AU$16:$AU$243,0))&lt;Data_overig!$B$63,Data_overig!$B$63,INDEX(CAO_GGZ!$AY$16:$AY$243,MATCH('1_Kostprijs_begeleiding_GGZ'!D60,CAO_GGZ!$AU$16:$AU$243,0))),"")</f>
        <v>13.217948717948717</v>
      </c>
      <c r="E62" s="428">
        <f>IFERROR(IF(INDEX(CAO_GGZ!$AY$16:$AY$243,MATCH('1_Kostprijs_begeleiding_GGZ'!E60,CAO_GGZ!$AU$16:$AU$243,0))&lt;Data_overig!$B$63,Data_overig!$B$63,INDEX(CAO_GGZ!$AY$16:$AY$243,MATCH('1_Kostprijs_begeleiding_GGZ'!E60,CAO_GGZ!$AU$16:$AU$243,0))),"")</f>
        <v>14.365384615384615</v>
      </c>
      <c r="F62" s="428">
        <f>IFERROR(IF(INDEX(CAO_GGZ!$AY$16:$AY$243,MATCH('1_Kostprijs_begeleiding_GGZ'!F60,CAO_GGZ!$AU$16:$AU$243,0))&lt;Data_overig!$B$63,Data_overig!$B$63,INDEX(CAO_GGZ!$AY$16:$AY$243,MATCH('1_Kostprijs_begeleiding_GGZ'!F60,CAO_GGZ!$AU$16:$AU$243,0))),"")</f>
        <v>13.955128205128204</v>
      </c>
      <c r="G62" s="428">
        <f>IFERROR(IF(INDEX(CAO_GGZ!$AY$16:$AY$243,MATCH('1_Kostprijs_begeleiding_GGZ'!G60,CAO_GGZ!$AU$16:$AU$243,0))&lt;Data_overig!$B$63,Data_overig!$B$63,INDEX(CAO_GGZ!$AY$16:$AY$243,MATCH('1_Kostprijs_begeleiding_GGZ'!G60,CAO_GGZ!$AU$16:$AU$243,0))),"")</f>
        <v>14.820512820512821</v>
      </c>
      <c r="H62" s="428">
        <f>IFERROR(IF(INDEX(CAO_GGZ!$AY$16:$AY$243,MATCH('1_Kostprijs_begeleiding_GGZ'!H60,CAO_GGZ!$AU$16:$AU$243,0))&lt;Data_overig!$B$63,Data_overig!$B$63,INDEX(CAO_GGZ!$AY$16:$AY$243,MATCH('1_Kostprijs_begeleiding_GGZ'!H60,CAO_GGZ!$AU$16:$AU$243,0))),"")</f>
        <v>15.711538461538462</v>
      </c>
      <c r="I62" s="428">
        <f>IFERROR(IF(INDEX(CAO_GGZ!$AY$16:$AY$243,MATCH('1_Kostprijs_begeleiding_GGZ'!I60,CAO_GGZ!$AU$16:$AU$243,0))&lt;Data_overig!$B$63,Data_overig!$B$63,INDEX(CAO_GGZ!$AY$16:$AY$243,MATCH('1_Kostprijs_begeleiding_GGZ'!I60,CAO_GGZ!$AU$16:$AU$243,0))),"")</f>
        <v>16.583333333333332</v>
      </c>
      <c r="J62" s="428">
        <f>IFERROR(IF(INDEX(CAO_GGZ!$AY$16:$AY$243,MATCH('1_Kostprijs_begeleiding_GGZ'!J60,CAO_GGZ!$AU$16:$AU$243,0))&lt;Data_overig!$B$63,Data_overig!$B$63,INDEX(CAO_GGZ!$AY$16:$AY$243,MATCH('1_Kostprijs_begeleiding_GGZ'!J60,CAO_GGZ!$AU$16:$AU$243,0))),"")</f>
        <v>17.929487179487179</v>
      </c>
      <c r="K62" s="428">
        <f>IFERROR(IF(INDEX(CAO_GGZ!$AY$16:$AY$243,MATCH('1_Kostprijs_begeleiding_GGZ'!K60,CAO_GGZ!$AU$16:$AU$243,0))&lt;Data_overig!$B$63,Data_overig!$B$63,INDEX(CAO_GGZ!$AY$16:$AY$243,MATCH('1_Kostprijs_begeleiding_GGZ'!K60,CAO_GGZ!$AU$16:$AU$243,0))),"")</f>
        <v>19.256410256410255</v>
      </c>
      <c r="L62" s="428">
        <f>IFERROR(IF(INDEX(CAO_GGZ!$AY$16:$AY$243,MATCH('1_Kostprijs_begeleiding_GGZ'!L60,CAO_GGZ!$AU$16:$AU$243,0))&lt;Data_overig!$B$63,Data_overig!$B$63,INDEX(CAO_GGZ!$AY$16:$AY$243,MATCH('1_Kostprijs_begeleiding_GGZ'!L60,CAO_GGZ!$AU$16:$AU$243,0))),"")</f>
        <v>22.147435897435898</v>
      </c>
      <c r="M62" s="428">
        <f>IFERROR(IF(INDEX(CAO_GGZ!$AY$16:$AY$243,MATCH('1_Kostprijs_begeleiding_GGZ'!M60,CAO_GGZ!$AU$16:$AU$243,0))&lt;Data_overig!$B$63,Data_overig!$B$63,INDEX(CAO_GGZ!$AY$16:$AY$243,MATCH('1_Kostprijs_begeleiding_GGZ'!M60,CAO_GGZ!$AU$16:$AU$243,0))),"")</f>
        <v>25.044871794871796</v>
      </c>
      <c r="N62" s="428">
        <f>IFERROR(IF(INDEX(CAO_GGZ!$AY$16:$AY$243,MATCH('1_Kostprijs_begeleiding_GGZ'!N60,CAO_GGZ!$AU$16:$AU$243,0))&lt;Data_overig!$B$63,Data_overig!$B$63,INDEX(CAO_GGZ!$AY$16:$AY$243,MATCH('1_Kostprijs_begeleiding_GGZ'!N60,CAO_GGZ!$AU$16:$AU$243,0))),"")</f>
        <v>28.641025641025642</v>
      </c>
      <c r="O62" s="428">
        <f>IFERROR(IF(INDEX(CAO_GGZ!$AY$16:$AY$243,MATCH('1_Kostprijs_begeleiding_GGZ'!O60,CAO_GGZ!$AU$16:$AU$243,0))&lt;Data_overig!$B$63,Data_overig!$B$63,INDEX(CAO_GGZ!$AY$16:$AY$243,MATCH('1_Kostprijs_begeleiding_GGZ'!O60,CAO_GGZ!$AU$16:$AU$243,0))),"")</f>
        <v>32.397435897435898</v>
      </c>
      <c r="P62" s="428">
        <f>IFERROR(IF(INDEX(CAO_GGZ!$AY$16:$AY$243,MATCH('1_Kostprijs_begeleiding_GGZ'!P60,CAO_GGZ!$AU$16:$AU$243,0))&lt;Data_overig!$B$63,Data_overig!$B$63,INDEX(CAO_GGZ!$AY$16:$AY$243,MATCH('1_Kostprijs_begeleiding_GGZ'!P60,CAO_GGZ!$AU$16:$AU$243,0))),"")</f>
        <v>38.897435897435898</v>
      </c>
      <c r="Q62" s="428">
        <f>IFERROR(IF(INDEX(CAO_GGZ!$AY$16:$AY$243,MATCH('1_Kostprijs_begeleiding_GGZ'!Q60,CAO_GGZ!$AU$16:$AU$243,0))&lt;Data_overig!$B$63,Data_overig!$B$63,INDEX(CAO_GGZ!$AY$16:$AY$243,MATCH('1_Kostprijs_begeleiding_GGZ'!Q60,CAO_GGZ!$AU$16:$AU$243,0))),"")</f>
        <v>45.865384615384613</v>
      </c>
      <c r="R62" s="428">
        <f>IFERROR(IF(INDEX(CAO_GGZ!$AY$16:$AY$243,MATCH('1_Kostprijs_begeleiding_GGZ'!R60,CAO_GGZ!$AU$16:$AU$243,0))&lt;Data_overig!$B$63,Data_overig!$B$63,INDEX(CAO_GGZ!$AY$16:$AY$243,MATCH('1_Kostprijs_begeleiding_GGZ'!R60,CAO_GGZ!$AU$16:$AU$243,0))),"")</f>
        <v>54.025641025641029</v>
      </c>
      <c r="S62" s="5"/>
      <c r="T62" s="14" t="s">
        <v>664</v>
      </c>
      <c r="U62" s="15"/>
      <c r="V62" s="15"/>
      <c r="W62" s="16"/>
      <c r="X62" s="6"/>
    </row>
    <row r="63" spans="1:30" x14ac:dyDescent="0.15">
      <c r="B63" s="7"/>
      <c r="C63" s="8"/>
      <c r="D63" s="5"/>
      <c r="E63" s="5"/>
      <c r="F63" s="5"/>
      <c r="G63" s="5"/>
      <c r="H63" s="5"/>
      <c r="I63" s="5"/>
      <c r="J63" s="5"/>
      <c r="K63" s="5"/>
      <c r="L63" s="5"/>
      <c r="M63" s="5"/>
      <c r="N63" s="5"/>
      <c r="O63" s="5"/>
      <c r="P63" s="5"/>
      <c r="Q63" s="5"/>
      <c r="R63" s="5"/>
      <c r="S63" s="5"/>
      <c r="T63" s="5"/>
      <c r="U63" s="5"/>
      <c r="V63" s="5"/>
      <c r="W63" s="5"/>
      <c r="X63" s="6"/>
    </row>
    <row r="64" spans="1:30" ht="11.25" thickBot="1" x14ac:dyDescent="0.2">
      <c r="B64" s="291" t="s">
        <v>94</v>
      </c>
      <c r="C64" s="292"/>
      <c r="D64" s="204"/>
      <c r="E64" s="204"/>
      <c r="F64" s="204"/>
      <c r="G64" s="204"/>
      <c r="H64" s="204"/>
      <c r="I64" s="204"/>
      <c r="J64" s="204"/>
      <c r="K64" s="204"/>
      <c r="L64" s="204"/>
      <c r="M64" s="204"/>
      <c r="N64" s="204"/>
      <c r="O64" s="204"/>
      <c r="P64" s="204"/>
      <c r="Q64" s="204"/>
      <c r="R64" s="204"/>
      <c r="S64" s="5"/>
      <c r="T64" s="5"/>
      <c r="U64" s="5"/>
      <c r="V64" s="5"/>
      <c r="W64" s="5"/>
      <c r="X64" s="6"/>
    </row>
    <row r="65" spans="2:24" ht="11.25" thickTop="1" x14ac:dyDescent="0.15">
      <c r="B65" s="293" t="s">
        <v>95</v>
      </c>
      <c r="C65" s="219">
        <f>SUM(D64:R64)</f>
        <v>0</v>
      </c>
      <c r="D65" s="294"/>
      <c r="E65" s="294"/>
      <c r="F65" s="294"/>
      <c r="G65" s="294"/>
      <c r="H65" s="294"/>
      <c r="I65" s="5"/>
      <c r="J65" s="5"/>
      <c r="K65" s="5"/>
      <c r="L65" s="5"/>
      <c r="M65" s="5"/>
      <c r="N65" s="5"/>
      <c r="O65" s="5"/>
      <c r="P65" s="5"/>
      <c r="Q65" s="5"/>
      <c r="R65" s="5"/>
      <c r="S65" s="5"/>
      <c r="T65" s="5"/>
      <c r="U65" s="5"/>
      <c r="V65" s="5"/>
      <c r="W65" s="5"/>
      <c r="X65" s="6"/>
    </row>
    <row r="66" spans="2:24" x14ac:dyDescent="0.15">
      <c r="B66" s="7"/>
      <c r="C66" s="8"/>
      <c r="D66" s="5"/>
      <c r="E66" s="5"/>
      <c r="F66" s="5"/>
      <c r="G66" s="5"/>
      <c r="H66" s="5"/>
      <c r="I66" s="5"/>
      <c r="J66" s="5"/>
      <c r="K66" s="5"/>
      <c r="L66" s="5"/>
      <c r="M66" s="5"/>
      <c r="N66" s="5"/>
      <c r="O66" s="5"/>
      <c r="P66" s="5"/>
      <c r="Q66" s="5"/>
      <c r="R66" s="5"/>
      <c r="S66" s="5"/>
      <c r="T66" s="5"/>
      <c r="U66" s="5"/>
      <c r="V66" s="5"/>
      <c r="W66" s="5"/>
      <c r="X66" s="6"/>
    </row>
    <row r="67" spans="2:24" x14ac:dyDescent="0.15">
      <c r="B67" s="241" t="s">
        <v>57</v>
      </c>
      <c r="C67" s="295">
        <v>8.3299999999999999E-2</v>
      </c>
      <c r="D67" s="296"/>
      <c r="E67" s="14" t="s">
        <v>106</v>
      </c>
      <c r="F67" s="15"/>
      <c r="G67" s="15"/>
      <c r="H67" s="15"/>
      <c r="I67" s="15"/>
      <c r="J67" s="15"/>
      <c r="K67" s="15"/>
      <c r="L67" s="15"/>
      <c r="M67" s="15"/>
      <c r="N67" s="15"/>
      <c r="O67" s="15"/>
      <c r="P67" s="15"/>
      <c r="Q67" s="15"/>
      <c r="R67" s="15"/>
      <c r="S67" s="15"/>
      <c r="T67" s="15"/>
      <c r="U67" s="15"/>
      <c r="V67" s="15"/>
      <c r="W67" s="16"/>
      <c r="X67" s="6"/>
    </row>
    <row r="68" spans="2:24" x14ac:dyDescent="0.15">
      <c r="B68" s="7"/>
      <c r="C68" s="400"/>
      <c r="D68" s="5"/>
      <c r="E68" s="5"/>
      <c r="F68" s="5"/>
      <c r="G68" s="5"/>
      <c r="H68" s="5"/>
      <c r="I68" s="5"/>
      <c r="J68" s="5"/>
      <c r="K68" s="5"/>
      <c r="L68" s="5"/>
      <c r="M68" s="5"/>
      <c r="N68" s="5"/>
      <c r="O68" s="5"/>
      <c r="P68" s="5"/>
      <c r="Q68" s="5"/>
      <c r="R68" s="5"/>
      <c r="S68" s="296"/>
      <c r="T68" s="296"/>
      <c r="U68" s="296"/>
      <c r="V68" s="296"/>
      <c r="W68" s="296"/>
      <c r="X68" s="6"/>
    </row>
    <row r="69" spans="2:24" x14ac:dyDescent="0.15">
      <c r="B69" s="241" t="s">
        <v>56</v>
      </c>
      <c r="C69" s="295">
        <v>0.08</v>
      </c>
      <c r="D69" s="296"/>
      <c r="E69" s="14" t="s">
        <v>105</v>
      </c>
      <c r="F69" s="15"/>
      <c r="G69" s="15"/>
      <c r="H69" s="15"/>
      <c r="I69" s="15"/>
      <c r="J69" s="15"/>
      <c r="K69" s="15"/>
      <c r="L69" s="15"/>
      <c r="M69" s="15"/>
      <c r="N69" s="15"/>
      <c r="O69" s="15"/>
      <c r="P69" s="15"/>
      <c r="Q69" s="15"/>
      <c r="R69" s="15"/>
      <c r="S69" s="15"/>
      <c r="T69" s="15"/>
      <c r="U69" s="15"/>
      <c r="V69" s="15"/>
      <c r="W69" s="16"/>
      <c r="X69" s="6"/>
    </row>
    <row r="70" spans="2:24" x14ac:dyDescent="0.15">
      <c r="B70" s="7"/>
      <c r="C70" s="300"/>
      <c r="D70" s="296"/>
      <c r="E70" s="296"/>
      <c r="F70" s="296"/>
      <c r="G70" s="296"/>
      <c r="H70" s="296"/>
      <c r="I70" s="296"/>
      <c r="J70" s="296"/>
      <c r="K70" s="296"/>
      <c r="L70" s="296"/>
      <c r="M70" s="296"/>
      <c r="N70" s="296"/>
      <c r="O70" s="296"/>
      <c r="P70" s="296"/>
      <c r="Q70" s="296"/>
      <c r="R70" s="296"/>
      <c r="S70" s="296"/>
      <c r="T70" s="296"/>
      <c r="U70" s="296"/>
      <c r="V70" s="296"/>
      <c r="W70" s="296"/>
      <c r="X70" s="6"/>
    </row>
    <row r="71" spans="2:24" x14ac:dyDescent="0.15">
      <c r="B71" s="241" t="s">
        <v>58</v>
      </c>
      <c r="C71" s="203"/>
      <c r="D71" s="296"/>
      <c r="E71" s="14" t="s">
        <v>288</v>
      </c>
      <c r="F71" s="15"/>
      <c r="G71" s="15"/>
      <c r="H71" s="15"/>
      <c r="I71" s="15"/>
      <c r="J71" s="15"/>
      <c r="K71" s="15"/>
      <c r="L71" s="15"/>
      <c r="M71" s="15"/>
      <c r="N71" s="15"/>
      <c r="O71" s="15"/>
      <c r="P71" s="15"/>
      <c r="Q71" s="15"/>
      <c r="R71" s="15"/>
      <c r="S71" s="15"/>
      <c r="T71" s="15"/>
      <c r="U71" s="15"/>
      <c r="V71" s="15"/>
      <c r="W71" s="16"/>
      <c r="X71" s="6"/>
    </row>
    <row r="72" spans="2:24" x14ac:dyDescent="0.15">
      <c r="B72" s="7"/>
      <c r="C72" s="300"/>
      <c r="D72" s="296"/>
      <c r="E72" s="296"/>
      <c r="F72" s="296"/>
      <c r="G72" s="296"/>
      <c r="H72" s="296"/>
      <c r="I72" s="296"/>
      <c r="J72" s="296"/>
      <c r="K72" s="296"/>
      <c r="L72" s="296"/>
      <c r="M72" s="296"/>
      <c r="N72" s="296"/>
      <c r="O72" s="296"/>
      <c r="P72" s="296"/>
      <c r="Q72" s="296"/>
      <c r="R72" s="296"/>
      <c r="S72" s="296"/>
      <c r="T72" s="296"/>
      <c r="U72" s="296"/>
      <c r="V72" s="296"/>
      <c r="W72" s="296"/>
      <c r="X72" s="6"/>
    </row>
    <row r="73" spans="2:24" x14ac:dyDescent="0.15">
      <c r="B73" s="241" t="s">
        <v>661</v>
      </c>
      <c r="C73" s="299">
        <v>500</v>
      </c>
      <c r="D73" s="296"/>
      <c r="E73" s="14" t="s">
        <v>663</v>
      </c>
      <c r="F73" s="15"/>
      <c r="G73" s="15"/>
      <c r="H73" s="15"/>
      <c r="I73" s="15"/>
      <c r="J73" s="15"/>
      <c r="K73" s="15"/>
      <c r="L73" s="15"/>
      <c r="M73" s="15"/>
      <c r="N73" s="15"/>
      <c r="O73" s="15"/>
      <c r="P73" s="15"/>
      <c r="Q73" s="15"/>
      <c r="R73" s="15"/>
      <c r="S73" s="15"/>
      <c r="T73" s="15"/>
      <c r="U73" s="15"/>
      <c r="V73" s="15"/>
      <c r="W73" s="16"/>
      <c r="X73" s="6"/>
    </row>
    <row r="74" spans="2:24" x14ac:dyDescent="0.15">
      <c r="B74" s="12"/>
      <c r="C74" s="301"/>
      <c r="D74" s="296"/>
      <c r="E74" s="296"/>
      <c r="F74" s="296"/>
      <c r="G74" s="296"/>
      <c r="H74" s="296"/>
      <c r="I74" s="296"/>
      <c r="J74" s="296"/>
      <c r="K74" s="296"/>
      <c r="L74" s="296"/>
      <c r="M74" s="296"/>
      <c r="N74" s="296"/>
      <c r="O74" s="296"/>
      <c r="P74" s="296"/>
      <c r="Q74" s="296"/>
      <c r="R74" s="296"/>
      <c r="S74" s="296"/>
      <c r="T74" s="296"/>
      <c r="U74" s="296"/>
      <c r="V74" s="296"/>
      <c r="W74" s="296"/>
      <c r="X74" s="6"/>
    </row>
    <row r="75" spans="2:24" x14ac:dyDescent="0.15">
      <c r="B75" s="241" t="s">
        <v>186</v>
      </c>
      <c r="C75" s="205"/>
      <c r="D75" s="296"/>
      <c r="E75" s="14" t="s">
        <v>320</v>
      </c>
      <c r="F75" s="15"/>
      <c r="G75" s="15"/>
      <c r="H75" s="15"/>
      <c r="I75" s="15"/>
      <c r="J75" s="15"/>
      <c r="K75" s="15"/>
      <c r="L75" s="15"/>
      <c r="M75" s="15"/>
      <c r="N75" s="15"/>
      <c r="O75" s="15"/>
      <c r="P75" s="15"/>
      <c r="Q75" s="15"/>
      <c r="R75" s="15"/>
      <c r="S75" s="15"/>
      <c r="T75" s="15"/>
      <c r="U75" s="15"/>
      <c r="V75" s="15"/>
      <c r="W75" s="16"/>
      <c r="X75" s="6"/>
    </row>
    <row r="76" spans="2:24" x14ac:dyDescent="0.15">
      <c r="B76" s="12"/>
      <c r="C76" s="301"/>
      <c r="D76" s="296"/>
      <c r="E76" s="296"/>
      <c r="F76" s="296"/>
      <c r="G76" s="296"/>
      <c r="H76" s="296"/>
      <c r="I76" s="296"/>
      <c r="J76" s="296"/>
      <c r="K76" s="296"/>
      <c r="L76" s="296"/>
      <c r="M76" s="296"/>
      <c r="N76" s="296"/>
      <c r="O76" s="296"/>
      <c r="P76" s="296"/>
      <c r="Q76" s="296"/>
      <c r="R76" s="296"/>
      <c r="S76" s="296"/>
      <c r="T76" s="296"/>
      <c r="U76" s="296"/>
      <c r="V76" s="296"/>
      <c r="W76" s="296"/>
      <c r="X76" s="6"/>
    </row>
    <row r="77" spans="2:24" x14ac:dyDescent="0.15">
      <c r="B77" s="285" t="s">
        <v>59</v>
      </c>
      <c r="C77" s="302"/>
      <c r="D77" s="302"/>
      <c r="E77" s="302"/>
      <c r="F77" s="302"/>
      <c r="G77" s="302"/>
      <c r="H77" s="302"/>
      <c r="I77" s="302"/>
      <c r="J77" s="302"/>
      <c r="K77" s="302"/>
      <c r="L77" s="302"/>
      <c r="M77" s="302"/>
      <c r="N77" s="302"/>
      <c r="O77" s="302"/>
      <c r="P77" s="302"/>
      <c r="Q77" s="302"/>
      <c r="R77" s="302"/>
      <c r="S77" s="302"/>
      <c r="T77" s="302"/>
      <c r="U77" s="302"/>
      <c r="V77" s="302"/>
      <c r="W77" s="302"/>
      <c r="X77" s="303"/>
    </row>
    <row r="78" spans="2:24" x14ac:dyDescent="0.15">
      <c r="B78" s="12"/>
      <c r="C78" s="301"/>
      <c r="D78" s="304"/>
      <c r="E78" s="296"/>
      <c r="F78" s="296"/>
      <c r="G78" s="296"/>
      <c r="H78" s="296"/>
      <c r="I78" s="296"/>
      <c r="J78" s="296"/>
      <c r="K78" s="296"/>
      <c r="L78" s="296"/>
      <c r="M78" s="296"/>
      <c r="N78" s="296"/>
      <c r="O78" s="296"/>
      <c r="P78" s="296"/>
      <c r="Q78" s="296"/>
      <c r="R78" s="296"/>
      <c r="S78" s="296"/>
      <c r="T78" s="296"/>
      <c r="U78" s="296"/>
      <c r="V78" s="296"/>
      <c r="W78" s="296"/>
      <c r="X78" s="6"/>
    </row>
    <row r="79" spans="2:24" x14ac:dyDescent="0.15">
      <c r="B79" s="241" t="s">
        <v>212</v>
      </c>
      <c r="C79" s="205" t="s">
        <v>214</v>
      </c>
      <c r="D79" s="304"/>
      <c r="E79" s="14" t="s">
        <v>228</v>
      </c>
      <c r="F79" s="15"/>
      <c r="G79" s="15"/>
      <c r="H79" s="15"/>
      <c r="I79" s="15"/>
      <c r="J79" s="15"/>
      <c r="K79" s="15"/>
      <c r="L79" s="15"/>
      <c r="M79" s="15"/>
      <c r="N79" s="15"/>
      <c r="O79" s="15"/>
      <c r="P79" s="15"/>
      <c r="Q79" s="15"/>
      <c r="R79" s="15"/>
      <c r="S79" s="15"/>
      <c r="T79" s="15"/>
      <c r="U79" s="15"/>
      <c r="V79" s="15"/>
      <c r="W79" s="16"/>
      <c r="X79" s="6"/>
    </row>
    <row r="80" spans="2:24" x14ac:dyDescent="0.15">
      <c r="B80" s="12"/>
      <c r="C80" s="301"/>
      <c r="D80" s="304"/>
      <c r="E80" s="296"/>
      <c r="F80" s="296"/>
      <c r="G80" s="296"/>
      <c r="H80" s="296"/>
      <c r="I80" s="296"/>
      <c r="J80" s="296"/>
      <c r="K80" s="296"/>
      <c r="L80" s="296"/>
      <c r="M80" s="296"/>
      <c r="N80" s="296"/>
      <c r="O80" s="296"/>
      <c r="P80" s="296"/>
      <c r="Q80" s="296"/>
      <c r="R80" s="296"/>
      <c r="S80" s="296"/>
      <c r="T80" s="296"/>
      <c r="U80" s="296"/>
      <c r="V80" s="296"/>
      <c r="W80" s="296"/>
      <c r="X80" s="6"/>
    </row>
    <row r="81" spans="2:24" x14ac:dyDescent="0.15">
      <c r="B81" s="305" t="s">
        <v>216</v>
      </c>
      <c r="C81" s="306" t="s">
        <v>42</v>
      </c>
      <c r="D81" s="307"/>
      <c r="E81" s="308"/>
      <c r="F81" s="308"/>
      <c r="G81" s="308"/>
      <c r="H81" s="308"/>
      <c r="I81" s="308"/>
      <c r="J81" s="308"/>
      <c r="K81" s="308"/>
      <c r="L81" s="308"/>
      <c r="M81" s="308"/>
      <c r="N81" s="308"/>
      <c r="O81" s="308"/>
      <c r="P81" s="308"/>
      <c r="Q81" s="308"/>
      <c r="R81" s="308"/>
      <c r="S81" s="302"/>
      <c r="T81" s="302"/>
      <c r="U81" s="302"/>
      <c r="V81" s="302"/>
      <c r="W81" s="302"/>
      <c r="X81" s="303"/>
    </row>
    <row r="82" spans="2:24" x14ac:dyDescent="0.15">
      <c r="B82" s="234"/>
      <c r="C82" s="301"/>
      <c r="D82" s="304"/>
      <c r="E82" s="296"/>
      <c r="F82" s="296"/>
      <c r="G82" s="296"/>
      <c r="H82" s="296"/>
      <c r="I82" s="296"/>
      <c r="J82" s="296"/>
      <c r="K82" s="296"/>
      <c r="L82" s="296"/>
      <c r="M82" s="296"/>
      <c r="N82" s="296"/>
      <c r="O82" s="296"/>
      <c r="P82" s="296"/>
      <c r="Q82" s="296"/>
      <c r="R82" s="296"/>
      <c r="S82" s="296"/>
      <c r="T82" s="296"/>
      <c r="U82" s="296"/>
      <c r="V82" s="296"/>
      <c r="W82" s="296"/>
      <c r="X82" s="6"/>
    </row>
    <row r="83" spans="2:24" x14ac:dyDescent="0.15">
      <c r="B83" s="310" t="s">
        <v>49</v>
      </c>
      <c r="C83" s="431"/>
      <c r="D83" s="296"/>
      <c r="E83" s="346">
        <v>0.247</v>
      </c>
      <c r="F83" s="15" t="s">
        <v>683</v>
      </c>
      <c r="G83" s="15"/>
      <c r="H83" s="15"/>
      <c r="I83" s="15"/>
      <c r="J83" s="15"/>
      <c r="K83" s="15"/>
      <c r="L83" s="15"/>
      <c r="M83" s="15"/>
      <c r="N83" s="15"/>
      <c r="O83" s="15"/>
      <c r="P83" s="15"/>
      <c r="Q83" s="15"/>
      <c r="R83" s="15"/>
      <c r="S83" s="15"/>
      <c r="T83" s="15"/>
      <c r="U83" s="15"/>
      <c r="V83" s="15"/>
      <c r="W83" s="16"/>
      <c r="X83" s="6"/>
    </row>
    <row r="84" spans="2:24" x14ac:dyDescent="0.15">
      <c r="B84" s="12"/>
      <c r="C84" s="301"/>
      <c r="D84" s="304"/>
      <c r="E84" s="296"/>
      <c r="F84" s="296"/>
      <c r="G84" s="296"/>
      <c r="H84" s="296"/>
      <c r="I84" s="296"/>
      <c r="J84" s="296"/>
      <c r="K84" s="296"/>
      <c r="L84" s="296"/>
      <c r="M84" s="296"/>
      <c r="N84" s="296"/>
      <c r="O84" s="296"/>
      <c r="P84" s="296"/>
      <c r="Q84" s="296"/>
      <c r="R84" s="296"/>
      <c r="S84" s="296"/>
      <c r="T84" s="296"/>
      <c r="U84" s="296"/>
      <c r="V84" s="296"/>
      <c r="W84" s="296"/>
      <c r="X84" s="6"/>
    </row>
    <row r="85" spans="2:24" x14ac:dyDescent="0.15">
      <c r="B85" s="305" t="s">
        <v>217</v>
      </c>
      <c r="C85" s="306"/>
      <c r="D85" s="307"/>
      <c r="E85" s="308"/>
      <c r="F85" s="308"/>
      <c r="G85" s="308"/>
      <c r="H85" s="308"/>
      <c r="I85" s="308"/>
      <c r="J85" s="308"/>
      <c r="K85" s="308"/>
      <c r="L85" s="308"/>
      <c r="M85" s="308"/>
      <c r="N85" s="308"/>
      <c r="O85" s="308"/>
      <c r="P85" s="308"/>
      <c r="Q85" s="308"/>
      <c r="R85" s="308"/>
      <c r="S85" s="308"/>
      <c r="T85" s="308"/>
      <c r="U85" s="308"/>
      <c r="V85" s="308"/>
      <c r="W85" s="308"/>
      <c r="X85" s="309"/>
    </row>
    <row r="86" spans="2:24" x14ac:dyDescent="0.15">
      <c r="B86" s="12"/>
      <c r="C86" s="301"/>
      <c r="D86" s="304"/>
      <c r="E86" s="296"/>
      <c r="F86" s="296"/>
      <c r="G86" s="296"/>
      <c r="H86" s="296"/>
      <c r="I86" s="296"/>
      <c r="J86" s="296"/>
      <c r="K86" s="296"/>
      <c r="L86" s="296"/>
      <c r="M86" s="296"/>
      <c r="N86" s="296"/>
      <c r="O86" s="296"/>
      <c r="P86" s="296"/>
      <c r="Q86" s="296"/>
      <c r="R86" s="296"/>
      <c r="S86" s="296"/>
      <c r="T86" s="296"/>
      <c r="U86" s="296"/>
      <c r="V86" s="296"/>
      <c r="W86" s="296"/>
      <c r="X86" s="6"/>
    </row>
    <row r="87" spans="2:24" x14ac:dyDescent="0.15">
      <c r="B87" s="236" t="str">
        <f>B58</f>
        <v>Salarisschaal</v>
      </c>
      <c r="C87" s="312"/>
      <c r="D87" s="235">
        <f>IF(D62="","",D58)</f>
        <v>10</v>
      </c>
      <c r="E87" s="235">
        <f t="shared" ref="E87:R87" si="23">IF(E62="","",E58)</f>
        <v>15</v>
      </c>
      <c r="F87" s="235">
        <f t="shared" si="23"/>
        <v>20</v>
      </c>
      <c r="G87" s="235">
        <f t="shared" si="23"/>
        <v>25</v>
      </c>
      <c r="H87" s="235">
        <f t="shared" si="23"/>
        <v>30</v>
      </c>
      <c r="I87" s="235">
        <f t="shared" si="23"/>
        <v>35</v>
      </c>
      <c r="J87" s="235">
        <f t="shared" si="23"/>
        <v>40</v>
      </c>
      <c r="K87" s="235">
        <f t="shared" si="23"/>
        <v>45</v>
      </c>
      <c r="L87" s="235">
        <f t="shared" si="23"/>
        <v>50</v>
      </c>
      <c r="M87" s="235">
        <f t="shared" si="23"/>
        <v>55</v>
      </c>
      <c r="N87" s="235">
        <f t="shared" si="23"/>
        <v>60</v>
      </c>
      <c r="O87" s="235">
        <f t="shared" si="23"/>
        <v>65</v>
      </c>
      <c r="P87" s="235">
        <f t="shared" si="23"/>
        <v>70</v>
      </c>
      <c r="Q87" s="235">
        <f t="shared" si="23"/>
        <v>75</v>
      </c>
      <c r="R87" s="235">
        <f t="shared" si="23"/>
        <v>80</v>
      </c>
      <c r="S87" s="12"/>
      <c r="T87" s="5"/>
      <c r="U87" s="5"/>
      <c r="V87" s="5"/>
      <c r="W87" s="5"/>
      <c r="X87" s="6"/>
    </row>
    <row r="88" spans="2:24" x14ac:dyDescent="0.15">
      <c r="B88" s="236" t="str">
        <f>B59</f>
        <v>Periodiek (gewogen gemiddelde)</v>
      </c>
      <c r="C88" s="312"/>
      <c r="D88" s="235">
        <f>IF(D62="","",D59)</f>
        <v>5</v>
      </c>
      <c r="E88" s="235">
        <f t="shared" ref="E88:R88" si="24">IF(E62="","",E59)</f>
        <v>7</v>
      </c>
      <c r="F88" s="235">
        <f t="shared" si="24"/>
        <v>5</v>
      </c>
      <c r="G88" s="235">
        <f t="shared" si="24"/>
        <v>5</v>
      </c>
      <c r="H88" s="235">
        <f t="shared" si="24"/>
        <v>5</v>
      </c>
      <c r="I88" s="235">
        <f t="shared" si="24"/>
        <v>5</v>
      </c>
      <c r="J88" s="235">
        <f t="shared" si="24"/>
        <v>6</v>
      </c>
      <c r="K88" s="235">
        <f t="shared" si="24"/>
        <v>5</v>
      </c>
      <c r="L88" s="235">
        <f t="shared" si="24"/>
        <v>5</v>
      </c>
      <c r="M88" s="235">
        <f t="shared" si="24"/>
        <v>5</v>
      </c>
      <c r="N88" s="235">
        <f t="shared" si="24"/>
        <v>5</v>
      </c>
      <c r="O88" s="235">
        <f t="shared" si="24"/>
        <v>5</v>
      </c>
      <c r="P88" s="235">
        <f t="shared" si="24"/>
        <v>5</v>
      </c>
      <c r="Q88" s="235">
        <f t="shared" si="24"/>
        <v>5</v>
      </c>
      <c r="R88" s="235">
        <f t="shared" si="24"/>
        <v>5</v>
      </c>
      <c r="S88" s="296"/>
      <c r="T88" s="296"/>
      <c r="U88" s="296"/>
      <c r="V88" s="296"/>
      <c r="W88" s="5"/>
      <c r="X88" s="6"/>
    </row>
    <row r="89" spans="2:24" x14ac:dyDescent="0.15">
      <c r="B89" s="236"/>
      <c r="C89" s="313"/>
      <c r="D89" s="238"/>
      <c r="E89" s="238"/>
      <c r="F89" s="238"/>
      <c r="G89" s="238"/>
      <c r="H89" s="238"/>
      <c r="I89" s="238"/>
      <c r="J89" s="238"/>
      <c r="K89" s="238"/>
      <c r="L89" s="238"/>
      <c r="M89" s="238"/>
      <c r="N89" s="238"/>
      <c r="O89" s="238"/>
      <c r="P89" s="238"/>
      <c r="Q89" s="238"/>
      <c r="R89" s="238"/>
      <c r="S89" s="296"/>
      <c r="T89" s="296"/>
      <c r="U89" s="296"/>
      <c r="V89" s="296"/>
      <c r="W89" s="5"/>
      <c r="X89" s="6"/>
    </row>
    <row r="90" spans="2:24" x14ac:dyDescent="0.15">
      <c r="B90" s="241" t="s">
        <v>218</v>
      </c>
      <c r="C90" s="314"/>
      <c r="D90" s="315">
        <f>IF(D62="","",D26*CAO_GGZ!$D$9)</f>
        <v>29376.953838461537</v>
      </c>
      <c r="E90" s="315">
        <f>IF(E62="","",E26*CAO_GGZ!$D$9)</f>
        <v>31883.731111538462</v>
      </c>
      <c r="F90" s="315">
        <f>IF(F62="","",F26*CAO_GGZ!$D$9)</f>
        <v>30987.453203846151</v>
      </c>
      <c r="G90" s="315">
        <f>IF(G62="","",G26*CAO_GGZ!$D$9)</f>
        <v>32878.039415384621</v>
      </c>
      <c r="H90" s="315">
        <f>IF(H62="","",H26*CAO_GGZ!$D$9)</f>
        <v>34824.642996153845</v>
      </c>
      <c r="I90" s="315">
        <f>IF(I62="","",I26*CAO_GGZ!$D$9)</f>
        <v>36729.233550000004</v>
      </c>
      <c r="J90" s="315">
        <f>IF(J62="","",J26*CAO_GGZ!$D$9)</f>
        <v>39670.145434615384</v>
      </c>
      <c r="K90" s="315">
        <f>IF(K62="","",K26*CAO_GGZ!$D$9)</f>
        <v>42569.044292307692</v>
      </c>
      <c r="L90" s="315">
        <f>IF(L62="","",L26*CAO_GGZ!$D$9)</f>
        <v>48885.002673076924</v>
      </c>
      <c r="M90" s="315">
        <f>IF(M62="","",M26*CAO_GGZ!$D$9)</f>
        <v>55214.96539615385</v>
      </c>
      <c r="N90" s="315">
        <f>IF(N62="","",N26*CAO_GGZ!$D$9)</f>
        <v>63071.401430769234</v>
      </c>
      <c r="O90" s="315">
        <f>IF(O62="","",O26*CAO_GGZ!$D$9)</f>
        <v>71277.946023076933</v>
      </c>
      <c r="P90" s="315">
        <f>IF(P62="","",P26*CAO_GGZ!$D$9)</f>
        <v>85478.349123076914</v>
      </c>
      <c r="Q90" s="315">
        <f>IF(Q62="","",Q26*CAO_GGZ!$D$9)</f>
        <v>100701.06921153846</v>
      </c>
      <c r="R90" s="315">
        <f>IF(R62="","",R26*CAO_GGZ!$D$9)</f>
        <v>118528.59696923077</v>
      </c>
      <c r="S90" s="5"/>
      <c r="T90" s="5"/>
      <c r="U90" s="5"/>
      <c r="V90" s="5"/>
      <c r="W90" s="5"/>
      <c r="X90" s="6"/>
    </row>
    <row r="91" spans="2:24" x14ac:dyDescent="0.15">
      <c r="B91" s="241" t="s">
        <v>699</v>
      </c>
      <c r="C91" s="209"/>
      <c r="D91" s="316">
        <f>IF(D62="","",$C91)</f>
        <v>0</v>
      </c>
      <c r="E91" s="316">
        <f t="shared" ref="E91:R91" si="25">IF(E62="","",$C91)</f>
        <v>0</v>
      </c>
      <c r="F91" s="316">
        <f t="shared" si="25"/>
        <v>0</v>
      </c>
      <c r="G91" s="316">
        <f t="shared" si="25"/>
        <v>0</v>
      </c>
      <c r="H91" s="316">
        <f t="shared" si="25"/>
        <v>0</v>
      </c>
      <c r="I91" s="316">
        <f t="shared" si="25"/>
        <v>0</v>
      </c>
      <c r="J91" s="316">
        <f t="shared" si="25"/>
        <v>0</v>
      </c>
      <c r="K91" s="316">
        <f t="shared" si="25"/>
        <v>0</v>
      </c>
      <c r="L91" s="316">
        <f t="shared" si="25"/>
        <v>0</v>
      </c>
      <c r="M91" s="316">
        <f t="shared" si="25"/>
        <v>0</v>
      </c>
      <c r="N91" s="316">
        <f t="shared" si="25"/>
        <v>0</v>
      </c>
      <c r="O91" s="316">
        <f t="shared" si="25"/>
        <v>0</v>
      </c>
      <c r="P91" s="316">
        <f t="shared" si="25"/>
        <v>0</v>
      </c>
      <c r="Q91" s="316">
        <f t="shared" si="25"/>
        <v>0</v>
      </c>
      <c r="R91" s="316">
        <f t="shared" si="25"/>
        <v>0</v>
      </c>
      <c r="S91" s="5"/>
      <c r="T91" s="5"/>
      <c r="U91" s="5"/>
      <c r="V91" s="5"/>
      <c r="W91" s="5"/>
      <c r="X91" s="6"/>
    </row>
    <row r="92" spans="2:24" x14ac:dyDescent="0.15">
      <c r="B92" s="241" t="s">
        <v>700</v>
      </c>
      <c r="C92" s="210"/>
      <c r="D92" s="317">
        <f>IF(D62="","",$C92)</f>
        <v>0</v>
      </c>
      <c r="E92" s="317">
        <f t="shared" ref="E92:R92" si="26">IF(E62="","",$C92)</f>
        <v>0</v>
      </c>
      <c r="F92" s="317">
        <f t="shared" si="26"/>
        <v>0</v>
      </c>
      <c r="G92" s="317">
        <f t="shared" si="26"/>
        <v>0</v>
      </c>
      <c r="H92" s="317">
        <f t="shared" si="26"/>
        <v>0</v>
      </c>
      <c r="I92" s="317">
        <f t="shared" si="26"/>
        <v>0</v>
      </c>
      <c r="J92" s="317">
        <f t="shared" si="26"/>
        <v>0</v>
      </c>
      <c r="K92" s="317">
        <f t="shared" si="26"/>
        <v>0</v>
      </c>
      <c r="L92" s="317">
        <f t="shared" si="26"/>
        <v>0</v>
      </c>
      <c r="M92" s="317">
        <f t="shared" si="26"/>
        <v>0</v>
      </c>
      <c r="N92" s="317">
        <f t="shared" si="26"/>
        <v>0</v>
      </c>
      <c r="O92" s="317">
        <f t="shared" si="26"/>
        <v>0</v>
      </c>
      <c r="P92" s="317">
        <f t="shared" si="26"/>
        <v>0</v>
      </c>
      <c r="Q92" s="317">
        <f t="shared" si="26"/>
        <v>0</v>
      </c>
      <c r="R92" s="317">
        <f t="shared" si="26"/>
        <v>0</v>
      </c>
      <c r="S92" s="5"/>
      <c r="T92" s="5"/>
      <c r="U92" s="5"/>
      <c r="V92" s="5"/>
      <c r="W92" s="5"/>
      <c r="X92" s="6"/>
    </row>
    <row r="93" spans="2:24" ht="11.25" thickBot="1" x14ac:dyDescent="0.2">
      <c r="B93" s="241" t="s">
        <v>219</v>
      </c>
      <c r="C93" s="314"/>
      <c r="D93" s="315">
        <f>IF(D62="","",(D90-D92)*D91)</f>
        <v>0</v>
      </c>
      <c r="E93" s="315">
        <f t="shared" ref="E93:R93" si="27">IF(E62="","",(E90-E92)*E91)</f>
        <v>0</v>
      </c>
      <c r="F93" s="315">
        <f t="shared" si="27"/>
        <v>0</v>
      </c>
      <c r="G93" s="315">
        <f t="shared" si="27"/>
        <v>0</v>
      </c>
      <c r="H93" s="315">
        <f t="shared" si="27"/>
        <v>0</v>
      </c>
      <c r="I93" s="315">
        <f t="shared" si="27"/>
        <v>0</v>
      </c>
      <c r="J93" s="315">
        <f t="shared" si="27"/>
        <v>0</v>
      </c>
      <c r="K93" s="315">
        <f t="shared" si="27"/>
        <v>0</v>
      </c>
      <c r="L93" s="315">
        <f t="shared" si="27"/>
        <v>0</v>
      </c>
      <c r="M93" s="315">
        <f t="shared" si="27"/>
        <v>0</v>
      </c>
      <c r="N93" s="315">
        <f t="shared" si="27"/>
        <v>0</v>
      </c>
      <c r="O93" s="315">
        <f t="shared" si="27"/>
        <v>0</v>
      </c>
      <c r="P93" s="315">
        <f t="shared" si="27"/>
        <v>0</v>
      </c>
      <c r="Q93" s="315">
        <f t="shared" si="27"/>
        <v>0</v>
      </c>
      <c r="R93" s="315">
        <f t="shared" si="27"/>
        <v>0</v>
      </c>
      <c r="S93" s="5"/>
      <c r="T93" s="5"/>
      <c r="U93" s="5"/>
      <c r="V93" s="5"/>
      <c r="W93" s="5"/>
      <c r="X93" s="6"/>
    </row>
    <row r="94" spans="2:24" ht="12" thickTop="1" thickBot="1" x14ac:dyDescent="0.2">
      <c r="B94" s="503" t="s">
        <v>245</v>
      </c>
      <c r="C94" s="318">
        <f>Data_overig!B46</f>
        <v>0.5</v>
      </c>
      <c r="D94" s="319">
        <f>IF(D62="","",(D93/D90)*$C94)</f>
        <v>0</v>
      </c>
      <c r="E94" s="319">
        <f t="shared" ref="E94:R94" si="28">IF(E62="","",(E93/E90)*$C94)</f>
        <v>0</v>
      </c>
      <c r="F94" s="319">
        <f t="shared" si="28"/>
        <v>0</v>
      </c>
      <c r="G94" s="319">
        <f t="shared" si="28"/>
        <v>0</v>
      </c>
      <c r="H94" s="319">
        <f t="shared" si="28"/>
        <v>0</v>
      </c>
      <c r="I94" s="319">
        <f t="shared" si="28"/>
        <v>0</v>
      </c>
      <c r="J94" s="319">
        <f t="shared" si="28"/>
        <v>0</v>
      </c>
      <c r="K94" s="319">
        <f t="shared" si="28"/>
        <v>0</v>
      </c>
      <c r="L94" s="319">
        <f t="shared" si="28"/>
        <v>0</v>
      </c>
      <c r="M94" s="319">
        <f t="shared" si="28"/>
        <v>0</v>
      </c>
      <c r="N94" s="319">
        <f t="shared" si="28"/>
        <v>0</v>
      </c>
      <c r="O94" s="319">
        <f t="shared" si="28"/>
        <v>0</v>
      </c>
      <c r="P94" s="319">
        <f t="shared" si="28"/>
        <v>0</v>
      </c>
      <c r="Q94" s="319">
        <f t="shared" si="28"/>
        <v>0</v>
      </c>
      <c r="R94" s="319">
        <f t="shared" si="28"/>
        <v>0</v>
      </c>
      <c r="S94" s="5"/>
      <c r="T94" s="5"/>
      <c r="U94" s="5"/>
      <c r="V94" s="5"/>
      <c r="W94" s="5"/>
      <c r="X94" s="6"/>
    </row>
    <row r="95" spans="2:24" ht="11.25" thickTop="1" x14ac:dyDescent="0.15">
      <c r="B95" s="241" t="s">
        <v>701</v>
      </c>
      <c r="C95" s="209"/>
      <c r="D95" s="316">
        <f>IF(D62="","",$C95)</f>
        <v>0</v>
      </c>
      <c r="E95" s="316">
        <f t="shared" ref="E95:R95" si="29">IF(E62="","",$C95)</f>
        <v>0</v>
      </c>
      <c r="F95" s="316">
        <f t="shared" si="29"/>
        <v>0</v>
      </c>
      <c r="G95" s="316">
        <f t="shared" si="29"/>
        <v>0</v>
      </c>
      <c r="H95" s="316">
        <f t="shared" si="29"/>
        <v>0</v>
      </c>
      <c r="I95" s="316">
        <f t="shared" si="29"/>
        <v>0</v>
      </c>
      <c r="J95" s="316">
        <f t="shared" si="29"/>
        <v>0</v>
      </c>
      <c r="K95" s="316">
        <f t="shared" si="29"/>
        <v>0</v>
      </c>
      <c r="L95" s="316">
        <f t="shared" si="29"/>
        <v>0</v>
      </c>
      <c r="M95" s="316">
        <f t="shared" si="29"/>
        <v>0</v>
      </c>
      <c r="N95" s="316">
        <f t="shared" si="29"/>
        <v>0</v>
      </c>
      <c r="O95" s="316">
        <f t="shared" si="29"/>
        <v>0</v>
      </c>
      <c r="P95" s="316">
        <f t="shared" si="29"/>
        <v>0</v>
      </c>
      <c r="Q95" s="316">
        <f t="shared" si="29"/>
        <v>0</v>
      </c>
      <c r="R95" s="316">
        <f t="shared" si="29"/>
        <v>0</v>
      </c>
      <c r="S95" s="5"/>
      <c r="T95" s="5"/>
      <c r="U95" s="5"/>
      <c r="V95" s="5"/>
      <c r="W95" s="5"/>
      <c r="X95" s="6"/>
    </row>
    <row r="96" spans="2:24" x14ac:dyDescent="0.15">
      <c r="B96" s="241" t="s">
        <v>702</v>
      </c>
      <c r="C96" s="210"/>
      <c r="D96" s="317">
        <f>IF(D62="","",$C96)</f>
        <v>0</v>
      </c>
      <c r="E96" s="317">
        <f t="shared" ref="E96:R96" si="30">IF(E62="","",$C96)</f>
        <v>0</v>
      </c>
      <c r="F96" s="317">
        <f t="shared" si="30"/>
        <v>0</v>
      </c>
      <c r="G96" s="317">
        <f t="shared" si="30"/>
        <v>0</v>
      </c>
      <c r="H96" s="317">
        <f t="shared" si="30"/>
        <v>0</v>
      </c>
      <c r="I96" s="317">
        <f t="shared" si="30"/>
        <v>0</v>
      </c>
      <c r="J96" s="317">
        <f t="shared" si="30"/>
        <v>0</v>
      </c>
      <c r="K96" s="317">
        <f t="shared" si="30"/>
        <v>0</v>
      </c>
      <c r="L96" s="317">
        <f t="shared" si="30"/>
        <v>0</v>
      </c>
      <c r="M96" s="317">
        <f t="shared" si="30"/>
        <v>0</v>
      </c>
      <c r="N96" s="317">
        <f t="shared" si="30"/>
        <v>0</v>
      </c>
      <c r="O96" s="317">
        <f t="shared" si="30"/>
        <v>0</v>
      </c>
      <c r="P96" s="317">
        <f t="shared" si="30"/>
        <v>0</v>
      </c>
      <c r="Q96" s="317">
        <f t="shared" si="30"/>
        <v>0</v>
      </c>
      <c r="R96" s="317">
        <f t="shared" si="30"/>
        <v>0</v>
      </c>
      <c r="S96" s="5"/>
      <c r="T96" s="5"/>
      <c r="U96" s="5"/>
      <c r="V96" s="5"/>
      <c r="W96" s="5"/>
      <c r="X96" s="6"/>
    </row>
    <row r="97" spans="2:24" ht="11.25" thickBot="1" x14ac:dyDescent="0.2">
      <c r="B97" s="320" t="s">
        <v>220</v>
      </c>
      <c r="C97" s="321"/>
      <c r="D97" s="322">
        <f>IF(D62="","",(D90-D96)*D95)</f>
        <v>0</v>
      </c>
      <c r="E97" s="322">
        <f t="shared" ref="E97:R97" si="31">IF(E62="","",(E90-E96)*E95)</f>
        <v>0</v>
      </c>
      <c r="F97" s="322">
        <f t="shared" si="31"/>
        <v>0</v>
      </c>
      <c r="G97" s="322">
        <f t="shared" si="31"/>
        <v>0</v>
      </c>
      <c r="H97" s="322">
        <f t="shared" si="31"/>
        <v>0</v>
      </c>
      <c r="I97" s="322">
        <f t="shared" si="31"/>
        <v>0</v>
      </c>
      <c r="J97" s="322">
        <f t="shared" si="31"/>
        <v>0</v>
      </c>
      <c r="K97" s="322">
        <f t="shared" si="31"/>
        <v>0</v>
      </c>
      <c r="L97" s="322">
        <f t="shared" si="31"/>
        <v>0</v>
      </c>
      <c r="M97" s="322">
        <f t="shared" si="31"/>
        <v>0</v>
      </c>
      <c r="N97" s="322">
        <f t="shared" si="31"/>
        <v>0</v>
      </c>
      <c r="O97" s="322">
        <f t="shared" si="31"/>
        <v>0</v>
      </c>
      <c r="P97" s="322">
        <f t="shared" si="31"/>
        <v>0</v>
      </c>
      <c r="Q97" s="322">
        <f t="shared" si="31"/>
        <v>0</v>
      </c>
      <c r="R97" s="322">
        <f t="shared" si="31"/>
        <v>0</v>
      </c>
      <c r="S97" s="5"/>
      <c r="T97" s="5"/>
      <c r="U97" s="5"/>
      <c r="V97" s="5"/>
      <c r="W97" s="5"/>
      <c r="X97" s="6"/>
    </row>
    <row r="98" spans="2:24" ht="12" thickTop="1" thickBot="1" x14ac:dyDescent="0.2">
      <c r="B98" s="503" t="s">
        <v>246</v>
      </c>
      <c r="C98" s="318">
        <f>Data_overig!B49</f>
        <v>0.5</v>
      </c>
      <c r="D98" s="319">
        <f>IF(D62="","",(D97/D90)*$C98)</f>
        <v>0</v>
      </c>
      <c r="E98" s="319">
        <f t="shared" ref="E98:R98" si="32">IF(E62="","",(E97/E90)*$C98)</f>
        <v>0</v>
      </c>
      <c r="F98" s="319">
        <f t="shared" si="32"/>
        <v>0</v>
      </c>
      <c r="G98" s="319">
        <f t="shared" si="32"/>
        <v>0</v>
      </c>
      <c r="H98" s="319">
        <f t="shared" si="32"/>
        <v>0</v>
      </c>
      <c r="I98" s="319">
        <f t="shared" si="32"/>
        <v>0</v>
      </c>
      <c r="J98" s="319">
        <f t="shared" si="32"/>
        <v>0</v>
      </c>
      <c r="K98" s="319">
        <f t="shared" si="32"/>
        <v>0</v>
      </c>
      <c r="L98" s="319">
        <f t="shared" si="32"/>
        <v>0</v>
      </c>
      <c r="M98" s="319">
        <f t="shared" si="32"/>
        <v>0</v>
      </c>
      <c r="N98" s="319">
        <f t="shared" si="32"/>
        <v>0</v>
      </c>
      <c r="O98" s="319">
        <f t="shared" si="32"/>
        <v>0</v>
      </c>
      <c r="P98" s="319">
        <f t="shared" si="32"/>
        <v>0</v>
      </c>
      <c r="Q98" s="319">
        <f t="shared" si="32"/>
        <v>0</v>
      </c>
      <c r="R98" s="319">
        <f t="shared" si="32"/>
        <v>0</v>
      </c>
      <c r="S98" s="5"/>
      <c r="T98" s="5"/>
      <c r="U98" s="5"/>
      <c r="V98" s="5"/>
      <c r="W98" s="5"/>
      <c r="X98" s="6"/>
    </row>
    <row r="99" spans="2:24" ht="11.25" thickTop="1" x14ac:dyDescent="0.15">
      <c r="B99" s="250" t="s">
        <v>221</v>
      </c>
      <c r="C99" s="323"/>
      <c r="D99" s="324">
        <f>IF(D62="","",D98+D94)</f>
        <v>0</v>
      </c>
      <c r="E99" s="324">
        <f t="shared" ref="E99:R99" si="33">IF(E62="","",E98+E94)</f>
        <v>0</v>
      </c>
      <c r="F99" s="324">
        <f t="shared" si="33"/>
        <v>0</v>
      </c>
      <c r="G99" s="324">
        <f t="shared" si="33"/>
        <v>0</v>
      </c>
      <c r="H99" s="324">
        <f t="shared" si="33"/>
        <v>0</v>
      </c>
      <c r="I99" s="324">
        <f t="shared" si="33"/>
        <v>0</v>
      </c>
      <c r="J99" s="324">
        <f t="shared" si="33"/>
        <v>0</v>
      </c>
      <c r="K99" s="324">
        <f t="shared" si="33"/>
        <v>0</v>
      </c>
      <c r="L99" s="324">
        <f t="shared" si="33"/>
        <v>0</v>
      </c>
      <c r="M99" s="324">
        <f t="shared" si="33"/>
        <v>0</v>
      </c>
      <c r="N99" s="324">
        <f t="shared" si="33"/>
        <v>0</v>
      </c>
      <c r="O99" s="324">
        <f t="shared" si="33"/>
        <v>0</v>
      </c>
      <c r="P99" s="324">
        <f t="shared" si="33"/>
        <v>0</v>
      </c>
      <c r="Q99" s="324">
        <f t="shared" si="33"/>
        <v>0</v>
      </c>
      <c r="R99" s="324">
        <f t="shared" si="33"/>
        <v>0</v>
      </c>
      <c r="S99" s="5"/>
      <c r="T99" s="5"/>
      <c r="U99" s="5"/>
      <c r="V99" s="5"/>
      <c r="W99" s="5"/>
      <c r="X99" s="6"/>
    </row>
    <row r="100" spans="2:24" x14ac:dyDescent="0.15">
      <c r="B100" s="12"/>
      <c r="C100" s="301"/>
      <c r="D100" s="304"/>
      <c r="E100" s="296"/>
      <c r="F100" s="296"/>
      <c r="G100" s="296"/>
      <c r="H100" s="296"/>
      <c r="I100" s="296"/>
      <c r="J100" s="296"/>
      <c r="K100" s="296"/>
      <c r="L100" s="296"/>
      <c r="M100" s="296"/>
      <c r="N100" s="296"/>
      <c r="O100" s="296"/>
      <c r="P100" s="296"/>
      <c r="Q100" s="296"/>
      <c r="R100" s="296"/>
      <c r="S100" s="5"/>
      <c r="T100" s="5"/>
      <c r="U100" s="5"/>
      <c r="V100" s="5"/>
      <c r="W100" s="5"/>
      <c r="X100" s="6"/>
    </row>
    <row r="101" spans="2:24" x14ac:dyDescent="0.15">
      <c r="B101" s="241" t="s">
        <v>222</v>
      </c>
      <c r="C101" s="203"/>
      <c r="D101" s="304"/>
      <c r="E101" s="499" t="s">
        <v>704</v>
      </c>
      <c r="F101" s="15"/>
      <c r="G101" s="15"/>
      <c r="H101" s="15"/>
      <c r="I101" s="15"/>
      <c r="J101" s="15"/>
      <c r="K101" s="15"/>
      <c r="L101" s="15"/>
      <c r="M101" s="15"/>
      <c r="N101" s="15"/>
      <c r="O101" s="15"/>
      <c r="P101" s="15"/>
      <c r="Q101" s="15"/>
      <c r="R101" s="15"/>
      <c r="S101" s="15"/>
      <c r="T101" s="15"/>
      <c r="U101" s="15"/>
      <c r="V101" s="15"/>
      <c r="W101" s="16"/>
      <c r="X101" s="6"/>
    </row>
    <row r="102" spans="2:24" x14ac:dyDescent="0.15">
      <c r="B102" s="241" t="s">
        <v>204</v>
      </c>
      <c r="C102" s="203"/>
      <c r="D102" s="304"/>
      <c r="E102" s="500" t="s">
        <v>651</v>
      </c>
      <c r="F102" s="15"/>
      <c r="G102" s="15"/>
      <c r="H102" s="15"/>
      <c r="I102" s="15"/>
      <c r="J102" s="15"/>
      <c r="K102" s="15"/>
      <c r="L102" s="15"/>
      <c r="M102" s="15"/>
      <c r="N102" s="15"/>
      <c r="O102" s="15"/>
      <c r="P102" s="15"/>
      <c r="Q102" s="15"/>
      <c r="R102" s="15"/>
      <c r="S102" s="15"/>
      <c r="T102" s="15"/>
      <c r="U102" s="15"/>
      <c r="V102" s="15"/>
      <c r="W102" s="16"/>
      <c r="X102" s="6"/>
    </row>
    <row r="103" spans="2:24" x14ac:dyDescent="0.15">
      <c r="B103" s="241" t="s">
        <v>206</v>
      </c>
      <c r="C103" s="203"/>
      <c r="D103" s="304"/>
      <c r="E103" s="311">
        <v>6.6799999999999998E-2</v>
      </c>
      <c r="F103" s="15" t="s">
        <v>652</v>
      </c>
      <c r="G103" s="15"/>
      <c r="H103" s="15"/>
      <c r="I103" s="15"/>
      <c r="J103" s="15"/>
      <c r="K103" s="15"/>
      <c r="L103" s="15"/>
      <c r="M103" s="15"/>
      <c r="N103" s="15"/>
      <c r="O103" s="15"/>
      <c r="P103" s="15"/>
      <c r="Q103" s="15"/>
      <c r="R103" s="15"/>
      <c r="S103" s="15"/>
      <c r="T103" s="15"/>
      <c r="U103" s="15"/>
      <c r="V103" s="15"/>
      <c r="W103" s="16"/>
      <c r="X103" s="6"/>
    </row>
    <row r="104" spans="2:24" x14ac:dyDescent="0.15">
      <c r="B104" s="241" t="s">
        <v>207</v>
      </c>
      <c r="C104" s="203"/>
      <c r="D104" s="304"/>
      <c r="E104" s="119" t="s">
        <v>247</v>
      </c>
      <c r="F104" s="15"/>
      <c r="G104" s="15"/>
      <c r="H104" s="15"/>
      <c r="I104" s="15"/>
      <c r="J104" s="15"/>
      <c r="K104" s="15"/>
      <c r="L104" s="15"/>
      <c r="M104" s="15"/>
      <c r="N104" s="15"/>
      <c r="O104" s="15"/>
      <c r="P104" s="15"/>
      <c r="Q104" s="15"/>
      <c r="R104" s="15"/>
      <c r="S104" s="15"/>
      <c r="T104" s="15"/>
      <c r="U104" s="15"/>
      <c r="V104" s="15"/>
      <c r="W104" s="16"/>
      <c r="X104" s="6"/>
    </row>
    <row r="105" spans="2:24" ht="11.25" thickBot="1" x14ac:dyDescent="0.2">
      <c r="B105" s="320" t="s">
        <v>208</v>
      </c>
      <c r="C105" s="211"/>
      <c r="D105" s="304"/>
      <c r="E105" s="14" t="s">
        <v>305</v>
      </c>
      <c r="F105" s="15"/>
      <c r="G105" s="15"/>
      <c r="H105" s="15"/>
      <c r="I105" s="15"/>
      <c r="J105" s="15"/>
      <c r="K105" s="15"/>
      <c r="L105" s="15"/>
      <c r="M105" s="15"/>
      <c r="N105" s="15"/>
      <c r="O105" s="15"/>
      <c r="P105" s="15"/>
      <c r="Q105" s="15"/>
      <c r="R105" s="15"/>
      <c r="S105" s="15"/>
      <c r="T105" s="15"/>
      <c r="U105" s="15"/>
      <c r="V105" s="15"/>
      <c r="W105" s="16"/>
      <c r="X105" s="6"/>
    </row>
    <row r="106" spans="2:24" ht="11.25" thickTop="1" x14ac:dyDescent="0.15">
      <c r="B106" s="250" t="s">
        <v>229</v>
      </c>
      <c r="C106" s="325">
        <f>SUM(C101:C105)</f>
        <v>0</v>
      </c>
      <c r="D106" s="304"/>
      <c r="E106" s="296"/>
      <c r="F106" s="296"/>
      <c r="G106" s="296"/>
      <c r="H106" s="296"/>
      <c r="I106" s="296"/>
      <c r="J106" s="296"/>
      <c r="K106" s="296"/>
      <c r="L106" s="296"/>
      <c r="M106" s="296"/>
      <c r="N106" s="296"/>
      <c r="O106" s="296"/>
      <c r="P106" s="296"/>
      <c r="Q106" s="296"/>
      <c r="R106" s="296"/>
      <c r="S106" s="5"/>
      <c r="T106" s="5"/>
      <c r="U106" s="5"/>
      <c r="V106" s="5"/>
      <c r="W106" s="5"/>
      <c r="X106" s="6"/>
    </row>
    <row r="107" spans="2:24" x14ac:dyDescent="0.15">
      <c r="B107" s="12"/>
      <c r="C107" s="301"/>
      <c r="D107" s="304"/>
      <c r="E107" s="296"/>
      <c r="F107" s="296"/>
      <c r="G107" s="296"/>
      <c r="H107" s="296"/>
      <c r="I107" s="296"/>
      <c r="J107" s="296"/>
      <c r="K107" s="296"/>
      <c r="L107" s="296"/>
      <c r="M107" s="296"/>
      <c r="N107" s="296"/>
      <c r="O107" s="296"/>
      <c r="P107" s="296"/>
      <c r="Q107" s="296"/>
      <c r="R107" s="296"/>
      <c r="S107" s="5"/>
      <c r="T107" s="5"/>
      <c r="U107" s="5"/>
      <c r="V107" s="5"/>
      <c r="W107" s="5"/>
      <c r="X107" s="6"/>
    </row>
    <row r="108" spans="2:24" x14ac:dyDescent="0.15">
      <c r="B108" s="310" t="s">
        <v>78</v>
      </c>
      <c r="C108" s="326"/>
      <c r="D108" s="327">
        <f>IF(D62="",0%,D99+$C106)</f>
        <v>0</v>
      </c>
      <c r="E108" s="327">
        <f t="shared" ref="E108:R108" si="34">IF(E62="",0%,E99+$C106)</f>
        <v>0</v>
      </c>
      <c r="F108" s="327">
        <f t="shared" si="34"/>
        <v>0</v>
      </c>
      <c r="G108" s="327">
        <f t="shared" si="34"/>
        <v>0</v>
      </c>
      <c r="H108" s="327">
        <f t="shared" si="34"/>
        <v>0</v>
      </c>
      <c r="I108" s="327">
        <f t="shared" si="34"/>
        <v>0</v>
      </c>
      <c r="J108" s="327">
        <f t="shared" si="34"/>
        <v>0</v>
      </c>
      <c r="K108" s="327">
        <f t="shared" si="34"/>
        <v>0</v>
      </c>
      <c r="L108" s="327">
        <f t="shared" si="34"/>
        <v>0</v>
      </c>
      <c r="M108" s="327">
        <f t="shared" si="34"/>
        <v>0</v>
      </c>
      <c r="N108" s="327">
        <f t="shared" si="34"/>
        <v>0</v>
      </c>
      <c r="O108" s="327">
        <f t="shared" si="34"/>
        <v>0</v>
      </c>
      <c r="P108" s="327">
        <f t="shared" si="34"/>
        <v>0</v>
      </c>
      <c r="Q108" s="327">
        <f t="shared" si="34"/>
        <v>0</v>
      </c>
      <c r="R108" s="327">
        <f t="shared" si="34"/>
        <v>0</v>
      </c>
      <c r="S108" s="5"/>
      <c r="T108" s="5"/>
      <c r="U108" s="5"/>
      <c r="V108" s="5"/>
      <c r="W108" s="5"/>
      <c r="X108" s="6"/>
    </row>
    <row r="109" spans="2:24" x14ac:dyDescent="0.15">
      <c r="B109" s="234"/>
      <c r="C109" s="328"/>
      <c r="D109" s="329"/>
      <c r="E109" s="329"/>
      <c r="F109" s="329"/>
      <c r="G109" s="329"/>
      <c r="H109" s="329"/>
      <c r="I109" s="329"/>
      <c r="J109" s="296"/>
      <c r="K109" s="296"/>
      <c r="L109" s="296"/>
      <c r="M109" s="296"/>
      <c r="N109" s="296"/>
      <c r="O109" s="296"/>
      <c r="P109" s="296"/>
      <c r="Q109" s="296"/>
      <c r="R109" s="296"/>
      <c r="S109" s="5"/>
      <c r="T109" s="5"/>
      <c r="U109" s="5"/>
      <c r="V109" s="5"/>
      <c r="W109" s="5"/>
      <c r="X109" s="6"/>
    </row>
    <row r="110" spans="2:24" x14ac:dyDescent="0.15">
      <c r="B110" s="285" t="s">
        <v>227</v>
      </c>
      <c r="C110" s="330"/>
      <c r="D110" s="327">
        <f>IF($C$79="Opslag",$C$83,D108)</f>
        <v>0</v>
      </c>
      <c r="E110" s="327">
        <f t="shared" ref="E110:Q110" si="35">IF($C$79="Opslag",$C$83,E108)</f>
        <v>0</v>
      </c>
      <c r="F110" s="327">
        <f>IF($C$79="Opslag",$C$83,F108)</f>
        <v>0</v>
      </c>
      <c r="G110" s="327">
        <f>IF($C$79="Opslag",$C$83,G108)</f>
        <v>0</v>
      </c>
      <c r="H110" s="327">
        <f>IF($C$79="Opslag",$C$83,H108)</f>
        <v>0</v>
      </c>
      <c r="I110" s="327">
        <f t="shared" si="35"/>
        <v>0</v>
      </c>
      <c r="J110" s="327">
        <f t="shared" si="35"/>
        <v>0</v>
      </c>
      <c r="K110" s="327">
        <f t="shared" si="35"/>
        <v>0</v>
      </c>
      <c r="L110" s="327">
        <f t="shared" si="35"/>
        <v>0</v>
      </c>
      <c r="M110" s="327">
        <f t="shared" si="35"/>
        <v>0</v>
      </c>
      <c r="N110" s="327">
        <f t="shared" si="35"/>
        <v>0</v>
      </c>
      <c r="O110" s="327">
        <f t="shared" si="35"/>
        <v>0</v>
      </c>
      <c r="P110" s="327">
        <f t="shared" si="35"/>
        <v>0</v>
      </c>
      <c r="Q110" s="327">
        <f t="shared" si="35"/>
        <v>0</v>
      </c>
      <c r="R110" s="327">
        <f>IF($C$79="Opslag",$C$83,R108)</f>
        <v>0</v>
      </c>
      <c r="S110" s="5"/>
      <c r="T110" s="5"/>
      <c r="U110" s="5"/>
      <c r="V110" s="5"/>
      <c r="W110" s="5"/>
      <c r="X110" s="6"/>
    </row>
    <row r="111" spans="2:24" x14ac:dyDescent="0.15">
      <c r="B111" s="331"/>
      <c r="C111" s="296"/>
      <c r="D111" s="296"/>
      <c r="E111" s="296"/>
      <c r="H111" s="296"/>
      <c r="I111" s="296"/>
      <c r="J111" s="296"/>
      <c r="K111" s="296"/>
      <c r="L111" s="296"/>
      <c r="M111" s="296"/>
      <c r="N111" s="296"/>
      <c r="O111" s="296"/>
      <c r="P111" s="296"/>
      <c r="Q111" s="296"/>
      <c r="R111" s="296"/>
      <c r="S111" s="8"/>
      <c r="T111" s="8"/>
      <c r="U111" s="8"/>
      <c r="V111" s="8"/>
      <c r="W111" s="8"/>
      <c r="X111" s="9"/>
    </row>
    <row r="112" spans="2:24" x14ac:dyDescent="0.15">
      <c r="B112" s="217"/>
      <c r="C112" s="217"/>
      <c r="D112" s="217"/>
      <c r="E112" s="217"/>
      <c r="F112" s="217"/>
      <c r="G112" s="217"/>
      <c r="H112" s="217"/>
      <c r="I112" s="217"/>
      <c r="J112" s="217"/>
      <c r="K112" s="217"/>
      <c r="L112" s="217"/>
      <c r="M112" s="217"/>
      <c r="N112" s="217"/>
      <c r="O112" s="217"/>
      <c r="P112" s="217"/>
      <c r="Q112" s="217"/>
      <c r="R112" s="217"/>
      <c r="S112" s="217"/>
    </row>
    <row r="113" spans="2:24" x14ac:dyDescent="0.15">
      <c r="B113" s="223" t="s">
        <v>267</v>
      </c>
      <c r="C113" s="224"/>
      <c r="D113" s="225"/>
      <c r="E113" s="225"/>
      <c r="F113" s="225"/>
      <c r="G113" s="225"/>
      <c r="H113" s="225"/>
      <c r="I113" s="225"/>
      <c r="J113" s="225"/>
      <c r="K113" s="225"/>
      <c r="L113" s="225"/>
      <c r="M113" s="225"/>
      <c r="N113" s="225"/>
      <c r="O113" s="225"/>
      <c r="P113" s="225"/>
      <c r="Q113" s="225"/>
      <c r="R113" s="225"/>
      <c r="S113" s="225"/>
      <c r="T113" s="225"/>
      <c r="U113" s="225"/>
      <c r="V113" s="225"/>
      <c r="W113" s="225"/>
      <c r="X113" s="226"/>
    </row>
    <row r="114" spans="2:24" x14ac:dyDescent="0.15">
      <c r="B114" s="284"/>
      <c r="C114" s="5"/>
      <c r="D114" s="5"/>
      <c r="E114" s="5"/>
      <c r="F114" s="5"/>
      <c r="G114" s="5"/>
      <c r="H114" s="5"/>
      <c r="I114" s="5"/>
      <c r="J114" s="5"/>
      <c r="K114" s="5"/>
      <c r="L114" s="5"/>
      <c r="M114" s="5"/>
      <c r="N114" s="5"/>
      <c r="O114" s="5"/>
      <c r="P114" s="5"/>
      <c r="Q114" s="5"/>
      <c r="R114" s="5"/>
      <c r="S114" s="5"/>
      <c r="T114" s="5"/>
      <c r="U114" s="5"/>
      <c r="V114" s="5"/>
      <c r="W114" s="5"/>
      <c r="X114" s="6"/>
    </row>
    <row r="115" spans="2:24" x14ac:dyDescent="0.15">
      <c r="B115" s="332"/>
      <c r="C115" s="229" t="s">
        <v>188</v>
      </c>
      <c r="D115" s="229" t="s">
        <v>189</v>
      </c>
      <c r="E115" s="229" t="s">
        <v>76</v>
      </c>
      <c r="F115" s="229"/>
      <c r="G115" s="229"/>
      <c r="H115" s="229"/>
      <c r="I115" s="229"/>
      <c r="J115" s="229"/>
      <c r="K115" s="229"/>
      <c r="L115" s="229"/>
      <c r="M115" s="229"/>
      <c r="N115" s="229"/>
      <c r="O115" s="229"/>
      <c r="P115" s="229"/>
      <c r="Q115" s="229"/>
      <c r="R115" s="229"/>
      <c r="S115" s="229"/>
      <c r="T115" s="229"/>
      <c r="U115" s="229"/>
      <c r="V115" s="229"/>
      <c r="W115" s="229"/>
      <c r="X115" s="231"/>
    </row>
    <row r="116" spans="2:24" x14ac:dyDescent="0.15">
      <c r="B116" s="12"/>
      <c r="C116" s="5"/>
      <c r="D116" s="5"/>
      <c r="E116" s="5"/>
      <c r="F116" s="5"/>
      <c r="G116" s="5"/>
      <c r="H116" s="5"/>
      <c r="I116" s="5"/>
      <c r="J116" s="5"/>
      <c r="K116" s="5"/>
      <c r="L116" s="5"/>
      <c r="M116" s="5"/>
      <c r="N116" s="5"/>
      <c r="O116" s="5"/>
      <c r="P116" s="5"/>
      <c r="Q116" s="5"/>
      <c r="R116" s="5"/>
      <c r="S116" s="5"/>
      <c r="T116" s="5"/>
      <c r="U116" s="5"/>
      <c r="V116" s="5"/>
      <c r="W116" s="5"/>
      <c r="X116" s="6"/>
    </row>
    <row r="117" spans="2:24" x14ac:dyDescent="0.15">
      <c r="B117" s="241" t="s">
        <v>268</v>
      </c>
      <c r="C117" s="393"/>
      <c r="D117" s="393"/>
      <c r="E117" s="219">
        <f>SUM(C117:D117)</f>
        <v>0</v>
      </c>
      <c r="F117" s="5"/>
      <c r="G117" s="5"/>
      <c r="H117" s="5"/>
      <c r="I117" s="5"/>
      <c r="J117" s="5"/>
      <c r="K117" s="5"/>
      <c r="L117" s="5"/>
      <c r="M117" s="5"/>
      <c r="N117" s="5"/>
      <c r="O117" s="5"/>
      <c r="P117" s="5"/>
      <c r="Q117" s="5"/>
      <c r="R117" s="5"/>
      <c r="S117" s="5"/>
      <c r="T117" s="5"/>
      <c r="U117" s="5"/>
      <c r="V117" s="5"/>
      <c r="W117" s="5"/>
      <c r="X117" s="6"/>
    </row>
    <row r="118" spans="2:24" x14ac:dyDescent="0.15">
      <c r="B118" s="7"/>
      <c r="C118" s="8"/>
      <c r="D118" s="8"/>
      <c r="E118" s="8"/>
      <c r="F118" s="8"/>
      <c r="G118" s="8"/>
      <c r="H118" s="8"/>
      <c r="I118" s="8"/>
      <c r="J118" s="8"/>
      <c r="K118" s="8"/>
      <c r="L118" s="8"/>
      <c r="M118" s="8"/>
      <c r="N118" s="8"/>
      <c r="O118" s="8"/>
      <c r="P118" s="8"/>
      <c r="Q118" s="8"/>
      <c r="R118" s="8"/>
      <c r="S118" s="8"/>
      <c r="T118" s="8"/>
      <c r="U118" s="8"/>
      <c r="V118" s="8"/>
      <c r="W118" s="8"/>
      <c r="X118" s="9"/>
    </row>
    <row r="119" spans="2:24" x14ac:dyDescent="0.15">
      <c r="B119" s="5"/>
      <c r="C119" s="5"/>
      <c r="D119" s="5"/>
      <c r="E119" s="5"/>
      <c r="F119" s="5"/>
      <c r="G119" s="5"/>
      <c r="H119" s="5"/>
      <c r="I119" s="5"/>
      <c r="J119" s="5"/>
      <c r="K119" s="5"/>
      <c r="L119" s="5"/>
      <c r="M119" s="5"/>
      <c r="N119" s="5"/>
      <c r="O119" s="5"/>
      <c r="P119" s="5"/>
      <c r="Q119" s="5"/>
      <c r="R119" s="5"/>
      <c r="S119" s="5"/>
      <c r="T119" s="5"/>
      <c r="U119" s="5"/>
      <c r="V119" s="5"/>
      <c r="W119" s="5"/>
      <c r="X119" s="5"/>
    </row>
    <row r="120" spans="2:24" x14ac:dyDescent="0.15">
      <c r="B120" s="223" t="s">
        <v>60</v>
      </c>
      <c r="C120" s="224"/>
      <c r="D120" s="225"/>
      <c r="E120" s="225"/>
      <c r="F120" s="225"/>
      <c r="G120" s="225"/>
      <c r="H120" s="225"/>
      <c r="I120" s="225"/>
      <c r="J120" s="225"/>
      <c r="K120" s="225"/>
      <c r="L120" s="225"/>
      <c r="M120" s="225"/>
      <c r="N120" s="225"/>
      <c r="O120" s="225"/>
      <c r="P120" s="225"/>
      <c r="Q120" s="225"/>
      <c r="R120" s="225"/>
      <c r="S120" s="225"/>
      <c r="T120" s="225"/>
      <c r="U120" s="225"/>
      <c r="V120" s="225"/>
      <c r="W120" s="225"/>
      <c r="X120" s="226"/>
    </row>
    <row r="121" spans="2:24" x14ac:dyDescent="0.15">
      <c r="B121" s="284" t="s">
        <v>587</v>
      </c>
      <c r="C121" s="5"/>
      <c r="D121" s="5"/>
      <c r="E121" s="5"/>
      <c r="F121" s="5"/>
      <c r="G121" s="5"/>
      <c r="H121" s="5"/>
      <c r="I121" s="5"/>
      <c r="J121" s="5"/>
      <c r="K121" s="5"/>
      <c r="L121" s="5"/>
      <c r="M121" s="5"/>
      <c r="N121" s="5"/>
      <c r="O121" s="5"/>
      <c r="P121" s="5"/>
      <c r="Q121" s="5"/>
      <c r="R121" s="5"/>
      <c r="S121" s="5"/>
      <c r="T121" s="5"/>
      <c r="U121" s="5"/>
      <c r="V121" s="5"/>
      <c r="W121" s="5"/>
      <c r="X121" s="6"/>
    </row>
    <row r="122" spans="2:24" x14ac:dyDescent="0.15">
      <c r="B122" s="332"/>
      <c r="C122" s="230"/>
      <c r="D122" s="229" t="s">
        <v>96</v>
      </c>
      <c r="E122" s="229" t="s">
        <v>96</v>
      </c>
      <c r="F122" s="229" t="s">
        <v>190</v>
      </c>
      <c r="G122" s="229" t="s">
        <v>191</v>
      </c>
      <c r="H122" s="229"/>
      <c r="I122" s="229"/>
      <c r="J122" s="229"/>
      <c r="K122" s="229"/>
      <c r="L122" s="229"/>
      <c r="M122" s="229"/>
      <c r="N122" s="229"/>
      <c r="O122" s="229"/>
      <c r="P122" s="229"/>
      <c r="Q122" s="229"/>
      <c r="R122" s="229"/>
      <c r="S122" s="229"/>
      <c r="T122" s="229"/>
      <c r="U122" s="229"/>
      <c r="V122" s="229"/>
      <c r="W122" s="229"/>
      <c r="X122" s="231"/>
    </row>
    <row r="123" spans="2:24" x14ac:dyDescent="0.15">
      <c r="B123" s="332"/>
      <c r="C123" s="229" t="s">
        <v>108</v>
      </c>
      <c r="D123" s="229" t="s">
        <v>41</v>
      </c>
      <c r="E123" s="229" t="s">
        <v>42</v>
      </c>
      <c r="F123" s="229" t="s">
        <v>41</v>
      </c>
      <c r="G123" s="229" t="s">
        <v>41</v>
      </c>
      <c r="H123" s="229"/>
      <c r="I123" s="229"/>
      <c r="J123" s="229"/>
      <c r="K123" s="229"/>
      <c r="L123" s="229"/>
      <c r="M123" s="229"/>
      <c r="N123" s="229"/>
      <c r="O123" s="229"/>
      <c r="P123" s="229"/>
      <c r="Q123" s="229"/>
      <c r="R123" s="229"/>
      <c r="S123" s="229"/>
      <c r="T123" s="229"/>
      <c r="U123" s="229"/>
      <c r="V123" s="229"/>
      <c r="W123" s="229"/>
      <c r="X123" s="231"/>
    </row>
    <row r="124" spans="2:24" x14ac:dyDescent="0.15">
      <c r="B124" s="12"/>
      <c r="D124" s="5"/>
      <c r="E124" s="5"/>
      <c r="F124" s="5"/>
      <c r="G124" s="5"/>
      <c r="H124" s="5"/>
      <c r="I124" s="5"/>
      <c r="J124" s="5"/>
      <c r="K124" s="5"/>
      <c r="L124" s="5"/>
      <c r="M124" s="5"/>
      <c r="N124" s="5"/>
      <c r="O124" s="5"/>
      <c r="P124" s="5"/>
      <c r="Q124" s="5"/>
      <c r="R124" s="5"/>
      <c r="S124" s="5"/>
      <c r="T124" s="5"/>
      <c r="U124" s="5"/>
      <c r="V124" s="5"/>
      <c r="W124" s="5"/>
      <c r="X124" s="6"/>
    </row>
    <row r="125" spans="2:24" ht="11.25" thickBot="1" x14ac:dyDescent="0.2">
      <c r="B125" s="333" t="s">
        <v>43</v>
      </c>
      <c r="C125" s="334"/>
      <c r="D125" s="335">
        <v>1878</v>
      </c>
      <c r="E125" s="402"/>
      <c r="F125" s="5"/>
      <c r="G125" s="5"/>
      <c r="I125" s="337" t="s">
        <v>159</v>
      </c>
      <c r="J125" s="15"/>
      <c r="K125" s="15"/>
      <c r="L125" s="15"/>
      <c r="M125" s="15"/>
      <c r="N125" s="15"/>
      <c r="O125" s="15"/>
      <c r="P125" s="15"/>
      <c r="Q125" s="15"/>
      <c r="R125" s="15"/>
      <c r="S125" s="15"/>
      <c r="T125" s="15"/>
      <c r="U125" s="15"/>
      <c r="V125" s="15"/>
      <c r="W125" s="16"/>
      <c r="X125" s="6"/>
    </row>
    <row r="126" spans="2:24" ht="11.25" thickTop="1" x14ac:dyDescent="0.15">
      <c r="B126" s="338" t="s">
        <v>44</v>
      </c>
      <c r="C126" s="394" t="s">
        <v>111</v>
      </c>
      <c r="D126" s="339">
        <f>D$125*E126</f>
        <v>0</v>
      </c>
      <c r="E126" s="396"/>
      <c r="F126" s="5"/>
      <c r="G126" s="5"/>
      <c r="I126" s="311">
        <f>(6.19%+6.34%+7.8%)/3</f>
        <v>6.7766666666666656E-2</v>
      </c>
      <c r="J126" s="15" t="s">
        <v>690</v>
      </c>
      <c r="K126" s="15"/>
      <c r="L126" s="15"/>
      <c r="M126" s="15"/>
      <c r="N126" s="15"/>
      <c r="O126" s="15"/>
      <c r="P126" s="15"/>
      <c r="Q126" s="15"/>
      <c r="R126" s="15"/>
      <c r="S126" s="15"/>
      <c r="T126" s="15"/>
      <c r="U126" s="15"/>
      <c r="V126" s="15"/>
      <c r="W126" s="16"/>
      <c r="X126" s="6"/>
    </row>
    <row r="127" spans="2:24" s="476" customFormat="1" ht="22.15" customHeight="1" x14ac:dyDescent="0.3">
      <c r="B127" s="477" t="s">
        <v>45</v>
      </c>
      <c r="C127" s="478" t="s">
        <v>111</v>
      </c>
      <c r="D127" s="479">
        <f>7*7.2</f>
        <v>50.4</v>
      </c>
      <c r="E127" s="480"/>
      <c r="F127" s="481"/>
      <c r="G127" s="481"/>
      <c r="I127" s="527" t="s">
        <v>586</v>
      </c>
      <c r="J127" s="528"/>
      <c r="K127" s="528"/>
      <c r="L127" s="528"/>
      <c r="M127" s="528"/>
      <c r="N127" s="528"/>
      <c r="O127" s="528"/>
      <c r="P127" s="528"/>
      <c r="Q127" s="528"/>
      <c r="R127" s="528"/>
      <c r="S127" s="528"/>
      <c r="T127" s="528"/>
      <c r="U127" s="528"/>
      <c r="V127" s="528"/>
      <c r="W127" s="529"/>
      <c r="X127" s="482"/>
    </row>
    <row r="128" spans="2:24" x14ac:dyDescent="0.15">
      <c r="B128" s="340" t="s">
        <v>61</v>
      </c>
      <c r="C128" s="394" t="s">
        <v>111</v>
      </c>
      <c r="D128" s="341">
        <f>(144+22+35)</f>
        <v>201</v>
      </c>
      <c r="E128" s="404"/>
      <c r="F128" s="5"/>
      <c r="G128" s="5"/>
      <c r="I128" s="14" t="s">
        <v>173</v>
      </c>
      <c r="J128" s="15"/>
      <c r="K128" s="15"/>
      <c r="L128" s="15"/>
      <c r="M128" s="15"/>
      <c r="N128" s="15"/>
      <c r="O128" s="15"/>
      <c r="P128" s="15"/>
      <c r="Q128" s="15"/>
      <c r="R128" s="15"/>
      <c r="S128" s="15"/>
      <c r="T128" s="15"/>
      <c r="U128" s="15"/>
      <c r="V128" s="15"/>
      <c r="W128" s="16"/>
      <c r="X128" s="6"/>
    </row>
    <row r="129" spans="2:24" x14ac:dyDescent="0.15">
      <c r="B129" s="338" t="s">
        <v>201</v>
      </c>
      <c r="C129" s="394" t="s">
        <v>111</v>
      </c>
      <c r="D129" s="395"/>
      <c r="E129" s="343"/>
      <c r="F129" s="5"/>
      <c r="G129" s="5"/>
      <c r="I129" s="337" t="s">
        <v>269</v>
      </c>
      <c r="J129" s="15"/>
      <c r="K129" s="15"/>
      <c r="L129" s="15"/>
      <c r="M129" s="15"/>
      <c r="N129" s="15"/>
      <c r="O129" s="15"/>
      <c r="P129" s="15"/>
      <c r="Q129" s="15"/>
      <c r="R129" s="15"/>
      <c r="S129" s="15"/>
      <c r="T129" s="15"/>
      <c r="U129" s="15"/>
      <c r="V129" s="15"/>
      <c r="W129" s="16"/>
      <c r="X129" s="6"/>
    </row>
    <row r="130" spans="2:24" x14ac:dyDescent="0.15">
      <c r="B130" s="338" t="s">
        <v>133</v>
      </c>
      <c r="C130" s="394" t="s">
        <v>111</v>
      </c>
      <c r="D130" s="395"/>
      <c r="E130" s="344"/>
      <c r="F130" s="5"/>
      <c r="G130" s="5"/>
      <c r="I130" s="14" t="s">
        <v>298</v>
      </c>
      <c r="J130" s="15"/>
      <c r="K130" s="15"/>
      <c r="L130" s="15"/>
      <c r="M130" s="15"/>
      <c r="N130" s="15"/>
      <c r="O130" s="15"/>
      <c r="P130" s="15"/>
      <c r="Q130" s="15"/>
      <c r="R130" s="15"/>
      <c r="S130" s="15"/>
      <c r="T130" s="15"/>
      <c r="U130" s="15"/>
      <c r="V130" s="15"/>
      <c r="W130" s="16"/>
      <c r="X130" s="6"/>
    </row>
    <row r="131" spans="2:24" x14ac:dyDescent="0.15">
      <c r="B131" s="338" t="s">
        <v>46</v>
      </c>
      <c r="C131" s="394" t="s">
        <v>111</v>
      </c>
      <c r="D131" s="339">
        <f>D$125*E131</f>
        <v>0</v>
      </c>
      <c r="E131" s="396"/>
      <c r="F131" s="5"/>
      <c r="G131" s="5"/>
      <c r="I131" s="14"/>
      <c r="J131" s="15"/>
      <c r="K131" s="15"/>
      <c r="L131" s="15"/>
      <c r="M131" s="15"/>
      <c r="N131" s="15"/>
      <c r="O131" s="15"/>
      <c r="P131" s="15"/>
      <c r="Q131" s="15"/>
      <c r="R131" s="15"/>
      <c r="S131" s="15"/>
      <c r="T131" s="15"/>
      <c r="U131" s="15"/>
      <c r="V131" s="15"/>
      <c r="W131" s="16"/>
      <c r="X131" s="6"/>
    </row>
    <row r="132" spans="2:24" x14ac:dyDescent="0.15">
      <c r="B132" s="338" t="s">
        <v>118</v>
      </c>
      <c r="C132" s="394" t="s">
        <v>111</v>
      </c>
      <c r="D132" s="339">
        <f>D$125*E132</f>
        <v>0</v>
      </c>
      <c r="E132" s="396"/>
      <c r="F132" s="5"/>
      <c r="G132" s="5"/>
      <c r="I132" s="119" t="s">
        <v>306</v>
      </c>
      <c r="J132" s="15"/>
      <c r="K132" s="15"/>
      <c r="L132" s="15"/>
      <c r="M132" s="15"/>
      <c r="N132" s="15"/>
      <c r="O132" s="15"/>
      <c r="P132" s="15"/>
      <c r="Q132" s="15"/>
      <c r="R132" s="15"/>
      <c r="S132" s="15"/>
      <c r="T132" s="15"/>
      <c r="U132" s="15"/>
      <c r="V132" s="15"/>
      <c r="W132" s="16"/>
      <c r="X132" s="6"/>
    </row>
    <row r="133" spans="2:24" x14ac:dyDescent="0.15">
      <c r="B133" s="338" t="s">
        <v>193</v>
      </c>
      <c r="C133" s="394" t="s">
        <v>111</v>
      </c>
      <c r="D133" s="339">
        <f>(C117*F133+D117*G133)</f>
        <v>0</v>
      </c>
      <c r="E133" s="342"/>
      <c r="F133" s="397"/>
      <c r="G133" s="397"/>
      <c r="I133" s="14" t="s">
        <v>335</v>
      </c>
      <c r="J133" s="15"/>
      <c r="K133" s="15"/>
      <c r="L133" s="15"/>
      <c r="M133" s="15"/>
      <c r="N133" s="15"/>
      <c r="O133" s="15"/>
      <c r="P133" s="15"/>
      <c r="Q133" s="15"/>
      <c r="R133" s="15"/>
      <c r="S133" s="15"/>
      <c r="T133" s="15"/>
      <c r="U133" s="15"/>
      <c r="V133" s="15"/>
      <c r="W133" s="16"/>
      <c r="X133" s="6"/>
    </row>
    <row r="134" spans="2:24" x14ac:dyDescent="0.15">
      <c r="B134" s="10" t="s">
        <v>329</v>
      </c>
      <c r="C134" s="394" t="s">
        <v>111</v>
      </c>
      <c r="D134" s="339">
        <f>D$125*E134</f>
        <v>0</v>
      </c>
      <c r="E134" s="396"/>
      <c r="F134" s="5"/>
      <c r="G134" s="5"/>
      <c r="I134" s="14" t="s">
        <v>313</v>
      </c>
      <c r="J134" s="15"/>
      <c r="K134" s="15"/>
      <c r="L134" s="15"/>
      <c r="M134" s="15"/>
      <c r="N134" s="15"/>
      <c r="O134" s="15"/>
      <c r="P134" s="15"/>
      <c r="Q134" s="15"/>
      <c r="R134" s="15"/>
      <c r="S134" s="15"/>
      <c r="T134" s="15"/>
      <c r="U134" s="15"/>
      <c r="V134" s="15"/>
      <c r="W134" s="16"/>
      <c r="X134" s="6"/>
    </row>
    <row r="135" spans="2:24" ht="11.25" thickBot="1" x14ac:dyDescent="0.2">
      <c r="B135" s="348" t="s">
        <v>194</v>
      </c>
      <c r="C135" s="394" t="s">
        <v>111</v>
      </c>
      <c r="D135" s="349">
        <f>D$125*E135</f>
        <v>0</v>
      </c>
      <c r="E135" s="398"/>
      <c r="F135" s="5"/>
      <c r="G135" s="5"/>
      <c r="I135" s="14" t="s">
        <v>307</v>
      </c>
      <c r="J135" s="15"/>
      <c r="K135" s="15"/>
      <c r="L135" s="15"/>
      <c r="M135" s="15"/>
      <c r="N135" s="15"/>
      <c r="O135" s="15"/>
      <c r="P135" s="15"/>
      <c r="Q135" s="15"/>
      <c r="R135" s="15"/>
      <c r="S135" s="15"/>
      <c r="T135" s="15"/>
      <c r="U135" s="15"/>
      <c r="V135" s="15"/>
      <c r="W135" s="16"/>
      <c r="X135" s="6"/>
    </row>
    <row r="136" spans="2:24" ht="11.25" thickTop="1" x14ac:dyDescent="0.15">
      <c r="B136" s="293" t="s">
        <v>47</v>
      </c>
      <c r="C136" s="350"/>
      <c r="D136" s="206">
        <f>D125-SUMIFS(D126:D135,C126:C135,"Ja")</f>
        <v>1626.6</v>
      </c>
      <c r="E136" s="405"/>
      <c r="F136" s="5"/>
      <c r="G136" s="5"/>
      <c r="H136" s="352"/>
      <c r="I136" s="5"/>
      <c r="J136" s="5"/>
      <c r="K136" s="5"/>
      <c r="L136" s="5"/>
      <c r="M136" s="5"/>
      <c r="N136" s="5"/>
      <c r="O136" s="5"/>
      <c r="P136" s="5"/>
      <c r="Q136" s="5"/>
      <c r="R136" s="5"/>
      <c r="S136" s="5"/>
      <c r="T136" s="5"/>
      <c r="U136" s="5"/>
      <c r="V136" s="5"/>
      <c r="W136" s="5"/>
      <c r="X136" s="6"/>
    </row>
    <row r="137" spans="2:24" x14ac:dyDescent="0.15">
      <c r="B137" s="7"/>
      <c r="C137" s="237"/>
      <c r="D137" s="8"/>
      <c r="E137" s="8"/>
      <c r="F137" s="5"/>
      <c r="G137" s="5"/>
      <c r="H137" s="5"/>
      <c r="I137" s="5"/>
      <c r="J137" s="5"/>
      <c r="K137" s="5"/>
      <c r="L137" s="5"/>
      <c r="M137" s="5"/>
      <c r="N137" s="5"/>
      <c r="O137" s="5"/>
      <c r="P137" s="5"/>
      <c r="Q137" s="5"/>
      <c r="R137" s="5"/>
      <c r="S137" s="5"/>
      <c r="T137" s="5"/>
      <c r="U137" s="5"/>
      <c r="V137" s="5"/>
      <c r="W137" s="5"/>
      <c r="X137" s="6"/>
    </row>
    <row r="138" spans="2:24" x14ac:dyDescent="0.15">
      <c r="B138" s="236" t="s">
        <v>48</v>
      </c>
      <c r="C138" s="145"/>
      <c r="D138" s="505">
        <f>D136/D125</f>
        <v>0.86613418530351438</v>
      </c>
      <c r="E138" s="506"/>
      <c r="F138" s="5"/>
      <c r="G138" s="5"/>
      <c r="H138" s="5"/>
      <c r="I138" s="5"/>
      <c r="J138" s="5"/>
      <c r="K138" s="5"/>
      <c r="L138" s="5"/>
      <c r="M138" s="5"/>
      <c r="N138" s="5"/>
      <c r="O138" s="5"/>
      <c r="P138" s="5"/>
      <c r="Q138" s="5"/>
      <c r="R138" s="5"/>
      <c r="S138" s="5"/>
      <c r="T138" s="5"/>
      <c r="U138" s="5"/>
      <c r="V138" s="5"/>
      <c r="W138" s="5"/>
      <c r="X138" s="6"/>
    </row>
    <row r="139" spans="2:24" x14ac:dyDescent="0.15">
      <c r="B139" s="7"/>
      <c r="C139" s="353"/>
      <c r="D139" s="353"/>
      <c r="E139" s="8"/>
      <c r="F139" s="8"/>
      <c r="G139" s="8"/>
      <c r="H139" s="8"/>
      <c r="I139" s="8"/>
      <c r="J139" s="8"/>
      <c r="K139" s="8"/>
      <c r="L139" s="8"/>
      <c r="M139" s="8"/>
      <c r="N139" s="8"/>
      <c r="O139" s="8"/>
      <c r="P139" s="8"/>
      <c r="Q139" s="8"/>
      <c r="R139" s="8"/>
      <c r="S139" s="8"/>
      <c r="T139" s="8"/>
      <c r="U139" s="8"/>
      <c r="V139" s="8"/>
      <c r="W139" s="8"/>
      <c r="X139" s="9"/>
    </row>
    <row r="140" spans="2:24" x14ac:dyDescent="0.15">
      <c r="B140" s="5"/>
      <c r="C140" s="354"/>
      <c r="D140" s="354"/>
      <c r="E140" s="5"/>
      <c r="F140" s="5"/>
      <c r="G140" s="5"/>
      <c r="H140" s="5"/>
      <c r="I140" s="5"/>
      <c r="J140" s="5"/>
      <c r="K140" s="5"/>
      <c r="L140" s="5"/>
      <c r="M140" s="5"/>
      <c r="N140" s="5"/>
      <c r="O140" s="5"/>
      <c r="P140" s="5"/>
      <c r="Q140" s="5"/>
      <c r="R140" s="5"/>
      <c r="S140" s="5"/>
      <c r="T140" s="5"/>
      <c r="U140" s="5"/>
      <c r="V140" s="5"/>
      <c r="W140" s="5"/>
      <c r="X140" s="5"/>
    </row>
    <row r="141" spans="2:24" x14ac:dyDescent="0.15">
      <c r="B141" s="223" t="s">
        <v>74</v>
      </c>
      <c r="C141" s="224"/>
      <c r="D141" s="225"/>
      <c r="E141" s="225"/>
      <c r="F141" s="225"/>
      <c r="G141" s="225"/>
      <c r="H141" s="225"/>
      <c r="I141" s="225"/>
      <c r="J141" s="225"/>
      <c r="K141" s="225"/>
      <c r="L141" s="225"/>
      <c r="M141" s="225"/>
      <c r="N141" s="225"/>
      <c r="O141" s="225"/>
      <c r="P141" s="225"/>
      <c r="Q141" s="225"/>
      <c r="R141" s="225"/>
      <c r="S141" s="225"/>
      <c r="T141" s="225"/>
      <c r="U141" s="225"/>
      <c r="V141" s="225"/>
      <c r="W141" s="225"/>
      <c r="X141" s="226"/>
    </row>
    <row r="142" spans="2:24" ht="11.25" x14ac:dyDescent="0.2">
      <c r="B142" s="406"/>
      <c r="C142" s="355"/>
      <c r="D142" s="355"/>
      <c r="E142" s="217"/>
      <c r="F142" s="217"/>
      <c r="G142" s="217"/>
      <c r="H142" s="217"/>
      <c r="I142" s="217"/>
      <c r="J142" s="217"/>
      <c r="K142" s="217"/>
      <c r="L142" s="217"/>
      <c r="M142" s="217"/>
      <c r="N142" s="217"/>
      <c r="O142" s="217"/>
      <c r="P142" s="217"/>
      <c r="Q142" s="217"/>
      <c r="R142" s="217"/>
      <c r="S142" s="217"/>
      <c r="T142" s="217"/>
      <c r="U142" s="217"/>
      <c r="V142" s="217"/>
      <c r="W142" s="217"/>
      <c r="X142" s="218"/>
    </row>
    <row r="143" spans="2:24" x14ac:dyDescent="0.15">
      <c r="B143" s="332"/>
      <c r="C143" s="229" t="s">
        <v>64</v>
      </c>
      <c r="D143" s="229"/>
      <c r="E143" s="229"/>
      <c r="F143" s="229"/>
      <c r="G143" s="229"/>
      <c r="H143" s="229"/>
      <c r="I143" s="229"/>
      <c r="J143" s="229"/>
      <c r="K143" s="229"/>
      <c r="L143" s="229"/>
      <c r="M143" s="229"/>
      <c r="N143" s="229"/>
      <c r="O143" s="229"/>
      <c r="P143" s="229"/>
      <c r="Q143" s="229"/>
      <c r="R143" s="229"/>
      <c r="S143" s="229"/>
      <c r="T143" s="229"/>
      <c r="U143" s="229"/>
      <c r="V143" s="229"/>
      <c r="W143" s="229"/>
      <c r="X143" s="231"/>
    </row>
    <row r="144" spans="2:24" x14ac:dyDescent="0.15">
      <c r="B144" s="12"/>
      <c r="C144" s="354"/>
      <c r="E144" s="5"/>
      <c r="F144" s="5"/>
      <c r="G144" s="5"/>
      <c r="H144" s="5"/>
      <c r="I144" s="5"/>
      <c r="J144" s="5"/>
      <c r="K144" s="5"/>
      <c r="L144" s="5"/>
      <c r="M144" s="5"/>
      <c r="N144" s="5"/>
      <c r="O144" s="5"/>
      <c r="P144" s="5"/>
      <c r="Q144" s="5"/>
      <c r="R144" s="5"/>
      <c r="S144" s="5"/>
      <c r="T144" s="5"/>
      <c r="U144" s="5"/>
      <c r="V144" s="5"/>
      <c r="W144" s="5"/>
      <c r="X144" s="6"/>
    </row>
    <row r="145" spans="2:24" x14ac:dyDescent="0.15">
      <c r="B145" s="241" t="s">
        <v>195</v>
      </c>
      <c r="C145" s="212"/>
      <c r="E145" s="14"/>
      <c r="F145" s="15"/>
      <c r="G145" s="15"/>
      <c r="H145" s="15"/>
      <c r="I145" s="15"/>
      <c r="J145" s="15"/>
      <c r="K145" s="15"/>
      <c r="L145" s="15"/>
      <c r="M145" s="15"/>
      <c r="N145" s="15"/>
      <c r="O145" s="15"/>
      <c r="P145" s="15"/>
      <c r="Q145" s="15"/>
      <c r="R145" s="15"/>
      <c r="S145" s="15"/>
      <c r="T145" s="15"/>
      <c r="U145" s="15"/>
      <c r="V145" s="15"/>
      <c r="W145" s="16"/>
      <c r="X145" s="6"/>
    </row>
    <row r="146" spans="2:24" ht="11.25" thickBot="1" x14ac:dyDescent="0.2">
      <c r="B146" s="320" t="s">
        <v>196</v>
      </c>
      <c r="C146" s="213"/>
      <c r="E146" s="14"/>
      <c r="F146" s="15"/>
      <c r="G146" s="15"/>
      <c r="H146" s="15"/>
      <c r="I146" s="15"/>
      <c r="J146" s="15"/>
      <c r="K146" s="15"/>
      <c r="L146" s="15"/>
      <c r="M146" s="15"/>
      <c r="N146" s="15"/>
      <c r="O146" s="15"/>
      <c r="P146" s="15"/>
      <c r="Q146" s="15"/>
      <c r="R146" s="15"/>
      <c r="S146" s="15"/>
      <c r="T146" s="15"/>
      <c r="U146" s="15"/>
      <c r="V146" s="15"/>
      <c r="W146" s="16"/>
      <c r="X146" s="6"/>
    </row>
    <row r="147" spans="2:24" ht="11.25" thickTop="1" x14ac:dyDescent="0.15">
      <c r="B147" s="356" t="s">
        <v>65</v>
      </c>
      <c r="C147" s="357">
        <f>SUM(C145:C146)</f>
        <v>0</v>
      </c>
      <c r="E147" s="5"/>
      <c r="F147" s="5"/>
      <c r="G147" s="5"/>
      <c r="H147" s="5"/>
      <c r="I147" s="5"/>
      <c r="J147" s="5"/>
      <c r="K147" s="5"/>
      <c r="L147" s="5"/>
      <c r="M147" s="5"/>
      <c r="N147" s="5"/>
      <c r="O147" s="5"/>
      <c r="P147" s="5"/>
      <c r="Q147" s="5"/>
      <c r="R147" s="5"/>
      <c r="S147" s="5"/>
      <c r="T147" s="5"/>
      <c r="U147" s="5"/>
      <c r="V147" s="5"/>
      <c r="W147" s="5"/>
      <c r="X147" s="6"/>
    </row>
    <row r="148" spans="2:24" x14ac:dyDescent="0.15">
      <c r="B148" s="358"/>
      <c r="C148" s="297"/>
      <c r="D148" s="359"/>
      <c r="E148" s="8"/>
      <c r="F148" s="8"/>
      <c r="G148" s="8"/>
      <c r="H148" s="8"/>
      <c r="I148" s="8"/>
      <c r="J148" s="8"/>
      <c r="K148" s="8"/>
      <c r="L148" s="8"/>
      <c r="M148" s="8"/>
      <c r="N148" s="8"/>
      <c r="O148" s="8"/>
      <c r="P148" s="8"/>
      <c r="Q148" s="8"/>
      <c r="R148" s="8"/>
      <c r="S148" s="8"/>
      <c r="T148" s="8"/>
      <c r="U148" s="8"/>
      <c r="V148" s="8"/>
      <c r="W148" s="8"/>
      <c r="X148" s="9"/>
    </row>
    <row r="149" spans="2:24" x14ac:dyDescent="0.15">
      <c r="B149" s="217"/>
      <c r="C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row>
    <row r="150" spans="2:24" x14ac:dyDescent="0.15">
      <c r="B150" s="223" t="s">
        <v>62</v>
      </c>
      <c r="C150" s="224"/>
      <c r="D150" s="225"/>
      <c r="E150" s="225"/>
      <c r="F150" s="225"/>
      <c r="G150" s="225"/>
      <c r="H150" s="225"/>
      <c r="I150" s="225"/>
      <c r="J150" s="225"/>
      <c r="K150" s="225"/>
      <c r="L150" s="225"/>
      <c r="M150" s="225"/>
      <c r="N150" s="225"/>
      <c r="O150" s="225"/>
      <c r="P150" s="225"/>
      <c r="Q150" s="225"/>
      <c r="R150" s="225"/>
      <c r="S150" s="225"/>
      <c r="T150" s="225"/>
      <c r="U150" s="225"/>
      <c r="V150" s="225"/>
      <c r="W150" s="225"/>
      <c r="X150" s="226"/>
    </row>
    <row r="151" spans="2:24" ht="11.25" x14ac:dyDescent="0.2">
      <c r="B151" s="360" t="s">
        <v>669</v>
      </c>
      <c r="C151" s="354"/>
      <c r="D151" s="354"/>
      <c r="E151" s="5"/>
      <c r="F151" s="5"/>
      <c r="G151" s="5"/>
      <c r="H151" s="5"/>
      <c r="I151" s="5"/>
      <c r="J151" s="5"/>
      <c r="K151" s="5"/>
      <c r="L151" s="5"/>
      <c r="M151" s="5"/>
      <c r="N151" s="5"/>
      <c r="O151" s="5"/>
      <c r="P151" s="5"/>
      <c r="Q151" s="5"/>
      <c r="R151" s="5"/>
      <c r="S151" s="5"/>
      <c r="T151" s="5"/>
      <c r="U151" s="5"/>
      <c r="V151" s="5"/>
      <c r="W151" s="5"/>
      <c r="X151" s="6"/>
    </row>
    <row r="152" spans="2:24" x14ac:dyDescent="0.15">
      <c r="B152" s="332"/>
      <c r="C152" s="229" t="s">
        <v>96</v>
      </c>
      <c r="D152" s="229" t="s">
        <v>190</v>
      </c>
      <c r="E152" s="229" t="s">
        <v>191</v>
      </c>
      <c r="F152" s="229"/>
      <c r="G152" s="229"/>
      <c r="H152" s="229"/>
      <c r="I152" s="229"/>
      <c r="J152" s="229"/>
      <c r="K152" s="229"/>
      <c r="L152" s="229"/>
      <c r="M152" s="229"/>
      <c r="N152" s="229"/>
      <c r="O152" s="229"/>
      <c r="P152" s="229"/>
      <c r="Q152" s="229"/>
      <c r="R152" s="229"/>
      <c r="S152" s="229"/>
      <c r="T152" s="229"/>
      <c r="U152" s="229"/>
      <c r="V152" s="229"/>
      <c r="W152" s="229"/>
      <c r="X152" s="231"/>
    </row>
    <row r="153" spans="2:24" x14ac:dyDescent="0.15">
      <c r="B153" s="332"/>
      <c r="C153" s="229" t="s">
        <v>63</v>
      </c>
      <c r="D153" s="229" t="s">
        <v>63</v>
      </c>
      <c r="E153" s="229" t="s">
        <v>63</v>
      </c>
      <c r="F153" s="229"/>
      <c r="G153" s="229"/>
      <c r="H153" s="229"/>
      <c r="I153" s="229"/>
      <c r="J153" s="229"/>
      <c r="K153" s="229"/>
      <c r="L153" s="229"/>
      <c r="M153" s="229"/>
      <c r="N153" s="229"/>
      <c r="O153" s="229"/>
      <c r="P153" s="229"/>
      <c r="Q153" s="229"/>
      <c r="R153" s="229"/>
      <c r="S153" s="229"/>
      <c r="T153" s="229"/>
      <c r="U153" s="229"/>
      <c r="V153" s="229"/>
      <c r="W153" s="229"/>
      <c r="X153" s="231"/>
    </row>
    <row r="154" spans="2:24" x14ac:dyDescent="0.15">
      <c r="B154" s="12"/>
      <c r="C154" s="354"/>
      <c r="D154" s="354"/>
      <c r="E154" s="5"/>
      <c r="F154" s="5"/>
      <c r="G154" s="5"/>
      <c r="H154" s="5"/>
      <c r="I154" s="5"/>
      <c r="J154" s="5"/>
      <c r="K154" s="5"/>
      <c r="L154" s="5"/>
      <c r="M154" s="5"/>
      <c r="N154" s="5"/>
      <c r="O154" s="5"/>
      <c r="P154" s="5"/>
      <c r="Q154" s="5"/>
      <c r="R154" s="5"/>
      <c r="S154" s="5"/>
      <c r="T154" s="5"/>
      <c r="U154" s="5"/>
      <c r="V154" s="5"/>
      <c r="W154" s="5"/>
      <c r="X154" s="6"/>
    </row>
    <row r="155" spans="2:24" x14ac:dyDescent="0.15">
      <c r="B155" s="361" t="s">
        <v>123</v>
      </c>
      <c r="C155" s="18"/>
      <c r="D155" s="354"/>
      <c r="E155" s="434"/>
      <c r="F155" s="5"/>
      <c r="G155" s="346">
        <v>0.14000000000000001</v>
      </c>
      <c r="H155" s="15" t="s">
        <v>680</v>
      </c>
      <c r="I155" s="15"/>
      <c r="J155" s="15"/>
      <c r="K155" s="15"/>
      <c r="L155" s="15"/>
      <c r="M155" s="15"/>
      <c r="N155" s="15"/>
      <c r="O155" s="15"/>
      <c r="P155" s="15"/>
      <c r="Q155" s="15"/>
      <c r="R155" s="15"/>
      <c r="S155" s="15"/>
      <c r="T155" s="15"/>
      <c r="U155" s="15"/>
      <c r="V155" s="15"/>
      <c r="W155" s="16"/>
      <c r="X155" s="6"/>
    </row>
    <row r="156" spans="2:24" x14ac:dyDescent="0.15">
      <c r="B156" s="361" t="s">
        <v>124</v>
      </c>
      <c r="C156" s="18"/>
      <c r="D156" s="354"/>
      <c r="E156" s="434"/>
      <c r="F156" s="5"/>
      <c r="G156" s="346">
        <v>0.01</v>
      </c>
      <c r="H156" s="15" t="s">
        <v>680</v>
      </c>
      <c r="I156" s="15"/>
      <c r="J156" s="15"/>
      <c r="K156" s="15"/>
      <c r="L156" s="15"/>
      <c r="M156" s="15"/>
      <c r="N156" s="15"/>
      <c r="O156" s="15"/>
      <c r="P156" s="15"/>
      <c r="Q156" s="15"/>
      <c r="R156" s="15"/>
      <c r="S156" s="15"/>
      <c r="T156" s="15"/>
      <c r="U156" s="15"/>
      <c r="V156" s="15"/>
      <c r="W156" s="16"/>
      <c r="X156" s="6"/>
    </row>
    <row r="157" spans="2:24" ht="11.25" thickBot="1" x14ac:dyDescent="0.2">
      <c r="B157" s="362" t="s">
        <v>125</v>
      </c>
      <c r="C157" s="114">
        <f>($C$117*D157+$D$117*E157)</f>
        <v>0</v>
      </c>
      <c r="D157" s="431"/>
      <c r="E157" s="431"/>
      <c r="F157" s="5"/>
      <c r="G157" s="346">
        <v>6.5000000000000002E-2</v>
      </c>
      <c r="H157" s="15" t="s">
        <v>681</v>
      </c>
      <c r="I157" s="15"/>
      <c r="J157" s="15"/>
      <c r="K157" s="15"/>
      <c r="L157" s="15"/>
      <c r="M157" s="15"/>
      <c r="N157" s="15"/>
      <c r="O157" s="15"/>
      <c r="P157" s="15"/>
      <c r="Q157" s="15"/>
      <c r="R157" s="15"/>
      <c r="S157" s="15"/>
      <c r="T157" s="15"/>
      <c r="U157" s="15"/>
      <c r="V157" s="15"/>
      <c r="W157" s="16"/>
      <c r="X157" s="6"/>
    </row>
    <row r="158" spans="2:24" ht="11.25" thickTop="1" x14ac:dyDescent="0.15">
      <c r="B158" s="363" t="s">
        <v>126</v>
      </c>
      <c r="C158" s="364">
        <f>SUM(C155:C157)</f>
        <v>0</v>
      </c>
      <c r="D158" s="354"/>
      <c r="E158" s="434"/>
      <c r="F158" s="5"/>
      <c r="G158" s="304"/>
      <c r="H158" s="5"/>
      <c r="I158" s="5"/>
      <c r="J158" s="5"/>
      <c r="K158" s="5"/>
      <c r="L158" s="5"/>
      <c r="M158" s="5"/>
      <c r="N158" s="5"/>
      <c r="O158" s="5"/>
      <c r="P158" s="5"/>
      <c r="Q158" s="5"/>
      <c r="R158" s="5"/>
      <c r="S158" s="5"/>
      <c r="T158" s="5"/>
      <c r="U158" s="5"/>
      <c r="V158" s="5"/>
      <c r="W158" s="5"/>
      <c r="X158" s="6"/>
    </row>
    <row r="159" spans="2:24" x14ac:dyDescent="0.15">
      <c r="B159" s="262"/>
      <c r="C159" s="354"/>
      <c r="D159" s="354"/>
      <c r="E159" s="434"/>
      <c r="F159" s="5"/>
      <c r="G159" s="5"/>
      <c r="H159" s="5"/>
      <c r="I159" s="5"/>
      <c r="J159" s="5"/>
      <c r="K159" s="5"/>
      <c r="L159" s="5"/>
      <c r="M159" s="5"/>
      <c r="N159" s="5"/>
      <c r="O159" s="5"/>
      <c r="P159" s="5"/>
      <c r="Q159" s="5"/>
      <c r="R159" s="5"/>
      <c r="S159" s="5"/>
      <c r="T159" s="5"/>
      <c r="U159" s="5"/>
      <c r="V159" s="5"/>
      <c r="W159" s="5"/>
      <c r="X159" s="6"/>
    </row>
    <row r="160" spans="2:24" x14ac:dyDescent="0.15">
      <c r="B160" s="241" t="s">
        <v>127</v>
      </c>
      <c r="C160" s="435">
        <f>$C$117*D160+$D$117*E160</f>
        <v>0</v>
      </c>
      <c r="D160" s="431"/>
      <c r="E160" s="431"/>
      <c r="F160" s="5"/>
      <c r="G160" s="14" t="s">
        <v>338</v>
      </c>
      <c r="H160" s="14"/>
      <c r="I160" s="15"/>
      <c r="J160" s="15"/>
      <c r="K160" s="15"/>
      <c r="L160" s="15"/>
      <c r="M160" s="15"/>
      <c r="N160" s="15"/>
      <c r="O160" s="15"/>
      <c r="P160" s="15"/>
      <c r="Q160" s="15"/>
      <c r="R160" s="15"/>
      <c r="S160" s="15"/>
      <c r="T160" s="15"/>
      <c r="U160" s="15"/>
      <c r="V160" s="15"/>
      <c r="W160" s="16"/>
      <c r="X160" s="6"/>
    </row>
    <row r="161" spans="2:24" x14ac:dyDescent="0.15">
      <c r="B161" s="365"/>
      <c r="C161" s="354"/>
      <c r="D161" s="354"/>
      <c r="E161" s="434"/>
      <c r="F161" s="5"/>
      <c r="G161" s="5"/>
      <c r="H161" s="5"/>
      <c r="I161" s="5"/>
      <c r="J161" s="5"/>
      <c r="K161" s="5"/>
      <c r="L161" s="5"/>
      <c r="M161" s="5"/>
      <c r="N161" s="5"/>
      <c r="O161" s="5"/>
      <c r="P161" s="5"/>
      <c r="Q161" s="5"/>
      <c r="R161" s="5"/>
      <c r="S161" s="5"/>
      <c r="T161" s="5"/>
      <c r="U161" s="5"/>
      <c r="V161" s="5"/>
      <c r="W161" s="5"/>
      <c r="X161" s="6"/>
    </row>
    <row r="162" spans="2:24" x14ac:dyDescent="0.15">
      <c r="B162" s="241" t="s">
        <v>128</v>
      </c>
      <c r="C162" s="431"/>
      <c r="D162" s="354"/>
      <c r="E162" s="434"/>
      <c r="F162" s="5"/>
      <c r="G162" s="346">
        <v>3.1E-2</v>
      </c>
      <c r="H162" s="14" t="s">
        <v>682</v>
      </c>
      <c r="I162" s="15"/>
      <c r="J162" s="15"/>
      <c r="K162" s="15"/>
      <c r="L162" s="15"/>
      <c r="M162" s="15"/>
      <c r="N162" s="15"/>
      <c r="O162" s="15"/>
      <c r="P162" s="15"/>
      <c r="Q162" s="15"/>
      <c r="R162" s="15"/>
      <c r="S162" s="15"/>
      <c r="T162" s="15"/>
      <c r="U162" s="15"/>
      <c r="V162" s="15"/>
      <c r="W162" s="16"/>
      <c r="X162" s="6"/>
    </row>
    <row r="163" spans="2:24" x14ac:dyDescent="0.15">
      <c r="B163" s="7"/>
      <c r="C163" s="297"/>
      <c r="D163" s="353"/>
      <c r="E163" s="8"/>
      <c r="F163" s="8"/>
      <c r="G163" s="8"/>
      <c r="H163" s="8"/>
      <c r="I163" s="8"/>
      <c r="J163" s="8"/>
      <c r="K163" s="8"/>
      <c r="L163" s="8"/>
      <c r="M163" s="8"/>
      <c r="N163" s="8"/>
      <c r="O163" s="8"/>
      <c r="P163" s="8"/>
      <c r="Q163" s="8"/>
      <c r="R163" s="8"/>
      <c r="S163" s="8"/>
      <c r="T163" s="8"/>
      <c r="U163" s="8"/>
      <c r="V163" s="8"/>
      <c r="W163" s="8"/>
      <c r="X163" s="9"/>
    </row>
    <row r="164" spans="2:24" x14ac:dyDescent="0.15">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row>
    <row r="165" spans="2:24" x14ac:dyDescent="0.15">
      <c r="B165" s="223" t="s">
        <v>270</v>
      </c>
      <c r="C165" s="224"/>
      <c r="D165" s="225"/>
      <c r="E165" s="225"/>
      <c r="F165" s="225"/>
      <c r="G165" s="225"/>
      <c r="H165" s="225"/>
      <c r="I165" s="225"/>
      <c r="J165" s="225"/>
      <c r="K165" s="225"/>
      <c r="L165" s="225"/>
      <c r="M165" s="225"/>
      <c r="N165" s="225"/>
      <c r="O165" s="225"/>
      <c r="P165" s="225"/>
      <c r="Q165" s="225"/>
      <c r="R165" s="225"/>
      <c r="S165" s="225"/>
      <c r="T165" s="225"/>
      <c r="U165" s="225"/>
      <c r="V165" s="225"/>
      <c r="W165" s="225"/>
      <c r="X165" s="226"/>
    </row>
    <row r="166" spans="2:24" ht="11.25" x14ac:dyDescent="0.2">
      <c r="B166" s="360"/>
      <c r="C166" s="366"/>
      <c r="D166" s="366"/>
      <c r="E166" s="5"/>
      <c r="F166" s="5"/>
      <c r="G166" s="5"/>
      <c r="H166" s="5"/>
      <c r="I166" s="5"/>
      <c r="J166" s="5"/>
      <c r="K166" s="5"/>
      <c r="L166" s="5"/>
      <c r="M166" s="5"/>
      <c r="N166" s="5"/>
      <c r="O166" s="5"/>
      <c r="P166" s="5"/>
      <c r="Q166" s="5"/>
      <c r="R166" s="5"/>
      <c r="S166" s="5"/>
      <c r="T166" s="5"/>
      <c r="U166" s="5"/>
      <c r="V166" s="5"/>
      <c r="W166" s="5"/>
      <c r="X166" s="6"/>
    </row>
    <row r="167" spans="2:24" x14ac:dyDescent="0.15">
      <c r="B167" s="332"/>
      <c r="C167" s="229" t="s">
        <v>274</v>
      </c>
      <c r="D167" s="229" t="s">
        <v>275</v>
      </c>
      <c r="E167" s="229" t="s">
        <v>276</v>
      </c>
      <c r="F167" s="229" t="s">
        <v>280</v>
      </c>
      <c r="G167" s="229" t="s">
        <v>279</v>
      </c>
      <c r="H167" s="229"/>
      <c r="I167" s="229"/>
      <c r="J167" s="229"/>
      <c r="K167" s="229"/>
      <c r="L167" s="229"/>
      <c r="M167" s="229"/>
      <c r="N167" s="229"/>
      <c r="O167" s="229"/>
      <c r="P167" s="229"/>
      <c r="Q167" s="229"/>
      <c r="R167" s="229"/>
      <c r="S167" s="229"/>
      <c r="T167" s="229"/>
      <c r="U167" s="229"/>
      <c r="V167" s="229"/>
      <c r="W167" s="229"/>
      <c r="X167" s="231"/>
    </row>
    <row r="168" spans="2:24" x14ac:dyDescent="0.15">
      <c r="B168" s="12"/>
      <c r="C168" s="366"/>
      <c r="D168" s="366"/>
      <c r="E168" s="5"/>
      <c r="F168" s="5"/>
      <c r="G168" s="5"/>
      <c r="H168" s="5"/>
      <c r="I168" s="5"/>
      <c r="J168" s="5"/>
      <c r="K168" s="5"/>
      <c r="L168" s="5"/>
      <c r="M168" s="5"/>
      <c r="N168" s="5"/>
      <c r="O168" s="5"/>
      <c r="P168" s="5"/>
      <c r="Q168" s="5"/>
      <c r="R168" s="5"/>
      <c r="S168" s="5"/>
      <c r="T168" s="5"/>
      <c r="U168" s="5"/>
      <c r="V168" s="5"/>
      <c r="W168" s="5"/>
      <c r="X168" s="6"/>
    </row>
    <row r="169" spans="2:24" x14ac:dyDescent="0.15">
      <c r="B169" s="241" t="s">
        <v>309</v>
      </c>
      <c r="C169" s="431"/>
      <c r="D169" s="431"/>
      <c r="E169" s="431"/>
      <c r="F169" s="431"/>
      <c r="G169" s="431"/>
      <c r="I169" s="14" t="s">
        <v>271</v>
      </c>
      <c r="J169" s="15"/>
      <c r="K169" s="15"/>
      <c r="L169" s="15"/>
      <c r="M169" s="15"/>
      <c r="N169" s="15"/>
      <c r="O169" s="15"/>
      <c r="P169" s="15"/>
      <c r="Q169" s="15"/>
      <c r="R169" s="15"/>
      <c r="S169" s="15"/>
      <c r="T169" s="15"/>
      <c r="U169" s="15"/>
      <c r="V169" s="15"/>
      <c r="W169" s="16"/>
      <c r="X169" s="6"/>
    </row>
    <row r="170" spans="2:24" x14ac:dyDescent="0.15">
      <c r="B170" s="241" t="s">
        <v>310</v>
      </c>
      <c r="C170" s="431"/>
      <c r="D170" s="431"/>
      <c r="E170" s="431"/>
      <c r="F170" s="431"/>
      <c r="G170" s="431"/>
      <c r="I170" s="14" t="s">
        <v>272</v>
      </c>
      <c r="J170" s="15"/>
      <c r="K170" s="15"/>
      <c r="L170" s="15"/>
      <c r="M170" s="15"/>
      <c r="N170" s="15"/>
      <c r="O170" s="15"/>
      <c r="P170" s="15"/>
      <c r="Q170" s="15"/>
      <c r="R170" s="15"/>
      <c r="S170" s="15"/>
      <c r="T170" s="15"/>
      <c r="U170" s="15"/>
      <c r="V170" s="15"/>
      <c r="W170" s="16"/>
      <c r="X170" s="6"/>
    </row>
    <row r="171" spans="2:24" x14ac:dyDescent="0.15">
      <c r="B171" s="7"/>
      <c r="C171" s="297"/>
      <c r="D171" s="353"/>
      <c r="E171" s="8"/>
      <c r="F171" s="8"/>
      <c r="G171" s="8"/>
      <c r="H171" s="8"/>
      <c r="I171" s="8"/>
      <c r="J171" s="8"/>
      <c r="K171" s="8"/>
      <c r="L171" s="8"/>
      <c r="M171" s="8"/>
      <c r="N171" s="8"/>
      <c r="O171" s="8"/>
      <c r="P171" s="8"/>
      <c r="Q171" s="8"/>
      <c r="R171" s="8"/>
      <c r="S171" s="8"/>
      <c r="T171" s="8"/>
      <c r="U171" s="8"/>
      <c r="V171" s="8"/>
      <c r="W171" s="8"/>
      <c r="X171" s="9"/>
    </row>
    <row r="172" spans="2:24" x14ac:dyDescent="0.15">
      <c r="B172" s="217"/>
      <c r="C172" s="217"/>
      <c r="D172" s="217"/>
      <c r="E172" s="217"/>
      <c r="F172" s="217"/>
      <c r="G172" s="217"/>
      <c r="H172" s="217"/>
      <c r="I172" s="217"/>
      <c r="J172" s="217"/>
      <c r="K172" s="217"/>
      <c r="L172" s="217"/>
      <c r="M172" s="217"/>
      <c r="N172" s="217"/>
      <c r="O172" s="217"/>
      <c r="P172" s="217"/>
      <c r="Q172" s="217"/>
      <c r="R172" s="217"/>
      <c r="S172" s="217"/>
      <c r="T172" s="217"/>
      <c r="U172" s="217"/>
      <c r="V172" s="217"/>
      <c r="W172" s="217"/>
      <c r="X172" s="217"/>
    </row>
    <row r="173" spans="2:24" x14ac:dyDescent="0.15">
      <c r="B173" s="223" t="s">
        <v>66</v>
      </c>
      <c r="C173" s="224"/>
      <c r="D173" s="225"/>
      <c r="E173" s="225"/>
      <c r="F173" s="225"/>
      <c r="G173" s="225"/>
      <c r="H173" s="225"/>
      <c r="I173" s="225"/>
      <c r="J173" s="225"/>
      <c r="K173" s="225"/>
      <c r="L173" s="225"/>
      <c r="M173" s="225"/>
      <c r="N173" s="225"/>
      <c r="O173" s="225"/>
      <c r="P173" s="225"/>
      <c r="Q173" s="225"/>
      <c r="R173" s="225"/>
      <c r="S173" s="225"/>
      <c r="T173" s="225"/>
      <c r="U173" s="225"/>
      <c r="V173" s="225"/>
      <c r="W173" s="225"/>
      <c r="X173" s="226"/>
    </row>
    <row r="174" spans="2:24" ht="11.25" x14ac:dyDescent="0.2">
      <c r="B174" s="360"/>
      <c r="C174" s="354"/>
      <c r="D174" s="354"/>
      <c r="E174" s="5"/>
      <c r="F174" s="5"/>
      <c r="G174" s="5"/>
      <c r="H174" s="5"/>
      <c r="I174" s="5"/>
      <c r="J174" s="5"/>
      <c r="K174" s="5"/>
      <c r="L174" s="5"/>
      <c r="M174" s="5"/>
      <c r="N174" s="5"/>
      <c r="O174" s="5"/>
      <c r="P174" s="5"/>
      <c r="Q174" s="5"/>
      <c r="R174" s="5"/>
      <c r="S174" s="5"/>
      <c r="T174" s="5"/>
      <c r="U174" s="5"/>
      <c r="V174" s="5"/>
      <c r="W174" s="5"/>
      <c r="X174" s="6"/>
    </row>
    <row r="175" spans="2:24" x14ac:dyDescent="0.15">
      <c r="B175" s="332"/>
      <c r="C175" s="229" t="s">
        <v>42</v>
      </c>
      <c r="D175" s="229"/>
      <c r="E175" s="229"/>
      <c r="F175" s="229"/>
      <c r="G175" s="229"/>
      <c r="H175" s="229"/>
      <c r="I175" s="229"/>
      <c r="J175" s="229"/>
      <c r="K175" s="229"/>
      <c r="L175" s="229"/>
      <c r="M175" s="229"/>
      <c r="N175" s="229"/>
      <c r="O175" s="229"/>
      <c r="P175" s="229"/>
      <c r="Q175" s="229"/>
      <c r="R175" s="229"/>
      <c r="S175" s="229"/>
      <c r="T175" s="229"/>
      <c r="U175" s="229"/>
      <c r="V175" s="229"/>
      <c r="W175" s="229"/>
      <c r="X175" s="231"/>
    </row>
    <row r="176" spans="2:24" x14ac:dyDescent="0.15">
      <c r="B176" s="12"/>
      <c r="C176" s="354"/>
      <c r="D176" s="354"/>
      <c r="E176" s="5"/>
      <c r="F176" s="5"/>
      <c r="G176" s="5"/>
      <c r="H176" s="5"/>
      <c r="I176" s="5"/>
      <c r="J176" s="5"/>
      <c r="K176" s="5"/>
      <c r="L176" s="5"/>
      <c r="M176" s="5"/>
      <c r="N176" s="5"/>
      <c r="O176" s="5"/>
      <c r="P176" s="5"/>
      <c r="Q176" s="5"/>
      <c r="R176" s="5"/>
      <c r="S176" s="5"/>
      <c r="T176" s="5"/>
      <c r="U176" s="5"/>
      <c r="V176" s="5"/>
      <c r="W176" s="5"/>
      <c r="X176" s="6"/>
    </row>
    <row r="177" spans="2:24" x14ac:dyDescent="0.15">
      <c r="B177" s="241" t="s">
        <v>67</v>
      </c>
      <c r="C177" s="431"/>
      <c r="D177" s="354"/>
      <c r="E177" s="5"/>
      <c r="F177" s="14" t="s">
        <v>68</v>
      </c>
      <c r="G177" s="14"/>
      <c r="H177" s="15"/>
      <c r="I177" s="15"/>
      <c r="J177" s="15"/>
      <c r="K177" s="15"/>
      <c r="L177" s="15"/>
      <c r="M177" s="15"/>
      <c r="N177" s="15"/>
      <c r="O177" s="15"/>
      <c r="P177" s="15"/>
      <c r="Q177" s="15"/>
      <c r="R177" s="15"/>
      <c r="S177" s="15"/>
      <c r="T177" s="15"/>
      <c r="U177" s="15"/>
      <c r="V177" s="15"/>
      <c r="W177" s="16"/>
      <c r="X177" s="6"/>
    </row>
    <row r="178" spans="2:24" x14ac:dyDescent="0.15">
      <c r="B178" s="7"/>
      <c r="C178" s="353"/>
      <c r="D178" s="353"/>
      <c r="E178" s="8"/>
      <c r="F178" s="8"/>
      <c r="G178" s="8"/>
      <c r="H178" s="8"/>
      <c r="I178" s="8"/>
      <c r="J178" s="8"/>
      <c r="K178" s="8"/>
      <c r="L178" s="8"/>
      <c r="M178" s="8"/>
      <c r="N178" s="8"/>
      <c r="O178" s="8"/>
      <c r="P178" s="8"/>
      <c r="Q178" s="8"/>
      <c r="R178" s="8"/>
      <c r="S178" s="8"/>
      <c r="T178" s="8"/>
      <c r="U178" s="8"/>
      <c r="V178" s="8"/>
      <c r="W178" s="8"/>
      <c r="X178" s="9"/>
    </row>
    <row r="179" spans="2:24" x14ac:dyDescent="0.15">
      <c r="B179" s="217"/>
      <c r="C179" s="440"/>
      <c r="D179" s="217"/>
      <c r="E179" s="217"/>
      <c r="F179" s="217"/>
      <c r="G179" s="217"/>
      <c r="H179" s="217"/>
      <c r="I179" s="217"/>
      <c r="J179" s="217"/>
      <c r="K179" s="217"/>
      <c r="L179" s="217"/>
      <c r="M179" s="217"/>
      <c r="N179" s="217"/>
      <c r="O179" s="217"/>
      <c r="P179" s="217"/>
      <c r="Q179" s="217"/>
      <c r="R179" s="217"/>
      <c r="S179" s="217"/>
      <c r="T179" s="217"/>
      <c r="U179" s="217"/>
      <c r="V179" s="217"/>
      <c r="W179" s="217"/>
      <c r="X179" s="217"/>
    </row>
    <row r="180" spans="2:24" x14ac:dyDescent="0.15">
      <c r="B180" s="223" t="s">
        <v>79</v>
      </c>
      <c r="C180" s="441"/>
      <c r="D180" s="225"/>
      <c r="E180" s="225"/>
      <c r="F180" s="225"/>
      <c r="G180" s="225"/>
      <c r="H180" s="225"/>
      <c r="I180" s="225"/>
      <c r="J180" s="225"/>
      <c r="K180" s="225"/>
      <c r="L180" s="225"/>
      <c r="M180" s="225"/>
      <c r="N180" s="225"/>
      <c r="O180" s="225"/>
      <c r="P180" s="225"/>
      <c r="Q180" s="225"/>
      <c r="R180" s="225"/>
      <c r="S180" s="225"/>
      <c r="T180" s="225"/>
      <c r="U180" s="225"/>
      <c r="V180" s="225"/>
      <c r="W180" s="225"/>
      <c r="X180" s="226"/>
    </row>
    <row r="181" spans="2:24" ht="11.25" x14ac:dyDescent="0.2">
      <c r="B181" s="360"/>
      <c r="C181" s="354"/>
      <c r="D181" s="354"/>
      <c r="E181" s="5"/>
      <c r="F181" s="5"/>
      <c r="G181" s="5"/>
      <c r="H181" s="5"/>
      <c r="I181" s="5"/>
      <c r="J181" s="5"/>
      <c r="K181" s="5"/>
      <c r="L181" s="5"/>
      <c r="M181" s="5"/>
      <c r="N181" s="5"/>
      <c r="O181" s="5"/>
      <c r="P181" s="5"/>
      <c r="Q181" s="5"/>
      <c r="R181" s="5"/>
      <c r="S181" s="5"/>
      <c r="T181" s="5"/>
      <c r="U181" s="5"/>
      <c r="V181" s="5"/>
      <c r="W181" s="5"/>
      <c r="X181" s="6"/>
    </row>
    <row r="182" spans="2:24" x14ac:dyDescent="0.15">
      <c r="B182" s="332"/>
      <c r="C182" s="442" t="s">
        <v>42</v>
      </c>
      <c r="D182" s="229"/>
      <c r="E182" s="229"/>
      <c r="F182" s="229"/>
      <c r="G182" s="229"/>
      <c r="H182" s="229"/>
      <c r="I182" s="229"/>
      <c r="J182" s="229"/>
      <c r="K182" s="229"/>
      <c r="L182" s="229"/>
      <c r="M182" s="229"/>
      <c r="N182" s="229"/>
      <c r="O182" s="229"/>
      <c r="P182" s="229"/>
      <c r="Q182" s="229"/>
      <c r="R182" s="229"/>
      <c r="S182" s="229"/>
      <c r="T182" s="229"/>
      <c r="U182" s="229"/>
      <c r="V182" s="229"/>
      <c r="W182" s="229"/>
      <c r="X182" s="231"/>
    </row>
    <row r="183" spans="2:24" x14ac:dyDescent="0.15">
      <c r="B183" s="12"/>
      <c r="C183" s="354"/>
      <c r="D183" s="354"/>
      <c r="E183" s="5"/>
      <c r="F183" s="5"/>
      <c r="G183" s="5"/>
      <c r="H183" s="5"/>
      <c r="I183" s="5"/>
      <c r="J183" s="5"/>
      <c r="K183" s="5"/>
      <c r="L183" s="5"/>
      <c r="M183" s="5"/>
      <c r="N183" s="5"/>
      <c r="O183" s="5"/>
      <c r="P183" s="5"/>
      <c r="Q183" s="5"/>
      <c r="R183" s="5"/>
      <c r="S183" s="5"/>
      <c r="T183" s="5"/>
      <c r="U183" s="5"/>
      <c r="V183" s="5"/>
      <c r="W183" s="5"/>
      <c r="X183" s="6"/>
    </row>
    <row r="184" spans="2:24" x14ac:dyDescent="0.15">
      <c r="B184" s="241" t="s">
        <v>69</v>
      </c>
      <c r="C184" s="431"/>
      <c r="D184" s="354"/>
      <c r="E184" s="5"/>
      <c r="F184" s="14" t="s">
        <v>314</v>
      </c>
      <c r="G184" s="15"/>
      <c r="H184" s="15"/>
      <c r="I184" s="15"/>
      <c r="J184" s="15"/>
      <c r="K184" s="15"/>
      <c r="L184" s="15"/>
      <c r="M184" s="15"/>
      <c r="N184" s="15"/>
      <c r="O184" s="15"/>
      <c r="P184" s="15"/>
      <c r="Q184" s="15"/>
      <c r="R184" s="15"/>
      <c r="S184" s="15"/>
      <c r="T184" s="15"/>
      <c r="U184" s="15"/>
      <c r="V184" s="15"/>
      <c r="W184" s="16"/>
      <c r="X184" s="6"/>
    </row>
    <row r="185" spans="2:24" x14ac:dyDescent="0.15">
      <c r="B185" s="241" t="s">
        <v>71</v>
      </c>
      <c r="C185" s="431"/>
      <c r="D185" s="354"/>
      <c r="E185" s="5"/>
      <c r="F185" s="14"/>
      <c r="G185" s="15"/>
      <c r="H185" s="15"/>
      <c r="I185" s="15"/>
      <c r="J185" s="15"/>
      <c r="K185" s="15"/>
      <c r="L185" s="15"/>
      <c r="M185" s="15"/>
      <c r="N185" s="15"/>
      <c r="O185" s="15"/>
      <c r="P185" s="15"/>
      <c r="Q185" s="15"/>
      <c r="R185" s="15"/>
      <c r="S185" s="15"/>
      <c r="T185" s="15"/>
      <c r="U185" s="15"/>
      <c r="V185" s="15"/>
      <c r="W185" s="16"/>
      <c r="X185" s="6"/>
    </row>
    <row r="186" spans="2:24" ht="11.25" thickBot="1" x14ac:dyDescent="0.2">
      <c r="B186" s="241" t="s">
        <v>70</v>
      </c>
      <c r="C186" s="431"/>
      <c r="D186" s="354"/>
      <c r="E186" s="5"/>
      <c r="F186" s="14"/>
      <c r="G186" s="15"/>
      <c r="H186" s="15"/>
      <c r="I186" s="15"/>
      <c r="J186" s="15"/>
      <c r="K186" s="15"/>
      <c r="L186" s="15"/>
      <c r="M186" s="15"/>
      <c r="N186" s="15"/>
      <c r="O186" s="15"/>
      <c r="P186" s="15"/>
      <c r="Q186" s="15"/>
      <c r="R186" s="15"/>
      <c r="S186" s="15"/>
      <c r="T186" s="15"/>
      <c r="U186" s="15"/>
      <c r="V186" s="15"/>
      <c r="W186" s="16"/>
      <c r="X186" s="6"/>
    </row>
    <row r="187" spans="2:24" ht="11.25" thickTop="1" x14ac:dyDescent="0.15">
      <c r="B187" s="356" t="s">
        <v>180</v>
      </c>
      <c r="C187" s="433">
        <f>SUM(C184:C186)</f>
        <v>0</v>
      </c>
      <c r="D187" s="354"/>
      <c r="E187" s="5"/>
      <c r="F187" s="5"/>
      <c r="G187" s="5"/>
      <c r="H187" s="5"/>
      <c r="I187" s="5"/>
      <c r="J187" s="5"/>
      <c r="K187" s="5"/>
      <c r="L187" s="5"/>
      <c r="M187" s="5"/>
      <c r="N187" s="5"/>
      <c r="O187" s="5"/>
      <c r="P187" s="5"/>
      <c r="Q187" s="5"/>
      <c r="R187" s="5"/>
      <c r="S187" s="5"/>
      <c r="T187" s="5"/>
      <c r="U187" s="5"/>
      <c r="V187" s="5"/>
      <c r="W187" s="5"/>
      <c r="X187" s="6"/>
    </row>
    <row r="188" spans="2:24" x14ac:dyDescent="0.15">
      <c r="B188" s="358"/>
      <c r="C188" s="367"/>
      <c r="D188" s="353"/>
      <c r="E188" s="8"/>
      <c r="F188" s="8"/>
      <c r="G188" s="8"/>
      <c r="H188" s="8"/>
      <c r="I188" s="8"/>
      <c r="J188" s="8"/>
      <c r="K188" s="8"/>
      <c r="L188" s="8"/>
      <c r="M188" s="8"/>
      <c r="N188" s="8"/>
      <c r="O188" s="8"/>
      <c r="P188" s="8"/>
      <c r="Q188" s="8"/>
      <c r="R188" s="8"/>
      <c r="S188" s="8"/>
      <c r="T188" s="8"/>
      <c r="U188" s="8"/>
      <c r="V188" s="8"/>
      <c r="W188" s="8"/>
      <c r="X188" s="9"/>
    </row>
    <row r="189" spans="2:24" x14ac:dyDescent="0.15">
      <c r="B189" s="368"/>
      <c r="C189" s="328"/>
      <c r="D189" s="354"/>
      <c r="E189" s="5"/>
      <c r="F189" s="5"/>
      <c r="G189" s="5"/>
      <c r="H189" s="5"/>
      <c r="I189" s="5"/>
      <c r="J189" s="5"/>
      <c r="K189" s="5"/>
      <c r="L189" s="5"/>
      <c r="M189" s="5"/>
      <c r="N189" s="5"/>
      <c r="O189" s="5"/>
      <c r="P189" s="5"/>
      <c r="Q189" s="5"/>
      <c r="R189" s="5"/>
      <c r="S189" s="5"/>
      <c r="T189" s="5"/>
      <c r="U189" s="5"/>
      <c r="V189" s="5"/>
      <c r="W189" s="5"/>
      <c r="X189" s="5"/>
    </row>
    <row r="190" spans="2:24" x14ac:dyDescent="0.15">
      <c r="B190" s="369" t="s">
        <v>51</v>
      </c>
      <c r="C190" s="370"/>
      <c r="D190" s="370"/>
      <c r="E190" s="370"/>
      <c r="F190" s="370"/>
      <c r="G190" s="370"/>
      <c r="H190" s="370"/>
      <c r="I190" s="370"/>
      <c r="J190" s="370"/>
      <c r="K190" s="370"/>
      <c r="L190" s="370"/>
      <c r="M190" s="370"/>
      <c r="N190" s="370"/>
      <c r="O190" s="370"/>
      <c r="P190" s="370"/>
      <c r="Q190" s="370"/>
      <c r="R190" s="370"/>
      <c r="S190" s="370"/>
      <c r="T190" s="370"/>
      <c r="U190" s="370"/>
      <c r="V190" s="370"/>
      <c r="W190" s="370"/>
      <c r="X190" s="371"/>
    </row>
    <row r="191" spans="2:24" x14ac:dyDescent="0.15">
      <c r="B191" s="12"/>
      <c r="C191" s="5"/>
      <c r="D191" s="5"/>
      <c r="E191" s="5"/>
      <c r="F191" s="5"/>
      <c r="G191" s="5"/>
      <c r="H191" s="5"/>
      <c r="I191" s="5"/>
      <c r="J191" s="5"/>
      <c r="K191" s="5"/>
      <c r="L191" s="5"/>
      <c r="M191" s="5"/>
      <c r="N191" s="5"/>
      <c r="O191" s="5"/>
      <c r="P191" s="5"/>
      <c r="Q191" s="5"/>
      <c r="R191" s="5"/>
      <c r="S191" s="5"/>
      <c r="T191" s="5"/>
      <c r="U191" s="5"/>
      <c r="V191" s="5"/>
      <c r="W191" s="5"/>
      <c r="X191" s="6"/>
    </row>
    <row r="192" spans="2:24" ht="31.5" x14ac:dyDescent="0.15">
      <c r="B192" s="198" t="s">
        <v>52</v>
      </c>
      <c r="C192" s="20" t="s">
        <v>53</v>
      </c>
      <c r="D192" s="199"/>
      <c r="E192" s="20" t="s">
        <v>336</v>
      </c>
      <c r="F192" s="201"/>
      <c r="G192" s="507"/>
      <c r="H192" s="507"/>
      <c r="I192" s="507"/>
      <c r="J192" s="201"/>
      <c r="K192" s="372"/>
      <c r="L192" s="201"/>
      <c r="M192" s="20"/>
      <c r="N192" s="201"/>
      <c r="O192" s="201"/>
      <c r="P192" s="201"/>
      <c r="Q192" s="201"/>
      <c r="R192" s="20"/>
      <c r="S192" s="201"/>
      <c r="T192" s="201"/>
      <c r="U192" s="201"/>
      <c r="V192" s="201"/>
      <c r="W192" s="201"/>
      <c r="X192" s="373"/>
    </row>
    <row r="193" spans="2:24" x14ac:dyDescent="0.15">
      <c r="B193" s="62" t="s">
        <v>50</v>
      </c>
      <c r="C193" s="200">
        <f>100%-SUM(C158,C160,C162)</f>
        <v>1</v>
      </c>
      <c r="D193" s="201"/>
      <c r="E193" s="202"/>
      <c r="F193" s="5"/>
      <c r="G193" s="508"/>
      <c r="H193" s="508"/>
      <c r="I193" s="508"/>
      <c r="J193" s="5"/>
      <c r="K193" s="21"/>
      <c r="L193" s="5"/>
      <c r="M193" s="21"/>
      <c r="N193" s="352"/>
      <c r="O193" s="352"/>
      <c r="P193" s="352"/>
      <c r="Q193" s="352"/>
      <c r="R193" s="21"/>
      <c r="S193" s="352"/>
      <c r="T193" s="352"/>
      <c r="U193" s="352"/>
      <c r="V193" s="352"/>
      <c r="W193" s="352"/>
      <c r="X193" s="6"/>
    </row>
    <row r="194" spans="2:24" x14ac:dyDescent="0.15">
      <c r="B194" s="62" t="str">
        <f>B158</f>
        <v>Totale overheadkosten (% van totale kosten)</v>
      </c>
      <c r="C194" s="200">
        <f>C158</f>
        <v>0</v>
      </c>
      <c r="D194" s="201"/>
      <c r="E194" s="200">
        <f>C194/$C$193</f>
        <v>0</v>
      </c>
      <c r="F194" s="5"/>
      <c r="G194" s="4"/>
      <c r="H194" s="4"/>
      <c r="I194" s="4"/>
      <c r="J194" s="5"/>
      <c r="K194" s="21"/>
      <c r="L194" s="5"/>
      <c r="M194" s="21"/>
      <c r="N194" s="352"/>
      <c r="O194" s="352"/>
      <c r="P194" s="352"/>
      <c r="Q194" s="352"/>
      <c r="R194" s="21"/>
      <c r="S194" s="352"/>
      <c r="T194" s="352"/>
      <c r="U194" s="352"/>
      <c r="V194" s="352"/>
      <c r="W194" s="352"/>
      <c r="X194" s="6"/>
    </row>
    <row r="195" spans="2:24" x14ac:dyDescent="0.15">
      <c r="B195" s="62" t="str">
        <f>B160</f>
        <v>Kosten voor vastgoed (% van totale kosten)</v>
      </c>
      <c r="C195" s="200">
        <f>C160</f>
        <v>0</v>
      </c>
      <c r="D195" s="201"/>
      <c r="E195" s="200">
        <f>C195/$C$193</f>
        <v>0</v>
      </c>
      <c r="F195" s="5"/>
      <c r="G195" s="304"/>
      <c r="H195" s="4"/>
      <c r="I195" s="4"/>
      <c r="J195" s="5"/>
      <c r="K195" s="21"/>
      <c r="L195" s="5"/>
      <c r="M195" s="21"/>
      <c r="N195" s="352"/>
      <c r="O195" s="352"/>
      <c r="P195" s="352"/>
      <c r="Q195" s="352"/>
      <c r="R195" s="21"/>
      <c r="S195" s="352"/>
      <c r="T195" s="352"/>
      <c r="U195" s="352"/>
      <c r="V195" s="352"/>
      <c r="W195" s="352"/>
      <c r="X195" s="6"/>
    </row>
    <row r="196" spans="2:24" x14ac:dyDescent="0.15">
      <c r="B196" s="62" t="str">
        <f>B162</f>
        <v>Overige personele kosten (% van totale kosten)</v>
      </c>
      <c r="C196" s="200">
        <f>C162</f>
        <v>0</v>
      </c>
      <c r="D196" s="201"/>
      <c r="E196" s="200">
        <f>C196/$C$193</f>
        <v>0</v>
      </c>
      <c r="F196" s="5"/>
      <c r="G196" s="4"/>
      <c r="H196" s="4"/>
      <c r="I196" s="4"/>
      <c r="J196" s="5"/>
      <c r="K196" s="21"/>
      <c r="L196" s="5"/>
      <c r="M196" s="21"/>
      <c r="N196" s="352"/>
      <c r="O196" s="352"/>
      <c r="P196" s="352"/>
      <c r="Q196" s="352"/>
      <c r="R196" s="21"/>
      <c r="S196" s="352"/>
      <c r="T196" s="352"/>
      <c r="U196" s="352"/>
      <c r="V196" s="352"/>
      <c r="W196" s="352"/>
      <c r="X196" s="6"/>
    </row>
    <row r="197" spans="2:24" x14ac:dyDescent="0.15">
      <c r="B197" s="7"/>
      <c r="C197" s="8"/>
      <c r="D197" s="8"/>
      <c r="E197" s="8"/>
      <c r="F197" s="8"/>
      <c r="G197" s="8"/>
      <c r="H197" s="8"/>
      <c r="I197" s="8"/>
      <c r="J197" s="8"/>
      <c r="K197" s="8"/>
      <c r="L197" s="8"/>
      <c r="M197" s="8"/>
      <c r="N197" s="8"/>
      <c r="O197" s="8"/>
      <c r="P197" s="8"/>
      <c r="Q197" s="8"/>
      <c r="R197" s="8"/>
      <c r="S197" s="8"/>
      <c r="T197" s="8"/>
      <c r="U197" s="8"/>
      <c r="V197" s="8"/>
      <c r="W197" s="8"/>
      <c r="X197" s="9"/>
    </row>
    <row r="198" spans="2:24" x14ac:dyDescent="0.15"/>
    <row r="199" spans="2:24" x14ac:dyDescent="0.15"/>
    <row r="200" spans="2:24" x14ac:dyDescent="0.15"/>
    <row r="201" spans="2:24" x14ac:dyDescent="0.15"/>
    <row r="202" spans="2:24" x14ac:dyDescent="0.15"/>
    <row r="203" spans="2:24" x14ac:dyDescent="0.15"/>
    <row r="204" spans="2:24" x14ac:dyDescent="0.15"/>
    <row r="205" spans="2:24" x14ac:dyDescent="0.15"/>
    <row r="206" spans="2:24" x14ac:dyDescent="0.15"/>
    <row r="207" spans="2:24" x14ac:dyDescent="0.15"/>
    <row r="208" spans="2:24"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1" x14ac:dyDescent="0.15"/>
    <row r="226" spans="2:21" x14ac:dyDescent="0.15"/>
    <row r="227" spans="2:21" x14ac:dyDescent="0.15"/>
    <row r="228" spans="2:21" x14ac:dyDescent="0.15"/>
    <row r="229" spans="2:21" x14ac:dyDescent="0.15"/>
    <row r="230" spans="2:21" x14ac:dyDescent="0.15">
      <c r="B230" s="369" t="s">
        <v>88</v>
      </c>
      <c r="C230" s="374"/>
      <c r="D230" s="374"/>
      <c r="E230" s="374"/>
      <c r="F230" s="374"/>
      <c r="G230" s="374"/>
      <c r="H230" s="374"/>
      <c r="I230" s="374"/>
      <c r="J230" s="374"/>
      <c r="K230" s="374"/>
      <c r="L230" s="374"/>
      <c r="M230" s="374"/>
      <c r="N230" s="374"/>
      <c r="O230" s="374"/>
      <c r="P230" s="374"/>
      <c r="Q230" s="374"/>
      <c r="R230" s="374"/>
      <c r="S230" s="375"/>
    </row>
    <row r="231" spans="2:21" x14ac:dyDescent="0.15">
      <c r="B231" s="376"/>
      <c r="C231" s="377"/>
      <c r="D231" s="377"/>
      <c r="E231" s="377"/>
      <c r="F231" s="377"/>
      <c r="G231" s="377"/>
      <c r="H231" s="377"/>
      <c r="I231" s="377"/>
      <c r="J231" s="377"/>
      <c r="K231" s="377"/>
      <c r="L231" s="377"/>
      <c r="M231" s="377"/>
      <c r="N231" s="377"/>
      <c r="O231" s="377"/>
      <c r="P231" s="377"/>
      <c r="Q231" s="377"/>
      <c r="R231" s="377"/>
      <c r="S231" s="378"/>
    </row>
    <row r="232" spans="2:21" x14ac:dyDescent="0.15">
      <c r="B232" s="379"/>
      <c r="C232" s="288">
        <f t="shared" ref="C232:Q232" si="36">D18</f>
        <v>10</v>
      </c>
      <c r="D232" s="288">
        <f t="shared" si="36"/>
        <v>15</v>
      </c>
      <c r="E232" s="288">
        <f t="shared" si="36"/>
        <v>20</v>
      </c>
      <c r="F232" s="288">
        <f t="shared" si="36"/>
        <v>25</v>
      </c>
      <c r="G232" s="288">
        <f t="shared" si="36"/>
        <v>30</v>
      </c>
      <c r="H232" s="288">
        <f t="shared" si="36"/>
        <v>35</v>
      </c>
      <c r="I232" s="288">
        <f t="shared" si="36"/>
        <v>40</v>
      </c>
      <c r="J232" s="288">
        <f t="shared" si="36"/>
        <v>45</v>
      </c>
      <c r="K232" s="288">
        <f t="shared" si="36"/>
        <v>50</v>
      </c>
      <c r="L232" s="288">
        <f t="shared" si="36"/>
        <v>55</v>
      </c>
      <c r="M232" s="288">
        <f t="shared" si="36"/>
        <v>60</v>
      </c>
      <c r="N232" s="288">
        <f t="shared" si="36"/>
        <v>65</v>
      </c>
      <c r="O232" s="288">
        <f t="shared" si="36"/>
        <v>70</v>
      </c>
      <c r="P232" s="288">
        <f t="shared" si="36"/>
        <v>75</v>
      </c>
      <c r="Q232" s="288">
        <f t="shared" si="36"/>
        <v>80</v>
      </c>
      <c r="R232" s="288"/>
      <c r="S232" s="290"/>
    </row>
    <row r="233" spans="2:21" x14ac:dyDescent="0.15">
      <c r="B233" s="380"/>
      <c r="C233" s="288">
        <f t="shared" ref="C233:Q233" si="37">D19</f>
        <v>5</v>
      </c>
      <c r="D233" s="288">
        <f t="shared" si="37"/>
        <v>7</v>
      </c>
      <c r="E233" s="288">
        <f t="shared" si="37"/>
        <v>5</v>
      </c>
      <c r="F233" s="288">
        <f t="shared" si="37"/>
        <v>5</v>
      </c>
      <c r="G233" s="288">
        <f t="shared" si="37"/>
        <v>5</v>
      </c>
      <c r="H233" s="288">
        <f t="shared" si="37"/>
        <v>5</v>
      </c>
      <c r="I233" s="288">
        <f t="shared" si="37"/>
        <v>6</v>
      </c>
      <c r="J233" s="288">
        <f t="shared" si="37"/>
        <v>5</v>
      </c>
      <c r="K233" s="288">
        <f t="shared" si="37"/>
        <v>5</v>
      </c>
      <c r="L233" s="288">
        <f t="shared" si="37"/>
        <v>5</v>
      </c>
      <c r="M233" s="288">
        <f t="shared" si="37"/>
        <v>5</v>
      </c>
      <c r="N233" s="288">
        <f t="shared" si="37"/>
        <v>5</v>
      </c>
      <c r="O233" s="288">
        <f t="shared" si="37"/>
        <v>5</v>
      </c>
      <c r="P233" s="288">
        <f t="shared" si="37"/>
        <v>5</v>
      </c>
      <c r="Q233" s="288">
        <f t="shared" si="37"/>
        <v>5</v>
      </c>
      <c r="R233" s="288"/>
      <c r="S233" s="290"/>
    </row>
    <row r="234" spans="2:21" x14ac:dyDescent="0.15">
      <c r="B234" s="381" t="s">
        <v>85</v>
      </c>
      <c r="C234" s="382">
        <f t="shared" ref="C234:Q234" si="38">D20</f>
        <v>13.217948717948717</v>
      </c>
      <c r="D234" s="382">
        <f t="shared" si="38"/>
        <v>14.365384615384615</v>
      </c>
      <c r="E234" s="382">
        <f t="shared" si="38"/>
        <v>13.955128205128204</v>
      </c>
      <c r="F234" s="382">
        <f t="shared" si="38"/>
        <v>14.820512820512821</v>
      </c>
      <c r="G234" s="382">
        <f t="shared" si="38"/>
        <v>15.711538461538462</v>
      </c>
      <c r="H234" s="382">
        <f t="shared" si="38"/>
        <v>16.583333333333332</v>
      </c>
      <c r="I234" s="382">
        <f t="shared" si="38"/>
        <v>17.929487179487179</v>
      </c>
      <c r="J234" s="382">
        <f t="shared" si="38"/>
        <v>19.256410256410255</v>
      </c>
      <c r="K234" s="382">
        <f t="shared" si="38"/>
        <v>22.147435897435898</v>
      </c>
      <c r="L234" s="382">
        <f t="shared" si="38"/>
        <v>25.044871794871796</v>
      </c>
      <c r="M234" s="382">
        <f t="shared" si="38"/>
        <v>28.641025641025642</v>
      </c>
      <c r="N234" s="382">
        <f t="shared" si="38"/>
        <v>32.397435897435898</v>
      </c>
      <c r="O234" s="382">
        <f t="shared" si="38"/>
        <v>38.897435897435898</v>
      </c>
      <c r="P234" s="382">
        <f t="shared" si="38"/>
        <v>45.865384615384613</v>
      </c>
      <c r="Q234" s="382">
        <f t="shared" si="38"/>
        <v>54.025641025641029</v>
      </c>
      <c r="R234" s="28"/>
      <c r="S234" s="290"/>
      <c r="T234" s="5"/>
      <c r="U234" s="5"/>
    </row>
    <row r="235" spans="2:21" x14ac:dyDescent="0.15">
      <c r="B235" s="381" t="s">
        <v>82</v>
      </c>
      <c r="C235" s="383">
        <f>SUM(D21:D25)</f>
        <v>2.4247317072171706</v>
      </c>
      <c r="D235" s="383">
        <f t="shared" ref="D235:Q235" si="39">SUM(E21:E25)</f>
        <v>2.6121079892684524</v>
      </c>
      <c r="E235" s="383">
        <f t="shared" si="39"/>
        <v>2.5451131174735808</v>
      </c>
      <c r="F235" s="383">
        <f t="shared" si="39"/>
        <v>2.6864304251658884</v>
      </c>
      <c r="G235" s="383">
        <f t="shared" si="39"/>
        <v>2.8319349123453756</v>
      </c>
      <c r="H235" s="383">
        <f t="shared" si="39"/>
        <v>2.9742990149094779</v>
      </c>
      <c r="I235" s="383">
        <f t="shared" si="39"/>
        <v>3.1941259379864011</v>
      </c>
      <c r="J235" s="383">
        <f t="shared" si="39"/>
        <v>3.4108124764479393</v>
      </c>
      <c r="K235" s="383">
        <f t="shared" si="39"/>
        <v>3.8829169636274266</v>
      </c>
      <c r="L235" s="383">
        <f t="shared" si="39"/>
        <v>4.356068245678709</v>
      </c>
      <c r="M235" s="383">
        <f t="shared" si="39"/>
        <v>4.9433201687556316</v>
      </c>
      <c r="N235" s="383">
        <f t="shared" si="39"/>
        <v>5.5567419636274273</v>
      </c>
      <c r="O235" s="383">
        <f t="shared" si="39"/>
        <v>6.6181919636274271</v>
      </c>
      <c r="P235" s="383">
        <f t="shared" si="39"/>
        <v>7.7560579892684522</v>
      </c>
      <c r="Q235" s="383">
        <f t="shared" si="39"/>
        <v>9.0886278610633244</v>
      </c>
      <c r="R235" s="28"/>
      <c r="S235" s="290"/>
    </row>
    <row r="236" spans="2:21" x14ac:dyDescent="0.15">
      <c r="B236" s="381" t="s">
        <v>59</v>
      </c>
      <c r="C236" s="383">
        <f t="shared" ref="C236:Q236" si="40">D27</f>
        <v>0</v>
      </c>
      <c r="D236" s="383">
        <f t="shared" si="40"/>
        <v>0</v>
      </c>
      <c r="E236" s="383">
        <f t="shared" si="40"/>
        <v>0</v>
      </c>
      <c r="F236" s="383">
        <f t="shared" si="40"/>
        <v>0</v>
      </c>
      <c r="G236" s="383">
        <f t="shared" si="40"/>
        <v>0</v>
      </c>
      <c r="H236" s="383">
        <f t="shared" si="40"/>
        <v>0</v>
      </c>
      <c r="I236" s="383">
        <f t="shared" si="40"/>
        <v>0</v>
      </c>
      <c r="J236" s="383">
        <f t="shared" si="40"/>
        <v>0</v>
      </c>
      <c r="K236" s="383">
        <f t="shared" si="40"/>
        <v>0</v>
      </c>
      <c r="L236" s="383">
        <f t="shared" si="40"/>
        <v>0</v>
      </c>
      <c r="M236" s="383">
        <f t="shared" si="40"/>
        <v>0</v>
      </c>
      <c r="N236" s="383">
        <f t="shared" si="40"/>
        <v>0</v>
      </c>
      <c r="O236" s="383">
        <f t="shared" si="40"/>
        <v>0</v>
      </c>
      <c r="P236" s="383">
        <f t="shared" si="40"/>
        <v>0</v>
      </c>
      <c r="Q236" s="383">
        <f t="shared" si="40"/>
        <v>0</v>
      </c>
      <c r="R236" s="28"/>
      <c r="S236" s="290"/>
    </row>
    <row r="237" spans="2:21" x14ac:dyDescent="0.15">
      <c r="B237" s="384" t="s">
        <v>86</v>
      </c>
      <c r="C237" s="383">
        <f t="shared" ref="C237:Q237" si="41">D29-D28</f>
        <v>2.4176625223697918</v>
      </c>
      <c r="D237" s="383">
        <f t="shared" si="41"/>
        <v>2.6239651056250963</v>
      </c>
      <c r="E237" s="383">
        <f t="shared" si="41"/>
        <v>2.5502032881483387</v>
      </c>
      <c r="F237" s="383">
        <f t="shared" si="41"/>
        <v>2.7057946218883728</v>
      </c>
      <c r="G237" s="383">
        <f t="shared" si="41"/>
        <v>2.8659960692207029</v>
      </c>
      <c r="H237" s="383">
        <f t="shared" si="41"/>
        <v>3.0227399313588101</v>
      </c>
      <c r="I237" s="383">
        <f t="shared" si="41"/>
        <v>3.2647708949544203</v>
      </c>
      <c r="J237" s="383">
        <f t="shared" si="41"/>
        <v>3.503344273355804</v>
      </c>
      <c r="K237" s="383">
        <f t="shared" si="41"/>
        <v>4.0231345808873229</v>
      </c>
      <c r="L237" s="383">
        <f t="shared" si="41"/>
        <v>4.5440774168169149</v>
      </c>
      <c r="M237" s="383">
        <f t="shared" si="41"/>
        <v>5.1906458481366116</v>
      </c>
      <c r="N237" s="383">
        <f t="shared" si="41"/>
        <v>5.8660274894081681</v>
      </c>
      <c r="O237" s="383">
        <f t="shared" si="41"/>
        <v>7.0346912850555228</v>
      </c>
      <c r="P237" s="383">
        <f t="shared" si="41"/>
        <v>8.2874896537623144</v>
      </c>
      <c r="Q237" s="383">
        <f t="shared" si="41"/>
        <v>9.7546583045109259</v>
      </c>
      <c r="R237" s="28"/>
      <c r="S237" s="290"/>
    </row>
    <row r="238" spans="2:21" x14ac:dyDescent="0.15">
      <c r="B238" s="384" t="s">
        <v>74</v>
      </c>
      <c r="C238" s="383">
        <f t="shared" ref="C238:Q238" si="42">D30</f>
        <v>0</v>
      </c>
      <c r="D238" s="383">
        <f t="shared" si="42"/>
        <v>0</v>
      </c>
      <c r="E238" s="383">
        <f t="shared" si="42"/>
        <v>0</v>
      </c>
      <c r="F238" s="383">
        <f t="shared" si="42"/>
        <v>0</v>
      </c>
      <c r="G238" s="383">
        <f t="shared" si="42"/>
        <v>0</v>
      </c>
      <c r="H238" s="383">
        <f t="shared" si="42"/>
        <v>0</v>
      </c>
      <c r="I238" s="383">
        <f t="shared" si="42"/>
        <v>0</v>
      </c>
      <c r="J238" s="383">
        <f t="shared" si="42"/>
        <v>0</v>
      </c>
      <c r="K238" s="383">
        <f t="shared" si="42"/>
        <v>0</v>
      </c>
      <c r="L238" s="383">
        <f t="shared" si="42"/>
        <v>0</v>
      </c>
      <c r="M238" s="383">
        <f t="shared" si="42"/>
        <v>0</v>
      </c>
      <c r="N238" s="383">
        <f t="shared" si="42"/>
        <v>0</v>
      </c>
      <c r="O238" s="383">
        <f t="shared" si="42"/>
        <v>0</v>
      </c>
      <c r="P238" s="383">
        <f t="shared" si="42"/>
        <v>0</v>
      </c>
      <c r="Q238" s="383">
        <f t="shared" si="42"/>
        <v>0</v>
      </c>
      <c r="R238" s="28"/>
      <c r="S238" s="290"/>
    </row>
    <row r="239" spans="2:21" x14ac:dyDescent="0.15">
      <c r="B239" s="381" t="s">
        <v>83</v>
      </c>
      <c r="C239" s="383">
        <f t="shared" ref="C239:Q239" si="43">SUM(D33:D35)</f>
        <v>0</v>
      </c>
      <c r="D239" s="383">
        <f t="shared" si="43"/>
        <v>0</v>
      </c>
      <c r="E239" s="383">
        <f t="shared" si="43"/>
        <v>0</v>
      </c>
      <c r="F239" s="383">
        <f t="shared" si="43"/>
        <v>0</v>
      </c>
      <c r="G239" s="383">
        <f t="shared" si="43"/>
        <v>0</v>
      </c>
      <c r="H239" s="383">
        <f t="shared" si="43"/>
        <v>0</v>
      </c>
      <c r="I239" s="383">
        <f t="shared" si="43"/>
        <v>0</v>
      </c>
      <c r="J239" s="383">
        <f t="shared" si="43"/>
        <v>0</v>
      </c>
      <c r="K239" s="383">
        <f t="shared" si="43"/>
        <v>0</v>
      </c>
      <c r="L239" s="383">
        <f t="shared" si="43"/>
        <v>0</v>
      </c>
      <c r="M239" s="383">
        <f t="shared" si="43"/>
        <v>0</v>
      </c>
      <c r="N239" s="383">
        <f t="shared" si="43"/>
        <v>0</v>
      </c>
      <c r="O239" s="383">
        <f t="shared" si="43"/>
        <v>0</v>
      </c>
      <c r="P239" s="383">
        <f t="shared" si="43"/>
        <v>0</v>
      </c>
      <c r="Q239" s="383">
        <f t="shared" si="43"/>
        <v>0</v>
      </c>
      <c r="R239" s="28"/>
      <c r="S239" s="290"/>
    </row>
    <row r="240" spans="2:21" x14ac:dyDescent="0.15">
      <c r="B240" s="384" t="s">
        <v>87</v>
      </c>
      <c r="C240" s="382">
        <f t="shared" ref="C240:Q240" si="44">D37</f>
        <v>0</v>
      </c>
      <c r="D240" s="382">
        <f t="shared" si="44"/>
        <v>0</v>
      </c>
      <c r="E240" s="382">
        <f t="shared" si="44"/>
        <v>0</v>
      </c>
      <c r="F240" s="382">
        <f t="shared" si="44"/>
        <v>0</v>
      </c>
      <c r="G240" s="382">
        <f t="shared" si="44"/>
        <v>0</v>
      </c>
      <c r="H240" s="382">
        <f t="shared" si="44"/>
        <v>0</v>
      </c>
      <c r="I240" s="382">
        <f t="shared" si="44"/>
        <v>0</v>
      </c>
      <c r="J240" s="382">
        <f t="shared" si="44"/>
        <v>0</v>
      </c>
      <c r="K240" s="382">
        <f t="shared" si="44"/>
        <v>0</v>
      </c>
      <c r="L240" s="382">
        <f t="shared" si="44"/>
        <v>0</v>
      </c>
      <c r="M240" s="382">
        <f t="shared" si="44"/>
        <v>0</v>
      </c>
      <c r="N240" s="382">
        <f t="shared" si="44"/>
        <v>0</v>
      </c>
      <c r="O240" s="382">
        <f t="shared" si="44"/>
        <v>0</v>
      </c>
      <c r="P240" s="382">
        <f t="shared" si="44"/>
        <v>0</v>
      </c>
      <c r="Q240" s="382">
        <f t="shared" si="44"/>
        <v>0</v>
      </c>
      <c r="R240" s="28"/>
      <c r="S240" s="290"/>
    </row>
    <row r="241" spans="2:19" x14ac:dyDescent="0.15">
      <c r="B241" s="381" t="s">
        <v>84</v>
      </c>
      <c r="C241" s="383">
        <f t="shared" ref="C241:Q241" si="45">D38</f>
        <v>0</v>
      </c>
      <c r="D241" s="383">
        <f t="shared" si="45"/>
        <v>0</v>
      </c>
      <c r="E241" s="383">
        <f t="shared" si="45"/>
        <v>0</v>
      </c>
      <c r="F241" s="383">
        <f t="shared" si="45"/>
        <v>0</v>
      </c>
      <c r="G241" s="383">
        <f t="shared" si="45"/>
        <v>0</v>
      </c>
      <c r="H241" s="383">
        <f t="shared" si="45"/>
        <v>0</v>
      </c>
      <c r="I241" s="383">
        <f t="shared" si="45"/>
        <v>0</v>
      </c>
      <c r="J241" s="383">
        <f t="shared" si="45"/>
        <v>0</v>
      </c>
      <c r="K241" s="383">
        <f t="shared" si="45"/>
        <v>0</v>
      </c>
      <c r="L241" s="383">
        <f t="shared" si="45"/>
        <v>0</v>
      </c>
      <c r="M241" s="383">
        <f t="shared" si="45"/>
        <v>0</v>
      </c>
      <c r="N241" s="383">
        <f t="shared" si="45"/>
        <v>0</v>
      </c>
      <c r="O241" s="383">
        <f t="shared" si="45"/>
        <v>0</v>
      </c>
      <c r="P241" s="383">
        <f t="shared" si="45"/>
        <v>0</v>
      </c>
      <c r="Q241" s="383">
        <f t="shared" si="45"/>
        <v>0</v>
      </c>
      <c r="R241" s="28"/>
      <c r="S241" s="290"/>
    </row>
    <row r="242" spans="2:19" x14ac:dyDescent="0.15">
      <c r="B242" s="381" t="s">
        <v>10</v>
      </c>
      <c r="C242" s="385">
        <f t="shared" ref="C242:Q242" si="46">D41</f>
        <v>0</v>
      </c>
      <c r="D242" s="385">
        <f t="shared" si="46"/>
        <v>0</v>
      </c>
      <c r="E242" s="385">
        <f t="shared" si="46"/>
        <v>0</v>
      </c>
      <c r="F242" s="385">
        <f t="shared" si="46"/>
        <v>0</v>
      </c>
      <c r="G242" s="385">
        <f t="shared" si="46"/>
        <v>0</v>
      </c>
      <c r="H242" s="385">
        <f t="shared" si="46"/>
        <v>0</v>
      </c>
      <c r="I242" s="385">
        <f t="shared" si="46"/>
        <v>0</v>
      </c>
      <c r="J242" s="385">
        <f t="shared" si="46"/>
        <v>0</v>
      </c>
      <c r="K242" s="385">
        <f t="shared" si="46"/>
        <v>0</v>
      </c>
      <c r="L242" s="385">
        <f t="shared" si="46"/>
        <v>0</v>
      </c>
      <c r="M242" s="385">
        <f t="shared" si="46"/>
        <v>0</v>
      </c>
      <c r="N242" s="385">
        <f t="shared" si="46"/>
        <v>0</v>
      </c>
      <c r="O242" s="385">
        <f t="shared" si="46"/>
        <v>0</v>
      </c>
      <c r="P242" s="385">
        <f t="shared" si="46"/>
        <v>0</v>
      </c>
      <c r="Q242" s="385">
        <f t="shared" si="46"/>
        <v>0</v>
      </c>
      <c r="R242" s="28"/>
      <c r="S242" s="28"/>
    </row>
    <row r="243" spans="2:19" x14ac:dyDescent="0.15">
      <c r="B243" s="379"/>
      <c r="C243" s="28"/>
      <c r="D243" s="28"/>
      <c r="E243" s="28"/>
      <c r="F243" s="28"/>
      <c r="G243" s="28"/>
      <c r="H243" s="28"/>
      <c r="I243" s="28"/>
      <c r="J243" s="28"/>
      <c r="K243" s="28"/>
      <c r="L243" s="28"/>
      <c r="M243" s="28"/>
      <c r="N243" s="28"/>
      <c r="O243" s="28"/>
      <c r="P243" s="28"/>
      <c r="Q243" s="28"/>
      <c r="R243" s="28"/>
      <c r="S243" s="290"/>
    </row>
    <row r="244" spans="2:19" x14ac:dyDescent="0.15">
      <c r="B244" s="379"/>
      <c r="C244" s="288" t="s">
        <v>76</v>
      </c>
      <c r="D244" s="28"/>
      <c r="E244" s="28"/>
      <c r="F244" s="28"/>
      <c r="G244" s="28"/>
      <c r="H244" s="28"/>
      <c r="I244" s="28"/>
      <c r="J244" s="28"/>
      <c r="K244" s="28"/>
      <c r="L244" s="28"/>
      <c r="M244" s="28"/>
      <c r="N244" s="28"/>
      <c r="O244" s="28"/>
      <c r="P244" s="28"/>
      <c r="Q244" s="28"/>
      <c r="R244" s="28"/>
      <c r="S244" s="290"/>
    </row>
    <row r="245" spans="2:19" x14ac:dyDescent="0.15">
      <c r="B245" s="379"/>
      <c r="C245" s="28"/>
      <c r="D245" s="28"/>
      <c r="E245" s="28"/>
      <c r="F245" s="28"/>
      <c r="G245" s="28"/>
      <c r="H245" s="28"/>
      <c r="I245" s="28"/>
      <c r="J245" s="28"/>
      <c r="K245" s="28"/>
      <c r="L245" s="28"/>
      <c r="M245" s="28"/>
      <c r="N245" s="28"/>
      <c r="O245" s="28"/>
      <c r="P245" s="28"/>
      <c r="Q245" s="28"/>
      <c r="R245" s="28"/>
      <c r="S245" s="290"/>
    </row>
    <row r="246" spans="2:19" ht="21" x14ac:dyDescent="0.15">
      <c r="B246" s="386" t="s">
        <v>130</v>
      </c>
      <c r="C246" s="382">
        <f>SUMPRODUCT(C234:Q234,$C$242:$Q$242)</f>
        <v>0</v>
      </c>
      <c r="D246" s="28"/>
      <c r="E246" s="28"/>
      <c r="F246" s="382"/>
      <c r="G246" s="28"/>
      <c r="H246" s="28"/>
      <c r="I246" s="28"/>
      <c r="J246" s="28"/>
      <c r="K246" s="28"/>
      <c r="L246" s="28"/>
      <c r="M246" s="28"/>
      <c r="N246" s="28"/>
      <c r="O246" s="28"/>
      <c r="P246" s="28"/>
      <c r="Q246" s="28"/>
      <c r="R246" s="28"/>
      <c r="S246" s="290"/>
    </row>
    <row r="247" spans="2:19" ht="31.5" x14ac:dyDescent="0.15">
      <c r="B247" s="386" t="s">
        <v>239</v>
      </c>
      <c r="C247" s="382">
        <f>SUMPRODUCT(C235:Q235,$C$242:$Q$242)</f>
        <v>0</v>
      </c>
      <c r="D247" s="28"/>
      <c r="E247" s="382"/>
      <c r="F247" s="28"/>
      <c r="G247" s="28"/>
      <c r="H247" s="28"/>
      <c r="I247" s="28"/>
      <c r="J247" s="28"/>
      <c r="K247" s="28"/>
      <c r="L247" s="28"/>
      <c r="M247" s="28"/>
      <c r="N247" s="28"/>
      <c r="O247" s="28"/>
      <c r="P247" s="28"/>
      <c r="Q247" s="28"/>
      <c r="R247" s="28"/>
      <c r="S247" s="290"/>
    </row>
    <row r="248" spans="2:19" ht="21" x14ac:dyDescent="0.15">
      <c r="B248" s="386" t="s">
        <v>131</v>
      </c>
      <c r="C248" s="382">
        <f>SUMPRODUCT(C236:Q236,$C$242:$Q$242)</f>
        <v>0</v>
      </c>
      <c r="D248" s="28"/>
      <c r="E248" s="383"/>
      <c r="F248" s="28"/>
      <c r="G248" s="28"/>
      <c r="H248" s="28"/>
      <c r="I248" s="28"/>
      <c r="J248" s="28"/>
      <c r="K248" s="28"/>
      <c r="L248" s="28"/>
      <c r="M248" s="28"/>
      <c r="N248" s="28"/>
      <c r="O248" s="28"/>
      <c r="P248" s="28"/>
      <c r="Q248" s="28"/>
      <c r="R248" s="28"/>
      <c r="S248" s="290"/>
    </row>
    <row r="249" spans="2:19" ht="21" x14ac:dyDescent="0.15">
      <c r="B249" s="387" t="s">
        <v>240</v>
      </c>
      <c r="C249" s="382">
        <f>SUMPRODUCT(C237:Q237,$C$242:$Q$242)</f>
        <v>0</v>
      </c>
      <c r="D249" s="382"/>
      <c r="E249" s="28"/>
      <c r="F249" s="28"/>
      <c r="G249" s="28"/>
      <c r="H249" s="28"/>
      <c r="I249" s="28"/>
      <c r="J249" s="28"/>
      <c r="K249" s="28"/>
      <c r="L249" s="28"/>
      <c r="M249" s="28"/>
      <c r="N249" s="28"/>
      <c r="O249" s="28"/>
      <c r="P249" s="28"/>
      <c r="Q249" s="28"/>
      <c r="R249" s="28"/>
      <c r="S249" s="290"/>
    </row>
    <row r="250" spans="2:19" ht="21" x14ac:dyDescent="0.15">
      <c r="B250" s="388" t="s">
        <v>132</v>
      </c>
      <c r="C250" s="382">
        <f>SUM(C246:C249)</f>
        <v>0</v>
      </c>
      <c r="D250" s="382"/>
      <c r="E250" s="28"/>
      <c r="F250" s="28"/>
      <c r="G250" s="28"/>
      <c r="H250" s="28"/>
      <c r="I250" s="28"/>
      <c r="J250" s="28"/>
      <c r="K250" s="28"/>
      <c r="L250" s="28"/>
      <c r="M250" s="28"/>
      <c r="N250" s="28"/>
      <c r="O250" s="28"/>
      <c r="P250" s="28"/>
      <c r="Q250" s="28"/>
      <c r="R250" s="28"/>
      <c r="S250" s="290"/>
    </row>
    <row r="251" spans="2:19" x14ac:dyDescent="0.15">
      <c r="B251" s="384" t="s">
        <v>74</v>
      </c>
      <c r="C251" s="382">
        <f>SUMPRODUCT(C238:Q238,$C$242:$Q$242)</f>
        <v>0</v>
      </c>
      <c r="D251" s="28"/>
      <c r="E251" s="28"/>
      <c r="F251" s="28"/>
      <c r="G251" s="28"/>
      <c r="H251" s="28"/>
      <c r="I251" s="28"/>
      <c r="J251" s="28"/>
      <c r="K251" s="28"/>
      <c r="L251" s="28"/>
      <c r="M251" s="28"/>
      <c r="N251" s="28"/>
      <c r="O251" s="28"/>
      <c r="P251" s="28"/>
      <c r="Q251" s="28"/>
      <c r="R251" s="28"/>
      <c r="S251" s="290"/>
    </row>
    <row r="252" spans="2:19" ht="31.5" x14ac:dyDescent="0.15">
      <c r="B252" s="388" t="s">
        <v>238</v>
      </c>
      <c r="C252" s="382">
        <f>SUM(C250:C251)</f>
        <v>0</v>
      </c>
      <c r="D252" s="28"/>
      <c r="E252" s="28"/>
      <c r="F252" s="28"/>
      <c r="G252" s="28"/>
      <c r="H252" s="28"/>
      <c r="I252" s="28"/>
      <c r="J252" s="28"/>
      <c r="K252" s="28"/>
      <c r="L252" s="28"/>
      <c r="M252" s="28"/>
      <c r="N252" s="28"/>
      <c r="O252" s="28"/>
      <c r="P252" s="28"/>
      <c r="Q252" s="28"/>
      <c r="R252" s="28"/>
      <c r="S252" s="290"/>
    </row>
    <row r="253" spans="2:19" ht="21" x14ac:dyDescent="0.15">
      <c r="B253" s="386" t="s">
        <v>241</v>
      </c>
      <c r="C253" s="382">
        <f>SUMPRODUCT($C$239:$Q$239,C242:Q242)</f>
        <v>0</v>
      </c>
      <c r="D253" s="28"/>
      <c r="E253" s="28"/>
      <c r="F253" s="28"/>
      <c r="G253" s="28"/>
      <c r="H253" s="28"/>
      <c r="I253" s="28"/>
      <c r="J253" s="28"/>
      <c r="K253" s="28"/>
      <c r="L253" s="28"/>
      <c r="M253" s="28"/>
      <c r="N253" s="28"/>
      <c r="O253" s="28"/>
      <c r="P253" s="28"/>
      <c r="Q253" s="28"/>
      <c r="R253" s="28"/>
      <c r="S253" s="290"/>
    </row>
    <row r="254" spans="2:19" ht="21" x14ac:dyDescent="0.15">
      <c r="B254" s="386" t="s">
        <v>176</v>
      </c>
      <c r="C254" s="382">
        <f>SUM(C252:C253)</f>
        <v>0</v>
      </c>
      <c r="D254" s="28"/>
      <c r="E254" s="28"/>
      <c r="F254" s="28"/>
      <c r="G254" s="28"/>
      <c r="H254" s="28"/>
      <c r="I254" s="28"/>
      <c r="J254" s="28"/>
      <c r="K254" s="28"/>
      <c r="L254" s="28"/>
      <c r="M254" s="28"/>
      <c r="N254" s="28"/>
      <c r="O254" s="28"/>
      <c r="P254" s="28"/>
      <c r="Q254" s="28"/>
      <c r="R254" s="28"/>
      <c r="S254" s="290"/>
    </row>
    <row r="255" spans="2:19" ht="31.5" x14ac:dyDescent="0.15">
      <c r="B255" s="387" t="s">
        <v>242</v>
      </c>
      <c r="C255" s="382">
        <f>SUMPRODUCT($C$242:$Q$242,C240:Q240)</f>
        <v>0</v>
      </c>
      <c r="D255" s="28"/>
      <c r="E255" s="28"/>
      <c r="F255" s="28"/>
      <c r="G255" s="28"/>
      <c r="H255" s="28"/>
      <c r="I255" s="28"/>
      <c r="J255" s="28"/>
      <c r="K255" s="28"/>
      <c r="L255" s="28"/>
      <c r="M255" s="28"/>
      <c r="N255" s="28"/>
      <c r="O255" s="28"/>
      <c r="P255" s="28"/>
      <c r="Q255" s="28"/>
      <c r="R255" s="28"/>
      <c r="S255" s="290"/>
    </row>
    <row r="256" spans="2:19" x14ac:dyDescent="0.15">
      <c r="B256" s="381" t="s">
        <v>84</v>
      </c>
      <c r="C256" s="382">
        <f>SUMPRODUCT($C$242:$Q$242,C241:Q241)</f>
        <v>0</v>
      </c>
      <c r="D256" s="382"/>
      <c r="E256" s="28"/>
      <c r="F256" s="28"/>
      <c r="G256" s="28"/>
      <c r="H256" s="28"/>
      <c r="I256" s="28"/>
      <c r="J256" s="28"/>
      <c r="K256" s="28"/>
      <c r="L256" s="28"/>
      <c r="M256" s="28"/>
      <c r="N256" s="28"/>
      <c r="O256" s="28"/>
      <c r="P256" s="28"/>
      <c r="Q256" s="28"/>
      <c r="R256" s="28"/>
      <c r="S256" s="290"/>
    </row>
    <row r="257" spans="2:19" ht="21" x14ac:dyDescent="0.15">
      <c r="B257" s="387" t="s">
        <v>177</v>
      </c>
      <c r="C257" s="383">
        <f>SUM(C254:C256)</f>
        <v>0</v>
      </c>
      <c r="D257" s="382"/>
      <c r="E257" s="28"/>
      <c r="F257" s="28"/>
      <c r="G257" s="28"/>
      <c r="H257" s="28"/>
      <c r="I257" s="28"/>
      <c r="J257" s="28"/>
      <c r="K257" s="28"/>
      <c r="L257" s="28"/>
      <c r="M257" s="28"/>
      <c r="N257" s="28"/>
      <c r="O257" s="28"/>
      <c r="P257" s="28"/>
      <c r="Q257" s="28"/>
      <c r="R257" s="28"/>
      <c r="S257" s="290"/>
    </row>
    <row r="258" spans="2:19" x14ac:dyDescent="0.15">
      <c r="B258" s="384"/>
      <c r="C258" s="383"/>
      <c r="D258" s="382"/>
      <c r="E258" s="28"/>
      <c r="F258" s="28"/>
      <c r="G258" s="28"/>
      <c r="H258" s="28"/>
      <c r="I258" s="28"/>
      <c r="J258" s="28"/>
      <c r="K258" s="28"/>
      <c r="L258" s="28"/>
      <c r="M258" s="28"/>
      <c r="N258" s="28"/>
      <c r="O258" s="28"/>
      <c r="P258" s="28"/>
      <c r="Q258" s="28"/>
      <c r="R258" s="28"/>
      <c r="S258" s="290"/>
    </row>
    <row r="259" spans="2:19" x14ac:dyDescent="0.15">
      <c r="B259" s="384"/>
      <c r="C259" s="383"/>
      <c r="D259" s="382"/>
      <c r="E259" s="28"/>
      <c r="F259" s="28"/>
      <c r="G259" s="28"/>
      <c r="H259" s="28"/>
      <c r="I259" s="28"/>
      <c r="J259" s="28"/>
      <c r="K259" s="28"/>
      <c r="L259" s="28"/>
      <c r="M259" s="28"/>
      <c r="N259" s="28"/>
      <c r="O259" s="28"/>
      <c r="P259" s="28"/>
      <c r="Q259" s="28"/>
      <c r="R259" s="28"/>
      <c r="S259" s="290"/>
    </row>
    <row r="260" spans="2:19" x14ac:dyDescent="0.15">
      <c r="B260" s="389"/>
      <c r="C260" s="390"/>
      <c r="D260" s="390"/>
      <c r="E260" s="390"/>
      <c r="F260" s="390"/>
      <c r="G260" s="390"/>
      <c r="H260" s="390"/>
      <c r="I260" s="390"/>
      <c r="J260" s="390"/>
      <c r="K260" s="390"/>
      <c r="L260" s="390"/>
      <c r="M260" s="390"/>
      <c r="N260" s="390"/>
      <c r="O260" s="390"/>
      <c r="P260" s="390"/>
      <c r="Q260" s="390"/>
      <c r="R260" s="390"/>
      <c r="S260" s="391"/>
    </row>
    <row r="261" spans="2:19" x14ac:dyDescent="0.15"/>
    <row r="262" spans="2:19" x14ac:dyDescent="0.15"/>
    <row r="263" spans="2:19" x14ac:dyDescent="0.15"/>
    <row r="264" spans="2:19" x14ac:dyDescent="0.15"/>
  </sheetData>
  <sheetProtection algorithmName="SHA-512" hashValue="06KgDOvCDUOGASH9aJNW9MBBGQ6qNM/Wh1WTZk0VB66F0tUSP+GQHvJ3NPWsk5x575FTScbkWRsATDwPdR613g==" saltValue="FwV8OC7RR+gpG1MsyR/oOw==" spinCount="100000" sheet="1" objects="1" scenarios="1"/>
  <protectedRanges>
    <protectedRange algorithmName="SHA-512" hashValue="n6RwP11KSexJQw3QYPO3wPLssl4QlDmpg0Y48SsVzSlQ5/qjWPrBazxTelNRSQFId3p852OXiJ3nxarrm5305A==" saltValue="VV6Ka6DGFJjln5D4DSpgQg==" spinCount="100000" sqref="C71 B75:C75 C79 C83 C102 C104:C105 C117:D117 D129:D130 E126 E131:E132 E134:E135 C145:C146 C155:C156 D157:E157 D160:E160 C162 C126:C135 F133:G133 D58:R59 B73:C73 D64:R64" name="Input"/>
    <protectedRange algorithmName="SHA-512" hashValue="zrr1YC170iD4z5ngO6i+dvye2WxwMuZwyCItKXOM0Fb0EC895yDhie8vErJXeoL6fSMcx6aoO1sn5XcoWfI8lg==" saltValue="T/jZUAo6mJPMXMKTIHv+sw==" spinCount="100000" sqref="C169:G170" name="Inputcellen_1"/>
  </protectedRanges>
  <mergeCells count="4">
    <mergeCell ref="G192:I192"/>
    <mergeCell ref="G193:I193"/>
    <mergeCell ref="D138:E138"/>
    <mergeCell ref="I127:W127"/>
  </mergeCells>
  <conditionalFormatting sqref="C65">
    <cfRule type="cellIs" dxfId="39" priority="11" operator="greaterThan">
      <formula>1</formula>
    </cfRule>
    <cfRule type="cellIs" dxfId="38" priority="12" operator="lessThan">
      <formula>1</formula>
    </cfRule>
    <cfRule type="cellIs" dxfId="37" priority="13" operator="equal">
      <formula>1</formula>
    </cfRule>
  </conditionalFormatting>
  <conditionalFormatting sqref="E117">
    <cfRule type="cellIs" dxfId="36" priority="8" operator="greaterThan">
      <formula>1</formula>
    </cfRule>
    <cfRule type="cellIs" dxfId="35" priority="9" operator="lessThan">
      <formula>1</formula>
    </cfRule>
    <cfRule type="cellIs" dxfId="34" priority="10" operator="equal">
      <formula>1</formula>
    </cfRule>
  </conditionalFormatting>
  <conditionalFormatting sqref="C9">
    <cfRule type="cellIs" dxfId="33" priority="6" operator="lessThan">
      <formula>1</formula>
    </cfRule>
    <cfRule type="cellIs" dxfId="32" priority="7" operator="equal">
      <formula>1</formula>
    </cfRule>
  </conditionalFormatting>
  <conditionalFormatting sqref="C8">
    <cfRule type="cellIs" dxfId="31" priority="4" operator="lessThan">
      <formula>1</formula>
    </cfRule>
    <cfRule type="cellIs" dxfId="30" priority="5" operator="equal">
      <formula>1</formula>
    </cfRule>
  </conditionalFormatting>
  <conditionalFormatting sqref="C83">
    <cfRule type="expression" dxfId="29" priority="3">
      <formula>C79="Berekening"</formula>
    </cfRule>
  </conditionalFormatting>
  <conditionalFormatting sqref="C91:C92 C94:C96 C98 C101:C105">
    <cfRule type="expression" dxfId="28" priority="2">
      <formula>$C$79="Opslag"</formula>
    </cfRule>
  </conditionalFormatting>
  <conditionalFormatting sqref="D64:R64">
    <cfRule type="expression" dxfId="27" priority="1">
      <formula>OR(D58="",D59="")</formula>
    </cfRule>
  </conditionalFormatting>
  <dataValidations count="1">
    <dataValidation type="list" allowBlank="1" showInputMessage="1" showErrorMessage="1" sqref="C79" xr:uid="{04552061-78BC-496D-BDC8-45CC22827115}">
      <formula1>Pensioen_dropdown</formula1>
    </dataValidation>
  </dataValidations>
  <hyperlinks>
    <hyperlink ref="B14" location="'1. Integraal uurtarief-GGZ&amp;RIBW'!B42" display="Salarislasten per uur" xr:uid="{E4A466BC-DF94-450A-88AC-6FD93DB6F3B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E1D908-0436-497E-AE1E-11A284F10802}">
          <x14:formula1>
            <xm:f>Data_overig!$A$7:$A$8</xm:f>
          </x14:formula1>
          <xm:sqref>C126:C135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B49B-7153-4DEC-8076-35683D77348D}">
  <sheetPr codeName="Blad7">
    <tabColor theme="7"/>
  </sheetPr>
  <dimension ref="A1:AF262"/>
  <sheetViews>
    <sheetView showGridLines="0" topLeftCell="A118" zoomScaleNormal="100" workbookViewId="0">
      <selection activeCell="D159" sqref="D159"/>
    </sheetView>
  </sheetViews>
  <sheetFormatPr defaultColWidth="0" defaultRowHeight="10.5" zeroHeight="1" x14ac:dyDescent="0.15"/>
  <cols>
    <col min="1" max="1" width="9" style="1" customWidth="1"/>
    <col min="2" max="2" width="46.125" style="1" customWidth="1"/>
    <col min="3" max="3" width="9" style="1" customWidth="1"/>
    <col min="4" max="4" width="11.25" style="1" bestFit="1" customWidth="1"/>
    <col min="5" max="32" width="9" style="1" customWidth="1"/>
    <col min="33" max="16384" width="9" style="1" hidden="1"/>
  </cols>
  <sheetData>
    <row r="1" spans="1:30" s="215" customFormat="1" ht="16.5" x14ac:dyDescent="0.3">
      <c r="A1" s="139" t="s">
        <v>303</v>
      </c>
      <c r="B1" s="214"/>
    </row>
    <row r="2" spans="1:30" s="5" customFormat="1" x14ac:dyDescent="0.15">
      <c r="A2" s="216"/>
    </row>
    <row r="3" spans="1:30" s="5" customFormat="1" x14ac:dyDescent="0.15">
      <c r="A3" s="216"/>
      <c r="B3" s="176" t="s">
        <v>38</v>
      </c>
      <c r="C3" s="145"/>
      <c r="K3" s="44"/>
      <c r="L3" s="4"/>
    </row>
    <row r="4" spans="1:30" s="5" customFormat="1" x14ac:dyDescent="0.15">
      <c r="A4" s="216"/>
      <c r="B4" s="12" t="s">
        <v>117</v>
      </c>
      <c r="C4" s="3"/>
      <c r="K4" s="4"/>
    </row>
    <row r="5" spans="1:30" s="5" customFormat="1" x14ac:dyDescent="0.15">
      <c r="A5" s="216"/>
      <c r="B5" s="12" t="s">
        <v>101</v>
      </c>
      <c r="C5" s="117"/>
      <c r="K5" s="4"/>
    </row>
    <row r="6" spans="1:30" s="5" customFormat="1" x14ac:dyDescent="0.15">
      <c r="A6" s="216"/>
      <c r="B6" s="12" t="s">
        <v>119</v>
      </c>
      <c r="C6" s="426"/>
      <c r="J6" s="4"/>
      <c r="K6" s="4"/>
      <c r="L6" s="4"/>
    </row>
    <row r="7" spans="1:30" s="5" customFormat="1" x14ac:dyDescent="0.15">
      <c r="A7" s="216"/>
      <c r="B7" s="12" t="s">
        <v>39</v>
      </c>
      <c r="C7" s="118"/>
      <c r="J7" s="4"/>
      <c r="K7" s="4"/>
      <c r="L7" s="4"/>
    </row>
    <row r="8" spans="1:30" s="5" customFormat="1" x14ac:dyDescent="0.15">
      <c r="A8" s="216"/>
      <c r="B8" s="12" t="s">
        <v>178</v>
      </c>
      <c r="C8" s="120">
        <v>1</v>
      </c>
      <c r="J8" s="4"/>
      <c r="K8" s="4"/>
      <c r="L8" s="4"/>
    </row>
    <row r="9" spans="1:30" s="5" customFormat="1" x14ac:dyDescent="0.15">
      <c r="A9" s="216"/>
      <c r="B9" s="7" t="s">
        <v>179</v>
      </c>
      <c r="C9" s="120">
        <v>0.9</v>
      </c>
      <c r="J9" s="4"/>
      <c r="K9" s="4"/>
      <c r="L9" s="4"/>
    </row>
    <row r="10" spans="1:30" s="5" customFormat="1" x14ac:dyDescent="0.15">
      <c r="A10" s="216"/>
      <c r="J10" s="4"/>
      <c r="K10" s="4"/>
      <c r="L10" s="4"/>
    </row>
    <row r="11" spans="1:30" s="221" customFormat="1" ht="16.5" x14ac:dyDescent="0.3">
      <c r="A11" s="220" t="s">
        <v>174</v>
      </c>
      <c r="C11" s="220"/>
    </row>
    <row r="12" spans="1:30" s="5" customFormat="1" x14ac:dyDescent="0.15">
      <c r="A12" s="222"/>
      <c r="C12" s="222"/>
    </row>
    <row r="13" spans="1:30" s="5" customFormat="1" x14ac:dyDescent="0.15">
      <c r="A13" s="222"/>
      <c r="B13" s="223" t="s">
        <v>295</v>
      </c>
      <c r="C13" s="224"/>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6"/>
    </row>
    <row r="14" spans="1:30" s="5" customFormat="1" x14ac:dyDescent="0.15">
      <c r="A14" s="222"/>
      <c r="B14" s="227" t="s">
        <v>40</v>
      </c>
      <c r="C14" s="228"/>
      <c r="D14" s="229"/>
      <c r="E14" s="229"/>
      <c r="F14" s="229"/>
      <c r="G14" s="229"/>
      <c r="H14" s="229"/>
      <c r="I14" s="229"/>
      <c r="J14" s="229"/>
      <c r="K14" s="229"/>
      <c r="L14" s="229"/>
      <c r="M14" s="229"/>
      <c r="N14" s="229"/>
      <c r="O14" s="229"/>
      <c r="P14" s="229"/>
      <c r="Q14" s="229"/>
      <c r="R14" s="229"/>
      <c r="S14" s="230"/>
      <c r="T14" s="230"/>
      <c r="U14" s="230"/>
      <c r="V14" s="230"/>
      <c r="W14" s="230"/>
      <c r="X14" s="230"/>
      <c r="Y14" s="230"/>
      <c r="Z14" s="230"/>
      <c r="AA14" s="230"/>
      <c r="AB14" s="230"/>
      <c r="AC14" s="230"/>
      <c r="AD14" s="231"/>
    </row>
    <row r="15" spans="1:30" s="5" customFormat="1" x14ac:dyDescent="0.15">
      <c r="A15" s="222"/>
      <c r="B15" s="232"/>
      <c r="C15" s="233"/>
      <c r="D15" s="233"/>
      <c r="E15" s="233"/>
      <c r="F15" s="233"/>
      <c r="G15" s="233"/>
      <c r="H15" s="233"/>
      <c r="I15" s="233"/>
      <c r="J15" s="233"/>
      <c r="K15" s="233"/>
      <c r="L15" s="233"/>
      <c r="M15" s="233"/>
      <c r="N15" s="233"/>
      <c r="O15" s="233"/>
      <c r="P15" s="233"/>
      <c r="Q15" s="233"/>
      <c r="R15" s="233"/>
      <c r="S15" s="233"/>
      <c r="AD15" s="6"/>
    </row>
    <row r="16" spans="1:30" s="5" customFormat="1" x14ac:dyDescent="0.15">
      <c r="A16" s="222"/>
      <c r="B16" s="234" t="s">
        <v>164</v>
      </c>
      <c r="C16" s="235" t="s">
        <v>199</v>
      </c>
      <c r="D16" s="25"/>
      <c r="E16" s="25"/>
      <c r="AD16" s="6"/>
    </row>
    <row r="17" spans="1:30" s="5" customFormat="1" x14ac:dyDescent="0.15">
      <c r="A17" s="222"/>
      <c r="B17" s="12"/>
      <c r="AD17" s="6"/>
    </row>
    <row r="18" spans="1:30" s="5" customFormat="1" x14ac:dyDescent="0.15">
      <c r="A18" s="222"/>
      <c r="B18" s="236" t="s">
        <v>11</v>
      </c>
      <c r="C18" s="237"/>
      <c r="D18" s="238">
        <f>IF(D57="","",D57)</f>
        <v>1</v>
      </c>
      <c r="E18" s="238">
        <f t="shared" ref="E18:R18" si="0">IF(E57="","",E57)</f>
        <v>2</v>
      </c>
      <c r="F18" s="238">
        <f t="shared" si="0"/>
        <v>3</v>
      </c>
      <c r="G18" s="238">
        <f t="shared" si="0"/>
        <v>4</v>
      </c>
      <c r="H18" s="238">
        <f t="shared" si="0"/>
        <v>5</v>
      </c>
      <c r="I18" s="238">
        <f t="shared" si="0"/>
        <v>6</v>
      </c>
      <c r="J18" s="238">
        <f t="shared" si="0"/>
        <v>7</v>
      </c>
      <c r="K18" s="238">
        <f t="shared" si="0"/>
        <v>8</v>
      </c>
      <c r="L18" s="238">
        <f t="shared" si="0"/>
        <v>9</v>
      </c>
      <c r="M18" s="238">
        <f t="shared" si="0"/>
        <v>10</v>
      </c>
      <c r="N18" s="238">
        <f t="shared" si="0"/>
        <v>11</v>
      </c>
      <c r="O18" s="238">
        <f t="shared" si="0"/>
        <v>12</v>
      </c>
      <c r="P18" s="238">
        <f t="shared" si="0"/>
        <v>13</v>
      </c>
      <c r="Q18" s="238">
        <f t="shared" si="0"/>
        <v>14</v>
      </c>
      <c r="R18" s="239">
        <f t="shared" si="0"/>
        <v>15</v>
      </c>
      <c r="S18" s="240" t="s">
        <v>76</v>
      </c>
      <c r="AD18" s="6"/>
    </row>
    <row r="19" spans="1:30" s="5" customFormat="1" x14ac:dyDescent="0.15">
      <c r="A19" s="222"/>
      <c r="B19" s="236" t="s">
        <v>198</v>
      </c>
      <c r="C19" s="237"/>
      <c r="D19" s="238">
        <f t="shared" ref="D19:R19" si="1">IF(D58="","",D58)</f>
        <v>5</v>
      </c>
      <c r="E19" s="238">
        <f t="shared" si="1"/>
        <v>5</v>
      </c>
      <c r="F19" s="238">
        <f t="shared" si="1"/>
        <v>5</v>
      </c>
      <c r="G19" s="238">
        <f t="shared" si="1"/>
        <v>5</v>
      </c>
      <c r="H19" s="238">
        <f t="shared" si="1"/>
        <v>5</v>
      </c>
      <c r="I19" s="238">
        <f t="shared" si="1"/>
        <v>5</v>
      </c>
      <c r="J19" s="238">
        <f t="shared" si="1"/>
        <v>5</v>
      </c>
      <c r="K19" s="238">
        <f t="shared" si="1"/>
        <v>5</v>
      </c>
      <c r="L19" s="238">
        <f t="shared" si="1"/>
        <v>5</v>
      </c>
      <c r="M19" s="238">
        <f t="shared" si="1"/>
        <v>5</v>
      </c>
      <c r="N19" s="238">
        <f t="shared" si="1"/>
        <v>5</v>
      </c>
      <c r="O19" s="238">
        <f t="shared" si="1"/>
        <v>5</v>
      </c>
      <c r="P19" s="238">
        <f t="shared" si="1"/>
        <v>5</v>
      </c>
      <c r="Q19" s="238">
        <f t="shared" si="1"/>
        <v>5</v>
      </c>
      <c r="R19" s="239">
        <f t="shared" si="1"/>
        <v>5</v>
      </c>
      <c r="S19" s="240"/>
      <c r="AD19" s="6"/>
    </row>
    <row r="20" spans="1:30" s="5" customFormat="1" x14ac:dyDescent="0.15">
      <c r="A20" s="222"/>
      <c r="B20" s="241" t="s">
        <v>85</v>
      </c>
      <c r="C20" s="242"/>
      <c r="D20" s="244">
        <f>D61</f>
        <v>13.762820512820513</v>
      </c>
      <c r="E20" s="244">
        <f t="shared" ref="E20:R20" si="2">E61</f>
        <v>14.102564102564102</v>
      </c>
      <c r="F20" s="244">
        <f t="shared" si="2"/>
        <v>14.455128205128204</v>
      </c>
      <c r="G20" s="244">
        <f t="shared" si="2"/>
        <v>15.839743589743589</v>
      </c>
      <c r="H20" s="244">
        <f t="shared" si="2"/>
        <v>16.28846153846154</v>
      </c>
      <c r="I20" s="244">
        <f t="shared" si="2"/>
        <v>18.256410256410255</v>
      </c>
      <c r="J20" s="244">
        <f>J61</f>
        <v>19.51923076923077</v>
      </c>
      <c r="K20" s="244">
        <f t="shared" si="2"/>
        <v>21.141025641025642</v>
      </c>
      <c r="L20" s="244">
        <f t="shared" si="2"/>
        <v>22.685897435897434</v>
      </c>
      <c r="M20" s="244">
        <f t="shared" si="2"/>
        <v>24.21153846153846</v>
      </c>
      <c r="N20" s="244">
        <f t="shared" si="2"/>
        <v>26.743589743589745</v>
      </c>
      <c r="O20" s="244">
        <f>O61</f>
        <v>29.48076923076923</v>
      </c>
      <c r="P20" s="244">
        <f t="shared" si="2"/>
        <v>32.71153846153846</v>
      </c>
      <c r="Q20" s="244">
        <f t="shared" si="2"/>
        <v>35.019230769230766</v>
      </c>
      <c r="R20" s="244">
        <f t="shared" si="2"/>
        <v>37.551282051282051</v>
      </c>
      <c r="S20" s="245"/>
      <c r="AD20" s="6"/>
    </row>
    <row r="21" spans="1:30" s="5" customFormat="1" x14ac:dyDescent="0.15">
      <c r="A21" s="222"/>
      <c r="B21" s="241" t="s">
        <v>57</v>
      </c>
      <c r="C21" s="409">
        <f>C66</f>
        <v>8.3000000000000004E-2</v>
      </c>
      <c r="D21" s="244">
        <f>IFERROR(IF(D$20*$C21&lt;$C$68,$C$68,$C21*D$20),"")</f>
        <v>1.1423141025641026</v>
      </c>
      <c r="E21" s="244">
        <f t="shared" ref="E21:R21" si="3">IFERROR(IF(E$20*$C21&lt;$C$68,$C$68,$C21*E$20),"")</f>
        <v>1.1705128205128206</v>
      </c>
      <c r="F21" s="244">
        <f t="shared" si="3"/>
        <v>1.199775641025641</v>
      </c>
      <c r="G21" s="244">
        <f t="shared" si="3"/>
        <v>1.314698717948718</v>
      </c>
      <c r="H21" s="244">
        <f t="shared" si="3"/>
        <v>1.3519423076923078</v>
      </c>
      <c r="I21" s="244">
        <f t="shared" si="3"/>
        <v>1.5152820512820513</v>
      </c>
      <c r="J21" s="244">
        <f t="shared" si="3"/>
        <v>1.620096153846154</v>
      </c>
      <c r="K21" s="244">
        <f t="shared" si="3"/>
        <v>1.7547051282051285</v>
      </c>
      <c r="L21" s="244">
        <f t="shared" si="3"/>
        <v>1.882929487179487</v>
      </c>
      <c r="M21" s="244">
        <f t="shared" si="3"/>
        <v>2.0095576923076921</v>
      </c>
      <c r="N21" s="244">
        <f t="shared" si="3"/>
        <v>2.2197179487179488</v>
      </c>
      <c r="O21" s="244">
        <f t="shared" si="3"/>
        <v>2.4469038461538464</v>
      </c>
      <c r="P21" s="244">
        <f t="shared" si="3"/>
        <v>2.7150576923076923</v>
      </c>
      <c r="Q21" s="244">
        <f t="shared" si="3"/>
        <v>2.9065961538461536</v>
      </c>
      <c r="R21" s="244">
        <f t="shared" si="3"/>
        <v>3.1167564102564103</v>
      </c>
      <c r="S21" s="245"/>
      <c r="AD21" s="6"/>
    </row>
    <row r="22" spans="1:30" s="5" customFormat="1" x14ac:dyDescent="0.15">
      <c r="A22" s="222"/>
      <c r="B22" s="241" t="s">
        <v>56</v>
      </c>
      <c r="C22" s="410">
        <f>C70</f>
        <v>0.08</v>
      </c>
      <c r="D22" s="244">
        <f>IFERROR(IF(D20*$C22&lt;$C$72,$C$72,D20*$C22),"")</f>
        <v>1.168626198083067</v>
      </c>
      <c r="E22" s="244">
        <f t="shared" ref="E22:R22" si="4">IFERROR(IF(E20*$C22&lt;$C$72,$C$72,E20*$C22),"")</f>
        <v>1.168626198083067</v>
      </c>
      <c r="F22" s="244">
        <f t="shared" si="4"/>
        <v>1.168626198083067</v>
      </c>
      <c r="G22" s="244">
        <f t="shared" si="4"/>
        <v>1.2671794871794873</v>
      </c>
      <c r="H22" s="244">
        <f t="shared" si="4"/>
        <v>1.3030769230769232</v>
      </c>
      <c r="I22" s="244">
        <f t="shared" si="4"/>
        <v>1.4605128205128204</v>
      </c>
      <c r="J22" s="244">
        <f t="shared" si="4"/>
        <v>1.5615384615384615</v>
      </c>
      <c r="K22" s="244">
        <f t="shared" si="4"/>
        <v>1.6912820512820514</v>
      </c>
      <c r="L22" s="244">
        <f t="shared" si="4"/>
        <v>1.8148717948717947</v>
      </c>
      <c r="M22" s="244">
        <f t="shared" si="4"/>
        <v>1.9369230769230767</v>
      </c>
      <c r="N22" s="244">
        <f t="shared" si="4"/>
        <v>2.1394871794871797</v>
      </c>
      <c r="O22" s="244">
        <f t="shared" si="4"/>
        <v>2.3584615384615386</v>
      </c>
      <c r="P22" s="244">
        <f t="shared" si="4"/>
        <v>2.6169230769230767</v>
      </c>
      <c r="Q22" s="244">
        <f t="shared" si="4"/>
        <v>2.8015384615384615</v>
      </c>
      <c r="R22" s="244">
        <f t="shared" si="4"/>
        <v>3.0041025641025643</v>
      </c>
      <c r="S22" s="246"/>
      <c r="AD22" s="6"/>
    </row>
    <row r="23" spans="1:30" s="5" customFormat="1" x14ac:dyDescent="0.15">
      <c r="A23" s="222"/>
      <c r="B23" s="247" t="s">
        <v>58</v>
      </c>
      <c r="C23" s="410">
        <f>C74</f>
        <v>0</v>
      </c>
      <c r="D23" s="248">
        <f>IFERROR(D$20*$C23,"")</f>
        <v>0</v>
      </c>
      <c r="E23" s="248">
        <f t="shared" ref="E23:R23" si="5">IFERROR(E$20*$C23,"")</f>
        <v>0</v>
      </c>
      <c r="F23" s="248">
        <f t="shared" si="5"/>
        <v>0</v>
      </c>
      <c r="G23" s="248">
        <f t="shared" si="5"/>
        <v>0</v>
      </c>
      <c r="H23" s="248">
        <f t="shared" si="5"/>
        <v>0</v>
      </c>
      <c r="I23" s="248">
        <f t="shared" si="5"/>
        <v>0</v>
      </c>
      <c r="J23" s="248">
        <f t="shared" si="5"/>
        <v>0</v>
      </c>
      <c r="K23" s="248">
        <f t="shared" si="5"/>
        <v>0</v>
      </c>
      <c r="L23" s="248">
        <f t="shared" si="5"/>
        <v>0</v>
      </c>
      <c r="M23" s="248">
        <f t="shared" si="5"/>
        <v>0</v>
      </c>
      <c r="N23" s="248">
        <f t="shared" si="5"/>
        <v>0</v>
      </c>
      <c r="O23" s="248">
        <f t="shared" si="5"/>
        <v>0</v>
      </c>
      <c r="P23" s="248">
        <f t="shared" si="5"/>
        <v>0</v>
      </c>
      <c r="Q23" s="248">
        <f t="shared" si="5"/>
        <v>0</v>
      </c>
      <c r="R23" s="248">
        <f t="shared" si="5"/>
        <v>0</v>
      </c>
      <c r="S23" s="246"/>
      <c r="AD23" s="6"/>
    </row>
    <row r="24" spans="1:30" s="5" customFormat="1" ht="11.25" thickBot="1" x14ac:dyDescent="0.2">
      <c r="A24" s="222"/>
      <c r="B24" s="249" t="s">
        <v>185</v>
      </c>
      <c r="C24" s="411"/>
      <c r="D24" s="244">
        <f>IF(D20="","",$C$76/CAO_SociaalWerk!$D$9)</f>
        <v>0</v>
      </c>
      <c r="E24" s="244">
        <f>IF(E20="","",$C$76/CAO_SociaalWerk!$D$9)</f>
        <v>0</v>
      </c>
      <c r="F24" s="244">
        <f>IF(F20="","",$C$76/CAO_SociaalWerk!$D$9)</f>
        <v>0</v>
      </c>
      <c r="G24" s="244">
        <f>IF(G20="","",$C$76/CAO_SociaalWerk!$D$9)</f>
        <v>0</v>
      </c>
      <c r="H24" s="244">
        <f>IF(H20="","",$C$76/CAO_SociaalWerk!$D$9)</f>
        <v>0</v>
      </c>
      <c r="I24" s="244">
        <f>IF(I20="","",$C$76/CAO_SociaalWerk!$D$9)</f>
        <v>0</v>
      </c>
      <c r="J24" s="244">
        <f>IF(J20="","",$C$76/CAO_SociaalWerk!$D$9)</f>
        <v>0</v>
      </c>
      <c r="K24" s="244">
        <f>IF(K20="","",$C$76/CAO_SociaalWerk!$D$9)</f>
        <v>0</v>
      </c>
      <c r="L24" s="244">
        <f>IF(L20="","",$C$76/CAO_SociaalWerk!$D$9)</f>
        <v>0</v>
      </c>
      <c r="M24" s="244">
        <f>IF(M20="","",$C$76/CAO_SociaalWerk!$D$9)</f>
        <v>0</v>
      </c>
      <c r="N24" s="244">
        <f>IF(N20="","",$C$76/CAO_SociaalWerk!$D$9)</f>
        <v>0</v>
      </c>
      <c r="O24" s="244">
        <f>IF(O20="","",$C$76/CAO_SociaalWerk!$D$9)</f>
        <v>0</v>
      </c>
      <c r="P24" s="244">
        <f>IF(P20="","",$C$76/CAO_SociaalWerk!$D$9)</f>
        <v>0</v>
      </c>
      <c r="Q24" s="244">
        <f>IF(Q20="","",$C$76/CAO_SociaalWerk!$D$9)</f>
        <v>0</v>
      </c>
      <c r="R24" s="244">
        <f>IF(R20="","",$C$76/CAO_SociaalWerk!$D$9)</f>
        <v>0</v>
      </c>
      <c r="S24" s="246"/>
      <c r="AD24" s="6"/>
    </row>
    <row r="25" spans="1:30" s="5" customFormat="1" ht="11.25" thickTop="1" x14ac:dyDescent="0.15">
      <c r="A25" s="222"/>
      <c r="B25" s="250" t="s">
        <v>73</v>
      </c>
      <c r="C25" s="251"/>
      <c r="D25" s="252">
        <f>SUM(D20:D24)</f>
        <v>16.073760813467683</v>
      </c>
      <c r="E25" s="252">
        <f>SUM(E20:E24)</f>
        <v>16.441703121159989</v>
      </c>
      <c r="F25" s="252">
        <f>SUM(F20:F24)</f>
        <v>16.823530044236911</v>
      </c>
      <c r="G25" s="252">
        <f>SUM(G20:G24)</f>
        <v>18.421621794871793</v>
      </c>
      <c r="H25" s="252">
        <f>SUM(H20:H24)</f>
        <v>18.943480769230771</v>
      </c>
      <c r="I25" s="252">
        <f t="shared" ref="I25:Q25" si="6">SUM(I20:I24)</f>
        <v>21.232205128205127</v>
      </c>
      <c r="J25" s="252">
        <f t="shared" si="6"/>
        <v>22.700865384615387</v>
      </c>
      <c r="K25" s="252">
        <f t="shared" si="6"/>
        <v>24.587012820512822</v>
      </c>
      <c r="L25" s="252">
        <f>SUM(L20:L24)</f>
        <v>26.383698717948718</v>
      </c>
      <c r="M25" s="252">
        <f t="shared" si="6"/>
        <v>28.158019230769227</v>
      </c>
      <c r="N25" s="252">
        <f t="shared" si="6"/>
        <v>31.102794871794874</v>
      </c>
      <c r="O25" s="252">
        <f t="shared" si="6"/>
        <v>34.286134615384618</v>
      </c>
      <c r="P25" s="252">
        <f t="shared" si="6"/>
        <v>38.043519230769235</v>
      </c>
      <c r="Q25" s="252">
        <f t="shared" si="6"/>
        <v>40.727365384615382</v>
      </c>
      <c r="R25" s="252">
        <f>SUM(R20:R24)</f>
        <v>43.672141025641025</v>
      </c>
      <c r="S25" s="245"/>
      <c r="AD25" s="6"/>
    </row>
    <row r="26" spans="1:30" s="5" customFormat="1" ht="11.25" thickBot="1" x14ac:dyDescent="0.2">
      <c r="A26" s="222"/>
      <c r="B26" s="253" t="s">
        <v>49</v>
      </c>
      <c r="C26" s="254"/>
      <c r="D26" s="255">
        <f>SUM(D20:D23)*D111</f>
        <v>0</v>
      </c>
      <c r="E26" s="255">
        <f>SUM(E20:E23)*E111</f>
        <v>0</v>
      </c>
      <c r="F26" s="255">
        <f t="shared" ref="F26:R26" si="7">SUM(F20:F23)*F111</f>
        <v>0</v>
      </c>
      <c r="G26" s="255">
        <f t="shared" si="7"/>
        <v>0</v>
      </c>
      <c r="H26" s="255">
        <f t="shared" si="7"/>
        <v>0</v>
      </c>
      <c r="I26" s="255">
        <f t="shared" si="7"/>
        <v>0</v>
      </c>
      <c r="J26" s="255">
        <f t="shared" si="7"/>
        <v>0</v>
      </c>
      <c r="K26" s="255">
        <f t="shared" si="7"/>
        <v>0</v>
      </c>
      <c r="L26" s="255">
        <f t="shared" si="7"/>
        <v>0</v>
      </c>
      <c r="M26" s="255">
        <f t="shared" si="7"/>
        <v>0</v>
      </c>
      <c r="N26" s="255">
        <f t="shared" si="7"/>
        <v>0</v>
      </c>
      <c r="O26" s="255">
        <f t="shared" si="7"/>
        <v>0</v>
      </c>
      <c r="P26" s="255">
        <f t="shared" si="7"/>
        <v>0</v>
      </c>
      <c r="Q26" s="255">
        <f t="shared" si="7"/>
        <v>0</v>
      </c>
      <c r="R26" s="255">
        <f t="shared" si="7"/>
        <v>0</v>
      </c>
      <c r="S26" s="246"/>
      <c r="AD26" s="6"/>
    </row>
    <row r="27" spans="1:30" s="5" customFormat="1" ht="12" thickTop="1" thickBot="1" x14ac:dyDescent="0.2">
      <c r="A27" s="222"/>
      <c r="B27" s="256" t="s">
        <v>75</v>
      </c>
      <c r="C27" s="257"/>
      <c r="D27" s="258">
        <f>SUM(D25:D26)</f>
        <v>16.073760813467683</v>
      </c>
      <c r="E27" s="258">
        <f>SUM(E25:E26)</f>
        <v>16.441703121159989</v>
      </c>
      <c r="F27" s="258">
        <f>SUM(F25:F26)</f>
        <v>16.823530044236911</v>
      </c>
      <c r="G27" s="258">
        <f>SUM(G25:G26)</f>
        <v>18.421621794871793</v>
      </c>
      <c r="H27" s="258">
        <f>SUM(H25:H26)</f>
        <v>18.943480769230771</v>
      </c>
      <c r="I27" s="258">
        <f t="shared" ref="I27" si="8">SUM(I25:I26)</f>
        <v>21.232205128205127</v>
      </c>
      <c r="J27" s="258">
        <f t="shared" ref="J27:O27" si="9">SUM(J25:J26)</f>
        <v>22.700865384615387</v>
      </c>
      <c r="K27" s="258">
        <f>SUM(K25:K26)</f>
        <v>24.587012820512822</v>
      </c>
      <c r="L27" s="258">
        <f>SUM(L25:L26)</f>
        <v>26.383698717948718</v>
      </c>
      <c r="M27" s="258">
        <f>SUM(M25:M26)</f>
        <v>28.158019230769227</v>
      </c>
      <c r="N27" s="258">
        <f>SUM(N25:N26)</f>
        <v>31.102794871794874</v>
      </c>
      <c r="O27" s="258">
        <f t="shared" si="9"/>
        <v>34.286134615384618</v>
      </c>
      <c r="P27" s="258">
        <f>SUM(P25:P26)</f>
        <v>38.043519230769235</v>
      </c>
      <c r="Q27" s="258">
        <f>SUM(Q25:Q26)</f>
        <v>40.727365384615382</v>
      </c>
      <c r="R27" s="258">
        <f>SUM(R25:R26)</f>
        <v>43.672141025641025</v>
      </c>
      <c r="S27" s="246"/>
      <c r="AD27" s="6"/>
    </row>
    <row r="28" spans="1:30" s="5" customFormat="1" ht="11.25" thickTop="1" x14ac:dyDescent="0.15">
      <c r="A28" s="222"/>
      <c r="B28" s="259" t="s">
        <v>282</v>
      </c>
      <c r="C28" s="430">
        <f>D139</f>
        <v>0.88264110756123526</v>
      </c>
      <c r="D28" s="252">
        <f>D27/$C28</f>
        <v>18.210981423559552</v>
      </c>
      <c r="E28" s="252">
        <f>E27/$C28</f>
        <v>18.627846562221563</v>
      </c>
      <c r="F28" s="252">
        <f>F27/$C28</f>
        <v>19.060442460833084</v>
      </c>
      <c r="G28" s="252">
        <f>G27/$C28</f>
        <v>20.871021797037422</v>
      </c>
      <c r="H28" s="252">
        <f>H27/$C28</f>
        <v>21.462268873440753</v>
      </c>
      <c r="I28" s="252">
        <f t="shared" ref="I28:M28" si="10">I27/$C28</f>
        <v>24.055309622809624</v>
      </c>
      <c r="J28" s="252">
        <f t="shared" si="10"/>
        <v>25.719247823544706</v>
      </c>
      <c r="K28" s="252">
        <f t="shared" si="10"/>
        <v>27.856183685402438</v>
      </c>
      <c r="L28" s="252">
        <f t="shared" si="10"/>
        <v>29.891762905591033</v>
      </c>
      <c r="M28" s="252">
        <f t="shared" si="10"/>
        <v>31.902002965362339</v>
      </c>
      <c r="N28" s="252">
        <f>N27/$C28</f>
        <v>35.238325753638257</v>
      </c>
      <c r="O28" s="252">
        <f>O27/$C28</f>
        <v>38.84493291969855</v>
      </c>
      <c r="P28" s="252">
        <f>P27/$C28</f>
        <v>43.101911869802507</v>
      </c>
      <c r="Q28" s="252">
        <f>Q27/$C28</f>
        <v>46.142611119876747</v>
      </c>
      <c r="R28" s="252">
        <f>R27/$C28</f>
        <v>49.478933908152662</v>
      </c>
      <c r="AD28" s="6"/>
    </row>
    <row r="29" spans="1:30" s="5" customFormat="1" ht="11.25" thickBot="1" x14ac:dyDescent="0.2">
      <c r="A29" s="222"/>
      <c r="B29" s="260" t="s">
        <v>283</v>
      </c>
      <c r="C29" s="254"/>
      <c r="D29" s="255">
        <f>IF(D20="","",$C$148)</f>
        <v>0</v>
      </c>
      <c r="E29" s="255">
        <f t="shared" ref="E29:R29" si="11">IF(E20="","",$C$148)</f>
        <v>0</v>
      </c>
      <c r="F29" s="255">
        <f t="shared" si="11"/>
        <v>0</v>
      </c>
      <c r="G29" s="255">
        <f t="shared" si="11"/>
        <v>0</v>
      </c>
      <c r="H29" s="255">
        <f t="shared" si="11"/>
        <v>0</v>
      </c>
      <c r="I29" s="255">
        <f t="shared" si="11"/>
        <v>0</v>
      </c>
      <c r="J29" s="255">
        <f t="shared" si="11"/>
        <v>0</v>
      </c>
      <c r="K29" s="255">
        <f t="shared" si="11"/>
        <v>0</v>
      </c>
      <c r="L29" s="255">
        <f t="shared" si="11"/>
        <v>0</v>
      </c>
      <c r="M29" s="255">
        <f t="shared" si="11"/>
        <v>0</v>
      </c>
      <c r="N29" s="255">
        <f t="shared" si="11"/>
        <v>0</v>
      </c>
      <c r="O29" s="255">
        <f t="shared" si="11"/>
        <v>0</v>
      </c>
      <c r="P29" s="255">
        <f t="shared" si="11"/>
        <v>0</v>
      </c>
      <c r="Q29" s="255">
        <f t="shared" si="11"/>
        <v>0</v>
      </c>
      <c r="R29" s="255">
        <f t="shared" si="11"/>
        <v>0</v>
      </c>
      <c r="AD29" s="6"/>
    </row>
    <row r="30" spans="1:30" s="5" customFormat="1" ht="11.25" thickTop="1" x14ac:dyDescent="0.15">
      <c r="A30" s="222"/>
      <c r="B30" s="256" t="s">
        <v>122</v>
      </c>
      <c r="C30" s="257"/>
      <c r="D30" s="258">
        <f>SUM(D28:D29)</f>
        <v>18.210981423559552</v>
      </c>
      <c r="E30" s="258">
        <f>SUM(E28:E29)</f>
        <v>18.627846562221563</v>
      </c>
      <c r="F30" s="258">
        <f t="shared" ref="F30:R30" si="12">SUM(F28:F29)</f>
        <v>19.060442460833084</v>
      </c>
      <c r="G30" s="258">
        <f t="shared" si="12"/>
        <v>20.871021797037422</v>
      </c>
      <c r="H30" s="258">
        <f>SUM(H28:H29)</f>
        <v>21.462268873440753</v>
      </c>
      <c r="I30" s="258">
        <f>SUM(I28:I29)</f>
        <v>24.055309622809624</v>
      </c>
      <c r="J30" s="258">
        <f t="shared" si="12"/>
        <v>25.719247823544706</v>
      </c>
      <c r="K30" s="258">
        <f t="shared" si="12"/>
        <v>27.856183685402438</v>
      </c>
      <c r="L30" s="258">
        <f t="shared" si="12"/>
        <v>29.891762905591033</v>
      </c>
      <c r="M30" s="258">
        <f t="shared" si="12"/>
        <v>31.902002965362339</v>
      </c>
      <c r="N30" s="258">
        <f t="shared" si="12"/>
        <v>35.238325753638257</v>
      </c>
      <c r="O30" s="258">
        <f t="shared" si="12"/>
        <v>38.84493291969855</v>
      </c>
      <c r="P30" s="258">
        <f t="shared" si="12"/>
        <v>43.101911869802507</v>
      </c>
      <c r="Q30" s="258">
        <f t="shared" si="12"/>
        <v>46.142611119876747</v>
      </c>
      <c r="R30" s="258">
        <f t="shared" si="12"/>
        <v>49.478933908152662</v>
      </c>
      <c r="AD30" s="6"/>
    </row>
    <row r="31" spans="1:30" s="5" customFormat="1" x14ac:dyDescent="0.15">
      <c r="A31" s="222"/>
      <c r="B31" s="262"/>
      <c r="C31" s="263"/>
      <c r="D31" s="217"/>
      <c r="E31" s="217"/>
      <c r="F31" s="237"/>
      <c r="G31" s="237"/>
      <c r="H31" s="237"/>
      <c r="I31" s="237"/>
      <c r="J31" s="237"/>
      <c r="K31" s="237"/>
      <c r="L31" s="237"/>
      <c r="M31" s="237"/>
      <c r="N31" s="237"/>
      <c r="O31" s="237"/>
      <c r="P31" s="237"/>
      <c r="Q31" s="237"/>
      <c r="R31" s="145"/>
      <c r="AD31" s="6"/>
    </row>
    <row r="32" spans="1:30" s="5" customFormat="1" x14ac:dyDescent="0.15">
      <c r="A32" s="222"/>
      <c r="B32" s="264" t="s">
        <v>284</v>
      </c>
      <c r="C32" s="342">
        <f>E195</f>
        <v>0</v>
      </c>
      <c r="D32" s="244">
        <f>$C32*D$30</f>
        <v>0</v>
      </c>
      <c r="E32" s="244">
        <f>$C32*E$30</f>
        <v>0</v>
      </c>
      <c r="F32" s="244">
        <f>$C32*F$30</f>
        <v>0</v>
      </c>
      <c r="G32" s="244">
        <f t="shared" ref="E32:Q34" si="13">$C32*G$30</f>
        <v>0</v>
      </c>
      <c r="H32" s="244">
        <f t="shared" ref="H32:I34" si="14">$C32*H$30</f>
        <v>0</v>
      </c>
      <c r="I32" s="244">
        <f t="shared" si="14"/>
        <v>0</v>
      </c>
      <c r="J32" s="244">
        <f t="shared" si="13"/>
        <v>0</v>
      </c>
      <c r="K32" s="244">
        <f t="shared" si="13"/>
        <v>0</v>
      </c>
      <c r="L32" s="244">
        <f>$C32*L$30</f>
        <v>0</v>
      </c>
      <c r="M32" s="244">
        <f t="shared" si="13"/>
        <v>0</v>
      </c>
      <c r="N32" s="244">
        <f t="shared" si="13"/>
        <v>0</v>
      </c>
      <c r="O32" s="244">
        <f t="shared" si="13"/>
        <v>0</v>
      </c>
      <c r="P32" s="244">
        <f t="shared" si="13"/>
        <v>0</v>
      </c>
      <c r="Q32" s="244">
        <f t="shared" si="13"/>
        <v>0</v>
      </c>
      <c r="R32" s="244">
        <f>$C32*R$30</f>
        <v>0</v>
      </c>
      <c r="AD32" s="6"/>
    </row>
    <row r="33" spans="1:30" s="5" customFormat="1" x14ac:dyDescent="0.15">
      <c r="A33" s="222"/>
      <c r="B33" s="241" t="s">
        <v>285</v>
      </c>
      <c r="C33" s="342">
        <f>E196</f>
        <v>0</v>
      </c>
      <c r="D33" s="244">
        <f>$C33*D$30</f>
        <v>0</v>
      </c>
      <c r="E33" s="244">
        <f t="shared" si="13"/>
        <v>0</v>
      </c>
      <c r="F33" s="244">
        <f>$C33*F$30</f>
        <v>0</v>
      </c>
      <c r="G33" s="244">
        <f t="shared" si="13"/>
        <v>0</v>
      </c>
      <c r="H33" s="244">
        <f t="shared" si="14"/>
        <v>0</v>
      </c>
      <c r="I33" s="244">
        <f t="shared" si="14"/>
        <v>0</v>
      </c>
      <c r="J33" s="244">
        <f t="shared" si="13"/>
        <v>0</v>
      </c>
      <c r="K33" s="244">
        <f t="shared" si="13"/>
        <v>0</v>
      </c>
      <c r="L33" s="244">
        <f>$C33*L$30</f>
        <v>0</v>
      </c>
      <c r="M33" s="244">
        <f t="shared" si="13"/>
        <v>0</v>
      </c>
      <c r="N33" s="244">
        <f t="shared" si="13"/>
        <v>0</v>
      </c>
      <c r="O33" s="244">
        <f t="shared" si="13"/>
        <v>0</v>
      </c>
      <c r="P33" s="244">
        <f t="shared" si="13"/>
        <v>0</v>
      </c>
      <c r="Q33" s="244">
        <f t="shared" si="13"/>
        <v>0</v>
      </c>
      <c r="R33" s="244">
        <f>$C33*R$30</f>
        <v>0</v>
      </c>
      <c r="AD33" s="6"/>
    </row>
    <row r="34" spans="1:30" s="5" customFormat="1" ht="11.25" thickBot="1" x14ac:dyDescent="0.2">
      <c r="A34" s="222"/>
      <c r="B34" s="241" t="s">
        <v>286</v>
      </c>
      <c r="C34" s="342">
        <f>E197</f>
        <v>0</v>
      </c>
      <c r="D34" s="244">
        <f>$C34*D$30</f>
        <v>0</v>
      </c>
      <c r="E34" s="244">
        <f t="shared" si="13"/>
        <v>0</v>
      </c>
      <c r="F34" s="244">
        <f>$C34*F$30</f>
        <v>0</v>
      </c>
      <c r="G34" s="244">
        <f t="shared" si="13"/>
        <v>0</v>
      </c>
      <c r="H34" s="244">
        <f t="shared" si="14"/>
        <v>0</v>
      </c>
      <c r="I34" s="244">
        <f t="shared" si="14"/>
        <v>0</v>
      </c>
      <c r="J34" s="244">
        <f t="shared" si="13"/>
        <v>0</v>
      </c>
      <c r="K34" s="244">
        <f t="shared" si="13"/>
        <v>0</v>
      </c>
      <c r="L34" s="244">
        <f>$C34*L$30</f>
        <v>0</v>
      </c>
      <c r="M34" s="244">
        <f t="shared" si="13"/>
        <v>0</v>
      </c>
      <c r="N34" s="244">
        <f t="shared" si="13"/>
        <v>0</v>
      </c>
      <c r="O34" s="244">
        <f t="shared" si="13"/>
        <v>0</v>
      </c>
      <c r="P34" s="244">
        <f t="shared" si="13"/>
        <v>0</v>
      </c>
      <c r="Q34" s="244">
        <f t="shared" si="13"/>
        <v>0</v>
      </c>
      <c r="R34" s="244">
        <f>$C34*R$30</f>
        <v>0</v>
      </c>
      <c r="AD34" s="6"/>
    </row>
    <row r="35" spans="1:30" s="5" customFormat="1" ht="11.25" thickTop="1" x14ac:dyDescent="0.15">
      <c r="A35" s="265"/>
      <c r="B35" s="259" t="s">
        <v>292</v>
      </c>
      <c r="C35" s="412"/>
      <c r="D35" s="252">
        <f>SUM(D30,D32:D34)</f>
        <v>18.210981423559552</v>
      </c>
      <c r="E35" s="252">
        <f t="shared" ref="E35:Q35" si="15">SUM(E30,E32:E34)</f>
        <v>18.627846562221563</v>
      </c>
      <c r="F35" s="252">
        <f t="shared" si="15"/>
        <v>19.060442460833084</v>
      </c>
      <c r="G35" s="252">
        <f t="shared" si="15"/>
        <v>20.871021797037422</v>
      </c>
      <c r="H35" s="252">
        <f t="shared" si="15"/>
        <v>21.462268873440753</v>
      </c>
      <c r="I35" s="252">
        <f>SUM(I30,I32:I34)</f>
        <v>24.055309622809624</v>
      </c>
      <c r="J35" s="252">
        <f t="shared" si="15"/>
        <v>25.719247823544706</v>
      </c>
      <c r="K35" s="252">
        <f t="shared" si="15"/>
        <v>27.856183685402438</v>
      </c>
      <c r="L35" s="252">
        <f t="shared" si="15"/>
        <v>29.891762905591033</v>
      </c>
      <c r="M35" s="252">
        <f t="shared" si="15"/>
        <v>31.902002965362339</v>
      </c>
      <c r="N35" s="252">
        <f t="shared" si="15"/>
        <v>35.238325753638257</v>
      </c>
      <c r="O35" s="252">
        <f t="shared" si="15"/>
        <v>38.84493291969855</v>
      </c>
      <c r="P35" s="252">
        <f t="shared" si="15"/>
        <v>43.101911869802507</v>
      </c>
      <c r="Q35" s="252">
        <f t="shared" si="15"/>
        <v>46.142611119876747</v>
      </c>
      <c r="R35" s="252">
        <f>SUM(R30,R32:R34)</f>
        <v>49.478933908152662</v>
      </c>
      <c r="AD35" s="6"/>
    </row>
    <row r="36" spans="1:30" s="5" customFormat="1" x14ac:dyDescent="0.15">
      <c r="A36" s="265"/>
      <c r="B36" s="266" t="str">
        <f>B178</f>
        <v>Opslag kosten gemeentelijke eisen</v>
      </c>
      <c r="C36" s="342">
        <f>C178</f>
        <v>0</v>
      </c>
      <c r="D36" s="255">
        <f>$C36*D$35</f>
        <v>0</v>
      </c>
      <c r="E36" s="255">
        <f t="shared" ref="E36:Q37" si="16">$C36*E$35</f>
        <v>0</v>
      </c>
      <c r="F36" s="255">
        <f t="shared" si="16"/>
        <v>0</v>
      </c>
      <c r="G36" s="255">
        <f t="shared" si="16"/>
        <v>0</v>
      </c>
      <c r="H36" s="255">
        <f>$C36*H$35</f>
        <v>0</v>
      </c>
      <c r="I36" s="255">
        <f>$C36*I$35</f>
        <v>0</v>
      </c>
      <c r="J36" s="255">
        <f t="shared" si="16"/>
        <v>0</v>
      </c>
      <c r="K36" s="255">
        <f t="shared" si="16"/>
        <v>0</v>
      </c>
      <c r="L36" s="255">
        <f>$C36*L$35</f>
        <v>0</v>
      </c>
      <c r="M36" s="255">
        <f t="shared" si="16"/>
        <v>0</v>
      </c>
      <c r="N36" s="255">
        <f t="shared" si="16"/>
        <v>0</v>
      </c>
      <c r="O36" s="255">
        <f t="shared" si="16"/>
        <v>0</v>
      </c>
      <c r="P36" s="255">
        <f t="shared" si="16"/>
        <v>0</v>
      </c>
      <c r="Q36" s="255">
        <f t="shared" si="16"/>
        <v>0</v>
      </c>
      <c r="R36" s="255">
        <f>$C36*R$35</f>
        <v>0</v>
      </c>
      <c r="AD36" s="6"/>
    </row>
    <row r="37" spans="1:30" s="5" customFormat="1" ht="11.25" thickBot="1" x14ac:dyDescent="0.2">
      <c r="A37" s="265"/>
      <c r="B37" s="267" t="s">
        <v>80</v>
      </c>
      <c r="C37" s="413">
        <f>C188</f>
        <v>0</v>
      </c>
      <c r="D37" s="261">
        <f>$C37*D$35</f>
        <v>0</v>
      </c>
      <c r="E37" s="261">
        <f>$C37*E$35</f>
        <v>0</v>
      </c>
      <c r="F37" s="261">
        <f t="shared" si="16"/>
        <v>0</v>
      </c>
      <c r="G37" s="261">
        <f t="shared" si="16"/>
        <v>0</v>
      </c>
      <c r="H37" s="261">
        <f>$C37*H$35</f>
        <v>0</v>
      </c>
      <c r="I37" s="261">
        <f>$C37*I$35</f>
        <v>0</v>
      </c>
      <c r="J37" s="261">
        <f t="shared" si="16"/>
        <v>0</v>
      </c>
      <c r="K37" s="261">
        <f t="shared" si="16"/>
        <v>0</v>
      </c>
      <c r="L37" s="261">
        <f>$C37*L$35</f>
        <v>0</v>
      </c>
      <c r="M37" s="261">
        <f t="shared" si="16"/>
        <v>0</v>
      </c>
      <c r="N37" s="261">
        <f t="shared" si="16"/>
        <v>0</v>
      </c>
      <c r="O37" s="261">
        <f t="shared" si="16"/>
        <v>0</v>
      </c>
      <c r="P37" s="261">
        <f t="shared" si="16"/>
        <v>0</v>
      </c>
      <c r="Q37" s="261">
        <f t="shared" si="16"/>
        <v>0</v>
      </c>
      <c r="R37" s="261">
        <f>$C37*R$35</f>
        <v>0</v>
      </c>
      <c r="AD37" s="6"/>
    </row>
    <row r="38" spans="1:30" s="5" customFormat="1" ht="11.25" thickTop="1" x14ac:dyDescent="0.15">
      <c r="A38" s="265"/>
      <c r="B38" s="259" t="s">
        <v>129</v>
      </c>
      <c r="C38" s="412"/>
      <c r="D38" s="252">
        <f>SUM(D35:D37)</f>
        <v>18.210981423559552</v>
      </c>
      <c r="E38" s="252">
        <f>SUM(E35:E37)</f>
        <v>18.627846562221563</v>
      </c>
      <c r="F38" s="252">
        <f t="shared" ref="F38:K38" si="17">SUM(F35:F37)</f>
        <v>19.060442460833084</v>
      </c>
      <c r="G38" s="252">
        <f t="shared" si="17"/>
        <v>20.871021797037422</v>
      </c>
      <c r="H38" s="252">
        <f>SUM(H35:H37)</f>
        <v>21.462268873440753</v>
      </c>
      <c r="I38" s="252">
        <f>SUM(I35:I37)</f>
        <v>24.055309622809624</v>
      </c>
      <c r="J38" s="252">
        <f>SUM(J35:J37)</f>
        <v>25.719247823544706</v>
      </c>
      <c r="K38" s="252">
        <f t="shared" si="17"/>
        <v>27.856183685402438</v>
      </c>
      <c r="L38" s="252">
        <f>SUM(L35:L37)</f>
        <v>29.891762905591033</v>
      </c>
      <c r="M38" s="252">
        <f t="shared" ref="M38:Q38" si="18">SUM(M35:M37)</f>
        <v>31.902002965362339</v>
      </c>
      <c r="N38" s="252">
        <f t="shared" si="18"/>
        <v>35.238325753638257</v>
      </c>
      <c r="O38" s="252">
        <f>SUM(O35:O37)</f>
        <v>38.84493291969855</v>
      </c>
      <c r="P38" s="252">
        <f t="shared" si="18"/>
        <v>43.101911869802507</v>
      </c>
      <c r="Q38" s="252">
        <f t="shared" si="18"/>
        <v>46.142611119876747</v>
      </c>
      <c r="R38" s="252">
        <f>SUM(R35:R37)</f>
        <v>49.478933908152662</v>
      </c>
      <c r="AD38" s="6"/>
    </row>
    <row r="39" spans="1:30" s="5" customFormat="1" x14ac:dyDescent="0.15">
      <c r="A39" s="265"/>
      <c r="B39" s="268"/>
      <c r="C39" s="414"/>
      <c r="D39" s="269"/>
      <c r="E39" s="269"/>
      <c r="F39" s="269"/>
      <c r="G39" s="269"/>
      <c r="H39" s="269"/>
      <c r="I39" s="269"/>
      <c r="J39" s="269"/>
      <c r="K39" s="269"/>
      <c r="L39" s="269"/>
      <c r="M39" s="269"/>
      <c r="N39" s="269"/>
      <c r="O39" s="269"/>
      <c r="P39" s="269"/>
      <c r="Q39" s="269"/>
      <c r="R39" s="270"/>
      <c r="AD39" s="6"/>
    </row>
    <row r="40" spans="1:30" s="5" customFormat="1" x14ac:dyDescent="0.15">
      <c r="A40" s="265"/>
      <c r="B40" s="241" t="s">
        <v>94</v>
      </c>
      <c r="C40" s="271"/>
      <c r="D40" s="272">
        <f>D63</f>
        <v>0</v>
      </c>
      <c r="E40" s="272">
        <f>E63</f>
        <v>0</v>
      </c>
      <c r="F40" s="272">
        <f t="shared" ref="F40:I40" si="19">F63</f>
        <v>0</v>
      </c>
      <c r="G40" s="272">
        <f t="shared" si="19"/>
        <v>0</v>
      </c>
      <c r="H40" s="272">
        <f>H63</f>
        <v>0</v>
      </c>
      <c r="I40" s="272">
        <f t="shared" si="19"/>
        <v>0</v>
      </c>
      <c r="J40" s="272">
        <f t="shared" ref="J40:O40" si="20">J63</f>
        <v>0</v>
      </c>
      <c r="K40" s="272">
        <f t="shared" si="20"/>
        <v>0</v>
      </c>
      <c r="L40" s="272">
        <f t="shared" si="20"/>
        <v>0</v>
      </c>
      <c r="M40" s="272">
        <f t="shared" si="20"/>
        <v>0</v>
      </c>
      <c r="N40" s="272">
        <f t="shared" si="20"/>
        <v>0</v>
      </c>
      <c r="O40" s="272">
        <f t="shared" si="20"/>
        <v>0</v>
      </c>
      <c r="P40" s="272">
        <f>P63</f>
        <v>0</v>
      </c>
      <c r="Q40" s="272">
        <f>Q63</f>
        <v>0</v>
      </c>
      <c r="R40" s="272">
        <f>R63</f>
        <v>0</v>
      </c>
      <c r="S40" s="273"/>
      <c r="AD40" s="6"/>
    </row>
    <row r="41" spans="1:30" s="5" customFormat="1" x14ac:dyDescent="0.15">
      <c r="A41" s="265"/>
      <c r="B41" s="274" t="s">
        <v>296</v>
      </c>
      <c r="C41" s="275"/>
      <c r="D41" s="8"/>
      <c r="E41" s="8"/>
      <c r="F41" s="8"/>
      <c r="G41" s="8"/>
      <c r="H41" s="237"/>
      <c r="I41" s="237"/>
      <c r="J41" s="237"/>
      <c r="K41" s="237"/>
      <c r="L41" s="237"/>
      <c r="M41" s="237"/>
      <c r="N41" s="237"/>
      <c r="O41" s="237"/>
      <c r="P41" s="237"/>
      <c r="Q41" s="237"/>
      <c r="R41" s="145"/>
      <c r="S41" s="276">
        <f>SUMPRODUCT(D38:R38,D40:R40)</f>
        <v>0</v>
      </c>
      <c r="AD41" s="6"/>
    </row>
    <row r="42" spans="1:30" s="5" customFormat="1" x14ac:dyDescent="0.15">
      <c r="A42" s="265"/>
      <c r="B42" s="234"/>
      <c r="C42" s="222"/>
      <c r="I42" s="277"/>
      <c r="AD42" s="6"/>
    </row>
    <row r="43" spans="1:30" s="5" customFormat="1" x14ac:dyDescent="0.15">
      <c r="A43" s="222"/>
      <c r="B43" s="12"/>
      <c r="C43" s="222"/>
      <c r="AD43" s="6"/>
    </row>
    <row r="44" spans="1:30" s="5" customFormat="1" x14ac:dyDescent="0.15">
      <c r="A44" s="222"/>
      <c r="B44" s="223" t="s">
        <v>281</v>
      </c>
      <c r="C44" s="224"/>
      <c r="D44" s="225"/>
      <c r="E44" s="225"/>
      <c r="F44" s="225"/>
      <c r="G44" s="225"/>
      <c r="H44" s="225"/>
      <c r="I44" s="226"/>
      <c r="AD44" s="6"/>
    </row>
    <row r="45" spans="1:30" s="5" customFormat="1" x14ac:dyDescent="0.15">
      <c r="A45" s="265"/>
      <c r="B45" s="279"/>
      <c r="C45" s="237"/>
      <c r="D45" s="238" t="s">
        <v>273</v>
      </c>
      <c r="E45" s="238" t="s">
        <v>274</v>
      </c>
      <c r="F45" s="238" t="s">
        <v>275</v>
      </c>
      <c r="G45" s="238" t="s">
        <v>276</v>
      </c>
      <c r="H45" s="238" t="s">
        <v>280</v>
      </c>
      <c r="I45" s="239" t="s">
        <v>279</v>
      </c>
      <c r="AD45" s="6"/>
    </row>
    <row r="46" spans="1:30" s="5" customFormat="1" x14ac:dyDescent="0.15">
      <c r="A46" s="265"/>
      <c r="B46" s="280" t="s">
        <v>277</v>
      </c>
      <c r="C46" s="344"/>
      <c r="D46" s="248">
        <f>IF(C159=0,SUMPRODUCT(D28:R28,D40:R40),SUMPRODUCT(D28:R28,D40:R40)+(C156/C159)*SUMPRODUCT(D32:R32,D40:R40))</f>
        <v>0</v>
      </c>
      <c r="E46" s="248">
        <f t="shared" ref="E46:I47" si="21">D46*(1+C170)</f>
        <v>0</v>
      </c>
      <c r="F46" s="248">
        <f t="shared" si="21"/>
        <v>0</v>
      </c>
      <c r="G46" s="248">
        <f t="shared" si="21"/>
        <v>0</v>
      </c>
      <c r="H46" s="248">
        <f t="shared" si="21"/>
        <v>0</v>
      </c>
      <c r="I46" s="248">
        <f t="shared" si="21"/>
        <v>0</v>
      </c>
      <c r="AD46" s="6"/>
    </row>
    <row r="47" spans="1:30" s="5" customFormat="1" ht="11.25" thickBot="1" x14ac:dyDescent="0.2">
      <c r="A47" s="265"/>
      <c r="B47" s="241" t="s">
        <v>278</v>
      </c>
      <c r="C47" s="344"/>
      <c r="D47" s="244">
        <f>IF(C159=0,SUMPRODUCT(D29:R29,D40:R40)+SUMPRODUCT(D33:R33,D40:R40)+SUMPRODUCT(D34:R34,D40:R40),SUMPRODUCT(D29:R29,D40:R40)+SUMPRODUCT(D33:R33,D40:R40)+SUMPRODUCT(D34:R34,D40:R40)+((C157+C158)/C159)*SUMPRODUCT(D32:R32,D40:R40))</f>
        <v>0</v>
      </c>
      <c r="E47" s="248">
        <f t="shared" si="21"/>
        <v>0</v>
      </c>
      <c r="F47" s="248">
        <f t="shared" si="21"/>
        <v>0</v>
      </c>
      <c r="G47" s="248">
        <f t="shared" si="21"/>
        <v>0</v>
      </c>
      <c r="H47" s="248">
        <f t="shared" si="21"/>
        <v>0</v>
      </c>
      <c r="I47" s="248">
        <f t="shared" si="21"/>
        <v>0</v>
      </c>
      <c r="AD47" s="6"/>
    </row>
    <row r="48" spans="1:30" s="5" customFormat="1" ht="11.25" thickTop="1" x14ac:dyDescent="0.15">
      <c r="A48" s="265"/>
      <c r="B48" s="259" t="s">
        <v>293</v>
      </c>
      <c r="C48" s="412"/>
      <c r="D48" s="252">
        <f>SUM(D46:D47)</f>
        <v>0</v>
      </c>
      <c r="E48" s="252">
        <f t="shared" ref="E48:H48" si="22">SUM(E46:E47)</f>
        <v>0</v>
      </c>
      <c r="F48" s="252">
        <f t="shared" si="22"/>
        <v>0</v>
      </c>
      <c r="G48" s="252">
        <f>SUM(G46:G47)</f>
        <v>0</v>
      </c>
      <c r="H48" s="252">
        <f t="shared" si="22"/>
        <v>0</v>
      </c>
      <c r="I48" s="252">
        <f>SUM(I46:I47)</f>
        <v>0</v>
      </c>
      <c r="AD48" s="6"/>
    </row>
    <row r="49" spans="1:30" s="5" customFormat="1" ht="11.25" thickBot="1" x14ac:dyDescent="0.2">
      <c r="A49" s="265"/>
      <c r="B49" s="7" t="s">
        <v>291</v>
      </c>
      <c r="C49" s="347">
        <f>C36+C37</f>
        <v>0</v>
      </c>
      <c r="D49" s="248">
        <f>D48*$C49</f>
        <v>0</v>
      </c>
      <c r="E49" s="248">
        <f t="shared" ref="E49:H49" si="23">E48*$C49</f>
        <v>0</v>
      </c>
      <c r="F49" s="248">
        <f t="shared" si="23"/>
        <v>0</v>
      </c>
      <c r="G49" s="248">
        <f>G48*$C49</f>
        <v>0</v>
      </c>
      <c r="H49" s="248">
        <f t="shared" si="23"/>
        <v>0</v>
      </c>
      <c r="I49" s="248">
        <f>I48*$C49</f>
        <v>0</v>
      </c>
      <c r="AD49" s="6"/>
    </row>
    <row r="50" spans="1:30" s="5" customFormat="1" ht="11.25" thickTop="1" x14ac:dyDescent="0.15">
      <c r="A50" s="265"/>
      <c r="B50" s="259" t="s">
        <v>294</v>
      </c>
      <c r="C50" s="412"/>
      <c r="D50" s="252">
        <f>SUM(D48:D49)</f>
        <v>0</v>
      </c>
      <c r="E50" s="252">
        <f t="shared" ref="E50:H50" si="24">SUM(E48:E49)</f>
        <v>0</v>
      </c>
      <c r="F50" s="252">
        <f t="shared" si="24"/>
        <v>0</v>
      </c>
      <c r="G50" s="252">
        <f>SUM(G48:G49)</f>
        <v>0</v>
      </c>
      <c r="H50" s="252">
        <f t="shared" si="24"/>
        <v>0</v>
      </c>
      <c r="I50" s="252">
        <f>SUM(I48:I49)</f>
        <v>0</v>
      </c>
      <c r="AD50" s="6"/>
    </row>
    <row r="51" spans="1:30" s="5" customFormat="1" x14ac:dyDescent="0.15">
      <c r="A51" s="265"/>
      <c r="B51" s="281"/>
      <c r="C51" s="282"/>
      <c r="D51" s="282"/>
      <c r="E51" s="282"/>
      <c r="F51" s="282"/>
      <c r="G51" s="282"/>
      <c r="H51" s="282"/>
      <c r="I51" s="282"/>
      <c r="J51" s="8"/>
      <c r="K51" s="8"/>
      <c r="L51" s="8"/>
      <c r="M51" s="8"/>
      <c r="N51" s="8"/>
      <c r="O51" s="8"/>
      <c r="P51" s="8"/>
      <c r="Q51" s="8"/>
      <c r="R51" s="8"/>
      <c r="S51" s="8"/>
      <c r="T51" s="8"/>
      <c r="U51" s="8"/>
      <c r="V51" s="8"/>
      <c r="W51" s="8"/>
      <c r="X51" s="8"/>
      <c r="Y51" s="8"/>
      <c r="Z51" s="8"/>
      <c r="AA51" s="8"/>
      <c r="AB51" s="8"/>
      <c r="AC51" s="8"/>
      <c r="AD51" s="9"/>
    </row>
    <row r="52" spans="1:30" x14ac:dyDescent="0.15">
      <c r="A52" s="283"/>
    </row>
    <row r="53" spans="1:30" s="221" customFormat="1" ht="16.5" x14ac:dyDescent="0.3">
      <c r="A53" s="220" t="s">
        <v>37</v>
      </c>
    </row>
    <row r="54" spans="1:30" x14ac:dyDescent="0.15"/>
    <row r="55" spans="1:30" x14ac:dyDescent="0.15">
      <c r="B55" s="223" t="s">
        <v>55</v>
      </c>
      <c r="C55" s="224"/>
      <c r="D55" s="225"/>
      <c r="E55" s="225"/>
      <c r="F55" s="225"/>
      <c r="G55" s="225"/>
      <c r="H55" s="225"/>
      <c r="I55" s="225"/>
      <c r="J55" s="225"/>
      <c r="K55" s="225"/>
      <c r="L55" s="225"/>
      <c r="M55" s="225"/>
      <c r="N55" s="225"/>
      <c r="O55" s="225"/>
      <c r="P55" s="225"/>
      <c r="Q55" s="225"/>
      <c r="R55" s="225"/>
      <c r="S55" s="225"/>
      <c r="T55" s="225"/>
      <c r="U55" s="225"/>
      <c r="V55" s="225"/>
      <c r="W55" s="226"/>
    </row>
    <row r="56" spans="1:30" x14ac:dyDescent="0.15">
      <c r="B56" s="284" t="s">
        <v>684</v>
      </c>
      <c r="C56" s="5"/>
      <c r="D56" s="5"/>
      <c r="E56" s="5"/>
      <c r="F56" s="5"/>
      <c r="G56" s="5"/>
      <c r="H56" s="5"/>
      <c r="I56" s="5"/>
      <c r="J56" s="5"/>
      <c r="K56" s="5"/>
      <c r="L56" s="5"/>
      <c r="M56" s="5"/>
      <c r="N56" s="5"/>
      <c r="O56" s="5"/>
      <c r="P56" s="5"/>
      <c r="Q56" s="5"/>
      <c r="R56" s="5"/>
      <c r="S56" s="233"/>
      <c r="T56" s="233"/>
      <c r="U56" s="233"/>
      <c r="V56" s="233"/>
      <c r="W56" s="448"/>
    </row>
    <row r="57" spans="1:30" x14ac:dyDescent="0.15">
      <c r="B57" s="285" t="s">
        <v>89</v>
      </c>
      <c r="C57" s="286"/>
      <c r="D57" s="392">
        <v>1</v>
      </c>
      <c r="E57" s="392">
        <v>2</v>
      </c>
      <c r="F57" s="392">
        <v>3</v>
      </c>
      <c r="G57" s="392">
        <v>4</v>
      </c>
      <c r="H57" s="392">
        <v>5</v>
      </c>
      <c r="I57" s="392">
        <v>6</v>
      </c>
      <c r="J57" s="392">
        <v>7</v>
      </c>
      <c r="K57" s="392">
        <v>8</v>
      </c>
      <c r="L57" s="392">
        <v>9</v>
      </c>
      <c r="M57" s="392">
        <v>10</v>
      </c>
      <c r="N57" s="392">
        <v>11</v>
      </c>
      <c r="O57" s="392">
        <v>12</v>
      </c>
      <c r="P57" s="392">
        <v>13</v>
      </c>
      <c r="Q57" s="392">
        <v>14</v>
      </c>
      <c r="R57" s="392">
        <v>15</v>
      </c>
      <c r="S57" s="12"/>
      <c r="T57" s="5"/>
      <c r="U57" s="5"/>
      <c r="V57" s="5"/>
      <c r="W57" s="6"/>
    </row>
    <row r="58" spans="1:30" x14ac:dyDescent="0.15">
      <c r="B58" s="285" t="s">
        <v>198</v>
      </c>
      <c r="C58" s="286"/>
      <c r="D58" s="392">
        <v>5</v>
      </c>
      <c r="E58" s="392">
        <v>5</v>
      </c>
      <c r="F58" s="392">
        <v>5</v>
      </c>
      <c r="G58" s="392">
        <v>5</v>
      </c>
      <c r="H58" s="392">
        <v>5</v>
      </c>
      <c r="I58" s="392">
        <v>5</v>
      </c>
      <c r="J58" s="392">
        <v>5</v>
      </c>
      <c r="K58" s="392">
        <v>5</v>
      </c>
      <c r="L58" s="392">
        <v>5</v>
      </c>
      <c r="M58" s="392">
        <v>5</v>
      </c>
      <c r="N58" s="392">
        <v>5</v>
      </c>
      <c r="O58" s="392">
        <v>5</v>
      </c>
      <c r="P58" s="392">
        <v>5</v>
      </c>
      <c r="Q58" s="392">
        <v>5</v>
      </c>
      <c r="R58" s="392">
        <v>5</v>
      </c>
      <c r="S58" s="12"/>
      <c r="T58" s="5"/>
      <c r="U58" s="5"/>
      <c r="V58" s="5"/>
      <c r="W58" s="6"/>
    </row>
    <row r="59" spans="1:30" hidden="1" x14ac:dyDescent="0.15">
      <c r="B59" s="287"/>
      <c r="C59" s="288"/>
      <c r="D59" s="240" t="str">
        <f>D57&amp;"_"&amp;D58</f>
        <v>1_5</v>
      </c>
      <c r="E59" s="240" t="str">
        <f t="shared" ref="E59:R59" si="25">E57&amp;"_"&amp;E58</f>
        <v>2_5</v>
      </c>
      <c r="F59" s="240" t="str">
        <f t="shared" si="25"/>
        <v>3_5</v>
      </c>
      <c r="G59" s="240" t="str">
        <f t="shared" si="25"/>
        <v>4_5</v>
      </c>
      <c r="H59" s="240" t="str">
        <f t="shared" si="25"/>
        <v>5_5</v>
      </c>
      <c r="I59" s="240" t="str">
        <f t="shared" si="25"/>
        <v>6_5</v>
      </c>
      <c r="J59" s="240" t="str">
        <f t="shared" si="25"/>
        <v>7_5</v>
      </c>
      <c r="K59" s="240" t="str">
        <f t="shared" si="25"/>
        <v>8_5</v>
      </c>
      <c r="L59" s="240" t="str">
        <f t="shared" si="25"/>
        <v>9_5</v>
      </c>
      <c r="M59" s="240" t="str">
        <f t="shared" si="25"/>
        <v>10_5</v>
      </c>
      <c r="N59" s="240" t="str">
        <f t="shared" si="25"/>
        <v>11_5</v>
      </c>
      <c r="O59" s="240" t="str">
        <f t="shared" si="25"/>
        <v>12_5</v>
      </c>
      <c r="P59" s="240" t="str">
        <f t="shared" si="25"/>
        <v>13_5</v>
      </c>
      <c r="Q59" s="240" t="str">
        <f t="shared" si="25"/>
        <v>14_5</v>
      </c>
      <c r="R59" s="240" t="str">
        <f t="shared" si="25"/>
        <v>15_5</v>
      </c>
      <c r="S59" s="28"/>
      <c r="T59" s="28"/>
      <c r="U59" s="28"/>
      <c r="V59" s="28"/>
      <c r="W59" s="290"/>
    </row>
    <row r="60" spans="1:30" x14ac:dyDescent="0.15">
      <c r="B60" s="12"/>
      <c r="C60" s="5"/>
      <c r="D60" s="5"/>
      <c r="E60" s="5"/>
      <c r="F60" s="5"/>
      <c r="G60" s="5"/>
      <c r="H60" s="5"/>
      <c r="I60" s="5"/>
      <c r="J60" s="5"/>
      <c r="K60" s="5"/>
      <c r="L60" s="5"/>
      <c r="M60" s="5"/>
      <c r="N60" s="5"/>
      <c r="O60" s="5"/>
      <c r="P60" s="5"/>
      <c r="Q60" s="5"/>
      <c r="R60" s="5"/>
      <c r="S60" s="5"/>
      <c r="T60" s="5"/>
      <c r="U60" s="5"/>
      <c r="V60" s="5"/>
      <c r="W60" s="6"/>
    </row>
    <row r="61" spans="1:30" x14ac:dyDescent="0.15">
      <c r="B61" s="236" t="s">
        <v>653</v>
      </c>
      <c r="C61" s="145"/>
      <c r="D61" s="428">
        <f>IFERROR(IF(INDEX(CAO_SociaalWerk!$AL$17:$AL$346,MATCH('1_Kostprijs_begeleiding_SW'!D59,CAO_SociaalWerk!$AH$17:$AH$346,0))&lt;Data_overig!$B$63,Data_overig!$B$63,INDEX(CAO_SociaalWerk!$AL$17:$AL$346,MATCH('1_Kostprijs_begeleiding_SW'!D59,CAO_SociaalWerk!$AH$17:$AH$346,0))),"")</f>
        <v>13.762820512820513</v>
      </c>
      <c r="E61" s="428">
        <f>IFERROR(IF(INDEX(CAO_SociaalWerk!$AL$17:$AL$346,MATCH('1_Kostprijs_begeleiding_SW'!E59,CAO_SociaalWerk!$AH$17:$AH$346,0))&lt;Data_overig!$B$63,Data_overig!$B$63,INDEX(CAO_SociaalWerk!$AL$17:$AL$346,MATCH('1_Kostprijs_begeleiding_SW'!E59,CAO_SociaalWerk!$AH$17:$AH$346,0))),"")</f>
        <v>14.102564102564102</v>
      </c>
      <c r="F61" s="428">
        <f>IFERROR(IF(INDEX(CAO_SociaalWerk!$AL$17:$AL$346,MATCH('1_Kostprijs_begeleiding_SW'!F59,CAO_SociaalWerk!$AH$17:$AH$346,0))&lt;Data_overig!$B$63,Data_overig!$B$63,INDEX(CAO_SociaalWerk!$AL$17:$AL$346,MATCH('1_Kostprijs_begeleiding_SW'!F59,CAO_SociaalWerk!$AH$17:$AH$346,0))),"")</f>
        <v>14.455128205128204</v>
      </c>
      <c r="G61" s="428">
        <f>IFERROR(IF(INDEX(CAO_SociaalWerk!$AL$17:$AL$346,MATCH('1_Kostprijs_begeleiding_SW'!G59,CAO_SociaalWerk!$AH$17:$AH$346,0))&lt;Data_overig!$B$63,Data_overig!$B$63,INDEX(CAO_SociaalWerk!$AL$17:$AL$346,MATCH('1_Kostprijs_begeleiding_SW'!G59,CAO_SociaalWerk!$AH$17:$AH$346,0))),"")</f>
        <v>15.839743589743589</v>
      </c>
      <c r="H61" s="428">
        <f>IFERROR(IF(INDEX(CAO_SociaalWerk!$AL$17:$AL$346,MATCH('1_Kostprijs_begeleiding_SW'!H59,CAO_SociaalWerk!$AH$17:$AH$346,0))&lt;Data_overig!$B$63,Data_overig!$B$63,INDEX(CAO_SociaalWerk!$AL$17:$AL$346,MATCH('1_Kostprijs_begeleiding_SW'!H59,CAO_SociaalWerk!$AH$17:$AH$346,0))),"")</f>
        <v>16.28846153846154</v>
      </c>
      <c r="I61" s="428">
        <f>IFERROR(IF(INDEX(CAO_SociaalWerk!$AL$17:$AL$346,MATCH('1_Kostprijs_begeleiding_SW'!I59,CAO_SociaalWerk!$AH$17:$AH$346,0))&lt;Data_overig!$B$63,Data_overig!$B$63,INDEX(CAO_SociaalWerk!$AL$17:$AL$346,MATCH('1_Kostprijs_begeleiding_SW'!I59,CAO_SociaalWerk!$AH$17:$AH$346,0))),"")</f>
        <v>18.256410256410255</v>
      </c>
      <c r="J61" s="428">
        <f>IFERROR(IF(INDEX(CAO_SociaalWerk!$AL$17:$AL$346,MATCH('1_Kostprijs_begeleiding_SW'!J59,CAO_SociaalWerk!$AH$17:$AH$346,0))&lt;Data_overig!$B$63,Data_overig!$B$63,INDEX(CAO_SociaalWerk!$AL$17:$AL$346,MATCH('1_Kostprijs_begeleiding_SW'!J59,CAO_SociaalWerk!$AH$17:$AH$346,0))),"")</f>
        <v>19.51923076923077</v>
      </c>
      <c r="K61" s="428">
        <f>IFERROR(IF(INDEX(CAO_SociaalWerk!$AL$17:$AL$346,MATCH('1_Kostprijs_begeleiding_SW'!K59,CAO_SociaalWerk!$AH$17:$AH$346,0))&lt;Data_overig!$B$63,Data_overig!$B$63,INDEX(CAO_SociaalWerk!$AL$17:$AL$346,MATCH('1_Kostprijs_begeleiding_SW'!K59,CAO_SociaalWerk!$AH$17:$AH$346,0))),"")</f>
        <v>21.141025641025642</v>
      </c>
      <c r="L61" s="428">
        <f>IFERROR(IF(INDEX(CAO_SociaalWerk!$AL$17:$AL$346,MATCH('1_Kostprijs_begeleiding_SW'!L59,CAO_SociaalWerk!$AH$17:$AH$346,0))&lt;Data_overig!$B$63,Data_overig!$B$63,INDEX(CAO_SociaalWerk!$AL$17:$AL$346,MATCH('1_Kostprijs_begeleiding_SW'!L59,CAO_SociaalWerk!$AH$17:$AH$346,0))),"")</f>
        <v>22.685897435897434</v>
      </c>
      <c r="M61" s="428">
        <f>IFERROR(IF(INDEX(CAO_SociaalWerk!$AL$17:$AL$346,MATCH('1_Kostprijs_begeleiding_SW'!M59,CAO_SociaalWerk!$AH$17:$AH$346,0))&lt;Data_overig!$B$63,Data_overig!$B$63,INDEX(CAO_SociaalWerk!$AL$17:$AL$346,MATCH('1_Kostprijs_begeleiding_SW'!M59,CAO_SociaalWerk!$AH$17:$AH$346,0))),"")</f>
        <v>24.21153846153846</v>
      </c>
      <c r="N61" s="428">
        <f>IFERROR(IF(INDEX(CAO_SociaalWerk!$AL$17:$AL$346,MATCH('1_Kostprijs_begeleiding_SW'!N59,CAO_SociaalWerk!$AH$17:$AH$346,0))&lt;Data_overig!$B$63,Data_overig!$B$63,INDEX(CAO_SociaalWerk!$AL$17:$AL$346,MATCH('1_Kostprijs_begeleiding_SW'!N59,CAO_SociaalWerk!$AH$17:$AH$346,0))),"")</f>
        <v>26.743589743589745</v>
      </c>
      <c r="O61" s="428">
        <f>IFERROR(IF(INDEX(CAO_SociaalWerk!$AL$17:$AL$346,MATCH('1_Kostprijs_begeleiding_SW'!O59,CAO_SociaalWerk!$AH$17:$AH$346,0))&lt;Data_overig!$B$63,Data_overig!$B$63,INDEX(CAO_SociaalWerk!$AL$17:$AL$346,MATCH('1_Kostprijs_begeleiding_SW'!O59,CAO_SociaalWerk!$AH$17:$AH$346,0))),"")</f>
        <v>29.48076923076923</v>
      </c>
      <c r="P61" s="428">
        <f>IFERROR(IF(INDEX(CAO_SociaalWerk!$AL$17:$AL$346,MATCH('1_Kostprijs_begeleiding_SW'!P59,CAO_SociaalWerk!$AH$17:$AH$346,0))&lt;Data_overig!$B$63,Data_overig!$B$63,INDEX(CAO_SociaalWerk!$AL$17:$AL$346,MATCH('1_Kostprijs_begeleiding_SW'!P59,CAO_SociaalWerk!$AH$17:$AH$346,0))),"")</f>
        <v>32.71153846153846</v>
      </c>
      <c r="Q61" s="428">
        <f>IFERROR(IF(INDEX(CAO_SociaalWerk!$AL$17:$AL$346,MATCH('1_Kostprijs_begeleiding_SW'!Q59,CAO_SociaalWerk!$AH$17:$AH$346,0))&lt;Data_overig!$B$63,Data_overig!$B$63,INDEX(CAO_SociaalWerk!$AL$17:$AL$346,MATCH('1_Kostprijs_begeleiding_SW'!Q59,CAO_SociaalWerk!$AH$17:$AH$346,0))),"")</f>
        <v>35.019230769230766</v>
      </c>
      <c r="R61" s="428">
        <f>IFERROR(IF(INDEX(CAO_SociaalWerk!$AL$17:$AL$346,MATCH('1_Kostprijs_begeleiding_SW'!R59,CAO_SociaalWerk!$AH$17:$AH$346,0))&lt;Data_overig!$B$63,Data_overig!$B$63,INDEX(CAO_SociaalWerk!$AL$17:$AL$346,MATCH('1_Kostprijs_begeleiding_SW'!R59,CAO_SociaalWerk!$AH$17:$AH$346,0))),"")</f>
        <v>37.551282051282051</v>
      </c>
      <c r="S61" s="5"/>
      <c r="T61" s="14" t="s">
        <v>664</v>
      </c>
      <c r="U61" s="15"/>
      <c r="V61" s="16"/>
      <c r="W61" s="6"/>
    </row>
    <row r="62" spans="1:30" x14ac:dyDescent="0.15">
      <c r="B62" s="7"/>
      <c r="C62" s="8"/>
      <c r="D62" s="5"/>
      <c r="E62" s="5"/>
      <c r="F62" s="5"/>
      <c r="G62" s="5"/>
      <c r="H62" s="5"/>
      <c r="I62" s="5"/>
      <c r="J62" s="5"/>
      <c r="K62" s="5"/>
      <c r="L62" s="5"/>
      <c r="M62" s="5"/>
      <c r="N62" s="5"/>
      <c r="O62" s="5"/>
      <c r="P62" s="5"/>
      <c r="Q62" s="5"/>
      <c r="R62" s="5"/>
      <c r="S62" s="5"/>
      <c r="T62" s="5"/>
      <c r="U62" s="5"/>
      <c r="V62" s="5"/>
      <c r="W62" s="6"/>
    </row>
    <row r="63" spans="1:30" ht="11.25" thickBot="1" x14ac:dyDescent="0.2">
      <c r="B63" s="291" t="s">
        <v>94</v>
      </c>
      <c r="C63" s="292"/>
      <c r="D63" s="204"/>
      <c r="E63" s="204"/>
      <c r="F63" s="204"/>
      <c r="G63" s="204"/>
      <c r="H63" s="204"/>
      <c r="I63" s="204"/>
      <c r="J63" s="204"/>
      <c r="K63" s="204"/>
      <c r="L63" s="204"/>
      <c r="M63" s="204"/>
      <c r="N63" s="204"/>
      <c r="O63" s="204"/>
      <c r="P63" s="204"/>
      <c r="Q63" s="204"/>
      <c r="R63" s="204"/>
      <c r="S63" s="5"/>
      <c r="T63" s="5"/>
      <c r="U63" s="5"/>
      <c r="V63" s="5"/>
      <c r="W63" s="6"/>
    </row>
    <row r="64" spans="1:30" ht="11.25" thickTop="1" x14ac:dyDescent="0.15">
      <c r="B64" s="293" t="s">
        <v>95</v>
      </c>
      <c r="C64" s="219">
        <f>SUM(D63:R63)</f>
        <v>0</v>
      </c>
      <c r="D64" s="294"/>
      <c r="E64" s="294"/>
      <c r="F64" s="294"/>
      <c r="G64" s="294"/>
      <c r="H64" s="294"/>
      <c r="I64" s="5"/>
      <c r="J64" s="5"/>
      <c r="K64" s="5"/>
      <c r="L64" s="5"/>
      <c r="M64" s="5"/>
      <c r="N64" s="5"/>
      <c r="O64" s="5"/>
      <c r="P64" s="5"/>
      <c r="Q64" s="5"/>
      <c r="R64" s="5"/>
      <c r="S64" s="5"/>
      <c r="T64" s="5"/>
      <c r="U64" s="5"/>
      <c r="V64" s="5"/>
      <c r="W64" s="6"/>
    </row>
    <row r="65" spans="2:23" x14ac:dyDescent="0.15">
      <c r="B65" s="7"/>
      <c r="C65" s="8"/>
      <c r="D65" s="5"/>
      <c r="E65" s="5"/>
      <c r="F65" s="5"/>
      <c r="G65" s="5"/>
      <c r="H65" s="5"/>
      <c r="I65" s="5"/>
      <c r="J65" s="5"/>
      <c r="K65" s="5"/>
      <c r="L65" s="5"/>
      <c r="M65" s="5"/>
      <c r="N65" s="5"/>
      <c r="O65" s="5"/>
      <c r="P65" s="5"/>
      <c r="Q65" s="5"/>
      <c r="R65" s="5"/>
      <c r="S65" s="5"/>
      <c r="T65" s="5"/>
      <c r="U65" s="5"/>
      <c r="V65" s="5"/>
      <c r="W65" s="6"/>
    </row>
    <row r="66" spans="2:23" x14ac:dyDescent="0.15">
      <c r="B66" s="241" t="s">
        <v>57</v>
      </c>
      <c r="C66" s="295">
        <v>8.3000000000000004E-2</v>
      </c>
      <c r="D66" s="296"/>
      <c r="E66" s="14" t="s">
        <v>115</v>
      </c>
      <c r="F66" s="15"/>
      <c r="G66" s="15"/>
      <c r="H66" s="15"/>
      <c r="I66" s="15"/>
      <c r="J66" s="15"/>
      <c r="K66" s="15"/>
      <c r="L66" s="15"/>
      <c r="M66" s="15"/>
      <c r="N66" s="15"/>
      <c r="O66" s="15"/>
      <c r="P66" s="15"/>
      <c r="Q66" s="15"/>
      <c r="R66" s="15"/>
      <c r="S66" s="15"/>
      <c r="T66" s="15"/>
      <c r="U66" s="15"/>
      <c r="V66" s="16"/>
      <c r="W66" s="6"/>
    </row>
    <row r="67" spans="2:23" x14ac:dyDescent="0.15">
      <c r="B67" s="7"/>
      <c r="C67" s="400"/>
      <c r="D67" s="5"/>
      <c r="E67" s="5"/>
      <c r="F67" s="5"/>
      <c r="G67" s="5"/>
      <c r="H67" s="5"/>
      <c r="I67" s="5"/>
      <c r="J67" s="5"/>
      <c r="K67" s="5"/>
      <c r="L67" s="5"/>
      <c r="M67" s="5"/>
      <c r="N67" s="5"/>
      <c r="O67" s="5"/>
      <c r="P67" s="5"/>
      <c r="Q67" s="5"/>
      <c r="R67" s="5"/>
      <c r="S67" s="296"/>
      <c r="T67" s="296"/>
      <c r="U67" s="296"/>
      <c r="V67" s="296"/>
      <c r="W67" s="6"/>
    </row>
    <row r="68" spans="2:23" x14ac:dyDescent="0.15">
      <c r="B68" s="7" t="s">
        <v>100</v>
      </c>
      <c r="C68" s="415">
        <f>106.99*12/CAO_SociaalWerk!$D$9</f>
        <v>0.68364217252396164</v>
      </c>
      <c r="D68" s="5"/>
      <c r="E68" s="14" t="s">
        <v>649</v>
      </c>
      <c r="F68" s="15"/>
      <c r="G68" s="15"/>
      <c r="H68" s="15"/>
      <c r="I68" s="15"/>
      <c r="J68" s="15"/>
      <c r="K68" s="15"/>
      <c r="L68" s="15"/>
      <c r="M68" s="15"/>
      <c r="N68" s="15"/>
      <c r="O68" s="15"/>
      <c r="P68" s="15"/>
      <c r="Q68" s="15"/>
      <c r="R68" s="15"/>
      <c r="S68" s="15"/>
      <c r="T68" s="15"/>
      <c r="U68" s="15"/>
      <c r="V68" s="16"/>
      <c r="W68" s="6"/>
    </row>
    <row r="69" spans="2:23" x14ac:dyDescent="0.15">
      <c r="B69" s="7"/>
      <c r="C69" s="400"/>
      <c r="D69" s="5"/>
      <c r="E69" s="5"/>
      <c r="F69" s="5"/>
      <c r="G69" s="5"/>
      <c r="H69" s="5"/>
      <c r="I69" s="5"/>
      <c r="J69" s="5"/>
      <c r="K69" s="5"/>
      <c r="L69" s="5"/>
      <c r="M69" s="5"/>
      <c r="N69" s="5"/>
      <c r="O69" s="5"/>
      <c r="P69" s="5"/>
      <c r="Q69" s="5"/>
      <c r="R69" s="5"/>
      <c r="S69" s="296"/>
      <c r="T69" s="296"/>
      <c r="U69" s="296"/>
      <c r="V69" s="296"/>
      <c r="W69" s="6"/>
    </row>
    <row r="70" spans="2:23" x14ac:dyDescent="0.15">
      <c r="B70" s="241" t="s">
        <v>56</v>
      </c>
      <c r="C70" s="295">
        <v>0.08</v>
      </c>
      <c r="D70" s="296"/>
      <c r="E70" s="14" t="s">
        <v>114</v>
      </c>
      <c r="F70" s="15"/>
      <c r="G70" s="15"/>
      <c r="H70" s="15"/>
      <c r="I70" s="15"/>
      <c r="J70" s="15"/>
      <c r="K70" s="15"/>
      <c r="L70" s="15"/>
      <c r="M70" s="15"/>
      <c r="N70" s="15"/>
      <c r="O70" s="15"/>
      <c r="P70" s="15"/>
      <c r="Q70" s="15"/>
      <c r="R70" s="15"/>
      <c r="S70" s="15"/>
      <c r="T70" s="15"/>
      <c r="U70" s="15"/>
      <c r="V70" s="16"/>
      <c r="W70" s="6"/>
    </row>
    <row r="71" spans="2:23" x14ac:dyDescent="0.15">
      <c r="B71" s="7"/>
      <c r="C71" s="300"/>
      <c r="D71" s="296"/>
      <c r="E71" s="296"/>
      <c r="F71" s="296"/>
      <c r="G71" s="296"/>
      <c r="H71" s="296"/>
      <c r="I71" s="296"/>
      <c r="J71" s="296"/>
      <c r="K71" s="296"/>
      <c r="L71" s="296"/>
      <c r="M71" s="296"/>
      <c r="N71" s="296"/>
      <c r="O71" s="296"/>
      <c r="P71" s="296"/>
      <c r="Q71" s="296"/>
      <c r="R71" s="296"/>
      <c r="S71" s="296"/>
      <c r="T71" s="296"/>
      <c r="U71" s="296"/>
      <c r="V71" s="296"/>
      <c r="W71" s="6"/>
    </row>
    <row r="72" spans="2:23" x14ac:dyDescent="0.15">
      <c r="B72" s="7" t="s">
        <v>99</v>
      </c>
      <c r="C72" s="415">
        <f>182.89*12/CAO_SociaalWerk!$D$9</f>
        <v>1.168626198083067</v>
      </c>
      <c r="D72" s="296"/>
      <c r="E72" s="14" t="s">
        <v>650</v>
      </c>
      <c r="F72" s="15"/>
      <c r="G72" s="15"/>
      <c r="H72" s="15"/>
      <c r="I72" s="15"/>
      <c r="J72" s="15"/>
      <c r="K72" s="15"/>
      <c r="L72" s="15"/>
      <c r="M72" s="15"/>
      <c r="N72" s="15"/>
      <c r="O72" s="15"/>
      <c r="P72" s="15"/>
      <c r="Q72" s="15"/>
      <c r="R72" s="15"/>
      <c r="S72" s="15"/>
      <c r="T72" s="15"/>
      <c r="U72" s="15"/>
      <c r="V72" s="16"/>
      <c r="W72" s="6"/>
    </row>
    <row r="73" spans="2:23" x14ac:dyDescent="0.15">
      <c r="B73" s="7"/>
      <c r="C73" s="300"/>
      <c r="D73" s="296"/>
      <c r="E73" s="296"/>
      <c r="F73" s="296"/>
      <c r="G73" s="296"/>
      <c r="H73" s="296"/>
      <c r="I73" s="296"/>
      <c r="J73" s="296"/>
      <c r="K73" s="296"/>
      <c r="L73" s="296"/>
      <c r="M73" s="296"/>
      <c r="N73" s="296"/>
      <c r="O73" s="296"/>
      <c r="P73" s="296"/>
      <c r="Q73" s="296"/>
      <c r="R73" s="296"/>
      <c r="S73" s="296"/>
      <c r="T73" s="296"/>
      <c r="U73" s="296"/>
      <c r="V73" s="296"/>
      <c r="W73" s="6"/>
    </row>
    <row r="74" spans="2:23" x14ac:dyDescent="0.15">
      <c r="B74" s="241" t="s">
        <v>58</v>
      </c>
      <c r="C74" s="203"/>
      <c r="D74" s="296"/>
      <c r="E74" s="14" t="s">
        <v>288</v>
      </c>
      <c r="F74" s="15"/>
      <c r="G74" s="15"/>
      <c r="H74" s="15"/>
      <c r="I74" s="15"/>
      <c r="J74" s="15"/>
      <c r="K74" s="15"/>
      <c r="L74" s="15"/>
      <c r="M74" s="15"/>
      <c r="N74" s="15"/>
      <c r="O74" s="15"/>
      <c r="P74" s="15"/>
      <c r="Q74" s="15"/>
      <c r="R74" s="15"/>
      <c r="S74" s="15"/>
      <c r="T74" s="15"/>
      <c r="U74" s="15"/>
      <c r="V74" s="16"/>
      <c r="W74" s="6"/>
    </row>
    <row r="75" spans="2:23" x14ac:dyDescent="0.15">
      <c r="B75" s="7"/>
      <c r="C75" s="300"/>
      <c r="D75" s="296"/>
      <c r="E75" s="296"/>
      <c r="F75" s="296"/>
      <c r="G75" s="296"/>
      <c r="H75" s="296"/>
      <c r="I75" s="296"/>
      <c r="J75" s="296"/>
      <c r="K75" s="296"/>
      <c r="L75" s="296"/>
      <c r="M75" s="296"/>
      <c r="N75" s="296"/>
      <c r="O75" s="296"/>
      <c r="P75" s="296"/>
      <c r="Q75" s="296"/>
      <c r="R75" s="296"/>
      <c r="S75" s="296"/>
      <c r="T75" s="296"/>
      <c r="U75" s="296"/>
      <c r="V75" s="296"/>
      <c r="W75" s="6"/>
    </row>
    <row r="76" spans="2:23" x14ac:dyDescent="0.15">
      <c r="B76" s="241" t="s">
        <v>186</v>
      </c>
      <c r="C76" s="205"/>
      <c r="D76" s="296"/>
      <c r="E76" s="14" t="s">
        <v>320</v>
      </c>
      <c r="F76" s="15"/>
      <c r="G76" s="15"/>
      <c r="H76" s="15"/>
      <c r="I76" s="15"/>
      <c r="J76" s="15"/>
      <c r="K76" s="15"/>
      <c r="L76" s="15"/>
      <c r="M76" s="15"/>
      <c r="N76" s="15"/>
      <c r="O76" s="15"/>
      <c r="P76" s="15"/>
      <c r="Q76" s="15"/>
      <c r="R76" s="15"/>
      <c r="S76" s="15"/>
      <c r="T76" s="15"/>
      <c r="U76" s="15"/>
      <c r="V76" s="16"/>
      <c r="W76" s="6"/>
    </row>
    <row r="77" spans="2:23" x14ac:dyDescent="0.15">
      <c r="B77" s="12"/>
      <c r="C77" s="301"/>
      <c r="D77" s="296"/>
      <c r="E77" s="296"/>
      <c r="F77" s="296"/>
      <c r="G77" s="296"/>
      <c r="H77" s="296"/>
      <c r="I77" s="296"/>
      <c r="J77" s="296"/>
      <c r="K77" s="296"/>
      <c r="L77" s="296"/>
      <c r="M77" s="296"/>
      <c r="N77" s="296"/>
      <c r="O77" s="296"/>
      <c r="P77" s="296"/>
      <c r="Q77" s="296"/>
      <c r="R77" s="296"/>
      <c r="S77" s="296"/>
      <c r="T77" s="296"/>
      <c r="U77" s="296"/>
      <c r="V77" s="296"/>
      <c r="W77" s="6"/>
    </row>
    <row r="78" spans="2:23" x14ac:dyDescent="0.15">
      <c r="B78" s="285" t="s">
        <v>59</v>
      </c>
      <c r="C78" s="302"/>
      <c r="D78" s="302"/>
      <c r="E78" s="302"/>
      <c r="F78" s="302"/>
      <c r="G78" s="302"/>
      <c r="H78" s="302"/>
      <c r="I78" s="302"/>
      <c r="J78" s="302"/>
      <c r="K78" s="302"/>
      <c r="L78" s="302"/>
      <c r="M78" s="302"/>
      <c r="N78" s="302"/>
      <c r="O78" s="302"/>
      <c r="P78" s="302"/>
      <c r="Q78" s="302"/>
      <c r="R78" s="302"/>
      <c r="S78" s="302"/>
      <c r="T78" s="302"/>
      <c r="U78" s="302"/>
      <c r="V78" s="302"/>
      <c r="W78" s="303"/>
    </row>
    <row r="79" spans="2:23" x14ac:dyDescent="0.15">
      <c r="B79" s="12"/>
      <c r="C79" s="301"/>
      <c r="D79" s="304"/>
      <c r="E79" s="296"/>
      <c r="F79" s="296"/>
      <c r="G79" s="296"/>
      <c r="H79" s="296"/>
      <c r="I79" s="296"/>
      <c r="J79" s="296"/>
      <c r="K79" s="296"/>
      <c r="L79" s="296"/>
      <c r="M79" s="296"/>
      <c r="N79" s="296"/>
      <c r="O79" s="296"/>
      <c r="P79" s="296"/>
      <c r="Q79" s="296"/>
      <c r="R79" s="296"/>
      <c r="S79" s="296"/>
      <c r="T79" s="296"/>
      <c r="U79" s="296"/>
      <c r="V79" s="296"/>
      <c r="W79" s="6"/>
    </row>
    <row r="80" spans="2:23" x14ac:dyDescent="0.15">
      <c r="B80" s="241" t="s">
        <v>212</v>
      </c>
      <c r="C80" s="205" t="s">
        <v>214</v>
      </c>
      <c r="D80" s="304"/>
      <c r="E80" s="14" t="s">
        <v>228</v>
      </c>
      <c r="F80" s="15"/>
      <c r="G80" s="15"/>
      <c r="H80" s="15"/>
      <c r="I80" s="15"/>
      <c r="J80" s="15"/>
      <c r="K80" s="15"/>
      <c r="L80" s="15"/>
      <c r="M80" s="15"/>
      <c r="N80" s="15"/>
      <c r="O80" s="15"/>
      <c r="P80" s="15"/>
      <c r="Q80" s="15"/>
      <c r="R80" s="15"/>
      <c r="S80" s="15"/>
      <c r="T80" s="15"/>
      <c r="U80" s="15"/>
      <c r="V80" s="16"/>
      <c r="W80" s="6"/>
    </row>
    <row r="81" spans="2:23" x14ac:dyDescent="0.15">
      <c r="B81" s="12"/>
      <c r="C81" s="301"/>
      <c r="D81" s="304"/>
      <c r="E81" s="296"/>
      <c r="F81" s="296"/>
      <c r="G81" s="296"/>
      <c r="H81" s="296"/>
      <c r="I81" s="296"/>
      <c r="J81" s="296"/>
      <c r="K81" s="296"/>
      <c r="L81" s="296"/>
      <c r="M81" s="296"/>
      <c r="N81" s="296"/>
      <c r="O81" s="296"/>
      <c r="P81" s="296"/>
      <c r="Q81" s="296"/>
      <c r="R81" s="296"/>
      <c r="S81" s="296"/>
      <c r="T81" s="296"/>
      <c r="U81" s="296"/>
      <c r="V81" s="296"/>
      <c r="W81" s="6"/>
    </row>
    <row r="82" spans="2:23" x14ac:dyDescent="0.15">
      <c r="B82" s="305" t="s">
        <v>216</v>
      </c>
      <c r="C82" s="306" t="s">
        <v>42</v>
      </c>
      <c r="D82" s="307"/>
      <c r="E82" s="308"/>
      <c r="F82" s="308"/>
      <c r="G82" s="308"/>
      <c r="H82" s="308"/>
      <c r="I82" s="308"/>
      <c r="J82" s="308"/>
      <c r="K82" s="308"/>
      <c r="L82" s="308"/>
      <c r="M82" s="308"/>
      <c r="N82" s="308"/>
      <c r="O82" s="308"/>
      <c r="P82" s="308"/>
      <c r="Q82" s="308"/>
      <c r="R82" s="308"/>
      <c r="S82" s="308"/>
      <c r="T82" s="308"/>
      <c r="U82" s="308"/>
      <c r="V82" s="308"/>
      <c r="W82" s="309"/>
    </row>
    <row r="83" spans="2:23" x14ac:dyDescent="0.15">
      <c r="B83" s="234"/>
      <c r="C83" s="301"/>
      <c r="D83" s="304"/>
      <c r="E83" s="296"/>
      <c r="F83" s="296"/>
      <c r="G83" s="296"/>
      <c r="H83" s="296"/>
      <c r="I83" s="296"/>
      <c r="J83" s="296"/>
      <c r="K83" s="296"/>
      <c r="L83" s="296"/>
      <c r="M83" s="296"/>
      <c r="N83" s="296"/>
      <c r="O83" s="296"/>
      <c r="P83" s="296"/>
      <c r="Q83" s="296"/>
      <c r="R83" s="296"/>
      <c r="S83" s="296"/>
      <c r="T83" s="296"/>
      <c r="U83" s="296"/>
      <c r="V83" s="296"/>
      <c r="W83" s="6"/>
    </row>
    <row r="84" spans="2:23" x14ac:dyDescent="0.15">
      <c r="B84" s="310" t="s">
        <v>49</v>
      </c>
      <c r="C84" s="431"/>
      <c r="D84" s="296"/>
      <c r="E84" s="346">
        <v>0.247</v>
      </c>
      <c r="F84" s="15" t="s">
        <v>683</v>
      </c>
      <c r="G84" s="15"/>
      <c r="H84" s="15"/>
      <c r="I84" s="15"/>
      <c r="J84" s="15"/>
      <c r="K84" s="15"/>
      <c r="L84" s="15"/>
      <c r="M84" s="15"/>
      <c r="N84" s="15"/>
      <c r="O84" s="15"/>
      <c r="P84" s="15"/>
      <c r="Q84" s="15"/>
      <c r="R84" s="15"/>
      <c r="S84" s="15"/>
      <c r="T84" s="15"/>
      <c r="U84" s="15"/>
      <c r="V84" s="16"/>
      <c r="W84" s="6"/>
    </row>
    <row r="85" spans="2:23" x14ac:dyDescent="0.15">
      <c r="B85" s="12"/>
      <c r="C85" s="301"/>
      <c r="D85" s="304"/>
      <c r="E85" s="296"/>
      <c r="F85" s="296"/>
      <c r="G85" s="296"/>
      <c r="H85" s="296"/>
      <c r="I85" s="296"/>
      <c r="J85" s="296"/>
      <c r="K85" s="296"/>
      <c r="L85" s="296"/>
      <c r="M85" s="296"/>
      <c r="N85" s="296"/>
      <c r="O85" s="296"/>
      <c r="P85" s="296"/>
      <c r="Q85" s="296"/>
      <c r="R85" s="296"/>
      <c r="S85" s="296"/>
      <c r="T85" s="296"/>
      <c r="U85" s="296"/>
      <c r="V85" s="237"/>
      <c r="W85" s="6"/>
    </row>
    <row r="86" spans="2:23" x14ac:dyDescent="0.15">
      <c r="B86" s="305" t="s">
        <v>217</v>
      </c>
      <c r="C86" s="306"/>
      <c r="D86" s="307"/>
      <c r="E86" s="308"/>
      <c r="F86" s="308"/>
      <c r="G86" s="308"/>
      <c r="H86" s="308"/>
      <c r="I86" s="308"/>
      <c r="J86" s="308"/>
      <c r="K86" s="308"/>
      <c r="L86" s="308"/>
      <c r="M86" s="308"/>
      <c r="N86" s="308"/>
      <c r="O86" s="308"/>
      <c r="P86" s="308"/>
      <c r="Q86" s="308"/>
      <c r="R86" s="308"/>
      <c r="S86" s="308"/>
      <c r="T86" s="308"/>
      <c r="U86" s="308"/>
      <c r="V86" s="449"/>
      <c r="W86" s="309"/>
    </row>
    <row r="87" spans="2:23" x14ac:dyDescent="0.15">
      <c r="B87" s="12"/>
      <c r="C87" s="301"/>
      <c r="D87" s="304"/>
      <c r="E87" s="296"/>
      <c r="F87" s="296"/>
      <c r="G87" s="296"/>
      <c r="H87" s="296"/>
      <c r="I87" s="296"/>
      <c r="J87" s="296"/>
      <c r="K87" s="296"/>
      <c r="L87" s="296"/>
      <c r="M87" s="296"/>
      <c r="N87" s="296"/>
      <c r="O87" s="296"/>
      <c r="P87" s="296"/>
      <c r="Q87" s="296"/>
      <c r="R87" s="296"/>
      <c r="S87" s="217"/>
      <c r="T87" s="217"/>
      <c r="U87" s="217"/>
      <c r="V87" s="217"/>
      <c r="W87" s="218"/>
    </row>
    <row r="88" spans="2:23" x14ac:dyDescent="0.15">
      <c r="B88" s="236" t="str">
        <f>B57</f>
        <v>Salarisschaal</v>
      </c>
      <c r="C88" s="312"/>
      <c r="D88" s="235">
        <f>IF(D61="","",D57)</f>
        <v>1</v>
      </c>
      <c r="E88" s="235">
        <f t="shared" ref="E88:R88" si="26">IF(E61="","",E57)</f>
        <v>2</v>
      </c>
      <c r="F88" s="235">
        <f t="shared" si="26"/>
        <v>3</v>
      </c>
      <c r="G88" s="235">
        <f t="shared" si="26"/>
        <v>4</v>
      </c>
      <c r="H88" s="235">
        <f t="shared" si="26"/>
        <v>5</v>
      </c>
      <c r="I88" s="235">
        <f t="shared" si="26"/>
        <v>6</v>
      </c>
      <c r="J88" s="235">
        <f t="shared" si="26"/>
        <v>7</v>
      </c>
      <c r="K88" s="235">
        <f t="shared" si="26"/>
        <v>8</v>
      </c>
      <c r="L88" s="235">
        <f t="shared" si="26"/>
        <v>9</v>
      </c>
      <c r="M88" s="235">
        <f t="shared" si="26"/>
        <v>10</v>
      </c>
      <c r="N88" s="235">
        <f t="shared" si="26"/>
        <v>11</v>
      </c>
      <c r="O88" s="235">
        <f t="shared" si="26"/>
        <v>12</v>
      </c>
      <c r="P88" s="235">
        <f t="shared" si="26"/>
        <v>13</v>
      </c>
      <c r="Q88" s="235">
        <f t="shared" si="26"/>
        <v>14</v>
      </c>
      <c r="R88" s="235">
        <f t="shared" si="26"/>
        <v>15</v>
      </c>
      <c r="S88" s="5"/>
      <c r="T88" s="5"/>
      <c r="U88" s="5"/>
      <c r="V88" s="5"/>
      <c r="W88" s="6"/>
    </row>
    <row r="89" spans="2:23" x14ac:dyDescent="0.15">
      <c r="B89" s="236" t="str">
        <f>B58</f>
        <v>Periodiek (gewogen gemiddelde)</v>
      </c>
      <c r="C89" s="312"/>
      <c r="D89" s="235">
        <f>IF(D61="","",D58)</f>
        <v>5</v>
      </c>
      <c r="E89" s="235">
        <f t="shared" ref="E89:R89" si="27">IF(E61="","",E58)</f>
        <v>5</v>
      </c>
      <c r="F89" s="235">
        <f t="shared" si="27"/>
        <v>5</v>
      </c>
      <c r="G89" s="235">
        <f t="shared" si="27"/>
        <v>5</v>
      </c>
      <c r="H89" s="235">
        <f t="shared" si="27"/>
        <v>5</v>
      </c>
      <c r="I89" s="235">
        <f t="shared" si="27"/>
        <v>5</v>
      </c>
      <c r="J89" s="235">
        <f t="shared" si="27"/>
        <v>5</v>
      </c>
      <c r="K89" s="235">
        <f t="shared" si="27"/>
        <v>5</v>
      </c>
      <c r="L89" s="235">
        <f t="shared" si="27"/>
        <v>5</v>
      </c>
      <c r="M89" s="235">
        <f t="shared" si="27"/>
        <v>5</v>
      </c>
      <c r="N89" s="235">
        <f t="shared" si="27"/>
        <v>5</v>
      </c>
      <c r="O89" s="235">
        <f t="shared" si="27"/>
        <v>5</v>
      </c>
      <c r="P89" s="235">
        <f t="shared" si="27"/>
        <v>5</v>
      </c>
      <c r="Q89" s="235">
        <f t="shared" si="27"/>
        <v>5</v>
      </c>
      <c r="R89" s="235">
        <f t="shared" si="27"/>
        <v>5</v>
      </c>
      <c r="S89" s="5"/>
      <c r="T89" s="5"/>
      <c r="U89" s="5"/>
      <c r="V89" s="5"/>
      <c r="W89" s="6"/>
    </row>
    <row r="90" spans="2:23" x14ac:dyDescent="0.15">
      <c r="B90" s="236"/>
      <c r="C90" s="313"/>
      <c r="D90" s="238"/>
      <c r="E90" s="238"/>
      <c r="F90" s="238"/>
      <c r="G90" s="238"/>
      <c r="H90" s="238"/>
      <c r="I90" s="238"/>
      <c r="J90" s="238"/>
      <c r="K90" s="238"/>
      <c r="L90" s="238"/>
      <c r="M90" s="238"/>
      <c r="N90" s="238"/>
      <c r="O90" s="238"/>
      <c r="P90" s="238"/>
      <c r="Q90" s="238"/>
      <c r="R90" s="238"/>
      <c r="S90" s="5"/>
      <c r="T90" s="5"/>
      <c r="U90" s="5"/>
      <c r="V90" s="5"/>
      <c r="W90" s="6"/>
    </row>
    <row r="91" spans="2:23" x14ac:dyDescent="0.15">
      <c r="B91" s="241" t="s">
        <v>218</v>
      </c>
      <c r="C91" s="314"/>
      <c r="D91" s="315">
        <f>IF(D61="","",D25*CAO_SociaalWerk!$D$9)</f>
        <v>30186.522807692309</v>
      </c>
      <c r="E91" s="315">
        <f>IF(E61="","",E25*CAO_SociaalWerk!$D$9)</f>
        <v>30877.518461538461</v>
      </c>
      <c r="F91" s="315">
        <f>IF(F61="","",F25*CAO_SociaalWerk!$D$9)</f>
        <v>31594.589423076919</v>
      </c>
      <c r="G91" s="315">
        <f>IF(G61="","",G25*CAO_SociaalWerk!$D$9)</f>
        <v>34595.805730769229</v>
      </c>
      <c r="H91" s="315">
        <f>IF(H61="","",H25*CAO_SociaalWerk!$D$9)</f>
        <v>35575.856884615387</v>
      </c>
      <c r="I91" s="315">
        <f>IF(I61="","",I25*CAO_SociaalWerk!$D$9)</f>
        <v>39874.081230769225</v>
      </c>
      <c r="J91" s="315">
        <f>IF(J61="","",J25*CAO_SociaalWerk!$D$9)</f>
        <v>42632.225192307698</v>
      </c>
      <c r="K91" s="315">
        <f>IF(K61="","",K25*CAO_SociaalWerk!$D$9)</f>
        <v>46174.410076923079</v>
      </c>
      <c r="L91" s="315">
        <f>IF(L61="","",L25*CAO_SociaalWerk!$D$9)</f>
        <v>49548.586192307695</v>
      </c>
      <c r="M91" s="315">
        <f>IF(M61="","",M25*CAO_SociaalWerk!$D$9)</f>
        <v>52880.760115384612</v>
      </c>
      <c r="N91" s="315">
        <f>IF(N61="","",N25*CAO_SociaalWerk!$D$9)</f>
        <v>58411.048769230772</v>
      </c>
      <c r="O91" s="315">
        <f>IF(O61="","",O25*CAO_SociaalWerk!$D$9)</f>
        <v>64389.360807692312</v>
      </c>
      <c r="P91" s="315">
        <f>IF(P61="","",P25*CAO_SociaalWerk!$D$9)</f>
        <v>71445.729115384616</v>
      </c>
      <c r="Q91" s="315">
        <f>IF(Q61="","",Q25*CAO_SociaalWerk!$D$9)</f>
        <v>76485.992192307691</v>
      </c>
      <c r="R91" s="315">
        <f>IF(R61="","",R25*CAO_SociaalWerk!$D$9)</f>
        <v>82016.280846153852</v>
      </c>
      <c r="S91" s="5"/>
      <c r="T91" s="5"/>
      <c r="U91" s="5"/>
      <c r="V91" s="5"/>
      <c r="W91" s="6"/>
    </row>
    <row r="92" spans="2:23" x14ac:dyDescent="0.15">
      <c r="B92" s="241" t="s">
        <v>699</v>
      </c>
      <c r="C92" s="209"/>
      <c r="D92" s="316">
        <f>IF(D61="","",$C92)</f>
        <v>0</v>
      </c>
      <c r="E92" s="316">
        <f t="shared" ref="E92:R92" si="28">IF(E61="","",$C92)</f>
        <v>0</v>
      </c>
      <c r="F92" s="316">
        <f t="shared" si="28"/>
        <v>0</v>
      </c>
      <c r="G92" s="316">
        <f t="shared" si="28"/>
        <v>0</v>
      </c>
      <c r="H92" s="316">
        <f t="shared" si="28"/>
        <v>0</v>
      </c>
      <c r="I92" s="316">
        <f t="shared" si="28"/>
        <v>0</v>
      </c>
      <c r="J92" s="316">
        <f t="shared" si="28"/>
        <v>0</v>
      </c>
      <c r="K92" s="316">
        <f t="shared" si="28"/>
        <v>0</v>
      </c>
      <c r="L92" s="316">
        <f t="shared" si="28"/>
        <v>0</v>
      </c>
      <c r="M92" s="316">
        <f t="shared" si="28"/>
        <v>0</v>
      </c>
      <c r="N92" s="316">
        <f t="shared" si="28"/>
        <v>0</v>
      </c>
      <c r="O92" s="316">
        <f t="shared" si="28"/>
        <v>0</v>
      </c>
      <c r="P92" s="316">
        <f t="shared" si="28"/>
        <v>0</v>
      </c>
      <c r="Q92" s="316">
        <f t="shared" si="28"/>
        <v>0</v>
      </c>
      <c r="R92" s="316">
        <f t="shared" si="28"/>
        <v>0</v>
      </c>
      <c r="S92" s="5"/>
      <c r="T92" s="5"/>
      <c r="U92" s="5"/>
      <c r="V92" s="5"/>
      <c r="W92" s="6"/>
    </row>
    <row r="93" spans="2:23" x14ac:dyDescent="0.15">
      <c r="B93" s="241" t="s">
        <v>700</v>
      </c>
      <c r="C93" s="210"/>
      <c r="D93" s="317">
        <f>IF(D61="","",$C93)</f>
        <v>0</v>
      </c>
      <c r="E93" s="317">
        <f t="shared" ref="E93:R93" si="29">IF(E61="","",$C93)</f>
        <v>0</v>
      </c>
      <c r="F93" s="317">
        <f t="shared" si="29"/>
        <v>0</v>
      </c>
      <c r="G93" s="317">
        <f t="shared" si="29"/>
        <v>0</v>
      </c>
      <c r="H93" s="317">
        <f t="shared" si="29"/>
        <v>0</v>
      </c>
      <c r="I93" s="317">
        <f t="shared" si="29"/>
        <v>0</v>
      </c>
      <c r="J93" s="317">
        <f t="shared" si="29"/>
        <v>0</v>
      </c>
      <c r="K93" s="317">
        <f t="shared" si="29"/>
        <v>0</v>
      </c>
      <c r="L93" s="317">
        <f t="shared" si="29"/>
        <v>0</v>
      </c>
      <c r="M93" s="317">
        <f t="shared" si="29"/>
        <v>0</v>
      </c>
      <c r="N93" s="317">
        <f t="shared" si="29"/>
        <v>0</v>
      </c>
      <c r="O93" s="317">
        <f t="shared" si="29"/>
        <v>0</v>
      </c>
      <c r="P93" s="317">
        <f t="shared" si="29"/>
        <v>0</v>
      </c>
      <c r="Q93" s="317">
        <f t="shared" si="29"/>
        <v>0</v>
      </c>
      <c r="R93" s="317">
        <f t="shared" si="29"/>
        <v>0</v>
      </c>
      <c r="S93" s="5"/>
      <c r="T93" s="5"/>
      <c r="U93" s="5"/>
      <c r="V93" s="5"/>
      <c r="W93" s="6"/>
    </row>
    <row r="94" spans="2:23" ht="11.25" thickBot="1" x14ac:dyDescent="0.2">
      <c r="B94" s="241" t="s">
        <v>219</v>
      </c>
      <c r="C94" s="314"/>
      <c r="D94" s="315">
        <f>IF(D61="","",(D91-D93)*D92)</f>
        <v>0</v>
      </c>
      <c r="E94" s="315">
        <f t="shared" ref="E94:R94" si="30">IF(E61="","",(E91-E93)*E92)</f>
        <v>0</v>
      </c>
      <c r="F94" s="315">
        <f t="shared" si="30"/>
        <v>0</v>
      </c>
      <c r="G94" s="315">
        <f t="shared" si="30"/>
        <v>0</v>
      </c>
      <c r="H94" s="315">
        <f t="shared" si="30"/>
        <v>0</v>
      </c>
      <c r="I94" s="315">
        <f t="shared" si="30"/>
        <v>0</v>
      </c>
      <c r="J94" s="315">
        <f t="shared" si="30"/>
        <v>0</v>
      </c>
      <c r="K94" s="315">
        <f t="shared" si="30"/>
        <v>0</v>
      </c>
      <c r="L94" s="315">
        <f t="shared" si="30"/>
        <v>0</v>
      </c>
      <c r="M94" s="315">
        <f t="shared" si="30"/>
        <v>0</v>
      </c>
      <c r="N94" s="315">
        <f t="shared" si="30"/>
        <v>0</v>
      </c>
      <c r="O94" s="315">
        <f t="shared" si="30"/>
        <v>0</v>
      </c>
      <c r="P94" s="315">
        <f t="shared" si="30"/>
        <v>0</v>
      </c>
      <c r="Q94" s="315">
        <f t="shared" si="30"/>
        <v>0</v>
      </c>
      <c r="R94" s="315">
        <f t="shared" si="30"/>
        <v>0</v>
      </c>
      <c r="S94" s="5"/>
      <c r="T94" s="5"/>
      <c r="U94" s="5"/>
      <c r="V94" s="5"/>
      <c r="W94" s="6"/>
    </row>
    <row r="95" spans="2:23" ht="12" thickTop="1" thickBot="1" x14ac:dyDescent="0.2">
      <c r="B95" s="503" t="s">
        <v>245</v>
      </c>
      <c r="C95" s="318">
        <f>Data_overig!B56</f>
        <v>0.5</v>
      </c>
      <c r="D95" s="319">
        <f>IF(D61="","",(D94/D91)*$C95)</f>
        <v>0</v>
      </c>
      <c r="E95" s="319">
        <f t="shared" ref="E95:R95" si="31">IF(E61="","",(E94/E91)*$C95)</f>
        <v>0</v>
      </c>
      <c r="F95" s="319">
        <f t="shared" si="31"/>
        <v>0</v>
      </c>
      <c r="G95" s="319">
        <f t="shared" si="31"/>
        <v>0</v>
      </c>
      <c r="H95" s="319">
        <f t="shared" si="31"/>
        <v>0</v>
      </c>
      <c r="I95" s="319">
        <f t="shared" si="31"/>
        <v>0</v>
      </c>
      <c r="J95" s="319">
        <f t="shared" si="31"/>
        <v>0</v>
      </c>
      <c r="K95" s="319">
        <f t="shared" si="31"/>
        <v>0</v>
      </c>
      <c r="L95" s="319">
        <f t="shared" si="31"/>
        <v>0</v>
      </c>
      <c r="M95" s="319">
        <f t="shared" si="31"/>
        <v>0</v>
      </c>
      <c r="N95" s="319">
        <f t="shared" si="31"/>
        <v>0</v>
      </c>
      <c r="O95" s="319">
        <f t="shared" si="31"/>
        <v>0</v>
      </c>
      <c r="P95" s="319">
        <f t="shared" si="31"/>
        <v>0</v>
      </c>
      <c r="Q95" s="319">
        <f t="shared" si="31"/>
        <v>0</v>
      </c>
      <c r="R95" s="319">
        <f t="shared" si="31"/>
        <v>0</v>
      </c>
      <c r="S95" s="5"/>
      <c r="T95" s="5"/>
      <c r="U95" s="5"/>
      <c r="V95" s="5"/>
      <c r="W95" s="6"/>
    </row>
    <row r="96" spans="2:23" ht="11.25" thickTop="1" x14ac:dyDescent="0.15">
      <c r="B96" s="241" t="s">
        <v>701</v>
      </c>
      <c r="C96" s="209"/>
      <c r="D96" s="316">
        <f>IF(D61="","",$C96)</f>
        <v>0</v>
      </c>
      <c r="E96" s="316">
        <f t="shared" ref="E96:R96" si="32">IF(E61="","",$C96)</f>
        <v>0</v>
      </c>
      <c r="F96" s="316">
        <f t="shared" si="32"/>
        <v>0</v>
      </c>
      <c r="G96" s="316">
        <f t="shared" si="32"/>
        <v>0</v>
      </c>
      <c r="H96" s="316">
        <f t="shared" si="32"/>
        <v>0</v>
      </c>
      <c r="I96" s="316">
        <f t="shared" si="32"/>
        <v>0</v>
      </c>
      <c r="J96" s="316">
        <f t="shared" si="32"/>
        <v>0</v>
      </c>
      <c r="K96" s="316">
        <f t="shared" si="32"/>
        <v>0</v>
      </c>
      <c r="L96" s="316">
        <f t="shared" si="32"/>
        <v>0</v>
      </c>
      <c r="M96" s="316">
        <f t="shared" si="32"/>
        <v>0</v>
      </c>
      <c r="N96" s="316">
        <f t="shared" si="32"/>
        <v>0</v>
      </c>
      <c r="O96" s="316">
        <f t="shared" si="32"/>
        <v>0</v>
      </c>
      <c r="P96" s="316">
        <f t="shared" si="32"/>
        <v>0</v>
      </c>
      <c r="Q96" s="316">
        <f t="shared" si="32"/>
        <v>0</v>
      </c>
      <c r="R96" s="316">
        <f t="shared" si="32"/>
        <v>0</v>
      </c>
      <c r="S96" s="5"/>
      <c r="T96" s="5"/>
      <c r="U96" s="5"/>
      <c r="V96" s="5"/>
      <c r="W96" s="6"/>
    </row>
    <row r="97" spans="2:23" x14ac:dyDescent="0.15">
      <c r="B97" s="241" t="s">
        <v>702</v>
      </c>
      <c r="C97" s="210"/>
      <c r="D97" s="317">
        <f>IF(D61="","",$C97)</f>
        <v>0</v>
      </c>
      <c r="E97" s="317">
        <f t="shared" ref="E97:R97" si="33">IF(E61="","",$C97)</f>
        <v>0</v>
      </c>
      <c r="F97" s="317">
        <f t="shared" si="33"/>
        <v>0</v>
      </c>
      <c r="G97" s="317">
        <f t="shared" si="33"/>
        <v>0</v>
      </c>
      <c r="H97" s="317">
        <f t="shared" si="33"/>
        <v>0</v>
      </c>
      <c r="I97" s="317">
        <f t="shared" si="33"/>
        <v>0</v>
      </c>
      <c r="J97" s="317">
        <f t="shared" si="33"/>
        <v>0</v>
      </c>
      <c r="K97" s="317">
        <f t="shared" si="33"/>
        <v>0</v>
      </c>
      <c r="L97" s="317">
        <f t="shared" si="33"/>
        <v>0</v>
      </c>
      <c r="M97" s="317">
        <f t="shared" si="33"/>
        <v>0</v>
      </c>
      <c r="N97" s="317">
        <f t="shared" si="33"/>
        <v>0</v>
      </c>
      <c r="O97" s="317">
        <f t="shared" si="33"/>
        <v>0</v>
      </c>
      <c r="P97" s="317">
        <f t="shared" si="33"/>
        <v>0</v>
      </c>
      <c r="Q97" s="317">
        <f t="shared" si="33"/>
        <v>0</v>
      </c>
      <c r="R97" s="317">
        <f t="shared" si="33"/>
        <v>0</v>
      </c>
      <c r="S97" s="5"/>
      <c r="T97" s="5"/>
      <c r="U97" s="5"/>
      <c r="V97" s="5"/>
      <c r="W97" s="6"/>
    </row>
    <row r="98" spans="2:23" ht="11.25" thickBot="1" x14ac:dyDescent="0.2">
      <c r="B98" s="320" t="s">
        <v>220</v>
      </c>
      <c r="C98" s="321"/>
      <c r="D98" s="322">
        <f>IF(D61="","",(D91-D97)*D96)</f>
        <v>0</v>
      </c>
      <c r="E98" s="322">
        <f t="shared" ref="E98:R98" si="34">IF(E61="","",(E91-E97)*E96)</f>
        <v>0</v>
      </c>
      <c r="F98" s="322">
        <f t="shared" si="34"/>
        <v>0</v>
      </c>
      <c r="G98" s="322">
        <f t="shared" si="34"/>
        <v>0</v>
      </c>
      <c r="H98" s="322">
        <f t="shared" si="34"/>
        <v>0</v>
      </c>
      <c r="I98" s="322">
        <f t="shared" si="34"/>
        <v>0</v>
      </c>
      <c r="J98" s="322">
        <f t="shared" si="34"/>
        <v>0</v>
      </c>
      <c r="K98" s="322">
        <f t="shared" si="34"/>
        <v>0</v>
      </c>
      <c r="L98" s="322">
        <f t="shared" si="34"/>
        <v>0</v>
      </c>
      <c r="M98" s="322">
        <f t="shared" si="34"/>
        <v>0</v>
      </c>
      <c r="N98" s="322">
        <f t="shared" si="34"/>
        <v>0</v>
      </c>
      <c r="O98" s="322">
        <f t="shared" si="34"/>
        <v>0</v>
      </c>
      <c r="P98" s="322">
        <f t="shared" si="34"/>
        <v>0</v>
      </c>
      <c r="Q98" s="322">
        <f t="shared" si="34"/>
        <v>0</v>
      </c>
      <c r="R98" s="322">
        <f t="shared" si="34"/>
        <v>0</v>
      </c>
      <c r="S98" s="5"/>
      <c r="T98" s="5"/>
      <c r="U98" s="5"/>
      <c r="V98" s="5"/>
      <c r="W98" s="6"/>
    </row>
    <row r="99" spans="2:23" ht="12" thickTop="1" thickBot="1" x14ac:dyDescent="0.2">
      <c r="B99" s="503" t="s">
        <v>246</v>
      </c>
      <c r="C99" s="318">
        <f>Data_overig!B59</f>
        <v>0.5</v>
      </c>
      <c r="D99" s="319">
        <f>IF(D61="","",(D98/D91)*$C99)</f>
        <v>0</v>
      </c>
      <c r="E99" s="319">
        <f t="shared" ref="E99:R99" si="35">IF(E61="","",(E98/E91)*$C99)</f>
        <v>0</v>
      </c>
      <c r="F99" s="319">
        <f t="shared" si="35"/>
        <v>0</v>
      </c>
      <c r="G99" s="319">
        <f t="shared" si="35"/>
        <v>0</v>
      </c>
      <c r="H99" s="319">
        <f t="shared" si="35"/>
        <v>0</v>
      </c>
      <c r="I99" s="319">
        <f t="shared" si="35"/>
        <v>0</v>
      </c>
      <c r="J99" s="319">
        <f t="shared" si="35"/>
        <v>0</v>
      </c>
      <c r="K99" s="319">
        <f t="shared" si="35"/>
        <v>0</v>
      </c>
      <c r="L99" s="319">
        <f t="shared" si="35"/>
        <v>0</v>
      </c>
      <c r="M99" s="319">
        <f t="shared" si="35"/>
        <v>0</v>
      </c>
      <c r="N99" s="319">
        <f t="shared" si="35"/>
        <v>0</v>
      </c>
      <c r="O99" s="319">
        <f t="shared" si="35"/>
        <v>0</v>
      </c>
      <c r="P99" s="319">
        <f t="shared" si="35"/>
        <v>0</v>
      </c>
      <c r="Q99" s="319">
        <f t="shared" si="35"/>
        <v>0</v>
      </c>
      <c r="R99" s="319">
        <f t="shared" si="35"/>
        <v>0</v>
      </c>
      <c r="S99" s="5"/>
      <c r="T99" s="5"/>
      <c r="U99" s="5"/>
      <c r="V99" s="5"/>
      <c r="W99" s="6"/>
    </row>
    <row r="100" spans="2:23" ht="11.25" thickTop="1" x14ac:dyDescent="0.15">
      <c r="B100" s="250" t="s">
        <v>221</v>
      </c>
      <c r="C100" s="323"/>
      <c r="D100" s="324">
        <f>IF(D61="","",D99+D95)</f>
        <v>0</v>
      </c>
      <c r="E100" s="324">
        <f t="shared" ref="E100:R100" si="36">IF(E61="","",E99+E95)</f>
        <v>0</v>
      </c>
      <c r="F100" s="324">
        <f t="shared" si="36"/>
        <v>0</v>
      </c>
      <c r="G100" s="324">
        <f t="shared" si="36"/>
        <v>0</v>
      </c>
      <c r="H100" s="324">
        <f t="shared" si="36"/>
        <v>0</v>
      </c>
      <c r="I100" s="324">
        <f t="shared" si="36"/>
        <v>0</v>
      </c>
      <c r="J100" s="324">
        <f t="shared" si="36"/>
        <v>0</v>
      </c>
      <c r="K100" s="324">
        <f t="shared" si="36"/>
        <v>0</v>
      </c>
      <c r="L100" s="324">
        <f t="shared" si="36"/>
        <v>0</v>
      </c>
      <c r="M100" s="324">
        <f t="shared" si="36"/>
        <v>0</v>
      </c>
      <c r="N100" s="324">
        <f t="shared" si="36"/>
        <v>0</v>
      </c>
      <c r="O100" s="324">
        <f t="shared" si="36"/>
        <v>0</v>
      </c>
      <c r="P100" s="324">
        <f t="shared" si="36"/>
        <v>0</v>
      </c>
      <c r="Q100" s="324">
        <f t="shared" si="36"/>
        <v>0</v>
      </c>
      <c r="R100" s="324">
        <f t="shared" si="36"/>
        <v>0</v>
      </c>
      <c r="S100" s="5"/>
      <c r="T100" s="5"/>
      <c r="U100" s="5"/>
      <c r="V100" s="5"/>
      <c r="W100" s="6"/>
    </row>
    <row r="101" spans="2:23" x14ac:dyDescent="0.15">
      <c r="B101" s="12"/>
      <c r="C101" s="301"/>
      <c r="D101" s="304"/>
      <c r="E101" s="296"/>
      <c r="F101" s="296"/>
      <c r="G101" s="296"/>
      <c r="H101" s="296"/>
      <c r="I101" s="296"/>
      <c r="J101" s="296"/>
      <c r="K101" s="296"/>
      <c r="L101" s="296"/>
      <c r="M101" s="296"/>
      <c r="N101" s="296"/>
      <c r="O101" s="296"/>
      <c r="P101" s="296"/>
      <c r="Q101" s="296"/>
      <c r="R101" s="296"/>
      <c r="S101" s="5"/>
      <c r="T101" s="5"/>
      <c r="U101" s="5"/>
      <c r="V101" s="5"/>
      <c r="W101" s="6"/>
    </row>
    <row r="102" spans="2:23" x14ac:dyDescent="0.15">
      <c r="B102" s="241" t="s">
        <v>222</v>
      </c>
      <c r="C102" s="203"/>
      <c r="D102" s="304"/>
      <c r="E102" s="499" t="s">
        <v>704</v>
      </c>
      <c r="F102" s="15"/>
      <c r="G102" s="15"/>
      <c r="H102" s="15"/>
      <c r="I102" s="15"/>
      <c r="J102" s="15"/>
      <c r="K102" s="15"/>
      <c r="L102" s="15"/>
      <c r="M102" s="15"/>
      <c r="N102" s="15"/>
      <c r="O102" s="15"/>
      <c r="P102" s="15"/>
      <c r="Q102" s="15"/>
      <c r="R102" s="15"/>
      <c r="S102" s="15"/>
      <c r="T102" s="15"/>
      <c r="U102" s="15"/>
      <c r="V102" s="16"/>
      <c r="W102" s="6"/>
    </row>
    <row r="103" spans="2:23" x14ac:dyDescent="0.15">
      <c r="B103" s="241" t="s">
        <v>204</v>
      </c>
      <c r="C103" s="203"/>
      <c r="D103" s="304"/>
      <c r="E103" s="500" t="s">
        <v>651</v>
      </c>
      <c r="F103" s="15"/>
      <c r="G103" s="15"/>
      <c r="H103" s="15"/>
      <c r="I103" s="15"/>
      <c r="J103" s="15"/>
      <c r="K103" s="15"/>
      <c r="L103" s="15"/>
      <c r="M103" s="15"/>
      <c r="N103" s="15"/>
      <c r="O103" s="15"/>
      <c r="P103" s="15"/>
      <c r="Q103" s="15"/>
      <c r="R103" s="15"/>
      <c r="S103" s="15"/>
      <c r="T103" s="15"/>
      <c r="U103" s="15"/>
      <c r="V103" s="16"/>
      <c r="W103" s="6"/>
    </row>
    <row r="104" spans="2:23" x14ac:dyDescent="0.15">
      <c r="B104" s="241" t="s">
        <v>206</v>
      </c>
      <c r="C104" s="203"/>
      <c r="D104" s="304"/>
      <c r="E104" s="311">
        <v>6.6799999999999998E-2</v>
      </c>
      <c r="F104" s="15" t="s">
        <v>652</v>
      </c>
      <c r="G104" s="15"/>
      <c r="H104" s="15"/>
      <c r="I104" s="15"/>
      <c r="J104" s="15"/>
      <c r="K104" s="15"/>
      <c r="L104" s="15"/>
      <c r="M104" s="15"/>
      <c r="N104" s="15"/>
      <c r="O104" s="15"/>
      <c r="P104" s="15"/>
      <c r="Q104" s="15"/>
      <c r="R104" s="15"/>
      <c r="S104" s="15"/>
      <c r="T104" s="15"/>
      <c r="U104" s="15"/>
      <c r="V104" s="16"/>
      <c r="W104" s="6"/>
    </row>
    <row r="105" spans="2:23" x14ac:dyDescent="0.15">
      <c r="B105" s="241" t="s">
        <v>207</v>
      </c>
      <c r="C105" s="203"/>
      <c r="D105" s="304"/>
      <c r="E105" s="119" t="s">
        <v>247</v>
      </c>
      <c r="F105" s="15"/>
      <c r="G105" s="15"/>
      <c r="H105" s="15"/>
      <c r="I105" s="15"/>
      <c r="J105" s="15"/>
      <c r="K105" s="15"/>
      <c r="L105" s="15"/>
      <c r="M105" s="15"/>
      <c r="N105" s="15"/>
      <c r="O105" s="15"/>
      <c r="P105" s="15"/>
      <c r="Q105" s="15"/>
      <c r="R105" s="15"/>
      <c r="S105" s="15"/>
      <c r="T105" s="15"/>
      <c r="U105" s="15"/>
      <c r="V105" s="16"/>
      <c r="W105" s="6"/>
    </row>
    <row r="106" spans="2:23" ht="11.25" thickBot="1" x14ac:dyDescent="0.2">
      <c r="B106" s="320" t="s">
        <v>208</v>
      </c>
      <c r="C106" s="211"/>
      <c r="D106" s="304"/>
      <c r="E106" s="14" t="s">
        <v>305</v>
      </c>
      <c r="F106" s="15"/>
      <c r="G106" s="15"/>
      <c r="H106" s="15"/>
      <c r="I106" s="15"/>
      <c r="J106" s="15"/>
      <c r="K106" s="15"/>
      <c r="L106" s="15"/>
      <c r="M106" s="15"/>
      <c r="N106" s="15"/>
      <c r="O106" s="15"/>
      <c r="P106" s="15"/>
      <c r="Q106" s="15"/>
      <c r="R106" s="15"/>
      <c r="S106" s="15"/>
      <c r="T106" s="15"/>
      <c r="U106" s="15"/>
      <c r="V106" s="16"/>
      <c r="W106" s="6"/>
    </row>
    <row r="107" spans="2:23" ht="11.25" thickTop="1" x14ac:dyDescent="0.15">
      <c r="B107" s="250" t="s">
        <v>229</v>
      </c>
      <c r="C107" s="325">
        <f>SUM(C102:C106)</f>
        <v>0</v>
      </c>
      <c r="D107" s="304"/>
      <c r="E107" s="296"/>
      <c r="F107" s="296"/>
      <c r="G107" s="296"/>
      <c r="H107" s="296"/>
      <c r="I107" s="296"/>
      <c r="J107" s="296"/>
      <c r="K107" s="296"/>
      <c r="L107" s="296"/>
      <c r="M107" s="296"/>
      <c r="N107" s="296"/>
      <c r="O107" s="296"/>
      <c r="P107" s="296"/>
      <c r="Q107" s="296"/>
      <c r="R107" s="296"/>
      <c r="S107" s="5"/>
      <c r="T107" s="5"/>
      <c r="U107" s="5"/>
      <c r="V107" s="5"/>
      <c r="W107" s="6"/>
    </row>
    <row r="108" spans="2:23" x14ac:dyDescent="0.15">
      <c r="B108" s="12"/>
      <c r="C108" s="301"/>
      <c r="D108" s="304"/>
      <c r="E108" s="296"/>
      <c r="F108" s="296"/>
      <c r="G108" s="296"/>
      <c r="H108" s="296"/>
      <c r="I108" s="296"/>
      <c r="J108" s="296"/>
      <c r="K108" s="296"/>
      <c r="L108" s="296"/>
      <c r="M108" s="296"/>
      <c r="N108" s="296"/>
      <c r="O108" s="296"/>
      <c r="P108" s="296"/>
      <c r="Q108" s="296"/>
      <c r="R108" s="296"/>
      <c r="S108" s="5"/>
      <c r="T108" s="5"/>
      <c r="U108" s="5"/>
      <c r="V108" s="5"/>
      <c r="W108" s="6"/>
    </row>
    <row r="109" spans="2:23" x14ac:dyDescent="0.15">
      <c r="B109" s="310" t="s">
        <v>78</v>
      </c>
      <c r="C109" s="326"/>
      <c r="D109" s="327">
        <f>IF(D61="",0%,D100+$C107)</f>
        <v>0</v>
      </c>
      <c r="E109" s="327">
        <f t="shared" ref="E109:R109" si="37">IF(E61="",0%,E100+$C107)</f>
        <v>0</v>
      </c>
      <c r="F109" s="327">
        <f t="shared" si="37"/>
        <v>0</v>
      </c>
      <c r="G109" s="327">
        <f t="shared" si="37"/>
        <v>0</v>
      </c>
      <c r="H109" s="327">
        <f t="shared" si="37"/>
        <v>0</v>
      </c>
      <c r="I109" s="327">
        <f t="shared" si="37"/>
        <v>0</v>
      </c>
      <c r="J109" s="327">
        <f t="shared" si="37"/>
        <v>0</v>
      </c>
      <c r="K109" s="327">
        <f t="shared" si="37"/>
        <v>0</v>
      </c>
      <c r="L109" s="327">
        <f t="shared" si="37"/>
        <v>0</v>
      </c>
      <c r="M109" s="327">
        <f t="shared" si="37"/>
        <v>0</v>
      </c>
      <c r="N109" s="327">
        <f t="shared" si="37"/>
        <v>0</v>
      </c>
      <c r="O109" s="327">
        <f t="shared" si="37"/>
        <v>0</v>
      </c>
      <c r="P109" s="327">
        <f t="shared" si="37"/>
        <v>0</v>
      </c>
      <c r="Q109" s="327">
        <f t="shared" si="37"/>
        <v>0</v>
      </c>
      <c r="R109" s="327">
        <f t="shared" si="37"/>
        <v>0</v>
      </c>
      <c r="S109" s="5"/>
      <c r="T109" s="5"/>
      <c r="U109" s="5"/>
      <c r="V109" s="5"/>
      <c r="W109" s="6"/>
    </row>
    <row r="110" spans="2:23" x14ac:dyDescent="0.15">
      <c r="B110" s="234"/>
      <c r="C110" s="328"/>
      <c r="D110" s="329"/>
      <c r="E110" s="329"/>
      <c r="F110" s="329"/>
      <c r="G110" s="329"/>
      <c r="H110" s="329"/>
      <c r="I110" s="329"/>
      <c r="J110" s="296"/>
      <c r="K110" s="296"/>
      <c r="L110" s="296"/>
      <c r="M110" s="296"/>
      <c r="N110" s="296"/>
      <c r="O110" s="296"/>
      <c r="P110" s="296"/>
      <c r="Q110" s="296"/>
      <c r="R110" s="296"/>
      <c r="S110" s="5"/>
      <c r="T110" s="5"/>
      <c r="U110" s="5"/>
      <c r="V110" s="5"/>
      <c r="W110" s="6"/>
    </row>
    <row r="111" spans="2:23" x14ac:dyDescent="0.15">
      <c r="B111" s="285" t="s">
        <v>227</v>
      </c>
      <c r="C111" s="330"/>
      <c r="D111" s="327">
        <f>IF($C$80="Opslag",$C$84,D109)</f>
        <v>0</v>
      </c>
      <c r="E111" s="327">
        <f t="shared" ref="E111:Q111" si="38">IF($C$80="Opslag",$C$84,E109)</f>
        <v>0</v>
      </c>
      <c r="F111" s="327">
        <f t="shared" si="38"/>
        <v>0</v>
      </c>
      <c r="G111" s="327">
        <f t="shared" si="38"/>
        <v>0</v>
      </c>
      <c r="H111" s="327">
        <f>IF($C$80="Opslag",$C$84,H109)</f>
        <v>0</v>
      </c>
      <c r="I111" s="327">
        <f t="shared" si="38"/>
        <v>0</v>
      </c>
      <c r="J111" s="327">
        <f t="shared" si="38"/>
        <v>0</v>
      </c>
      <c r="K111" s="327">
        <f t="shared" si="38"/>
        <v>0</v>
      </c>
      <c r="L111" s="327">
        <f t="shared" si="38"/>
        <v>0</v>
      </c>
      <c r="M111" s="327">
        <f t="shared" si="38"/>
        <v>0</v>
      </c>
      <c r="N111" s="327">
        <f t="shared" si="38"/>
        <v>0</v>
      </c>
      <c r="O111" s="327">
        <f t="shared" si="38"/>
        <v>0</v>
      </c>
      <c r="P111" s="327">
        <f t="shared" si="38"/>
        <v>0</v>
      </c>
      <c r="Q111" s="327">
        <f t="shared" si="38"/>
        <v>0</v>
      </c>
      <c r="R111" s="327">
        <f>IF($C$80="Opslag",$C$84,R109)</f>
        <v>0</v>
      </c>
      <c r="S111" s="5"/>
      <c r="T111" s="5"/>
      <c r="U111" s="5"/>
      <c r="V111" s="5"/>
      <c r="W111" s="6"/>
    </row>
    <row r="112" spans="2:23" x14ac:dyDescent="0.15">
      <c r="B112" s="331"/>
      <c r="C112" s="296"/>
      <c r="D112" s="296"/>
      <c r="E112" s="296"/>
      <c r="H112" s="296"/>
      <c r="I112" s="296"/>
      <c r="J112" s="296"/>
      <c r="K112" s="296"/>
      <c r="L112" s="296"/>
      <c r="M112" s="296"/>
      <c r="N112" s="296"/>
      <c r="O112" s="296"/>
      <c r="P112" s="296"/>
      <c r="Q112" s="296"/>
      <c r="R112" s="296"/>
      <c r="S112" s="8"/>
      <c r="T112" s="8"/>
      <c r="U112" s="8"/>
      <c r="V112" s="8"/>
      <c r="W112" s="9"/>
    </row>
    <row r="113" spans="2:23" x14ac:dyDescent="0.15">
      <c r="B113" s="217"/>
      <c r="C113" s="217"/>
      <c r="D113" s="217"/>
      <c r="E113" s="217"/>
      <c r="F113" s="217"/>
      <c r="G113" s="217"/>
      <c r="H113" s="217"/>
      <c r="I113" s="217"/>
      <c r="J113" s="217"/>
      <c r="K113" s="217"/>
      <c r="L113" s="217"/>
      <c r="M113" s="217"/>
      <c r="N113" s="217"/>
      <c r="O113" s="217"/>
      <c r="P113" s="217"/>
      <c r="Q113" s="217"/>
      <c r="R113" s="217"/>
      <c r="S113" s="217"/>
    </row>
    <row r="114" spans="2:23" x14ac:dyDescent="0.15">
      <c r="B114" s="223" t="s">
        <v>267</v>
      </c>
      <c r="C114" s="224"/>
      <c r="D114" s="225"/>
      <c r="E114" s="225"/>
      <c r="F114" s="225"/>
      <c r="G114" s="225"/>
      <c r="H114" s="225"/>
      <c r="I114" s="225"/>
      <c r="J114" s="225"/>
      <c r="K114" s="225"/>
      <c r="L114" s="225"/>
      <c r="M114" s="225"/>
      <c r="N114" s="225"/>
      <c r="O114" s="225"/>
      <c r="P114" s="225"/>
      <c r="Q114" s="225"/>
      <c r="R114" s="225"/>
      <c r="S114" s="225"/>
      <c r="T114" s="225"/>
      <c r="U114" s="225"/>
      <c r="V114" s="225"/>
      <c r="W114" s="226"/>
    </row>
    <row r="115" spans="2:23" x14ac:dyDescent="0.15">
      <c r="B115" s="284"/>
      <c r="C115" s="5"/>
      <c r="D115" s="5"/>
      <c r="E115" s="5"/>
      <c r="F115" s="5"/>
      <c r="G115" s="5"/>
      <c r="H115" s="5"/>
      <c r="I115" s="5"/>
      <c r="J115" s="5"/>
      <c r="K115" s="5"/>
      <c r="L115" s="5"/>
      <c r="M115" s="5"/>
      <c r="N115" s="5"/>
      <c r="O115" s="5"/>
      <c r="P115" s="5"/>
      <c r="Q115" s="5"/>
      <c r="R115" s="5"/>
      <c r="S115" s="5"/>
      <c r="T115" s="5"/>
      <c r="U115" s="5"/>
      <c r="V115" s="5"/>
      <c r="W115" s="6"/>
    </row>
    <row r="116" spans="2:23" x14ac:dyDescent="0.15">
      <c r="B116" s="332"/>
      <c r="C116" s="229" t="s">
        <v>188</v>
      </c>
      <c r="D116" s="229" t="s">
        <v>189</v>
      </c>
      <c r="E116" s="229" t="s">
        <v>76</v>
      </c>
      <c r="F116" s="229"/>
      <c r="G116" s="229"/>
      <c r="H116" s="229"/>
      <c r="I116" s="229"/>
      <c r="J116" s="229"/>
      <c r="K116" s="229"/>
      <c r="L116" s="229"/>
      <c r="M116" s="229"/>
      <c r="N116" s="229"/>
      <c r="O116" s="229"/>
      <c r="P116" s="229"/>
      <c r="Q116" s="229"/>
      <c r="R116" s="229"/>
      <c r="S116" s="229"/>
      <c r="T116" s="229"/>
      <c r="U116" s="229"/>
      <c r="V116" s="229"/>
      <c r="W116" s="231"/>
    </row>
    <row r="117" spans="2:23" x14ac:dyDescent="0.15">
      <c r="B117" s="12"/>
      <c r="C117" s="5"/>
      <c r="D117" s="5"/>
      <c r="E117" s="5"/>
      <c r="F117" s="5"/>
      <c r="G117" s="5"/>
      <c r="H117" s="5"/>
      <c r="I117" s="5"/>
      <c r="J117" s="5"/>
      <c r="K117" s="5"/>
      <c r="L117" s="5"/>
      <c r="M117" s="5"/>
      <c r="N117" s="5"/>
      <c r="O117" s="5"/>
      <c r="P117" s="5"/>
      <c r="Q117" s="5"/>
      <c r="R117" s="5"/>
      <c r="S117" s="5"/>
      <c r="T117" s="5"/>
      <c r="U117" s="5"/>
      <c r="V117" s="5"/>
      <c r="W117" s="6"/>
    </row>
    <row r="118" spans="2:23" x14ac:dyDescent="0.15">
      <c r="B118" s="241" t="s">
        <v>268</v>
      </c>
      <c r="C118" s="393"/>
      <c r="D118" s="393"/>
      <c r="E118" s="219">
        <f>SUM(C118:D118)</f>
        <v>0</v>
      </c>
      <c r="F118" s="5"/>
      <c r="G118" s="5"/>
      <c r="H118" s="5"/>
      <c r="I118" s="5"/>
      <c r="J118" s="5"/>
      <c r="K118" s="5"/>
      <c r="L118" s="5"/>
      <c r="M118" s="5"/>
      <c r="N118" s="5"/>
      <c r="O118" s="5"/>
      <c r="P118" s="5"/>
      <c r="Q118" s="5"/>
      <c r="R118" s="5"/>
      <c r="S118" s="5"/>
      <c r="T118" s="5"/>
      <c r="U118" s="5"/>
      <c r="V118" s="5"/>
      <c r="W118" s="6"/>
    </row>
    <row r="119" spans="2:23" x14ac:dyDescent="0.15">
      <c r="B119" s="7"/>
      <c r="C119" s="8"/>
      <c r="D119" s="8"/>
      <c r="E119" s="8"/>
      <c r="F119" s="8"/>
      <c r="G119" s="8"/>
      <c r="H119" s="8"/>
      <c r="I119" s="8"/>
      <c r="J119" s="8"/>
      <c r="K119" s="8"/>
      <c r="L119" s="8"/>
      <c r="M119" s="8"/>
      <c r="N119" s="8"/>
      <c r="O119" s="8"/>
      <c r="P119" s="8"/>
      <c r="Q119" s="8"/>
      <c r="R119" s="8"/>
      <c r="S119" s="8"/>
      <c r="T119" s="8"/>
      <c r="U119" s="8"/>
      <c r="V119" s="8"/>
      <c r="W119" s="9"/>
    </row>
    <row r="120" spans="2:23" x14ac:dyDescent="0.15">
      <c r="B120" s="5"/>
      <c r="C120" s="5"/>
      <c r="D120" s="5"/>
      <c r="E120" s="5"/>
      <c r="F120" s="5"/>
      <c r="G120" s="5"/>
      <c r="H120" s="5"/>
      <c r="I120" s="5"/>
      <c r="J120" s="5"/>
      <c r="K120" s="5"/>
      <c r="L120" s="5"/>
      <c r="M120" s="5"/>
      <c r="N120" s="5"/>
      <c r="O120" s="5"/>
      <c r="P120" s="5"/>
      <c r="Q120" s="5"/>
      <c r="R120" s="5"/>
      <c r="S120" s="5"/>
      <c r="T120" s="5"/>
      <c r="U120" s="5"/>
      <c r="V120" s="5"/>
      <c r="W120" s="5"/>
    </row>
    <row r="121" spans="2:23" x14ac:dyDescent="0.15">
      <c r="B121" s="223" t="s">
        <v>60</v>
      </c>
      <c r="C121" s="224"/>
      <c r="D121" s="225"/>
      <c r="E121" s="225"/>
      <c r="F121" s="225"/>
      <c r="G121" s="225"/>
      <c r="H121" s="225"/>
      <c r="I121" s="225"/>
      <c r="J121" s="225"/>
      <c r="K121" s="225"/>
      <c r="L121" s="225"/>
      <c r="M121" s="225"/>
      <c r="N121" s="225"/>
      <c r="O121" s="225"/>
      <c r="P121" s="225"/>
      <c r="Q121" s="225"/>
      <c r="R121" s="225"/>
      <c r="S121" s="225"/>
      <c r="T121" s="225"/>
      <c r="U121" s="225"/>
      <c r="V121" s="225"/>
      <c r="W121" s="226"/>
    </row>
    <row r="122" spans="2:23" x14ac:dyDescent="0.15">
      <c r="B122" s="284" t="s">
        <v>591</v>
      </c>
      <c r="C122" s="5"/>
      <c r="D122" s="5"/>
      <c r="E122" s="5"/>
      <c r="F122" s="5"/>
      <c r="G122" s="5"/>
      <c r="H122" s="5"/>
      <c r="I122" s="5"/>
      <c r="J122" s="5"/>
      <c r="K122" s="5"/>
      <c r="L122" s="5"/>
      <c r="M122" s="5"/>
      <c r="N122" s="5"/>
      <c r="O122" s="5"/>
      <c r="P122" s="5"/>
      <c r="Q122" s="5"/>
      <c r="R122" s="5"/>
      <c r="S122" s="5"/>
      <c r="T122" s="5"/>
      <c r="U122" s="5"/>
      <c r="V122" s="5"/>
      <c r="W122" s="6"/>
    </row>
    <row r="123" spans="2:23" x14ac:dyDescent="0.15">
      <c r="B123" s="332"/>
      <c r="C123" s="230"/>
      <c r="D123" s="229" t="s">
        <v>96</v>
      </c>
      <c r="E123" s="229" t="s">
        <v>96</v>
      </c>
      <c r="F123" s="229" t="s">
        <v>190</v>
      </c>
      <c r="G123" s="229" t="s">
        <v>191</v>
      </c>
      <c r="H123" s="229"/>
      <c r="I123" s="229"/>
      <c r="J123" s="229"/>
      <c r="K123" s="229"/>
      <c r="L123" s="229"/>
      <c r="M123" s="229"/>
      <c r="N123" s="229"/>
      <c r="O123" s="229"/>
      <c r="P123" s="229"/>
      <c r="Q123" s="229"/>
      <c r="R123" s="229"/>
      <c r="S123" s="229"/>
      <c r="T123" s="229"/>
      <c r="U123" s="229"/>
      <c r="V123" s="229"/>
      <c r="W123" s="231"/>
    </row>
    <row r="124" spans="2:23" x14ac:dyDescent="0.15">
      <c r="B124" s="332"/>
      <c r="C124" s="229" t="s">
        <v>108</v>
      </c>
      <c r="D124" s="229" t="s">
        <v>41</v>
      </c>
      <c r="E124" s="229" t="s">
        <v>42</v>
      </c>
      <c r="F124" s="229" t="s">
        <v>41</v>
      </c>
      <c r="G124" s="229" t="s">
        <v>41</v>
      </c>
      <c r="H124" s="229"/>
      <c r="I124" s="229"/>
      <c r="J124" s="229"/>
      <c r="K124" s="229"/>
      <c r="L124" s="229"/>
      <c r="M124" s="229"/>
      <c r="N124" s="229"/>
      <c r="O124" s="229"/>
      <c r="P124" s="229"/>
      <c r="Q124" s="229"/>
      <c r="R124" s="229"/>
      <c r="S124" s="229"/>
      <c r="T124" s="229"/>
      <c r="U124" s="229"/>
      <c r="V124" s="229"/>
      <c r="W124" s="231"/>
    </row>
    <row r="125" spans="2:23" x14ac:dyDescent="0.15">
      <c r="B125" s="12"/>
      <c r="D125" s="5"/>
      <c r="E125" s="5"/>
      <c r="F125" s="5"/>
      <c r="G125" s="5"/>
      <c r="H125" s="5"/>
      <c r="I125" s="5"/>
      <c r="J125" s="5"/>
      <c r="K125" s="5"/>
      <c r="L125" s="5"/>
      <c r="M125" s="5"/>
      <c r="N125" s="5"/>
      <c r="O125" s="5"/>
      <c r="P125" s="5"/>
      <c r="Q125" s="5"/>
      <c r="R125" s="5"/>
      <c r="S125" s="5"/>
      <c r="T125" s="5"/>
      <c r="U125" s="5"/>
      <c r="V125" s="5"/>
      <c r="W125" s="6"/>
    </row>
    <row r="126" spans="2:23" ht="11.25" thickBot="1" x14ac:dyDescent="0.2">
      <c r="B126" s="333" t="s">
        <v>43</v>
      </c>
      <c r="C126" s="334"/>
      <c r="D126" s="335">
        <v>1878</v>
      </c>
      <c r="E126" s="402"/>
      <c r="F126" s="5"/>
      <c r="G126" s="5"/>
      <c r="I126" s="337" t="s">
        <v>160</v>
      </c>
      <c r="J126" s="15"/>
      <c r="K126" s="15"/>
      <c r="L126" s="15"/>
      <c r="M126" s="15"/>
      <c r="N126" s="15"/>
      <c r="O126" s="15"/>
      <c r="P126" s="15"/>
      <c r="Q126" s="15"/>
      <c r="R126" s="15"/>
      <c r="S126" s="15"/>
      <c r="T126" s="15"/>
      <c r="U126" s="15"/>
      <c r="V126" s="16"/>
      <c r="W126" s="6"/>
    </row>
    <row r="127" spans="2:23" ht="11.25" thickTop="1" x14ac:dyDescent="0.15">
      <c r="B127" s="338" t="s">
        <v>44</v>
      </c>
      <c r="C127" s="394" t="s">
        <v>111</v>
      </c>
      <c r="D127" s="339">
        <f>D$126*E127</f>
        <v>0</v>
      </c>
      <c r="E127" s="396"/>
      <c r="F127" s="5"/>
      <c r="G127" s="5"/>
      <c r="I127" s="311">
        <f>(6.19%+6.34%+7.8%)/3</f>
        <v>6.7766666666666656E-2</v>
      </c>
      <c r="J127" s="15" t="s">
        <v>690</v>
      </c>
      <c r="K127" s="15"/>
      <c r="L127" s="15"/>
      <c r="M127" s="15"/>
      <c r="N127" s="15"/>
      <c r="O127" s="15"/>
      <c r="P127" s="15"/>
      <c r="Q127" s="15"/>
      <c r="R127" s="15"/>
      <c r="S127" s="15"/>
      <c r="T127" s="15"/>
      <c r="U127" s="15"/>
      <c r="V127" s="16"/>
      <c r="W127" s="6"/>
    </row>
    <row r="128" spans="2:23" x14ac:dyDescent="0.15">
      <c r="B128" s="338" t="s">
        <v>45</v>
      </c>
      <c r="C128" s="394" t="s">
        <v>111</v>
      </c>
      <c r="D128" s="403">
        <f>7*7.2</f>
        <v>50.4</v>
      </c>
      <c r="E128" s="347"/>
      <c r="F128" s="5"/>
      <c r="G128" s="5"/>
      <c r="I128" s="119" t="s">
        <v>585</v>
      </c>
      <c r="J128" s="15"/>
      <c r="K128" s="15"/>
      <c r="L128" s="15"/>
      <c r="M128" s="15"/>
      <c r="N128" s="15"/>
      <c r="O128" s="15"/>
      <c r="P128" s="15"/>
      <c r="Q128" s="15"/>
      <c r="R128" s="15"/>
      <c r="S128" s="15"/>
      <c r="T128" s="15"/>
      <c r="U128" s="15"/>
      <c r="V128" s="16"/>
      <c r="W128" s="6"/>
    </row>
    <row r="129" spans="2:23" x14ac:dyDescent="0.15">
      <c r="B129" s="340" t="s">
        <v>61</v>
      </c>
      <c r="C129" s="394" t="s">
        <v>111</v>
      </c>
      <c r="D129" s="341">
        <f>(144+26)</f>
        <v>170</v>
      </c>
      <c r="E129" s="404"/>
      <c r="F129" s="5"/>
      <c r="G129" s="5"/>
      <c r="I129" s="14" t="s">
        <v>116</v>
      </c>
      <c r="J129" s="15"/>
      <c r="K129" s="15"/>
      <c r="L129" s="15"/>
      <c r="M129" s="15"/>
      <c r="N129" s="15"/>
      <c r="O129" s="15"/>
      <c r="P129" s="15"/>
      <c r="Q129" s="15"/>
      <c r="R129" s="15"/>
      <c r="S129" s="15"/>
      <c r="T129" s="15"/>
      <c r="U129" s="15"/>
      <c r="V129" s="16"/>
      <c r="W129" s="6"/>
    </row>
    <row r="130" spans="2:23" x14ac:dyDescent="0.15">
      <c r="B130" s="338" t="s">
        <v>201</v>
      </c>
      <c r="C130" s="394" t="s">
        <v>111</v>
      </c>
      <c r="D130" s="395"/>
      <c r="E130" s="343"/>
      <c r="F130" s="5"/>
      <c r="G130" s="5"/>
      <c r="I130" s="337" t="s">
        <v>269</v>
      </c>
      <c r="J130" s="15"/>
      <c r="K130" s="15"/>
      <c r="L130" s="15"/>
      <c r="M130" s="15"/>
      <c r="N130" s="15"/>
      <c r="O130" s="15"/>
      <c r="P130" s="15"/>
      <c r="Q130" s="15"/>
      <c r="R130" s="15"/>
      <c r="S130" s="15"/>
      <c r="T130" s="15"/>
      <c r="U130" s="15"/>
      <c r="V130" s="16"/>
      <c r="W130" s="6"/>
    </row>
    <row r="131" spans="2:23" x14ac:dyDescent="0.15">
      <c r="B131" s="338" t="s">
        <v>133</v>
      </c>
      <c r="C131" s="394" t="s">
        <v>111</v>
      </c>
      <c r="D131" s="395"/>
      <c r="E131" s="344"/>
      <c r="F131" s="5"/>
      <c r="G131" s="5"/>
      <c r="I131" s="14" t="s">
        <v>298</v>
      </c>
      <c r="J131" s="15"/>
      <c r="K131" s="15"/>
      <c r="L131" s="15"/>
      <c r="M131" s="15"/>
      <c r="N131" s="15"/>
      <c r="O131" s="15"/>
      <c r="P131" s="15"/>
      <c r="Q131" s="15"/>
      <c r="R131" s="15"/>
      <c r="S131" s="15"/>
      <c r="T131" s="15"/>
      <c r="U131" s="15"/>
      <c r="V131" s="16"/>
      <c r="W131" s="6"/>
    </row>
    <row r="132" spans="2:23" x14ac:dyDescent="0.15">
      <c r="B132" s="338" t="s">
        <v>46</v>
      </c>
      <c r="C132" s="394" t="s">
        <v>111</v>
      </c>
      <c r="D132" s="339">
        <f>D$126*E132</f>
        <v>0</v>
      </c>
      <c r="E132" s="396"/>
      <c r="F132" s="5"/>
      <c r="G132" s="5"/>
      <c r="I132" s="14"/>
      <c r="J132" s="15"/>
      <c r="K132" s="15"/>
      <c r="L132" s="15"/>
      <c r="M132" s="15"/>
      <c r="N132" s="15"/>
      <c r="O132" s="15"/>
      <c r="P132" s="15"/>
      <c r="Q132" s="15"/>
      <c r="R132" s="15"/>
      <c r="S132" s="15"/>
      <c r="T132" s="15"/>
      <c r="U132" s="15"/>
      <c r="V132" s="16"/>
      <c r="W132" s="6"/>
    </row>
    <row r="133" spans="2:23" x14ac:dyDescent="0.15">
      <c r="B133" s="338" t="s">
        <v>118</v>
      </c>
      <c r="C133" s="394" t="s">
        <v>111</v>
      </c>
      <c r="D133" s="339">
        <f>D$126*E133</f>
        <v>0</v>
      </c>
      <c r="E133" s="396"/>
      <c r="F133" s="5"/>
      <c r="G133" s="5"/>
      <c r="I133" s="119" t="s">
        <v>306</v>
      </c>
      <c r="J133" s="15"/>
      <c r="K133" s="15"/>
      <c r="L133" s="15"/>
      <c r="M133" s="15"/>
      <c r="N133" s="15"/>
      <c r="O133" s="15"/>
      <c r="P133" s="15"/>
      <c r="Q133" s="15"/>
      <c r="R133" s="15"/>
      <c r="S133" s="15"/>
      <c r="T133" s="15"/>
      <c r="U133" s="15"/>
      <c r="V133" s="16"/>
      <c r="W133" s="6"/>
    </row>
    <row r="134" spans="2:23" x14ac:dyDescent="0.15">
      <c r="B134" s="338" t="s">
        <v>193</v>
      </c>
      <c r="C134" s="394" t="s">
        <v>111</v>
      </c>
      <c r="D134" s="339">
        <f>(C118*F134+D118*G134)</f>
        <v>0</v>
      </c>
      <c r="E134" s="342"/>
      <c r="F134" s="397"/>
      <c r="G134" s="397"/>
      <c r="I134" s="14" t="s">
        <v>335</v>
      </c>
      <c r="J134" s="15"/>
      <c r="K134" s="15"/>
      <c r="L134" s="15"/>
      <c r="M134" s="15"/>
      <c r="N134" s="15"/>
      <c r="O134" s="15"/>
      <c r="P134" s="15"/>
      <c r="Q134" s="15"/>
      <c r="R134" s="15"/>
      <c r="S134" s="15"/>
      <c r="T134" s="15"/>
      <c r="U134" s="15"/>
      <c r="V134" s="16"/>
      <c r="W134" s="6"/>
    </row>
    <row r="135" spans="2:23" x14ac:dyDescent="0.15">
      <c r="B135" s="10" t="s">
        <v>329</v>
      </c>
      <c r="C135" s="394" t="s">
        <v>111</v>
      </c>
      <c r="D135" s="339">
        <f t="shared" ref="D135:D136" si="39">D$126*E135</f>
        <v>0</v>
      </c>
      <c r="E135" s="396"/>
      <c r="F135" s="5"/>
      <c r="G135" s="5"/>
      <c r="I135" s="14" t="s">
        <v>313</v>
      </c>
      <c r="J135" s="15"/>
      <c r="K135" s="15"/>
      <c r="L135" s="15"/>
      <c r="M135" s="15"/>
      <c r="N135" s="15"/>
      <c r="O135" s="15"/>
      <c r="P135" s="15"/>
      <c r="Q135" s="15"/>
      <c r="R135" s="15"/>
      <c r="S135" s="15"/>
      <c r="T135" s="15"/>
      <c r="U135" s="15"/>
      <c r="V135" s="16"/>
      <c r="W135" s="6"/>
    </row>
    <row r="136" spans="2:23" ht="11.25" thickBot="1" x14ac:dyDescent="0.2">
      <c r="B136" s="348" t="s">
        <v>194</v>
      </c>
      <c r="C136" s="394" t="s">
        <v>111</v>
      </c>
      <c r="D136" s="349">
        <f t="shared" si="39"/>
        <v>0</v>
      </c>
      <c r="E136" s="398"/>
      <c r="F136" s="5"/>
      <c r="G136" s="5"/>
      <c r="I136" s="14" t="s">
        <v>307</v>
      </c>
      <c r="J136" s="15"/>
      <c r="K136" s="15"/>
      <c r="L136" s="15"/>
      <c r="M136" s="15"/>
      <c r="N136" s="15"/>
      <c r="O136" s="15"/>
      <c r="P136" s="15"/>
      <c r="Q136" s="15"/>
      <c r="R136" s="15"/>
      <c r="S136" s="15"/>
      <c r="T136" s="15"/>
      <c r="U136" s="15"/>
      <c r="V136" s="16"/>
      <c r="W136" s="6"/>
    </row>
    <row r="137" spans="2:23" ht="11.25" thickTop="1" x14ac:dyDescent="0.15">
      <c r="B137" s="293" t="s">
        <v>47</v>
      </c>
      <c r="C137" s="350"/>
      <c r="D137" s="206">
        <f>D126-SUMIFS(D127:D136,C127:C136,"Ja")</f>
        <v>1657.6</v>
      </c>
      <c r="E137" s="405"/>
      <c r="F137" s="5"/>
      <c r="G137" s="5"/>
      <c r="H137" s="352"/>
      <c r="I137" s="5"/>
      <c r="J137" s="5"/>
      <c r="K137" s="5"/>
      <c r="L137" s="5"/>
      <c r="M137" s="5"/>
      <c r="N137" s="5"/>
      <c r="O137" s="5"/>
      <c r="P137" s="5"/>
      <c r="Q137" s="5"/>
      <c r="R137" s="5"/>
      <c r="S137" s="5"/>
      <c r="T137" s="5"/>
      <c r="U137" s="5"/>
      <c r="V137" s="5"/>
      <c r="W137" s="6"/>
    </row>
    <row r="138" spans="2:23" x14ac:dyDescent="0.15">
      <c r="B138" s="7"/>
      <c r="C138" s="237"/>
      <c r="D138" s="8"/>
      <c r="E138" s="8"/>
      <c r="F138" s="5"/>
      <c r="G138" s="5"/>
      <c r="H138" s="5"/>
      <c r="I138" s="5"/>
      <c r="J138" s="5"/>
      <c r="K138" s="5"/>
      <c r="L138" s="5"/>
      <c r="M138" s="5"/>
      <c r="N138" s="5"/>
      <c r="O138" s="5"/>
      <c r="P138" s="5"/>
      <c r="Q138" s="5"/>
      <c r="R138" s="5"/>
      <c r="S138" s="5"/>
      <c r="T138" s="5"/>
      <c r="U138" s="5"/>
      <c r="V138" s="5"/>
      <c r="W138" s="6"/>
    </row>
    <row r="139" spans="2:23" x14ac:dyDescent="0.15">
      <c r="B139" s="236" t="s">
        <v>48</v>
      </c>
      <c r="C139" s="145"/>
      <c r="D139" s="505">
        <f>D137/D126</f>
        <v>0.88264110756123526</v>
      </c>
      <c r="E139" s="506"/>
      <c r="F139" s="5"/>
      <c r="G139" s="5"/>
      <c r="H139" s="5"/>
      <c r="I139" s="5"/>
      <c r="J139" s="5"/>
      <c r="K139" s="5"/>
      <c r="L139" s="5"/>
      <c r="M139" s="5"/>
      <c r="N139" s="5"/>
      <c r="O139" s="5"/>
      <c r="P139" s="5"/>
      <c r="Q139" s="5"/>
      <c r="R139" s="5"/>
      <c r="S139" s="5"/>
      <c r="T139" s="5"/>
      <c r="U139" s="5"/>
      <c r="V139" s="5"/>
      <c r="W139" s="6"/>
    </row>
    <row r="140" spans="2:23" x14ac:dyDescent="0.15">
      <c r="B140" s="7"/>
      <c r="C140" s="353"/>
      <c r="D140" s="353"/>
      <c r="E140" s="8"/>
      <c r="F140" s="8"/>
      <c r="G140" s="8"/>
      <c r="H140" s="8"/>
      <c r="I140" s="8"/>
      <c r="J140" s="8"/>
      <c r="K140" s="8"/>
      <c r="L140" s="8"/>
      <c r="M140" s="8"/>
      <c r="N140" s="8"/>
      <c r="O140" s="8"/>
      <c r="P140" s="8"/>
      <c r="Q140" s="8"/>
      <c r="R140" s="8"/>
      <c r="S140" s="8"/>
      <c r="T140" s="8"/>
      <c r="U140" s="8"/>
      <c r="V140" s="8"/>
      <c r="W140" s="9"/>
    </row>
    <row r="141" spans="2:23" x14ac:dyDescent="0.15">
      <c r="B141" s="5"/>
      <c r="C141" s="354"/>
      <c r="D141" s="354"/>
      <c r="E141" s="5"/>
      <c r="F141" s="5"/>
      <c r="G141" s="5"/>
      <c r="H141" s="5"/>
      <c r="I141" s="5"/>
      <c r="J141" s="5"/>
      <c r="K141" s="5"/>
      <c r="L141" s="5"/>
      <c r="M141" s="5"/>
      <c r="N141" s="5"/>
      <c r="O141" s="5"/>
      <c r="P141" s="5"/>
      <c r="Q141" s="5"/>
      <c r="R141" s="5"/>
      <c r="S141" s="5"/>
      <c r="T141" s="5"/>
      <c r="U141" s="5"/>
      <c r="V141" s="5"/>
      <c r="W141" s="5"/>
    </row>
    <row r="142" spans="2:23" x14ac:dyDescent="0.15">
      <c r="B142" s="223" t="s">
        <v>74</v>
      </c>
      <c r="C142" s="224"/>
      <c r="D142" s="225"/>
      <c r="E142" s="225"/>
      <c r="F142" s="225"/>
      <c r="G142" s="225"/>
      <c r="H142" s="225"/>
      <c r="I142" s="225"/>
      <c r="J142" s="225"/>
      <c r="K142" s="225"/>
      <c r="L142" s="225"/>
      <c r="M142" s="225"/>
      <c r="N142" s="225"/>
      <c r="O142" s="225"/>
      <c r="P142" s="225"/>
      <c r="Q142" s="225"/>
      <c r="R142" s="225"/>
      <c r="S142" s="225"/>
      <c r="T142" s="225"/>
      <c r="U142" s="225"/>
      <c r="V142" s="225"/>
      <c r="W142" s="226"/>
    </row>
    <row r="143" spans="2:23" ht="11.25" x14ac:dyDescent="0.2">
      <c r="B143" s="406"/>
      <c r="C143" s="355"/>
      <c r="D143" s="355"/>
      <c r="E143" s="217"/>
      <c r="F143" s="217"/>
      <c r="G143" s="217"/>
      <c r="H143" s="217"/>
      <c r="I143" s="217"/>
      <c r="J143" s="217"/>
      <c r="K143" s="217"/>
      <c r="L143" s="217"/>
      <c r="M143" s="217"/>
      <c r="N143" s="217"/>
      <c r="O143" s="217"/>
      <c r="P143" s="217"/>
      <c r="Q143" s="217"/>
      <c r="R143" s="217"/>
      <c r="S143" s="217"/>
      <c r="T143" s="217"/>
      <c r="U143" s="217"/>
      <c r="V143" s="217"/>
      <c r="W143" s="218"/>
    </row>
    <row r="144" spans="2:23" x14ac:dyDescent="0.15">
      <c r="B144" s="332"/>
      <c r="C144" s="229" t="s">
        <v>64</v>
      </c>
      <c r="D144" s="229"/>
      <c r="E144" s="229"/>
      <c r="F144" s="229"/>
      <c r="G144" s="229"/>
      <c r="H144" s="229"/>
      <c r="I144" s="229"/>
      <c r="J144" s="229"/>
      <c r="K144" s="229"/>
      <c r="L144" s="229"/>
      <c r="M144" s="229"/>
      <c r="N144" s="229"/>
      <c r="O144" s="229"/>
      <c r="P144" s="229"/>
      <c r="Q144" s="229"/>
      <c r="R144" s="229"/>
      <c r="S144" s="229"/>
      <c r="T144" s="229"/>
      <c r="U144" s="229"/>
      <c r="V144" s="229"/>
      <c r="W144" s="231"/>
    </row>
    <row r="145" spans="2:23" x14ac:dyDescent="0.15">
      <c r="B145" s="12"/>
      <c r="C145" s="354"/>
      <c r="D145" s="5"/>
      <c r="F145" s="5"/>
      <c r="G145" s="5"/>
      <c r="H145" s="5"/>
      <c r="I145" s="5"/>
      <c r="J145" s="5"/>
      <c r="K145" s="5"/>
      <c r="L145" s="5"/>
      <c r="M145" s="5"/>
      <c r="N145" s="5"/>
      <c r="O145" s="5"/>
      <c r="P145" s="5"/>
      <c r="Q145" s="5"/>
      <c r="R145" s="5"/>
      <c r="S145" s="5"/>
      <c r="T145" s="5"/>
      <c r="U145" s="5"/>
      <c r="V145" s="5"/>
      <c r="W145" s="6"/>
    </row>
    <row r="146" spans="2:23" x14ac:dyDescent="0.15">
      <c r="B146" s="241" t="s">
        <v>195</v>
      </c>
      <c r="C146" s="212"/>
      <c r="D146" s="5"/>
      <c r="E146" s="14"/>
      <c r="F146" s="15"/>
      <c r="G146" s="15"/>
      <c r="H146" s="15"/>
      <c r="I146" s="15"/>
      <c r="J146" s="15"/>
      <c r="K146" s="15"/>
      <c r="L146" s="15"/>
      <c r="M146" s="15"/>
      <c r="N146" s="15"/>
      <c r="O146" s="15"/>
      <c r="P146" s="15"/>
      <c r="Q146" s="15"/>
      <c r="R146" s="15"/>
      <c r="S146" s="15"/>
      <c r="T146" s="15"/>
      <c r="U146" s="15"/>
      <c r="V146" s="16"/>
      <c r="W146" s="6"/>
    </row>
    <row r="147" spans="2:23" ht="11.25" thickBot="1" x14ac:dyDescent="0.2">
      <c r="B147" s="320" t="s">
        <v>196</v>
      </c>
      <c r="C147" s="213"/>
      <c r="D147" s="5"/>
      <c r="E147" s="14"/>
      <c r="F147" s="15"/>
      <c r="G147" s="15"/>
      <c r="H147" s="15"/>
      <c r="I147" s="15"/>
      <c r="J147" s="15"/>
      <c r="K147" s="15"/>
      <c r="L147" s="15"/>
      <c r="M147" s="15"/>
      <c r="N147" s="15"/>
      <c r="O147" s="15"/>
      <c r="P147" s="15"/>
      <c r="Q147" s="15"/>
      <c r="R147" s="15"/>
      <c r="S147" s="15"/>
      <c r="T147" s="15"/>
      <c r="U147" s="15"/>
      <c r="V147" s="16"/>
      <c r="W147" s="6"/>
    </row>
    <row r="148" spans="2:23" ht="11.25" thickTop="1" x14ac:dyDescent="0.15">
      <c r="B148" s="356" t="s">
        <v>65</v>
      </c>
      <c r="C148" s="357">
        <f>SUM(C146:C147)</f>
        <v>0</v>
      </c>
      <c r="D148" s="5"/>
      <c r="F148" s="5"/>
      <c r="G148" s="5"/>
      <c r="H148" s="5"/>
      <c r="I148" s="5"/>
      <c r="J148" s="5"/>
      <c r="K148" s="5"/>
      <c r="L148" s="5"/>
      <c r="M148" s="5"/>
      <c r="N148" s="5"/>
      <c r="O148" s="5"/>
      <c r="P148" s="5"/>
      <c r="Q148" s="5"/>
      <c r="R148" s="5"/>
      <c r="S148" s="5"/>
      <c r="T148" s="5"/>
      <c r="U148" s="5"/>
      <c r="V148" s="5"/>
      <c r="W148" s="6"/>
    </row>
    <row r="149" spans="2:23" x14ac:dyDescent="0.15">
      <c r="B149" s="358"/>
      <c r="C149" s="297"/>
      <c r="D149" s="359"/>
      <c r="E149" s="8"/>
      <c r="F149" s="8"/>
      <c r="G149" s="8"/>
      <c r="H149" s="8"/>
      <c r="I149" s="8"/>
      <c r="J149" s="8"/>
      <c r="K149" s="8"/>
      <c r="L149" s="8"/>
      <c r="M149" s="8"/>
      <c r="N149" s="8"/>
      <c r="O149" s="8"/>
      <c r="P149" s="8"/>
      <c r="Q149" s="8"/>
      <c r="R149" s="8"/>
      <c r="S149" s="8"/>
      <c r="T149" s="8"/>
      <c r="U149" s="8"/>
      <c r="V149" s="8"/>
      <c r="W149" s="9"/>
    </row>
    <row r="150" spans="2:23" x14ac:dyDescent="0.15">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row>
    <row r="151" spans="2:23" x14ac:dyDescent="0.15">
      <c r="B151" s="223" t="s">
        <v>62</v>
      </c>
      <c r="C151" s="224"/>
      <c r="D151" s="225"/>
      <c r="E151" s="225"/>
      <c r="F151" s="225"/>
      <c r="G151" s="225"/>
      <c r="H151" s="225"/>
      <c r="I151" s="225"/>
      <c r="J151" s="225"/>
      <c r="K151" s="225"/>
      <c r="L151" s="225"/>
      <c r="M151" s="225"/>
      <c r="N151" s="225"/>
      <c r="O151" s="225"/>
      <c r="P151" s="225"/>
      <c r="Q151" s="225"/>
      <c r="R151" s="225"/>
      <c r="S151" s="225"/>
      <c r="T151" s="225"/>
      <c r="U151" s="225"/>
      <c r="V151" s="225"/>
      <c r="W151" s="226"/>
    </row>
    <row r="152" spans="2:23" ht="11.25" x14ac:dyDescent="0.2">
      <c r="B152" s="360" t="s">
        <v>669</v>
      </c>
      <c r="C152" s="354"/>
      <c r="D152" s="354"/>
      <c r="E152" s="5"/>
      <c r="F152" s="5"/>
      <c r="G152" s="5"/>
      <c r="H152" s="5"/>
      <c r="I152" s="5"/>
      <c r="J152" s="5"/>
      <c r="K152" s="5"/>
      <c r="L152" s="5"/>
      <c r="M152" s="5"/>
      <c r="N152" s="5"/>
      <c r="O152" s="5"/>
      <c r="P152" s="5"/>
      <c r="Q152" s="5"/>
      <c r="R152" s="5"/>
      <c r="S152" s="5"/>
      <c r="T152" s="5"/>
      <c r="U152" s="5"/>
      <c r="V152" s="5"/>
      <c r="W152" s="6"/>
    </row>
    <row r="153" spans="2:23" x14ac:dyDescent="0.15">
      <c r="B153" s="332"/>
      <c r="C153" s="229" t="s">
        <v>96</v>
      </c>
      <c r="D153" s="229" t="s">
        <v>190</v>
      </c>
      <c r="E153" s="229" t="s">
        <v>191</v>
      </c>
      <c r="F153" s="229"/>
      <c r="G153" s="229"/>
      <c r="H153" s="229"/>
      <c r="I153" s="229"/>
      <c r="J153" s="229"/>
      <c r="K153" s="229"/>
      <c r="L153" s="229"/>
      <c r="M153" s="229"/>
      <c r="N153" s="229"/>
      <c r="O153" s="229"/>
      <c r="P153" s="229"/>
      <c r="Q153" s="229"/>
      <c r="R153" s="229"/>
      <c r="S153" s="229"/>
      <c r="T153" s="229"/>
      <c r="U153" s="229"/>
      <c r="V153" s="229"/>
      <c r="W153" s="231"/>
    </row>
    <row r="154" spans="2:23" x14ac:dyDescent="0.15">
      <c r="B154" s="332"/>
      <c r="C154" s="229" t="s">
        <v>63</v>
      </c>
      <c r="D154" s="229" t="s">
        <v>63</v>
      </c>
      <c r="E154" s="229" t="s">
        <v>63</v>
      </c>
      <c r="F154" s="229"/>
      <c r="G154" s="229"/>
      <c r="H154" s="229"/>
      <c r="I154" s="229"/>
      <c r="J154" s="229"/>
      <c r="K154" s="229"/>
      <c r="L154" s="229"/>
      <c r="M154" s="229"/>
      <c r="N154" s="229"/>
      <c r="O154" s="229"/>
      <c r="P154" s="229"/>
      <c r="Q154" s="229"/>
      <c r="R154" s="229"/>
      <c r="S154" s="229"/>
      <c r="T154" s="229"/>
      <c r="U154" s="229"/>
      <c r="V154" s="229"/>
      <c r="W154" s="231"/>
    </row>
    <row r="155" spans="2:23" x14ac:dyDescent="0.15">
      <c r="B155" s="12"/>
      <c r="C155" s="354"/>
      <c r="D155" s="354"/>
      <c r="E155" s="5"/>
      <c r="F155" s="5"/>
      <c r="G155" s="5"/>
      <c r="H155" s="5"/>
      <c r="I155" s="5"/>
      <c r="J155" s="5"/>
      <c r="K155" s="5"/>
      <c r="L155" s="5"/>
      <c r="M155" s="5"/>
      <c r="N155" s="5"/>
      <c r="O155" s="5"/>
      <c r="P155" s="5"/>
      <c r="Q155" s="5"/>
      <c r="R155" s="5"/>
      <c r="S155" s="5"/>
      <c r="T155" s="5"/>
      <c r="U155" s="5"/>
      <c r="V155" s="5"/>
      <c r="W155" s="6"/>
    </row>
    <row r="156" spans="2:23" x14ac:dyDescent="0.15">
      <c r="B156" s="361" t="s">
        <v>123</v>
      </c>
      <c r="C156" s="18"/>
      <c r="D156" s="354"/>
      <c r="E156" s="434"/>
      <c r="F156" s="5"/>
      <c r="G156" s="346">
        <v>0.14000000000000001</v>
      </c>
      <c r="H156" s="15" t="s">
        <v>680</v>
      </c>
      <c r="I156" s="15"/>
      <c r="J156" s="15"/>
      <c r="K156" s="15"/>
      <c r="L156" s="15"/>
      <c r="M156" s="15"/>
      <c r="N156" s="15"/>
      <c r="O156" s="15"/>
      <c r="P156" s="15"/>
      <c r="Q156" s="15"/>
      <c r="R156" s="15"/>
      <c r="S156" s="15"/>
      <c r="T156" s="15"/>
      <c r="U156" s="15"/>
      <c r="V156" s="16"/>
      <c r="W156" s="6"/>
    </row>
    <row r="157" spans="2:23" x14ac:dyDescent="0.15">
      <c r="B157" s="361" t="s">
        <v>124</v>
      </c>
      <c r="C157" s="18"/>
      <c r="D157" s="354"/>
      <c r="E157" s="434"/>
      <c r="F157" s="5"/>
      <c r="G157" s="346">
        <v>0.01</v>
      </c>
      <c r="H157" s="15" t="s">
        <v>680</v>
      </c>
      <c r="I157" s="15"/>
      <c r="J157" s="15"/>
      <c r="K157" s="15"/>
      <c r="L157" s="15"/>
      <c r="M157" s="15"/>
      <c r="N157" s="15"/>
      <c r="O157" s="15"/>
      <c r="P157" s="15"/>
      <c r="Q157" s="15"/>
      <c r="R157" s="15"/>
      <c r="S157" s="15"/>
      <c r="T157" s="15"/>
      <c r="U157" s="15"/>
      <c r="V157" s="16"/>
      <c r="W157" s="6"/>
    </row>
    <row r="158" spans="2:23" ht="11.25" thickBot="1" x14ac:dyDescent="0.2">
      <c r="B158" s="362" t="s">
        <v>125</v>
      </c>
      <c r="C158" s="416">
        <f>($C$118*D158+$D$118*E158)</f>
        <v>0</v>
      </c>
      <c r="D158" s="431"/>
      <c r="E158" s="431"/>
      <c r="F158" s="5"/>
      <c r="G158" s="346">
        <v>6.5000000000000002E-2</v>
      </c>
      <c r="H158" s="15" t="s">
        <v>681</v>
      </c>
      <c r="I158" s="15"/>
      <c r="J158" s="15"/>
      <c r="K158" s="15"/>
      <c r="L158" s="15"/>
      <c r="M158" s="15"/>
      <c r="N158" s="15"/>
      <c r="O158" s="15"/>
      <c r="P158" s="15"/>
      <c r="Q158" s="15"/>
      <c r="R158" s="15"/>
      <c r="S158" s="15"/>
      <c r="T158" s="15"/>
      <c r="U158" s="15"/>
      <c r="V158" s="16"/>
      <c r="W158" s="6"/>
    </row>
    <row r="159" spans="2:23" ht="11.25" thickTop="1" x14ac:dyDescent="0.15">
      <c r="B159" s="363" t="s">
        <v>126</v>
      </c>
      <c r="C159" s="364">
        <f>SUM(C156:C158)</f>
        <v>0</v>
      </c>
      <c r="D159" s="354"/>
      <c r="E159" s="434"/>
      <c r="F159" s="5"/>
      <c r="G159" s="304"/>
      <c r="H159" s="5"/>
      <c r="I159" s="5"/>
      <c r="J159" s="5"/>
      <c r="K159" s="5"/>
      <c r="L159" s="5"/>
      <c r="M159" s="5"/>
      <c r="N159" s="5"/>
      <c r="O159" s="5"/>
      <c r="P159" s="5"/>
      <c r="Q159" s="5"/>
      <c r="R159" s="5"/>
      <c r="S159" s="5"/>
      <c r="T159" s="5"/>
      <c r="U159" s="5"/>
      <c r="V159" s="5"/>
      <c r="W159" s="6"/>
    </row>
    <row r="160" spans="2:23" x14ac:dyDescent="0.15">
      <c r="B160" s="262"/>
      <c r="C160" s="354"/>
      <c r="D160" s="354"/>
      <c r="E160" s="434"/>
      <c r="F160" s="5"/>
      <c r="G160" s="5"/>
      <c r="H160" s="5"/>
      <c r="I160" s="5"/>
      <c r="J160" s="5"/>
      <c r="K160" s="5"/>
      <c r="L160" s="5"/>
      <c r="M160" s="5"/>
      <c r="N160" s="5"/>
      <c r="O160" s="5"/>
      <c r="P160" s="5"/>
      <c r="Q160" s="5"/>
      <c r="R160" s="5"/>
      <c r="S160" s="5"/>
      <c r="T160" s="5"/>
      <c r="U160" s="5"/>
      <c r="V160" s="5"/>
      <c r="W160" s="6"/>
    </row>
    <row r="161" spans="2:23" x14ac:dyDescent="0.15">
      <c r="B161" s="241" t="s">
        <v>127</v>
      </c>
      <c r="C161" s="435">
        <f>$C$118*D161+$D$118*E161</f>
        <v>0</v>
      </c>
      <c r="D161" s="431"/>
      <c r="E161" s="431"/>
      <c r="F161" s="5"/>
      <c r="G161" s="14" t="s">
        <v>338</v>
      </c>
      <c r="H161" s="14"/>
      <c r="I161" s="15"/>
      <c r="J161" s="15"/>
      <c r="K161" s="15"/>
      <c r="L161" s="15"/>
      <c r="M161" s="15"/>
      <c r="N161" s="15"/>
      <c r="O161" s="15"/>
      <c r="P161" s="15"/>
      <c r="Q161" s="15"/>
      <c r="R161" s="15"/>
      <c r="S161" s="15"/>
      <c r="T161" s="15"/>
      <c r="U161" s="15"/>
      <c r="V161" s="16"/>
      <c r="W161" s="6"/>
    </row>
    <row r="162" spans="2:23" x14ac:dyDescent="0.15">
      <c r="B162" s="365"/>
      <c r="C162" s="354"/>
      <c r="D162" s="354"/>
      <c r="E162" s="434"/>
      <c r="F162" s="5"/>
      <c r="G162" s="5"/>
      <c r="H162" s="5"/>
      <c r="I162" s="5"/>
      <c r="J162" s="5"/>
      <c r="K162" s="5"/>
      <c r="L162" s="5"/>
      <c r="M162" s="5"/>
      <c r="N162" s="5"/>
      <c r="O162" s="5"/>
      <c r="P162" s="5"/>
      <c r="Q162" s="5"/>
      <c r="R162" s="5"/>
      <c r="S162" s="5"/>
      <c r="T162" s="5"/>
      <c r="U162" s="5"/>
      <c r="V162" s="5"/>
      <c r="W162" s="6"/>
    </row>
    <row r="163" spans="2:23" x14ac:dyDescent="0.15">
      <c r="B163" s="241" t="s">
        <v>128</v>
      </c>
      <c r="C163" s="431"/>
      <c r="D163" s="354"/>
      <c r="E163" s="434"/>
      <c r="F163" s="5"/>
      <c r="G163" s="346">
        <v>3.1E-2</v>
      </c>
      <c r="H163" s="14" t="s">
        <v>682</v>
      </c>
      <c r="I163" s="15"/>
      <c r="J163" s="15"/>
      <c r="K163" s="15"/>
      <c r="L163" s="15"/>
      <c r="M163" s="15"/>
      <c r="N163" s="15"/>
      <c r="O163" s="15"/>
      <c r="P163" s="15"/>
      <c r="Q163" s="15"/>
      <c r="R163" s="15"/>
      <c r="S163" s="15"/>
      <c r="T163" s="15"/>
      <c r="U163" s="15"/>
      <c r="V163" s="16"/>
      <c r="W163" s="6"/>
    </row>
    <row r="164" spans="2:23" x14ac:dyDescent="0.15">
      <c r="B164" s="7"/>
      <c r="C164" s="297"/>
      <c r="D164" s="353"/>
      <c r="E164" s="8"/>
      <c r="F164" s="8"/>
      <c r="G164" s="8"/>
      <c r="H164" s="8"/>
      <c r="I164" s="8"/>
      <c r="J164" s="8"/>
      <c r="K164" s="8"/>
      <c r="L164" s="8"/>
      <c r="M164" s="8"/>
      <c r="N164" s="8"/>
      <c r="O164" s="8"/>
      <c r="P164" s="8"/>
      <c r="Q164" s="8"/>
      <c r="R164" s="8"/>
      <c r="S164" s="8"/>
      <c r="T164" s="8"/>
      <c r="U164" s="8"/>
      <c r="V164" s="8"/>
      <c r="W164" s="9"/>
    </row>
    <row r="165" spans="2:23" x14ac:dyDescent="0.15">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row>
    <row r="166" spans="2:23" x14ac:dyDescent="0.15">
      <c r="B166" s="223" t="s">
        <v>270</v>
      </c>
      <c r="C166" s="224"/>
      <c r="D166" s="225"/>
      <c r="E166" s="225"/>
      <c r="F166" s="225"/>
      <c r="G166" s="225"/>
      <c r="H166" s="225"/>
      <c r="I166" s="225"/>
      <c r="J166" s="225"/>
      <c r="K166" s="225"/>
      <c r="L166" s="225"/>
      <c r="M166" s="225"/>
      <c r="N166" s="225"/>
      <c r="O166" s="225"/>
      <c r="P166" s="225"/>
      <c r="Q166" s="225"/>
      <c r="R166" s="225"/>
      <c r="S166" s="225"/>
      <c r="T166" s="225"/>
      <c r="U166" s="225"/>
      <c r="V166" s="225"/>
      <c r="W166" s="226"/>
    </row>
    <row r="167" spans="2:23" ht="11.25" x14ac:dyDescent="0.2">
      <c r="B167" s="360"/>
      <c r="C167" s="366"/>
      <c r="D167" s="366"/>
      <c r="E167" s="5"/>
      <c r="F167" s="5"/>
      <c r="G167" s="5"/>
      <c r="H167" s="5"/>
      <c r="I167" s="5"/>
      <c r="J167" s="5"/>
      <c r="K167" s="5"/>
      <c r="L167" s="5"/>
      <c r="M167" s="5"/>
      <c r="N167" s="5"/>
      <c r="O167" s="5"/>
      <c r="P167" s="5"/>
      <c r="Q167" s="5"/>
      <c r="R167" s="5"/>
      <c r="S167" s="5"/>
      <c r="T167" s="5"/>
      <c r="U167" s="5"/>
      <c r="V167" s="5"/>
      <c r="W167" s="6"/>
    </row>
    <row r="168" spans="2:23" x14ac:dyDescent="0.15">
      <c r="B168" s="332"/>
      <c r="C168" s="229" t="s">
        <v>274</v>
      </c>
      <c r="D168" s="229" t="s">
        <v>275</v>
      </c>
      <c r="E168" s="229" t="s">
        <v>276</v>
      </c>
      <c r="F168" s="229" t="s">
        <v>280</v>
      </c>
      <c r="G168" s="229" t="s">
        <v>279</v>
      </c>
      <c r="H168" s="229"/>
      <c r="I168" s="229"/>
      <c r="J168" s="229"/>
      <c r="K168" s="229"/>
      <c r="L168" s="229"/>
      <c r="M168" s="229"/>
      <c r="N168" s="229"/>
      <c r="O168" s="229"/>
      <c r="P168" s="229"/>
      <c r="Q168" s="229"/>
      <c r="R168" s="229"/>
      <c r="S168" s="229"/>
      <c r="T168" s="229"/>
      <c r="U168" s="229"/>
      <c r="V168" s="229"/>
      <c r="W168" s="231"/>
    </row>
    <row r="169" spans="2:23" x14ac:dyDescent="0.15">
      <c r="B169" s="12"/>
      <c r="C169" s="366"/>
      <c r="D169" s="366"/>
      <c r="E169" s="5"/>
      <c r="F169" s="5"/>
      <c r="G169" s="5"/>
      <c r="H169" s="5"/>
      <c r="I169" s="5"/>
      <c r="J169" s="5"/>
      <c r="K169" s="5"/>
      <c r="L169" s="5"/>
      <c r="M169" s="5"/>
      <c r="N169" s="5"/>
      <c r="O169" s="5"/>
      <c r="P169" s="5"/>
      <c r="Q169" s="5"/>
      <c r="R169" s="5"/>
      <c r="S169" s="5"/>
      <c r="T169" s="5"/>
      <c r="U169" s="5"/>
      <c r="V169" s="5"/>
      <c r="W169" s="6"/>
    </row>
    <row r="170" spans="2:23" x14ac:dyDescent="0.15">
      <c r="B170" s="241" t="s">
        <v>309</v>
      </c>
      <c r="C170" s="431"/>
      <c r="D170" s="431"/>
      <c r="E170" s="431"/>
      <c r="F170" s="431"/>
      <c r="G170" s="431"/>
      <c r="I170" s="14" t="s">
        <v>271</v>
      </c>
      <c r="J170" s="15"/>
      <c r="K170" s="15"/>
      <c r="L170" s="15"/>
      <c r="M170" s="15"/>
      <c r="N170" s="15"/>
      <c r="O170" s="15"/>
      <c r="P170" s="15"/>
      <c r="Q170" s="15"/>
      <c r="R170" s="15"/>
      <c r="S170" s="15"/>
      <c r="T170" s="15"/>
      <c r="U170" s="15"/>
      <c r="V170" s="16"/>
      <c r="W170" s="6"/>
    </row>
    <row r="171" spans="2:23" x14ac:dyDescent="0.15">
      <c r="B171" s="241" t="s">
        <v>310</v>
      </c>
      <c r="C171" s="431"/>
      <c r="D171" s="431"/>
      <c r="E171" s="431"/>
      <c r="F171" s="431"/>
      <c r="G171" s="431"/>
      <c r="I171" s="14" t="s">
        <v>272</v>
      </c>
      <c r="J171" s="15"/>
      <c r="K171" s="15"/>
      <c r="L171" s="15"/>
      <c r="M171" s="15"/>
      <c r="N171" s="15"/>
      <c r="O171" s="15"/>
      <c r="P171" s="15"/>
      <c r="Q171" s="15"/>
      <c r="R171" s="15"/>
      <c r="S171" s="15"/>
      <c r="T171" s="15"/>
      <c r="U171" s="15"/>
      <c r="V171" s="16"/>
      <c r="W171" s="6"/>
    </row>
    <row r="172" spans="2:23" x14ac:dyDescent="0.15">
      <c r="B172" s="7"/>
      <c r="C172" s="353"/>
      <c r="D172" s="353"/>
      <c r="E172" s="8"/>
      <c r="F172" s="8"/>
      <c r="G172" s="8"/>
      <c r="H172" s="8"/>
      <c r="I172" s="8"/>
      <c r="J172" s="8"/>
      <c r="K172" s="8"/>
      <c r="L172" s="8"/>
      <c r="M172" s="8"/>
      <c r="N172" s="8"/>
      <c r="O172" s="8"/>
      <c r="P172" s="8"/>
      <c r="Q172" s="8"/>
      <c r="R172" s="8"/>
      <c r="S172" s="8"/>
      <c r="T172" s="8"/>
      <c r="U172" s="8"/>
      <c r="V172" s="8"/>
      <c r="W172" s="9"/>
    </row>
    <row r="173" spans="2:23" x14ac:dyDescent="0.15">
      <c r="B173" s="217"/>
      <c r="C173" s="440"/>
      <c r="D173" s="217"/>
      <c r="E173" s="217"/>
      <c r="F173" s="217"/>
      <c r="G173" s="217"/>
      <c r="H173" s="217"/>
      <c r="I173" s="217"/>
      <c r="J173" s="217"/>
      <c r="K173" s="217"/>
      <c r="L173" s="217"/>
      <c r="M173" s="217"/>
      <c r="N173" s="217"/>
      <c r="O173" s="217"/>
      <c r="P173" s="217"/>
      <c r="Q173" s="217"/>
      <c r="R173" s="217"/>
      <c r="S173" s="217"/>
      <c r="T173" s="217"/>
      <c r="U173" s="217"/>
      <c r="V173" s="217"/>
      <c r="W173" s="217"/>
    </row>
    <row r="174" spans="2:23" x14ac:dyDescent="0.15">
      <c r="B174" s="223" t="s">
        <v>66</v>
      </c>
      <c r="C174" s="441"/>
      <c r="D174" s="225"/>
      <c r="E174" s="225"/>
      <c r="F174" s="225"/>
      <c r="G174" s="225"/>
      <c r="H174" s="225"/>
      <c r="I174" s="225"/>
      <c r="J174" s="225"/>
      <c r="K174" s="225"/>
      <c r="L174" s="225"/>
      <c r="M174" s="225"/>
      <c r="N174" s="225"/>
      <c r="O174" s="225"/>
      <c r="P174" s="225"/>
      <c r="Q174" s="225"/>
      <c r="R174" s="225"/>
      <c r="S174" s="225"/>
      <c r="T174" s="225"/>
      <c r="U174" s="225"/>
      <c r="V174" s="225"/>
      <c r="W174" s="226"/>
    </row>
    <row r="175" spans="2:23" ht="11.25" x14ac:dyDescent="0.2">
      <c r="B175" s="360"/>
      <c r="C175" s="354"/>
      <c r="D175" s="354"/>
      <c r="E175" s="5"/>
      <c r="F175" s="5"/>
      <c r="G175" s="5"/>
      <c r="H175" s="5"/>
      <c r="I175" s="5"/>
      <c r="J175" s="5"/>
      <c r="K175" s="5"/>
      <c r="L175" s="5"/>
      <c r="M175" s="5"/>
      <c r="N175" s="5"/>
      <c r="O175" s="5"/>
      <c r="P175" s="5"/>
      <c r="Q175" s="5"/>
      <c r="R175" s="5"/>
      <c r="S175" s="5"/>
      <c r="T175" s="5"/>
      <c r="U175" s="5"/>
      <c r="V175" s="5"/>
      <c r="W175" s="6"/>
    </row>
    <row r="176" spans="2:23" x14ac:dyDescent="0.15">
      <c r="B176" s="332"/>
      <c r="C176" s="442" t="s">
        <v>42</v>
      </c>
      <c r="D176" s="229"/>
      <c r="E176" s="229"/>
      <c r="F176" s="229"/>
      <c r="G176" s="229"/>
      <c r="H176" s="229"/>
      <c r="I176" s="229"/>
      <c r="J176" s="229"/>
      <c r="K176" s="229"/>
      <c r="L176" s="229"/>
      <c r="M176" s="229"/>
      <c r="N176" s="229"/>
      <c r="O176" s="229"/>
      <c r="P176" s="229"/>
      <c r="Q176" s="229"/>
      <c r="R176" s="229"/>
      <c r="S176" s="229"/>
      <c r="T176" s="229"/>
      <c r="U176" s="229"/>
      <c r="V176" s="229"/>
      <c r="W176" s="231"/>
    </row>
    <row r="177" spans="2:23" x14ac:dyDescent="0.15">
      <c r="B177" s="12"/>
      <c r="C177" s="354"/>
      <c r="D177" s="354"/>
      <c r="E177" s="5"/>
      <c r="F177" s="5"/>
      <c r="G177" s="5"/>
      <c r="H177" s="5"/>
      <c r="I177" s="5"/>
      <c r="J177" s="5"/>
      <c r="K177" s="5"/>
      <c r="L177" s="5"/>
      <c r="M177" s="5"/>
      <c r="N177" s="5"/>
      <c r="O177" s="5"/>
      <c r="P177" s="5"/>
      <c r="Q177" s="5"/>
      <c r="R177" s="5"/>
      <c r="S177" s="5"/>
      <c r="T177" s="5"/>
      <c r="U177" s="5"/>
      <c r="V177" s="5"/>
      <c r="W177" s="6"/>
    </row>
    <row r="178" spans="2:23" x14ac:dyDescent="0.15">
      <c r="B178" s="241" t="s">
        <v>67</v>
      </c>
      <c r="C178" s="431"/>
      <c r="D178" s="354"/>
      <c r="E178" s="5"/>
      <c r="F178" s="14" t="s">
        <v>68</v>
      </c>
      <c r="G178" s="14"/>
      <c r="H178" s="15"/>
      <c r="I178" s="15"/>
      <c r="J178" s="15"/>
      <c r="K178" s="15"/>
      <c r="L178" s="15"/>
      <c r="M178" s="15"/>
      <c r="N178" s="15"/>
      <c r="O178" s="15"/>
      <c r="P178" s="15"/>
      <c r="Q178" s="15"/>
      <c r="R178" s="15"/>
      <c r="S178" s="15"/>
      <c r="T178" s="15"/>
      <c r="U178" s="15"/>
      <c r="V178" s="16"/>
      <c r="W178" s="6"/>
    </row>
    <row r="179" spans="2:23" x14ac:dyDescent="0.15">
      <c r="B179" s="7"/>
      <c r="C179" s="353"/>
      <c r="D179" s="353"/>
      <c r="E179" s="8"/>
      <c r="F179" s="8"/>
      <c r="G179" s="8"/>
      <c r="H179" s="8"/>
      <c r="I179" s="8"/>
      <c r="J179" s="8"/>
      <c r="K179" s="8"/>
      <c r="L179" s="8"/>
      <c r="M179" s="8"/>
      <c r="N179" s="8"/>
      <c r="O179" s="8"/>
      <c r="P179" s="8"/>
      <c r="Q179" s="8"/>
      <c r="R179" s="8"/>
      <c r="S179" s="8"/>
      <c r="T179" s="8"/>
      <c r="U179" s="8"/>
      <c r="V179" s="8"/>
      <c r="W179" s="9"/>
    </row>
    <row r="180" spans="2:23" x14ac:dyDescent="0.15">
      <c r="B180" s="217"/>
      <c r="C180" s="440"/>
      <c r="D180" s="217"/>
      <c r="E180" s="217"/>
      <c r="F180" s="217"/>
      <c r="G180" s="217"/>
      <c r="H180" s="217"/>
      <c r="I180" s="217"/>
      <c r="J180" s="217"/>
      <c r="K180" s="217"/>
      <c r="L180" s="217"/>
      <c r="M180" s="217"/>
      <c r="N180" s="217"/>
      <c r="O180" s="217"/>
      <c r="P180" s="217"/>
      <c r="Q180" s="217"/>
      <c r="R180" s="217"/>
      <c r="S180" s="217"/>
      <c r="T180" s="217"/>
      <c r="U180" s="217"/>
      <c r="V180" s="217"/>
      <c r="W180" s="217"/>
    </row>
    <row r="181" spans="2:23" x14ac:dyDescent="0.15">
      <c r="B181" s="223" t="s">
        <v>79</v>
      </c>
      <c r="C181" s="441"/>
      <c r="D181" s="225"/>
      <c r="E181" s="225"/>
      <c r="F181" s="225"/>
      <c r="G181" s="225"/>
      <c r="H181" s="225"/>
      <c r="I181" s="225"/>
      <c r="J181" s="225"/>
      <c r="K181" s="225"/>
      <c r="L181" s="225"/>
      <c r="M181" s="225"/>
      <c r="N181" s="225"/>
      <c r="O181" s="225"/>
      <c r="P181" s="225"/>
      <c r="Q181" s="225"/>
      <c r="R181" s="225"/>
      <c r="S181" s="225"/>
      <c r="T181" s="225"/>
      <c r="U181" s="225"/>
      <c r="V181" s="225"/>
      <c r="W181" s="226"/>
    </row>
    <row r="182" spans="2:23" ht="11.25" x14ac:dyDescent="0.2">
      <c r="B182" s="360"/>
      <c r="C182" s="354"/>
      <c r="D182" s="354"/>
      <c r="E182" s="5"/>
      <c r="F182" s="5"/>
      <c r="G182" s="5"/>
      <c r="H182" s="5"/>
      <c r="I182" s="5"/>
      <c r="J182" s="5"/>
      <c r="K182" s="5"/>
      <c r="L182" s="5"/>
      <c r="M182" s="5"/>
      <c r="N182" s="5"/>
      <c r="O182" s="5"/>
      <c r="P182" s="5"/>
      <c r="Q182" s="5"/>
      <c r="R182" s="5"/>
      <c r="S182" s="5"/>
      <c r="T182" s="5"/>
      <c r="U182" s="5"/>
      <c r="V182" s="5"/>
      <c r="W182" s="6"/>
    </row>
    <row r="183" spans="2:23" x14ac:dyDescent="0.15">
      <c r="B183" s="332"/>
      <c r="C183" s="442" t="s">
        <v>42</v>
      </c>
      <c r="D183" s="229"/>
      <c r="E183" s="229"/>
      <c r="F183" s="229"/>
      <c r="G183" s="229"/>
      <c r="H183" s="229"/>
      <c r="I183" s="229"/>
      <c r="J183" s="229"/>
      <c r="K183" s="229"/>
      <c r="L183" s="229"/>
      <c r="M183" s="229"/>
      <c r="N183" s="229"/>
      <c r="O183" s="229"/>
      <c r="P183" s="229"/>
      <c r="Q183" s="229"/>
      <c r="R183" s="229"/>
      <c r="S183" s="229"/>
      <c r="T183" s="229"/>
      <c r="U183" s="229"/>
      <c r="V183" s="229"/>
      <c r="W183" s="231"/>
    </row>
    <row r="184" spans="2:23" x14ac:dyDescent="0.15">
      <c r="B184" s="12"/>
      <c r="C184" s="354"/>
      <c r="D184" s="354"/>
      <c r="E184" s="5"/>
      <c r="F184" s="5"/>
      <c r="G184" s="5"/>
      <c r="H184" s="5" t="s">
        <v>259</v>
      </c>
      <c r="I184" s="5"/>
      <c r="J184" s="5"/>
      <c r="K184" s="5"/>
      <c r="L184" s="5"/>
      <c r="M184" s="5"/>
      <c r="N184" s="5"/>
      <c r="O184" s="5"/>
      <c r="P184" s="5"/>
      <c r="Q184" s="5"/>
      <c r="R184" s="5"/>
      <c r="S184" s="5"/>
      <c r="T184" s="5"/>
      <c r="U184" s="5"/>
      <c r="V184" s="5"/>
      <c r="W184" s="6"/>
    </row>
    <row r="185" spans="2:23" x14ac:dyDescent="0.15">
      <c r="B185" s="241" t="s">
        <v>69</v>
      </c>
      <c r="C185" s="431"/>
      <c r="D185" s="354"/>
      <c r="E185" s="5"/>
      <c r="F185" s="14" t="s">
        <v>314</v>
      </c>
      <c r="G185" s="15"/>
      <c r="H185" s="15"/>
      <c r="I185" s="15"/>
      <c r="J185" s="15"/>
      <c r="K185" s="15"/>
      <c r="L185" s="15"/>
      <c r="M185" s="15"/>
      <c r="N185" s="15"/>
      <c r="O185" s="15"/>
      <c r="P185" s="15"/>
      <c r="Q185" s="15"/>
      <c r="R185" s="15"/>
      <c r="S185" s="15"/>
      <c r="T185" s="15"/>
      <c r="U185" s="15"/>
      <c r="V185" s="16"/>
      <c r="W185" s="6"/>
    </row>
    <row r="186" spans="2:23" x14ac:dyDescent="0.15">
      <c r="B186" s="241" t="s">
        <v>71</v>
      </c>
      <c r="C186" s="431"/>
      <c r="D186" s="354"/>
      <c r="E186" s="5"/>
      <c r="F186" s="14"/>
      <c r="G186" s="15"/>
      <c r="H186" s="15"/>
      <c r="I186" s="15"/>
      <c r="J186" s="15"/>
      <c r="K186" s="15"/>
      <c r="L186" s="15"/>
      <c r="M186" s="15"/>
      <c r="N186" s="15"/>
      <c r="O186" s="15"/>
      <c r="P186" s="15"/>
      <c r="Q186" s="15"/>
      <c r="R186" s="15"/>
      <c r="S186" s="15"/>
      <c r="T186" s="15"/>
      <c r="U186" s="15"/>
      <c r="V186" s="16"/>
      <c r="W186" s="6"/>
    </row>
    <row r="187" spans="2:23" ht="11.25" thickBot="1" x14ac:dyDescent="0.2">
      <c r="B187" s="241" t="s">
        <v>70</v>
      </c>
      <c r="C187" s="431"/>
      <c r="D187" s="354"/>
      <c r="E187" s="5"/>
      <c r="F187" s="14"/>
      <c r="G187" s="15"/>
      <c r="H187" s="15"/>
      <c r="I187" s="15"/>
      <c r="J187" s="15"/>
      <c r="K187" s="15"/>
      <c r="L187" s="15"/>
      <c r="M187" s="15"/>
      <c r="N187" s="15"/>
      <c r="O187" s="15"/>
      <c r="P187" s="15"/>
      <c r="Q187" s="15"/>
      <c r="R187" s="15"/>
      <c r="S187" s="15"/>
      <c r="T187" s="15"/>
      <c r="U187" s="15"/>
      <c r="V187" s="16"/>
      <c r="W187" s="6"/>
    </row>
    <row r="188" spans="2:23" ht="11.25" thickTop="1" x14ac:dyDescent="0.15">
      <c r="B188" s="356" t="s">
        <v>180</v>
      </c>
      <c r="C188" s="433">
        <f>SUM(C185:C187)</f>
        <v>0</v>
      </c>
      <c r="D188" s="354"/>
      <c r="E188" s="5"/>
      <c r="F188" s="5"/>
      <c r="G188" s="5"/>
      <c r="H188" s="5"/>
      <c r="I188" s="5"/>
      <c r="J188" s="5"/>
      <c r="K188" s="5"/>
      <c r="L188" s="5"/>
      <c r="M188" s="5"/>
      <c r="N188" s="5"/>
      <c r="O188" s="5"/>
      <c r="P188" s="5"/>
      <c r="Q188" s="5"/>
      <c r="R188" s="5"/>
      <c r="S188" s="5"/>
      <c r="T188" s="5"/>
      <c r="U188" s="5"/>
      <c r="V188" s="5"/>
      <c r="W188" s="6"/>
    </row>
    <row r="189" spans="2:23" x14ac:dyDescent="0.15">
      <c r="B189" s="358"/>
      <c r="C189" s="367"/>
      <c r="D189" s="353"/>
      <c r="E189" s="8"/>
      <c r="F189" s="8"/>
      <c r="G189" s="8"/>
      <c r="H189" s="8"/>
      <c r="I189" s="8"/>
      <c r="J189" s="8"/>
      <c r="K189" s="8"/>
      <c r="L189" s="8"/>
      <c r="M189" s="8"/>
      <c r="N189" s="8"/>
      <c r="O189" s="8"/>
      <c r="P189" s="8"/>
      <c r="Q189" s="8"/>
      <c r="R189" s="8"/>
      <c r="S189" s="8"/>
      <c r="T189" s="8"/>
      <c r="U189" s="8"/>
      <c r="V189" s="8"/>
      <c r="W189" s="9"/>
    </row>
    <row r="190" spans="2:23" x14ac:dyDescent="0.15">
      <c r="B190" s="368"/>
      <c r="C190" s="328"/>
      <c r="D190" s="354"/>
      <c r="E190" s="5"/>
      <c r="F190" s="5"/>
      <c r="G190" s="5"/>
      <c r="H190" s="5"/>
      <c r="I190" s="5"/>
      <c r="J190" s="5"/>
      <c r="K190" s="5"/>
      <c r="L190" s="5"/>
      <c r="M190" s="5"/>
      <c r="N190" s="5"/>
      <c r="O190" s="5"/>
      <c r="P190" s="5"/>
      <c r="Q190" s="5"/>
      <c r="R190" s="5"/>
      <c r="S190" s="5"/>
      <c r="T190" s="5"/>
      <c r="U190" s="5"/>
      <c r="V190" s="5"/>
      <c r="W190" s="5"/>
    </row>
    <row r="191" spans="2:23" x14ac:dyDescent="0.15">
      <c r="B191" s="369" t="s">
        <v>51</v>
      </c>
      <c r="C191" s="370"/>
      <c r="D191" s="370"/>
      <c r="E191" s="370"/>
      <c r="F191" s="370"/>
      <c r="G191" s="370"/>
      <c r="H191" s="370"/>
      <c r="I191" s="370"/>
      <c r="J191" s="370"/>
      <c r="K191" s="370"/>
      <c r="L191" s="370"/>
      <c r="M191" s="370"/>
      <c r="N191" s="370"/>
      <c r="O191" s="370"/>
      <c r="P191" s="370"/>
      <c r="Q191" s="370"/>
      <c r="R191" s="370"/>
      <c r="S191" s="370"/>
      <c r="T191" s="370"/>
      <c r="U191" s="370"/>
      <c r="V191" s="370"/>
      <c r="W191" s="371"/>
    </row>
    <row r="192" spans="2:23" x14ac:dyDescent="0.15">
      <c r="B192" s="12"/>
      <c r="C192" s="5"/>
      <c r="D192" s="5"/>
      <c r="E192" s="5"/>
      <c r="F192" s="5"/>
      <c r="G192" s="5"/>
      <c r="H192" s="5"/>
      <c r="I192" s="5"/>
      <c r="J192" s="5"/>
      <c r="K192" s="5"/>
      <c r="L192" s="5"/>
      <c r="M192" s="5"/>
      <c r="N192" s="5"/>
      <c r="O192" s="5"/>
      <c r="P192" s="5"/>
      <c r="Q192" s="5"/>
      <c r="R192" s="5"/>
      <c r="S192" s="5"/>
      <c r="T192" s="5"/>
      <c r="U192" s="5"/>
      <c r="V192" s="5"/>
      <c r="W192" s="6"/>
    </row>
    <row r="193" spans="2:23" ht="31.5" x14ac:dyDescent="0.15">
      <c r="B193" s="198" t="s">
        <v>52</v>
      </c>
      <c r="C193" s="20" t="s">
        <v>53</v>
      </c>
      <c r="D193" s="199"/>
      <c r="E193" s="20" t="s">
        <v>336</v>
      </c>
      <c r="F193" s="201"/>
      <c r="G193" s="507"/>
      <c r="H193" s="507"/>
      <c r="I193" s="507"/>
      <c r="J193" s="201"/>
      <c r="K193" s="372"/>
      <c r="L193" s="201"/>
      <c r="M193" s="20"/>
      <c r="N193" s="201"/>
      <c r="O193" s="201"/>
      <c r="P193" s="201"/>
      <c r="Q193" s="201"/>
      <c r="R193" s="201"/>
      <c r="S193" s="201"/>
      <c r="T193" s="201"/>
      <c r="U193" s="201"/>
      <c r="V193" s="201"/>
      <c r="W193" s="373"/>
    </row>
    <row r="194" spans="2:23" x14ac:dyDescent="0.15">
      <c r="B194" s="62" t="s">
        <v>50</v>
      </c>
      <c r="C194" s="200">
        <f>100%-SUM(C159,C161,C163)</f>
        <v>1</v>
      </c>
      <c r="D194" s="201"/>
      <c r="E194" s="202"/>
      <c r="F194" s="5"/>
      <c r="G194" s="508"/>
      <c r="H194" s="508"/>
      <c r="I194" s="508"/>
      <c r="J194" s="5"/>
      <c r="K194" s="417"/>
      <c r="L194" s="5"/>
      <c r="M194" s="417"/>
      <c r="N194" s="352"/>
      <c r="O194" s="352"/>
      <c r="P194" s="352"/>
      <c r="Q194" s="352"/>
      <c r="R194" s="352"/>
      <c r="S194" s="352"/>
      <c r="T194" s="352"/>
      <c r="U194" s="352"/>
      <c r="V194" s="352"/>
      <c r="W194" s="6"/>
    </row>
    <row r="195" spans="2:23" x14ac:dyDescent="0.15">
      <c r="B195" s="62" t="str">
        <f>B159</f>
        <v>Totale overheadkosten (% van totale kosten)</v>
      </c>
      <c r="C195" s="200">
        <f>C159</f>
        <v>0</v>
      </c>
      <c r="D195" s="201"/>
      <c r="E195" s="200">
        <f>C195/$C$194</f>
        <v>0</v>
      </c>
      <c r="F195" s="5"/>
      <c r="G195" s="4"/>
      <c r="H195" s="4"/>
      <c r="I195" s="4"/>
      <c r="J195" s="5"/>
      <c r="K195" s="417"/>
      <c r="L195" s="5"/>
      <c r="M195" s="417"/>
      <c r="N195" s="352"/>
      <c r="O195" s="352"/>
      <c r="P195" s="352"/>
      <c r="Q195" s="352"/>
      <c r="R195" s="352"/>
      <c r="S195" s="352"/>
      <c r="T195" s="352"/>
      <c r="U195" s="352"/>
      <c r="V195" s="352"/>
      <c r="W195" s="6"/>
    </row>
    <row r="196" spans="2:23" x14ac:dyDescent="0.15">
      <c r="B196" s="62" t="str">
        <f>B161</f>
        <v>Kosten voor vastgoed (% van totale kosten)</v>
      </c>
      <c r="C196" s="200">
        <f>C161</f>
        <v>0</v>
      </c>
      <c r="D196" s="201"/>
      <c r="E196" s="200">
        <f>C196/$C$194</f>
        <v>0</v>
      </c>
      <c r="F196" s="5"/>
      <c r="G196" s="304"/>
      <c r="H196" s="4"/>
      <c r="I196" s="4"/>
      <c r="J196" s="5"/>
      <c r="K196" s="417"/>
      <c r="L196" s="5"/>
      <c r="M196" s="417"/>
      <c r="N196" s="352"/>
      <c r="O196" s="352"/>
      <c r="P196" s="352"/>
      <c r="Q196" s="352"/>
      <c r="R196" s="352"/>
      <c r="S196" s="352"/>
      <c r="T196" s="352"/>
      <c r="U196" s="352"/>
      <c r="V196" s="352"/>
      <c r="W196" s="6"/>
    </row>
    <row r="197" spans="2:23" x14ac:dyDescent="0.15">
      <c r="B197" s="62" t="str">
        <f>B163</f>
        <v>Overige personele kosten (% van totale kosten)</v>
      </c>
      <c r="C197" s="200">
        <f>C163</f>
        <v>0</v>
      </c>
      <c r="D197" s="201"/>
      <c r="E197" s="200">
        <f>C197/$C$194</f>
        <v>0</v>
      </c>
      <c r="F197" s="5"/>
      <c r="G197" s="4"/>
      <c r="H197" s="4"/>
      <c r="I197" s="4"/>
      <c r="J197" s="5"/>
      <c r="K197" s="417"/>
      <c r="L197" s="5"/>
      <c r="M197" s="417"/>
      <c r="N197" s="352"/>
      <c r="O197" s="352"/>
      <c r="P197" s="352"/>
      <c r="Q197" s="352"/>
      <c r="R197" s="352"/>
      <c r="S197" s="352"/>
      <c r="T197" s="352"/>
      <c r="U197" s="352"/>
      <c r="V197" s="352"/>
      <c r="W197" s="6"/>
    </row>
    <row r="198" spans="2:23" x14ac:dyDescent="0.15">
      <c r="B198" s="7"/>
      <c r="C198" s="8"/>
      <c r="D198" s="8"/>
      <c r="E198" s="8"/>
      <c r="F198" s="8"/>
      <c r="G198" s="8"/>
      <c r="H198" s="8"/>
      <c r="I198" s="8"/>
      <c r="J198" s="8"/>
      <c r="K198" s="8"/>
      <c r="L198" s="8"/>
      <c r="M198" s="8"/>
      <c r="N198" s="8"/>
      <c r="O198" s="8"/>
      <c r="P198" s="8"/>
      <c r="Q198" s="8"/>
      <c r="R198" s="8"/>
      <c r="S198" s="8"/>
      <c r="T198" s="8"/>
      <c r="U198" s="8"/>
      <c r="V198" s="8"/>
      <c r="W198" s="9"/>
    </row>
    <row r="199" spans="2:23" x14ac:dyDescent="0.15"/>
    <row r="200" spans="2:23" x14ac:dyDescent="0.15"/>
    <row r="201" spans="2:23" x14ac:dyDescent="0.15"/>
    <row r="202" spans="2:23" x14ac:dyDescent="0.15"/>
    <row r="203" spans="2:23" x14ac:dyDescent="0.15"/>
    <row r="204" spans="2:23" x14ac:dyDescent="0.15"/>
    <row r="205" spans="2:23" x14ac:dyDescent="0.15"/>
    <row r="206" spans="2:23" x14ac:dyDescent="0.15"/>
    <row r="207" spans="2:23" x14ac:dyDescent="0.15"/>
    <row r="208" spans="2:23"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1" x14ac:dyDescent="0.15"/>
    <row r="226" spans="2:21" x14ac:dyDescent="0.15"/>
    <row r="227" spans="2:21" x14ac:dyDescent="0.15"/>
    <row r="228" spans="2:21" x14ac:dyDescent="0.15"/>
    <row r="229" spans="2:21" x14ac:dyDescent="0.15">
      <c r="B229" s="369" t="s">
        <v>88</v>
      </c>
      <c r="C229" s="374"/>
      <c r="D229" s="374"/>
      <c r="E229" s="374"/>
      <c r="F229" s="374"/>
      <c r="G229" s="374"/>
      <c r="H229" s="374"/>
      <c r="I229" s="374"/>
      <c r="J229" s="374"/>
      <c r="K229" s="374"/>
      <c r="L229" s="374"/>
      <c r="M229" s="374"/>
      <c r="N229" s="374"/>
      <c r="O229" s="374"/>
      <c r="P229" s="374"/>
      <c r="Q229" s="374"/>
      <c r="R229" s="374"/>
      <c r="S229" s="375"/>
    </row>
    <row r="230" spans="2:21" x14ac:dyDescent="0.15">
      <c r="B230" s="376"/>
      <c r="C230" s="377"/>
      <c r="D230" s="377"/>
      <c r="E230" s="377"/>
      <c r="F230" s="377"/>
      <c r="G230" s="377"/>
      <c r="H230" s="377"/>
      <c r="I230" s="377"/>
      <c r="J230" s="377"/>
      <c r="K230" s="377"/>
      <c r="L230" s="377"/>
      <c r="M230" s="377"/>
      <c r="N230" s="377"/>
      <c r="O230" s="377"/>
      <c r="P230" s="377"/>
      <c r="Q230" s="377"/>
      <c r="R230" s="377"/>
      <c r="S230" s="378"/>
    </row>
    <row r="231" spans="2:21" x14ac:dyDescent="0.15">
      <c r="B231" s="379"/>
      <c r="C231" s="288">
        <f t="shared" ref="C231:Q231" si="40">D18</f>
        <v>1</v>
      </c>
      <c r="D231" s="288">
        <f t="shared" si="40"/>
        <v>2</v>
      </c>
      <c r="E231" s="288">
        <f t="shared" si="40"/>
        <v>3</v>
      </c>
      <c r="F231" s="288">
        <f t="shared" si="40"/>
        <v>4</v>
      </c>
      <c r="G231" s="288">
        <f t="shared" si="40"/>
        <v>5</v>
      </c>
      <c r="H231" s="288">
        <f t="shared" si="40"/>
        <v>6</v>
      </c>
      <c r="I231" s="288">
        <f t="shared" si="40"/>
        <v>7</v>
      </c>
      <c r="J231" s="288">
        <f t="shared" si="40"/>
        <v>8</v>
      </c>
      <c r="K231" s="288">
        <f t="shared" si="40"/>
        <v>9</v>
      </c>
      <c r="L231" s="288">
        <f t="shared" si="40"/>
        <v>10</v>
      </c>
      <c r="M231" s="288">
        <f t="shared" si="40"/>
        <v>11</v>
      </c>
      <c r="N231" s="288">
        <f t="shared" si="40"/>
        <v>12</v>
      </c>
      <c r="O231" s="288">
        <f t="shared" si="40"/>
        <v>13</v>
      </c>
      <c r="P231" s="288">
        <f t="shared" si="40"/>
        <v>14</v>
      </c>
      <c r="Q231" s="288">
        <f t="shared" si="40"/>
        <v>15</v>
      </c>
      <c r="R231" s="288"/>
      <c r="S231" s="290"/>
    </row>
    <row r="232" spans="2:21" x14ac:dyDescent="0.15">
      <c r="B232" s="380"/>
      <c r="C232" s="288">
        <f t="shared" ref="C232:Q232" si="41">D19</f>
        <v>5</v>
      </c>
      <c r="D232" s="288">
        <f t="shared" si="41"/>
        <v>5</v>
      </c>
      <c r="E232" s="288">
        <f t="shared" si="41"/>
        <v>5</v>
      </c>
      <c r="F232" s="288">
        <f t="shared" si="41"/>
        <v>5</v>
      </c>
      <c r="G232" s="288">
        <f t="shared" si="41"/>
        <v>5</v>
      </c>
      <c r="H232" s="288">
        <f t="shared" si="41"/>
        <v>5</v>
      </c>
      <c r="I232" s="288">
        <f t="shared" si="41"/>
        <v>5</v>
      </c>
      <c r="J232" s="288">
        <f t="shared" si="41"/>
        <v>5</v>
      </c>
      <c r="K232" s="288">
        <f t="shared" si="41"/>
        <v>5</v>
      </c>
      <c r="L232" s="288">
        <f t="shared" si="41"/>
        <v>5</v>
      </c>
      <c r="M232" s="288">
        <f t="shared" si="41"/>
        <v>5</v>
      </c>
      <c r="N232" s="288">
        <f t="shared" si="41"/>
        <v>5</v>
      </c>
      <c r="O232" s="288">
        <f t="shared" si="41"/>
        <v>5</v>
      </c>
      <c r="P232" s="288">
        <f t="shared" si="41"/>
        <v>5</v>
      </c>
      <c r="Q232" s="288">
        <f t="shared" si="41"/>
        <v>5</v>
      </c>
      <c r="R232" s="288"/>
      <c r="S232" s="290"/>
    </row>
    <row r="233" spans="2:21" x14ac:dyDescent="0.15">
      <c r="B233" s="381" t="s">
        <v>85</v>
      </c>
      <c r="C233" s="382">
        <f t="shared" ref="C233:Q233" si="42">D20</f>
        <v>13.762820512820513</v>
      </c>
      <c r="D233" s="382">
        <f t="shared" si="42"/>
        <v>14.102564102564102</v>
      </c>
      <c r="E233" s="382">
        <f t="shared" si="42"/>
        <v>14.455128205128204</v>
      </c>
      <c r="F233" s="382">
        <f t="shared" si="42"/>
        <v>15.839743589743589</v>
      </c>
      <c r="G233" s="382">
        <f t="shared" si="42"/>
        <v>16.28846153846154</v>
      </c>
      <c r="H233" s="382">
        <f t="shared" si="42"/>
        <v>18.256410256410255</v>
      </c>
      <c r="I233" s="382">
        <f t="shared" si="42"/>
        <v>19.51923076923077</v>
      </c>
      <c r="J233" s="382">
        <f t="shared" si="42"/>
        <v>21.141025641025642</v>
      </c>
      <c r="K233" s="382">
        <f t="shared" si="42"/>
        <v>22.685897435897434</v>
      </c>
      <c r="L233" s="382">
        <f t="shared" si="42"/>
        <v>24.21153846153846</v>
      </c>
      <c r="M233" s="382">
        <f t="shared" si="42"/>
        <v>26.743589743589745</v>
      </c>
      <c r="N233" s="382">
        <f t="shared" si="42"/>
        <v>29.48076923076923</v>
      </c>
      <c r="O233" s="382">
        <f t="shared" si="42"/>
        <v>32.71153846153846</v>
      </c>
      <c r="P233" s="382">
        <f t="shared" si="42"/>
        <v>35.019230769230766</v>
      </c>
      <c r="Q233" s="382">
        <f t="shared" si="42"/>
        <v>37.551282051282051</v>
      </c>
      <c r="R233" s="28"/>
      <c r="S233" s="290"/>
    </row>
    <row r="234" spans="2:21" x14ac:dyDescent="0.15">
      <c r="B234" s="381" t="s">
        <v>82</v>
      </c>
      <c r="C234" s="383">
        <f>SUM(D21:D24)</f>
        <v>2.3109403006471698</v>
      </c>
      <c r="D234" s="383">
        <f t="shared" ref="D234:Q234" si="43">SUM(E21:E24)</f>
        <v>2.3391390185958878</v>
      </c>
      <c r="E234" s="383">
        <f t="shared" si="43"/>
        <v>2.3684018391087083</v>
      </c>
      <c r="F234" s="383">
        <f t="shared" si="43"/>
        <v>2.5818782051282052</v>
      </c>
      <c r="G234" s="383">
        <f t="shared" si="43"/>
        <v>2.6550192307692311</v>
      </c>
      <c r="H234" s="383">
        <f t="shared" si="43"/>
        <v>2.9757948717948715</v>
      </c>
      <c r="I234" s="383">
        <f t="shared" si="43"/>
        <v>3.1816346153846156</v>
      </c>
      <c r="J234" s="383">
        <f t="shared" si="43"/>
        <v>3.4459871794871799</v>
      </c>
      <c r="K234" s="383">
        <f t="shared" si="43"/>
        <v>3.697801282051282</v>
      </c>
      <c r="L234" s="383">
        <f t="shared" si="43"/>
        <v>3.9464807692307691</v>
      </c>
      <c r="M234" s="383">
        <f t="shared" si="43"/>
        <v>4.3592051282051285</v>
      </c>
      <c r="N234" s="383">
        <f t="shared" si="43"/>
        <v>4.805365384615385</v>
      </c>
      <c r="O234" s="383">
        <f t="shared" si="43"/>
        <v>5.3319807692307695</v>
      </c>
      <c r="P234" s="383">
        <f t="shared" si="43"/>
        <v>5.7081346153846155</v>
      </c>
      <c r="Q234" s="383">
        <f t="shared" si="43"/>
        <v>6.1208589743589741</v>
      </c>
      <c r="R234" s="28"/>
      <c r="S234" s="290"/>
    </row>
    <row r="235" spans="2:21" x14ac:dyDescent="0.15">
      <c r="B235" s="381" t="s">
        <v>59</v>
      </c>
      <c r="C235" s="383">
        <f t="shared" ref="C235:Q235" si="44">D26</f>
        <v>0</v>
      </c>
      <c r="D235" s="383">
        <f t="shared" si="44"/>
        <v>0</v>
      </c>
      <c r="E235" s="383">
        <f t="shared" si="44"/>
        <v>0</v>
      </c>
      <c r="F235" s="383">
        <f t="shared" si="44"/>
        <v>0</v>
      </c>
      <c r="G235" s="383">
        <f t="shared" si="44"/>
        <v>0</v>
      </c>
      <c r="H235" s="383">
        <f t="shared" si="44"/>
        <v>0</v>
      </c>
      <c r="I235" s="383">
        <f t="shared" si="44"/>
        <v>0</v>
      </c>
      <c r="J235" s="383">
        <f t="shared" si="44"/>
        <v>0</v>
      </c>
      <c r="K235" s="383">
        <f t="shared" si="44"/>
        <v>0</v>
      </c>
      <c r="L235" s="383">
        <f t="shared" si="44"/>
        <v>0</v>
      </c>
      <c r="M235" s="383">
        <f t="shared" si="44"/>
        <v>0</v>
      </c>
      <c r="N235" s="383">
        <f t="shared" si="44"/>
        <v>0</v>
      </c>
      <c r="O235" s="383">
        <f t="shared" si="44"/>
        <v>0</v>
      </c>
      <c r="P235" s="383">
        <f t="shared" si="44"/>
        <v>0</v>
      </c>
      <c r="Q235" s="383">
        <f t="shared" si="44"/>
        <v>0</v>
      </c>
      <c r="R235" s="28"/>
      <c r="S235" s="290"/>
      <c r="T235" s="5"/>
      <c r="U235" s="5"/>
    </row>
    <row r="236" spans="2:21" x14ac:dyDescent="0.15">
      <c r="B236" s="384" t="s">
        <v>86</v>
      </c>
      <c r="C236" s="383">
        <f t="shared" ref="C236:Q236" si="45">D28-D27</f>
        <v>2.1372206100918696</v>
      </c>
      <c r="D236" s="383">
        <f t="shared" si="45"/>
        <v>2.1861434410615743</v>
      </c>
      <c r="E236" s="383">
        <f t="shared" si="45"/>
        <v>2.2369124165961729</v>
      </c>
      <c r="F236" s="383">
        <f t="shared" si="45"/>
        <v>2.4494000021656284</v>
      </c>
      <c r="G236" s="383">
        <f t="shared" si="45"/>
        <v>2.5187881042099818</v>
      </c>
      <c r="H236" s="383">
        <f t="shared" si="45"/>
        <v>2.8231044946044968</v>
      </c>
      <c r="I236" s="383">
        <f t="shared" si="45"/>
        <v>3.0183824389293186</v>
      </c>
      <c r="J236" s="383">
        <f t="shared" si="45"/>
        <v>3.2691708648896167</v>
      </c>
      <c r="K236" s="383">
        <f t="shared" si="45"/>
        <v>3.5080641876423151</v>
      </c>
      <c r="L236" s="383">
        <f t="shared" si="45"/>
        <v>3.7439837345931117</v>
      </c>
      <c r="M236" s="383">
        <f t="shared" si="45"/>
        <v>4.1355308818433834</v>
      </c>
      <c r="N236" s="383">
        <f t="shared" si="45"/>
        <v>4.5587983043139317</v>
      </c>
      <c r="O236" s="383">
        <f t="shared" si="45"/>
        <v>5.0583926390332721</v>
      </c>
      <c r="P236" s="383">
        <f t="shared" si="45"/>
        <v>5.4152457352613652</v>
      </c>
      <c r="Q236" s="383">
        <f t="shared" si="45"/>
        <v>5.8067928825116368</v>
      </c>
      <c r="R236" s="28"/>
      <c r="S236" s="290"/>
    </row>
    <row r="237" spans="2:21" x14ac:dyDescent="0.15">
      <c r="B237" s="384" t="s">
        <v>74</v>
      </c>
      <c r="C237" s="383">
        <f t="shared" ref="C237:Q237" si="46">D29</f>
        <v>0</v>
      </c>
      <c r="D237" s="383">
        <f t="shared" si="46"/>
        <v>0</v>
      </c>
      <c r="E237" s="383">
        <f t="shared" si="46"/>
        <v>0</v>
      </c>
      <c r="F237" s="383">
        <f t="shared" si="46"/>
        <v>0</v>
      </c>
      <c r="G237" s="383">
        <f t="shared" si="46"/>
        <v>0</v>
      </c>
      <c r="H237" s="383">
        <f t="shared" si="46"/>
        <v>0</v>
      </c>
      <c r="I237" s="383">
        <f t="shared" si="46"/>
        <v>0</v>
      </c>
      <c r="J237" s="383">
        <f t="shared" si="46"/>
        <v>0</v>
      </c>
      <c r="K237" s="383">
        <f t="shared" si="46"/>
        <v>0</v>
      </c>
      <c r="L237" s="383">
        <f t="shared" si="46"/>
        <v>0</v>
      </c>
      <c r="M237" s="383">
        <f t="shared" si="46"/>
        <v>0</v>
      </c>
      <c r="N237" s="383">
        <f t="shared" si="46"/>
        <v>0</v>
      </c>
      <c r="O237" s="383">
        <f t="shared" si="46"/>
        <v>0</v>
      </c>
      <c r="P237" s="383">
        <f t="shared" si="46"/>
        <v>0</v>
      </c>
      <c r="Q237" s="383">
        <f t="shared" si="46"/>
        <v>0</v>
      </c>
      <c r="R237" s="28"/>
      <c r="S237" s="290"/>
    </row>
    <row r="238" spans="2:21" x14ac:dyDescent="0.15">
      <c r="B238" s="381" t="s">
        <v>83</v>
      </c>
      <c r="C238" s="383">
        <f t="shared" ref="C238:Q238" si="47">SUM(D32:D34)</f>
        <v>0</v>
      </c>
      <c r="D238" s="383">
        <f t="shared" si="47"/>
        <v>0</v>
      </c>
      <c r="E238" s="383">
        <f t="shared" si="47"/>
        <v>0</v>
      </c>
      <c r="F238" s="383">
        <f t="shared" si="47"/>
        <v>0</v>
      </c>
      <c r="G238" s="383">
        <f t="shared" si="47"/>
        <v>0</v>
      </c>
      <c r="H238" s="383">
        <f t="shared" si="47"/>
        <v>0</v>
      </c>
      <c r="I238" s="383">
        <f t="shared" si="47"/>
        <v>0</v>
      </c>
      <c r="J238" s="383">
        <f t="shared" si="47"/>
        <v>0</v>
      </c>
      <c r="K238" s="383">
        <f t="shared" si="47"/>
        <v>0</v>
      </c>
      <c r="L238" s="383">
        <f t="shared" si="47"/>
        <v>0</v>
      </c>
      <c r="M238" s="383">
        <f t="shared" si="47"/>
        <v>0</v>
      </c>
      <c r="N238" s="383">
        <f t="shared" si="47"/>
        <v>0</v>
      </c>
      <c r="O238" s="383">
        <f t="shared" si="47"/>
        <v>0</v>
      </c>
      <c r="P238" s="383">
        <f t="shared" si="47"/>
        <v>0</v>
      </c>
      <c r="Q238" s="383">
        <f t="shared" si="47"/>
        <v>0</v>
      </c>
      <c r="R238" s="28"/>
      <c r="S238" s="290"/>
    </row>
    <row r="239" spans="2:21" x14ac:dyDescent="0.15">
      <c r="B239" s="384" t="s">
        <v>87</v>
      </c>
      <c r="C239" s="382">
        <f t="shared" ref="C239:Q239" si="48">D36</f>
        <v>0</v>
      </c>
      <c r="D239" s="382">
        <f t="shared" si="48"/>
        <v>0</v>
      </c>
      <c r="E239" s="382">
        <f t="shared" si="48"/>
        <v>0</v>
      </c>
      <c r="F239" s="382">
        <f t="shared" si="48"/>
        <v>0</v>
      </c>
      <c r="G239" s="382">
        <f t="shared" si="48"/>
        <v>0</v>
      </c>
      <c r="H239" s="382">
        <f t="shared" si="48"/>
        <v>0</v>
      </c>
      <c r="I239" s="382">
        <f t="shared" si="48"/>
        <v>0</v>
      </c>
      <c r="J239" s="382">
        <f t="shared" si="48"/>
        <v>0</v>
      </c>
      <c r="K239" s="382">
        <f t="shared" si="48"/>
        <v>0</v>
      </c>
      <c r="L239" s="382">
        <f t="shared" si="48"/>
        <v>0</v>
      </c>
      <c r="M239" s="382">
        <f t="shared" si="48"/>
        <v>0</v>
      </c>
      <c r="N239" s="382">
        <f t="shared" si="48"/>
        <v>0</v>
      </c>
      <c r="O239" s="382">
        <f t="shared" si="48"/>
        <v>0</v>
      </c>
      <c r="P239" s="382">
        <f t="shared" si="48"/>
        <v>0</v>
      </c>
      <c r="Q239" s="382">
        <f t="shared" si="48"/>
        <v>0</v>
      </c>
      <c r="R239" s="28"/>
      <c r="S239" s="290"/>
    </row>
    <row r="240" spans="2:21" x14ac:dyDescent="0.15">
      <c r="B240" s="381" t="s">
        <v>84</v>
      </c>
      <c r="C240" s="383">
        <f t="shared" ref="C240:Q240" si="49">D37</f>
        <v>0</v>
      </c>
      <c r="D240" s="383">
        <f t="shared" si="49"/>
        <v>0</v>
      </c>
      <c r="E240" s="383">
        <f t="shared" si="49"/>
        <v>0</v>
      </c>
      <c r="F240" s="383">
        <f t="shared" si="49"/>
        <v>0</v>
      </c>
      <c r="G240" s="383">
        <f t="shared" si="49"/>
        <v>0</v>
      </c>
      <c r="H240" s="383">
        <f t="shared" si="49"/>
        <v>0</v>
      </c>
      <c r="I240" s="383">
        <f t="shared" si="49"/>
        <v>0</v>
      </c>
      <c r="J240" s="383">
        <f t="shared" si="49"/>
        <v>0</v>
      </c>
      <c r="K240" s="383">
        <f t="shared" si="49"/>
        <v>0</v>
      </c>
      <c r="L240" s="383">
        <f t="shared" si="49"/>
        <v>0</v>
      </c>
      <c r="M240" s="383">
        <f t="shared" si="49"/>
        <v>0</v>
      </c>
      <c r="N240" s="383">
        <f t="shared" si="49"/>
        <v>0</v>
      </c>
      <c r="O240" s="383">
        <f t="shared" si="49"/>
        <v>0</v>
      </c>
      <c r="P240" s="383">
        <f t="shared" si="49"/>
        <v>0</v>
      </c>
      <c r="Q240" s="383">
        <f t="shared" si="49"/>
        <v>0</v>
      </c>
      <c r="R240" s="28"/>
      <c r="S240" s="290"/>
    </row>
    <row r="241" spans="2:19" x14ac:dyDescent="0.15">
      <c r="B241" s="381" t="s">
        <v>10</v>
      </c>
      <c r="C241" s="385">
        <f t="shared" ref="C241:Q241" si="50">D40</f>
        <v>0</v>
      </c>
      <c r="D241" s="385">
        <f t="shared" si="50"/>
        <v>0</v>
      </c>
      <c r="E241" s="385">
        <f t="shared" si="50"/>
        <v>0</v>
      </c>
      <c r="F241" s="385">
        <f t="shared" si="50"/>
        <v>0</v>
      </c>
      <c r="G241" s="385">
        <f t="shared" si="50"/>
        <v>0</v>
      </c>
      <c r="H241" s="385">
        <f t="shared" si="50"/>
        <v>0</v>
      </c>
      <c r="I241" s="385">
        <f t="shared" si="50"/>
        <v>0</v>
      </c>
      <c r="J241" s="385">
        <f t="shared" si="50"/>
        <v>0</v>
      </c>
      <c r="K241" s="385">
        <f t="shared" si="50"/>
        <v>0</v>
      </c>
      <c r="L241" s="385">
        <f t="shared" si="50"/>
        <v>0</v>
      </c>
      <c r="M241" s="385">
        <f t="shared" si="50"/>
        <v>0</v>
      </c>
      <c r="N241" s="385">
        <f t="shared" si="50"/>
        <v>0</v>
      </c>
      <c r="O241" s="385">
        <f t="shared" si="50"/>
        <v>0</v>
      </c>
      <c r="P241" s="385">
        <f t="shared" si="50"/>
        <v>0</v>
      </c>
      <c r="Q241" s="385">
        <f t="shared" si="50"/>
        <v>0</v>
      </c>
      <c r="R241" s="28"/>
      <c r="S241" s="28"/>
    </row>
    <row r="242" spans="2:19" x14ac:dyDescent="0.15">
      <c r="B242" s="379"/>
      <c r="C242" s="28"/>
      <c r="D242" s="28"/>
      <c r="E242" s="28"/>
      <c r="F242" s="28"/>
      <c r="G242" s="28"/>
      <c r="H242" s="28"/>
      <c r="I242" s="28"/>
      <c r="J242" s="28"/>
      <c r="K242" s="28"/>
      <c r="L242" s="28"/>
      <c r="M242" s="28"/>
      <c r="N242" s="28"/>
      <c r="O242" s="28"/>
      <c r="P242" s="28"/>
      <c r="Q242" s="28"/>
      <c r="R242" s="28"/>
      <c r="S242" s="290"/>
    </row>
    <row r="243" spans="2:19" x14ac:dyDescent="0.15">
      <c r="B243" s="379"/>
      <c r="C243" s="288" t="s">
        <v>76</v>
      </c>
      <c r="D243" s="28"/>
      <c r="E243" s="28"/>
      <c r="F243" s="28"/>
      <c r="G243" s="28"/>
      <c r="H243" s="28"/>
      <c r="I243" s="28"/>
      <c r="J243" s="28"/>
      <c r="K243" s="28"/>
      <c r="L243" s="28"/>
      <c r="M243" s="28"/>
      <c r="N243" s="28"/>
      <c r="O243" s="28"/>
      <c r="P243" s="28"/>
      <c r="Q243" s="28"/>
      <c r="R243" s="28"/>
      <c r="S243" s="290"/>
    </row>
    <row r="244" spans="2:19" x14ac:dyDescent="0.15">
      <c r="B244" s="379"/>
      <c r="C244" s="28"/>
      <c r="D244" s="28"/>
      <c r="E244" s="28"/>
      <c r="F244" s="28"/>
      <c r="G244" s="28"/>
      <c r="H244" s="28"/>
      <c r="I244" s="28"/>
      <c r="J244" s="28"/>
      <c r="K244" s="28"/>
      <c r="L244" s="28"/>
      <c r="M244" s="28"/>
      <c r="N244" s="28"/>
      <c r="O244" s="28"/>
      <c r="P244" s="28"/>
      <c r="Q244" s="28"/>
      <c r="R244" s="28"/>
      <c r="S244" s="290"/>
    </row>
    <row r="245" spans="2:19" ht="21" x14ac:dyDescent="0.15">
      <c r="B245" s="386" t="s">
        <v>130</v>
      </c>
      <c r="C245" s="382">
        <f>SUMPRODUCT(C233:Q233,$C$241:$Q$241)</f>
        <v>0</v>
      </c>
      <c r="D245" s="28"/>
      <c r="E245" s="28"/>
      <c r="F245" s="382"/>
      <c r="G245" s="28"/>
      <c r="H245" s="28"/>
      <c r="I245" s="28"/>
      <c r="J245" s="28"/>
      <c r="K245" s="28"/>
      <c r="L245" s="28"/>
      <c r="M245" s="28"/>
      <c r="N245" s="28"/>
      <c r="O245" s="28"/>
      <c r="P245" s="28"/>
      <c r="Q245" s="28"/>
      <c r="R245" s="28"/>
      <c r="S245" s="290"/>
    </row>
    <row r="246" spans="2:19" ht="31.5" x14ac:dyDescent="0.15">
      <c r="B246" s="386" t="s">
        <v>239</v>
      </c>
      <c r="C246" s="382">
        <f>SUMPRODUCT(C234:Q234,$C$241:$Q$241)</f>
        <v>0</v>
      </c>
      <c r="D246" s="28"/>
      <c r="E246" s="382"/>
      <c r="F246" s="28"/>
      <c r="G246" s="28"/>
      <c r="H246" s="28"/>
      <c r="I246" s="28"/>
      <c r="J246" s="28"/>
      <c r="K246" s="28"/>
      <c r="L246" s="28"/>
      <c r="M246" s="28"/>
      <c r="N246" s="28"/>
      <c r="O246" s="28"/>
      <c r="P246" s="28"/>
      <c r="Q246" s="28"/>
      <c r="R246" s="28"/>
      <c r="S246" s="290"/>
    </row>
    <row r="247" spans="2:19" ht="21" x14ac:dyDescent="0.15">
      <c r="B247" s="386" t="s">
        <v>131</v>
      </c>
      <c r="C247" s="382">
        <f>SUMPRODUCT(C235:Q235,$C$241:$Q$241)</f>
        <v>0</v>
      </c>
      <c r="D247" s="28"/>
      <c r="E247" s="383"/>
      <c r="F247" s="28"/>
      <c r="G247" s="28"/>
      <c r="H247" s="28"/>
      <c r="I247" s="28"/>
      <c r="J247" s="28"/>
      <c r="K247" s="28"/>
      <c r="L247" s="28"/>
      <c r="M247" s="28"/>
      <c r="N247" s="28"/>
      <c r="O247" s="28"/>
      <c r="P247" s="28"/>
      <c r="Q247" s="28"/>
      <c r="R247" s="28"/>
      <c r="S247" s="290"/>
    </row>
    <row r="248" spans="2:19" ht="21" x14ac:dyDescent="0.15">
      <c r="B248" s="387" t="s">
        <v>240</v>
      </c>
      <c r="C248" s="382">
        <f>SUMPRODUCT(C236:Q236,$C$241:$Q$241)</f>
        <v>0</v>
      </c>
      <c r="D248" s="382"/>
      <c r="E248" s="28"/>
      <c r="F248" s="28"/>
      <c r="G248" s="28"/>
      <c r="H248" s="28"/>
      <c r="I248" s="28"/>
      <c r="J248" s="28"/>
      <c r="K248" s="28"/>
      <c r="L248" s="28"/>
      <c r="M248" s="28"/>
      <c r="N248" s="28"/>
      <c r="O248" s="28"/>
      <c r="P248" s="28"/>
      <c r="Q248" s="28"/>
      <c r="R248" s="28"/>
      <c r="S248" s="290"/>
    </row>
    <row r="249" spans="2:19" ht="21" x14ac:dyDescent="0.15">
      <c r="B249" s="388" t="s">
        <v>132</v>
      </c>
      <c r="C249" s="382">
        <f>SUM(C245:C248)</f>
        <v>0</v>
      </c>
      <c r="D249" s="382"/>
      <c r="E249" s="28"/>
      <c r="F249" s="28"/>
      <c r="G249" s="28"/>
      <c r="H249" s="28"/>
      <c r="I249" s="28"/>
      <c r="J249" s="28"/>
      <c r="K249" s="28"/>
      <c r="L249" s="28"/>
      <c r="M249" s="28"/>
      <c r="N249" s="28"/>
      <c r="O249" s="28"/>
      <c r="P249" s="28"/>
      <c r="Q249" s="28"/>
      <c r="R249" s="28"/>
      <c r="S249" s="290"/>
    </row>
    <row r="250" spans="2:19" x14ac:dyDescent="0.15">
      <c r="B250" s="384" t="s">
        <v>74</v>
      </c>
      <c r="C250" s="382">
        <f>SUMPRODUCT(C237:Q237,$C$241:$Q$241)</f>
        <v>0</v>
      </c>
      <c r="D250" s="28"/>
      <c r="E250" s="28"/>
      <c r="F250" s="28"/>
      <c r="G250" s="28"/>
      <c r="H250" s="28"/>
      <c r="I250" s="28"/>
      <c r="J250" s="28"/>
      <c r="K250" s="28"/>
      <c r="L250" s="28"/>
      <c r="M250" s="28"/>
      <c r="N250" s="28"/>
      <c r="O250" s="28"/>
      <c r="P250" s="28"/>
      <c r="Q250" s="28"/>
      <c r="R250" s="28"/>
      <c r="S250" s="290"/>
    </row>
    <row r="251" spans="2:19" ht="31.5" x14ac:dyDescent="0.15">
      <c r="B251" s="388" t="s">
        <v>238</v>
      </c>
      <c r="C251" s="382">
        <f>SUM(C249:C250)</f>
        <v>0</v>
      </c>
      <c r="D251" s="28"/>
      <c r="E251" s="28"/>
      <c r="F251" s="28"/>
      <c r="G251" s="28"/>
      <c r="H251" s="28"/>
      <c r="I251" s="28"/>
      <c r="J251" s="28"/>
      <c r="K251" s="28"/>
      <c r="L251" s="28"/>
      <c r="M251" s="28"/>
      <c r="N251" s="28"/>
      <c r="O251" s="28"/>
      <c r="P251" s="28"/>
      <c r="Q251" s="28"/>
      <c r="R251" s="28"/>
      <c r="S251" s="290"/>
    </row>
    <row r="252" spans="2:19" ht="21" x14ac:dyDescent="0.15">
      <c r="B252" s="386" t="s">
        <v>241</v>
      </c>
      <c r="C252" s="382">
        <f>SUMPRODUCT($C$238:$Q$238,C241:Q241)</f>
        <v>0</v>
      </c>
      <c r="D252" s="28"/>
      <c r="E252" s="28"/>
      <c r="F252" s="28"/>
      <c r="G252" s="28"/>
      <c r="H252" s="28"/>
      <c r="I252" s="28"/>
      <c r="J252" s="28"/>
      <c r="K252" s="28"/>
      <c r="L252" s="28"/>
      <c r="M252" s="28"/>
      <c r="N252" s="28"/>
      <c r="O252" s="28"/>
      <c r="P252" s="28"/>
      <c r="Q252" s="28"/>
      <c r="R252" s="28"/>
      <c r="S252" s="290"/>
    </row>
    <row r="253" spans="2:19" ht="21" x14ac:dyDescent="0.15">
      <c r="B253" s="386" t="s">
        <v>176</v>
      </c>
      <c r="C253" s="382">
        <f>SUM(C251:C252)</f>
        <v>0</v>
      </c>
      <c r="D253" s="28"/>
      <c r="E253" s="28"/>
      <c r="F253" s="28"/>
      <c r="G253" s="28"/>
      <c r="H253" s="28"/>
      <c r="I253" s="28"/>
      <c r="J253" s="28"/>
      <c r="K253" s="28"/>
      <c r="L253" s="28"/>
      <c r="M253" s="28"/>
      <c r="N253" s="28"/>
      <c r="O253" s="28"/>
      <c r="P253" s="28"/>
      <c r="Q253" s="28"/>
      <c r="R253" s="28"/>
      <c r="S253" s="290"/>
    </row>
    <row r="254" spans="2:19" ht="31.5" x14ac:dyDescent="0.15">
      <c r="B254" s="387" t="s">
        <v>242</v>
      </c>
      <c r="C254" s="382">
        <f>SUMPRODUCT($C$241:$Q$241,C239:Q239)</f>
        <v>0</v>
      </c>
      <c r="D254" s="28"/>
      <c r="E254" s="28"/>
      <c r="F254" s="28"/>
      <c r="G254" s="28"/>
      <c r="H254" s="28"/>
      <c r="I254" s="28"/>
      <c r="J254" s="28"/>
      <c r="K254" s="28"/>
      <c r="L254" s="28"/>
      <c r="M254" s="28"/>
      <c r="N254" s="28"/>
      <c r="O254" s="28"/>
      <c r="P254" s="28"/>
      <c r="Q254" s="28"/>
      <c r="R254" s="28"/>
      <c r="S254" s="290"/>
    </row>
    <row r="255" spans="2:19" x14ac:dyDescent="0.15">
      <c r="B255" s="381" t="s">
        <v>84</v>
      </c>
      <c r="C255" s="382">
        <f>SUMPRODUCT($C$241:$Q$241,C240:Q240)</f>
        <v>0</v>
      </c>
      <c r="D255" s="382"/>
      <c r="E255" s="28"/>
      <c r="F255" s="28"/>
      <c r="G255" s="28"/>
      <c r="H255" s="28"/>
      <c r="I255" s="28"/>
      <c r="J255" s="28"/>
      <c r="K255" s="28"/>
      <c r="L255" s="28"/>
      <c r="M255" s="28"/>
      <c r="N255" s="28"/>
      <c r="O255" s="28"/>
      <c r="P255" s="28"/>
      <c r="Q255" s="28"/>
      <c r="R255" s="28"/>
      <c r="S255" s="290"/>
    </row>
    <row r="256" spans="2:19" ht="21" x14ac:dyDescent="0.15">
      <c r="B256" s="387" t="s">
        <v>177</v>
      </c>
      <c r="C256" s="383">
        <f>SUM(C253:C255)</f>
        <v>0</v>
      </c>
      <c r="D256" s="382"/>
      <c r="E256" s="28"/>
      <c r="F256" s="28"/>
      <c r="G256" s="28"/>
      <c r="H256" s="28"/>
      <c r="I256" s="28"/>
      <c r="J256" s="28"/>
      <c r="K256" s="28"/>
      <c r="L256" s="28"/>
      <c r="M256" s="28"/>
      <c r="N256" s="28"/>
      <c r="O256" s="28"/>
      <c r="P256" s="28"/>
      <c r="Q256" s="28"/>
      <c r="R256" s="28"/>
      <c r="S256" s="290"/>
    </row>
    <row r="257" spans="2:19" x14ac:dyDescent="0.15">
      <c r="B257" s="384"/>
      <c r="C257" s="383"/>
      <c r="D257" s="382"/>
      <c r="E257" s="28"/>
      <c r="F257" s="28"/>
      <c r="G257" s="28"/>
      <c r="H257" s="28"/>
      <c r="I257" s="28"/>
      <c r="J257" s="28"/>
      <c r="K257" s="28"/>
      <c r="L257" s="28"/>
      <c r="M257" s="28"/>
      <c r="N257" s="28"/>
      <c r="O257" s="28"/>
      <c r="P257" s="28"/>
      <c r="Q257" s="28"/>
      <c r="R257" s="28"/>
      <c r="S257" s="290"/>
    </row>
    <row r="258" spans="2:19" x14ac:dyDescent="0.15">
      <c r="B258" s="384"/>
      <c r="C258" s="383"/>
      <c r="D258" s="382"/>
      <c r="E258" s="28"/>
      <c r="F258" s="28"/>
      <c r="G258" s="28"/>
      <c r="H258" s="28"/>
      <c r="I258" s="28"/>
      <c r="J258" s="28"/>
      <c r="K258" s="28"/>
      <c r="L258" s="28"/>
      <c r="M258" s="28"/>
      <c r="N258" s="28"/>
      <c r="O258" s="28"/>
      <c r="P258" s="28"/>
      <c r="Q258" s="28"/>
      <c r="R258" s="28"/>
      <c r="S258" s="290"/>
    </row>
    <row r="259" spans="2:19" x14ac:dyDescent="0.15">
      <c r="B259" s="389"/>
      <c r="C259" s="390"/>
      <c r="D259" s="390"/>
      <c r="E259" s="390"/>
      <c r="F259" s="390"/>
      <c r="G259" s="390"/>
      <c r="H259" s="390"/>
      <c r="I259" s="390"/>
      <c r="J259" s="390"/>
      <c r="K259" s="390"/>
      <c r="L259" s="390"/>
      <c r="M259" s="390"/>
      <c r="N259" s="390"/>
      <c r="O259" s="390"/>
      <c r="P259" s="390"/>
      <c r="Q259" s="390"/>
      <c r="R259" s="390"/>
      <c r="S259" s="391"/>
    </row>
    <row r="260" spans="2:19" x14ac:dyDescent="0.15"/>
    <row r="261" spans="2:19" x14ac:dyDescent="0.15"/>
    <row r="262" spans="2:19" x14ac:dyDescent="0.15"/>
  </sheetData>
  <sheetProtection algorithmName="SHA-512" hashValue="3S76wyeVfZW7PfYaZjO94SeTE9PTWpacW1sVuHdcCj6lzqegkVY62WgeNrmNr4NCYv+W1K/heWQ/6cHcQ/AG9w==" saltValue="w1lEAKgGA2HNAFT1wn5rGA==" spinCount="100000" sheet="1" objects="1" scenarios="1"/>
  <protectedRanges>
    <protectedRange algorithmName="SHA-512" hashValue="RZdgpsnDN1DruMtKeZJI6HQGHerz1dohI6x/rh5k+DUIqzgMn6L4FfxsSWbswfbwrA6U/r7t/IDcxc9eHIAAxg==" saltValue="eqv61tLDIGmHXoILspyhTw==" spinCount="100000" sqref="D63:R63 C74 C76 C80 C84 C103 C105:C106 C118:D118 D130:D131 E127 E132:E133 D57:R58 C146:C147 C156:C157 D158:E158 D161:E161 C163 C178 C127:C136 E135:E136 F134:G134" name="Input"/>
    <protectedRange algorithmName="SHA-512" hashValue="zrr1YC170iD4z5ngO6i+dvye2WxwMuZwyCItKXOM0Fb0EC895yDhie8vErJXeoL6fSMcx6aoO1sn5XcoWfI8lg==" saltValue="T/jZUAo6mJPMXMKTIHv+sw==" spinCount="100000" sqref="C170:G171" name="Inputcellen_1"/>
  </protectedRanges>
  <mergeCells count="3">
    <mergeCell ref="G193:I193"/>
    <mergeCell ref="G194:I194"/>
    <mergeCell ref="D139:E139"/>
  </mergeCells>
  <conditionalFormatting sqref="C64">
    <cfRule type="cellIs" dxfId="26" priority="11" operator="greaterThan">
      <formula>1</formula>
    </cfRule>
    <cfRule type="cellIs" dxfId="25" priority="12" operator="lessThan">
      <formula>1</formula>
    </cfRule>
    <cfRule type="cellIs" dxfId="24" priority="13" operator="equal">
      <formula>1</formula>
    </cfRule>
  </conditionalFormatting>
  <conditionalFormatting sqref="E118">
    <cfRule type="cellIs" dxfId="23" priority="8" operator="greaterThan">
      <formula>1</formula>
    </cfRule>
    <cfRule type="cellIs" dxfId="22" priority="9" operator="lessThan">
      <formula>1</formula>
    </cfRule>
    <cfRule type="cellIs" dxfId="21" priority="10" operator="equal">
      <formula>1</formula>
    </cfRule>
  </conditionalFormatting>
  <conditionalFormatting sqref="C9">
    <cfRule type="cellIs" dxfId="20" priority="6" operator="lessThan">
      <formula>1</formula>
    </cfRule>
    <cfRule type="cellIs" dxfId="19" priority="7" operator="equal">
      <formula>1</formula>
    </cfRule>
  </conditionalFormatting>
  <conditionalFormatting sqref="C8">
    <cfRule type="cellIs" dxfId="18" priority="4" operator="lessThan">
      <formula>1</formula>
    </cfRule>
    <cfRule type="cellIs" dxfId="17" priority="5" operator="equal">
      <formula>1</formula>
    </cfRule>
  </conditionalFormatting>
  <conditionalFormatting sqref="C84">
    <cfRule type="expression" dxfId="16" priority="3">
      <formula>C80="Berekening"</formula>
    </cfRule>
  </conditionalFormatting>
  <conditionalFormatting sqref="C92 C93 C95 C96 C97 C99 C102:C106">
    <cfRule type="expression" dxfId="15" priority="2">
      <formula>$C$80="Opslag"</formula>
    </cfRule>
  </conditionalFormatting>
  <conditionalFormatting sqref="D63:R63">
    <cfRule type="expression" dxfId="14" priority="1">
      <formula>OR(D57="",D58="")</formula>
    </cfRule>
  </conditionalFormatting>
  <dataValidations count="1">
    <dataValidation type="list" allowBlank="1" showInputMessage="1" showErrorMessage="1" sqref="C80" xr:uid="{4FAA3FEE-8DA5-4516-B4BC-3C7CA86378AE}">
      <formula1>Pensioen_dropdown</formula1>
    </dataValidation>
  </dataValidations>
  <hyperlinks>
    <hyperlink ref="B14" location="'1. Integraal uurtarief-GGZ&amp;RIBW'!B42" display="Salarislasten per uur" xr:uid="{122B6F01-ECD9-490F-8755-CA4BC531AC44}"/>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F080E6-565D-4E99-A648-4EC53721A7E0}">
          <x14:formula1>
            <xm:f>Data_overig!$A$7:$A$8</xm:f>
          </x14:formula1>
          <xm:sqref>C127:C136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BJ241"/>
  <sheetViews>
    <sheetView showGridLines="0" zoomScaleNormal="100" workbookViewId="0">
      <selection activeCell="J8" sqref="J8"/>
    </sheetView>
  </sheetViews>
  <sheetFormatPr defaultColWidth="0" defaultRowHeight="10.5" zeroHeight="1" x14ac:dyDescent="0.15"/>
  <cols>
    <col min="1" max="1" width="11.875" style="28" customWidth="1"/>
    <col min="2" max="3" width="9" style="28" customWidth="1"/>
    <col min="4" max="4" width="11.625" style="28" bestFit="1" customWidth="1"/>
    <col min="5" max="30" width="9" style="28" customWidth="1"/>
    <col min="31" max="31" width="9.125" style="28" customWidth="1"/>
    <col min="32" max="41" width="9" style="28" customWidth="1"/>
    <col min="42" max="44" width="12.5" style="28" customWidth="1"/>
    <col min="45" max="50" width="9" style="28" customWidth="1"/>
    <col min="51" max="62" width="0" style="28" hidden="1" customWidth="1"/>
    <col min="63" max="16384" width="9" style="28" hidden="1"/>
  </cols>
  <sheetData>
    <row r="1" spans="1:51" x14ac:dyDescent="0.15">
      <c r="A1" s="39" t="s">
        <v>165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127"/>
    </row>
    <row r="2" spans="1:51" x14ac:dyDescent="0.15">
      <c r="A2" s="2" t="s">
        <v>578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6"/>
    </row>
    <row r="3" spans="1:5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6"/>
    </row>
    <row r="4" spans="1:51" x14ac:dyDescent="0.15">
      <c r="A4" s="41" t="s">
        <v>90</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128"/>
    </row>
    <row r="5" spans="1:5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6"/>
    </row>
    <row r="6" spans="1:51" x14ac:dyDescent="0.15">
      <c r="A6" s="62" t="s">
        <v>603</v>
      </c>
      <c r="B6" s="106"/>
      <c r="C6" s="63"/>
      <c r="D6" s="490">
        <v>0</v>
      </c>
      <c r="E6" s="5"/>
      <c r="F6" s="14" t="s">
        <v>605</v>
      </c>
      <c r="G6" s="15"/>
      <c r="H6" s="15"/>
      <c r="I6" s="15"/>
      <c r="J6" s="15"/>
      <c r="K6" s="15"/>
      <c r="L6" s="15"/>
      <c r="M6" s="15"/>
      <c r="N6" s="1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6"/>
    </row>
    <row r="7" spans="1:51" x14ac:dyDescent="0.15">
      <c r="A7" s="62" t="s">
        <v>604</v>
      </c>
      <c r="B7" s="106"/>
      <c r="C7" s="63"/>
      <c r="D7" s="490">
        <v>1</v>
      </c>
      <c r="E7" s="5"/>
      <c r="F7" s="14" t="s">
        <v>606</v>
      </c>
      <c r="G7" s="15"/>
      <c r="H7" s="15"/>
      <c r="I7" s="15"/>
      <c r="J7" s="15"/>
      <c r="K7" s="15"/>
      <c r="L7" s="15"/>
      <c r="M7" s="15"/>
      <c r="N7" s="16"/>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6"/>
    </row>
    <row r="8" spans="1:51" x14ac:dyDescent="0.15">
      <c r="A8" s="62" t="s">
        <v>76</v>
      </c>
      <c r="B8" s="106"/>
      <c r="C8" s="63"/>
      <c r="D8" s="219">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6"/>
    </row>
    <row r="9" spans="1:51" x14ac:dyDescent="0.15">
      <c r="A9" s="62" t="s">
        <v>91</v>
      </c>
      <c r="B9" s="106"/>
      <c r="C9" s="63"/>
      <c r="D9" s="115">
        <v>1878</v>
      </c>
      <c r="E9" s="5"/>
      <c r="F9" s="14" t="s">
        <v>607</v>
      </c>
      <c r="G9" s="15"/>
      <c r="H9" s="15"/>
      <c r="I9" s="15"/>
      <c r="J9" s="15"/>
      <c r="K9" s="15"/>
      <c r="L9" s="15"/>
      <c r="M9" s="15"/>
      <c r="N9" s="16"/>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6"/>
    </row>
    <row r="10" spans="1:51" x14ac:dyDescent="0.1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6"/>
    </row>
    <row r="11" spans="1:51" x14ac:dyDescent="0.15">
      <c r="A11" s="41" t="s">
        <v>0</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128"/>
    </row>
    <row r="12" spans="1:51" x14ac:dyDescent="0.15">
      <c r="A12" s="44"/>
      <c r="B12" s="5"/>
      <c r="C12" s="5"/>
      <c r="D12" s="5"/>
      <c r="E12" s="5"/>
      <c r="F12" s="5"/>
      <c r="G12" s="5"/>
      <c r="H12" s="45"/>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5"/>
      <c r="AK12" s="5"/>
      <c r="AL12" s="5"/>
      <c r="AM12" s="5"/>
      <c r="AN12" s="5"/>
      <c r="AO12" s="5"/>
      <c r="AP12" s="5"/>
      <c r="AQ12" s="5"/>
      <c r="AR12" s="5"/>
      <c r="AS12" s="5"/>
      <c r="AT12" s="5"/>
      <c r="AU12" s="5"/>
      <c r="AV12" s="5"/>
      <c r="AW12" s="5"/>
      <c r="AX12" s="6"/>
    </row>
    <row r="13" spans="1:51" x14ac:dyDescent="0.15">
      <c r="A13" s="47" t="s">
        <v>26</v>
      </c>
      <c r="B13" s="48"/>
      <c r="C13" s="48"/>
      <c r="D13" s="48"/>
      <c r="E13" s="48"/>
      <c r="F13" s="48"/>
      <c r="G13" s="48"/>
      <c r="H13" s="49" t="s">
        <v>27</v>
      </c>
      <c r="I13" s="50"/>
      <c r="J13" s="50"/>
      <c r="K13" s="50"/>
      <c r="L13" s="50"/>
      <c r="M13" s="50"/>
      <c r="N13" s="29"/>
      <c r="O13" s="49" t="s">
        <v>686</v>
      </c>
      <c r="P13" s="50"/>
      <c r="Q13" s="50"/>
      <c r="R13" s="50"/>
      <c r="S13" s="50"/>
      <c r="T13" s="50"/>
      <c r="U13" s="29"/>
      <c r="V13" s="49" t="s">
        <v>687</v>
      </c>
      <c r="W13" s="50"/>
      <c r="X13" s="50"/>
      <c r="Y13" s="50"/>
      <c r="Z13" s="50"/>
      <c r="AA13" s="50"/>
      <c r="AB13" s="29"/>
      <c r="AC13" s="49" t="s">
        <v>612</v>
      </c>
      <c r="AD13" s="50"/>
      <c r="AE13" s="50"/>
      <c r="AF13" s="50"/>
      <c r="AG13" s="50"/>
      <c r="AH13" s="50"/>
      <c r="AI13" s="29"/>
      <c r="AJ13" s="30" t="s">
        <v>613</v>
      </c>
      <c r="AK13" s="5"/>
      <c r="AL13" s="5"/>
      <c r="AM13" s="5"/>
      <c r="AN13" s="5"/>
      <c r="AO13" s="5"/>
      <c r="AP13" s="5"/>
      <c r="AQ13" s="5"/>
      <c r="AR13" s="50"/>
      <c r="AS13" s="29"/>
      <c r="AT13" s="121"/>
      <c r="AU13" s="5"/>
      <c r="AV13" s="5"/>
      <c r="AW13" s="50"/>
      <c r="AX13" s="129"/>
      <c r="AY13" s="31"/>
    </row>
    <row r="14" spans="1:51" ht="11.25" thickBot="1" x14ac:dyDescent="0.2">
      <c r="A14" s="51" t="s">
        <v>11</v>
      </c>
      <c r="B14" s="51" t="s">
        <v>12</v>
      </c>
      <c r="C14" s="51" t="s">
        <v>23</v>
      </c>
      <c r="D14" s="51" t="s">
        <v>12</v>
      </c>
      <c r="E14" s="51" t="s">
        <v>14</v>
      </c>
      <c r="F14" s="51" t="s">
        <v>22</v>
      </c>
      <c r="G14" s="48"/>
      <c r="H14" s="51" t="s">
        <v>11</v>
      </c>
      <c r="I14" s="51" t="s">
        <v>12</v>
      </c>
      <c r="J14" s="51" t="s">
        <v>23</v>
      </c>
      <c r="K14" s="51" t="s">
        <v>12</v>
      </c>
      <c r="L14" s="51" t="s">
        <v>14</v>
      </c>
      <c r="M14" s="51" t="s">
        <v>22</v>
      </c>
      <c r="N14" s="29"/>
      <c r="O14" s="51" t="s">
        <v>11</v>
      </c>
      <c r="P14" s="51" t="s">
        <v>12</v>
      </c>
      <c r="Q14" s="51" t="s">
        <v>23</v>
      </c>
      <c r="R14" s="51" t="s">
        <v>12</v>
      </c>
      <c r="S14" s="51" t="s">
        <v>14</v>
      </c>
      <c r="T14" s="51" t="s">
        <v>22</v>
      </c>
      <c r="U14" s="29"/>
      <c r="V14" s="51" t="s">
        <v>11</v>
      </c>
      <c r="W14" s="51" t="s">
        <v>12</v>
      </c>
      <c r="X14" s="51" t="s">
        <v>23</v>
      </c>
      <c r="Y14" s="51" t="s">
        <v>12</v>
      </c>
      <c r="Z14" s="51" t="s">
        <v>14</v>
      </c>
      <c r="AA14" s="51" t="s">
        <v>22</v>
      </c>
      <c r="AB14" s="29"/>
      <c r="AC14" s="51" t="s">
        <v>11</v>
      </c>
      <c r="AD14" s="51" t="s">
        <v>12</v>
      </c>
      <c r="AE14" s="51" t="s">
        <v>23</v>
      </c>
      <c r="AF14" s="51" t="s">
        <v>12</v>
      </c>
      <c r="AG14" s="51" t="s">
        <v>14</v>
      </c>
      <c r="AH14" s="51" t="s">
        <v>22</v>
      </c>
      <c r="AI14" s="29"/>
      <c r="AJ14" s="51" t="s">
        <v>11</v>
      </c>
      <c r="AK14" s="51" t="s">
        <v>12</v>
      </c>
      <c r="AL14" s="51" t="s">
        <v>23</v>
      </c>
      <c r="AM14" s="51" t="s">
        <v>12</v>
      </c>
      <c r="AN14" s="51" t="s">
        <v>356</v>
      </c>
      <c r="AO14" s="51" t="s">
        <v>14</v>
      </c>
      <c r="AP14" s="122" t="s">
        <v>352</v>
      </c>
      <c r="AQ14" s="122" t="s">
        <v>614</v>
      </c>
      <c r="AR14" s="123" t="s">
        <v>615</v>
      </c>
      <c r="AS14" s="29"/>
      <c r="AT14" s="121"/>
      <c r="AU14" s="5"/>
      <c r="AV14" s="5"/>
      <c r="AW14" s="50"/>
      <c r="AX14" s="129"/>
      <c r="AY14" s="31"/>
    </row>
    <row r="15" spans="1:51" x14ac:dyDescent="0.15">
      <c r="A15" s="48">
        <v>5</v>
      </c>
      <c r="B15" s="48" t="s">
        <v>28</v>
      </c>
      <c r="C15" s="48" t="s">
        <v>24</v>
      </c>
      <c r="D15" s="48" t="str">
        <f>B15</f>
        <v>16_jaar</v>
      </c>
      <c r="E15" s="48" t="str">
        <f>A15&amp;"_"&amp;D15</f>
        <v>5_16_jaar</v>
      </c>
      <c r="F15" s="52">
        <v>3.53</v>
      </c>
      <c r="G15" s="48"/>
      <c r="H15" s="48">
        <v>5</v>
      </c>
      <c r="I15" s="48" t="s">
        <v>28</v>
      </c>
      <c r="J15" s="48" t="s">
        <v>24</v>
      </c>
      <c r="K15" s="48" t="str">
        <f t="shared" ref="K15:K78" si="0">I15</f>
        <v>16_jaar</v>
      </c>
      <c r="L15" s="48" t="str">
        <f t="shared" ref="L15:L78" si="1">H15&amp;"_"&amp;K15</f>
        <v>5_16_jaar</v>
      </c>
      <c r="M15" s="48">
        <v>3.66</v>
      </c>
      <c r="N15" s="29"/>
      <c r="O15" s="48">
        <v>5</v>
      </c>
      <c r="P15" s="48" t="s">
        <v>28</v>
      </c>
      <c r="Q15" s="48" t="s">
        <v>24</v>
      </c>
      <c r="R15" s="48" t="str">
        <f t="shared" ref="R15:R78" si="2">P15</f>
        <v>16_jaar</v>
      </c>
      <c r="S15" s="48" t="str">
        <f t="shared" ref="S15:S78" si="3">O15&amp;"_"&amp;R15</f>
        <v>5_16_jaar</v>
      </c>
      <c r="T15" s="48">
        <v>3.77</v>
      </c>
      <c r="U15" s="29"/>
      <c r="V15" s="48">
        <v>5</v>
      </c>
      <c r="W15" s="48" t="s">
        <v>28</v>
      </c>
      <c r="X15" s="48" t="s">
        <v>24</v>
      </c>
      <c r="Y15" s="48" t="str">
        <f t="shared" ref="Y15:Y78" si="4">W15</f>
        <v>16_jaar</v>
      </c>
      <c r="Z15" s="48" t="str">
        <f t="shared" ref="Z15:Z78" si="5">V15&amp;"_"&amp;Y15</f>
        <v>5_16_jaar</v>
      </c>
      <c r="AA15" s="48" t="s">
        <v>353</v>
      </c>
      <c r="AB15" s="29"/>
      <c r="AC15" s="48">
        <v>5</v>
      </c>
      <c r="AD15" s="48" t="s">
        <v>28</v>
      </c>
      <c r="AE15" s="48" t="s">
        <v>24</v>
      </c>
      <c r="AF15" s="48" t="str">
        <f t="shared" ref="AF15:AF78" si="6">AD15</f>
        <v>16_jaar</v>
      </c>
      <c r="AG15" s="48" t="str">
        <f t="shared" ref="AG15:AG78" si="7">AC15&amp;"_"&amp;AF15</f>
        <v>5_16_jaar</v>
      </c>
      <c r="AH15" s="48" t="s">
        <v>353</v>
      </c>
      <c r="AI15" s="29"/>
      <c r="AJ15" s="48">
        <v>5</v>
      </c>
      <c r="AK15" s="48" t="s">
        <v>28</v>
      </c>
      <c r="AL15" s="48" t="s">
        <v>24</v>
      </c>
      <c r="AM15" s="48" t="str">
        <f t="shared" ref="AM15:AM78" si="8">AK15</f>
        <v>16_jaar</v>
      </c>
      <c r="AN15" s="48" t="s">
        <v>357</v>
      </c>
      <c r="AO15" s="48" t="str">
        <f t="shared" ref="AO15:AO78" si="9">AJ15&amp;"_"&amp;AM15</f>
        <v>5_16_jaar</v>
      </c>
      <c r="AP15" s="50" t="str">
        <f>INDEX($AA$15:$AA$235,MATCH(AO15,$Z$15:$Z$235,0))</f>
        <v>vervalt</v>
      </c>
      <c r="AQ15" s="50" t="str">
        <f>INDEX($AH$15:$AH$235,MATCH(AO15,$AG$15:$AG$235,0))</f>
        <v>vervalt</v>
      </c>
      <c r="AR15" s="469" t="str">
        <f t="shared" ref="AR15:AR46" si="10">IFERROR($D$6*AP15+$D$7*AQ15,"vervalt")</f>
        <v>vervalt</v>
      </c>
      <c r="AS15" s="29"/>
      <c r="AT15" s="121"/>
      <c r="AU15" s="5"/>
      <c r="AV15" s="5"/>
      <c r="AW15" s="50"/>
      <c r="AX15" s="129"/>
      <c r="AY15" s="31"/>
    </row>
    <row r="16" spans="1:51" x14ac:dyDescent="0.15">
      <c r="A16" s="48">
        <v>5</v>
      </c>
      <c r="B16" s="48" t="s">
        <v>29</v>
      </c>
      <c r="C16" s="48" t="s">
        <v>24</v>
      </c>
      <c r="D16" s="48" t="str">
        <f t="shared" ref="D16:D79" si="11">B16</f>
        <v>17_jaar</v>
      </c>
      <c r="E16" s="48" t="str">
        <f t="shared" ref="E16:E79" si="12">A16&amp;"_"&amp;D16</f>
        <v>5_17_jaar</v>
      </c>
      <c r="F16" s="52">
        <v>4.04</v>
      </c>
      <c r="G16" s="48"/>
      <c r="H16" s="48">
        <v>5</v>
      </c>
      <c r="I16" s="48" t="s">
        <v>29</v>
      </c>
      <c r="J16" s="48" t="s">
        <v>24</v>
      </c>
      <c r="K16" s="48" t="str">
        <f t="shared" si="0"/>
        <v>17_jaar</v>
      </c>
      <c r="L16" s="48" t="str">
        <f t="shared" si="1"/>
        <v>5_17_jaar</v>
      </c>
      <c r="M16" s="48">
        <v>4.1900000000000004</v>
      </c>
      <c r="N16" s="29"/>
      <c r="O16" s="48">
        <v>5</v>
      </c>
      <c r="P16" s="48" t="s">
        <v>29</v>
      </c>
      <c r="Q16" s="48" t="s">
        <v>24</v>
      </c>
      <c r="R16" s="48" t="str">
        <f t="shared" si="2"/>
        <v>17_jaar</v>
      </c>
      <c r="S16" s="48" t="str">
        <f t="shared" si="3"/>
        <v>5_17_jaar</v>
      </c>
      <c r="T16" s="48">
        <v>4.3099999999999996</v>
      </c>
      <c r="U16" s="29"/>
      <c r="V16" s="48">
        <v>5</v>
      </c>
      <c r="W16" s="48" t="s">
        <v>29</v>
      </c>
      <c r="X16" s="48" t="s">
        <v>24</v>
      </c>
      <c r="Y16" s="48" t="str">
        <f t="shared" si="4"/>
        <v>17_jaar</v>
      </c>
      <c r="Z16" s="48" t="str">
        <f t="shared" si="5"/>
        <v>5_17_jaar</v>
      </c>
      <c r="AA16" s="48" t="s">
        <v>353</v>
      </c>
      <c r="AB16" s="29"/>
      <c r="AC16" s="48">
        <v>5</v>
      </c>
      <c r="AD16" s="48" t="s">
        <v>29</v>
      </c>
      <c r="AE16" s="48" t="s">
        <v>24</v>
      </c>
      <c r="AF16" s="48" t="str">
        <f t="shared" si="6"/>
        <v>17_jaar</v>
      </c>
      <c r="AG16" s="48" t="str">
        <f t="shared" si="7"/>
        <v>5_17_jaar</v>
      </c>
      <c r="AH16" s="48" t="s">
        <v>353</v>
      </c>
      <c r="AI16" s="29"/>
      <c r="AJ16" s="48">
        <v>5</v>
      </c>
      <c r="AK16" s="48" t="s">
        <v>29</v>
      </c>
      <c r="AL16" s="48" t="s">
        <v>24</v>
      </c>
      <c r="AM16" s="48" t="str">
        <f t="shared" si="8"/>
        <v>17_jaar</v>
      </c>
      <c r="AN16" s="48" t="s">
        <v>358</v>
      </c>
      <c r="AO16" s="48" t="str">
        <f t="shared" si="9"/>
        <v>5_17_jaar</v>
      </c>
      <c r="AP16" s="50" t="str">
        <f t="shared" ref="AP16:AP79" si="13">INDEX($AA$15:$AA$235,MATCH(AO16,$Z$15:$Z$235,0))</f>
        <v>vervalt</v>
      </c>
      <c r="AQ16" s="50" t="str">
        <f t="shared" ref="AQ16:AQ79" si="14">INDEX($AH$15:$AH$235,MATCH(AO16,$AG$15:$AG$235,0))</f>
        <v>vervalt</v>
      </c>
      <c r="AR16" s="469" t="str">
        <f t="shared" si="10"/>
        <v>vervalt</v>
      </c>
      <c r="AS16" s="29"/>
      <c r="AT16" s="121"/>
      <c r="AU16" s="5"/>
      <c r="AV16" s="5"/>
      <c r="AW16" s="50"/>
      <c r="AX16" s="129"/>
      <c r="AY16" s="31"/>
    </row>
    <row r="17" spans="1:51" x14ac:dyDescent="0.15">
      <c r="A17" s="48">
        <v>5</v>
      </c>
      <c r="B17" s="48" t="s">
        <v>30</v>
      </c>
      <c r="C17" s="48" t="s">
        <v>24</v>
      </c>
      <c r="D17" s="48" t="str">
        <f t="shared" si="11"/>
        <v>18_jaar</v>
      </c>
      <c r="E17" s="48" t="str">
        <f t="shared" si="12"/>
        <v>5_18_jaar</v>
      </c>
      <c r="F17" s="52">
        <v>4.8600000000000003</v>
      </c>
      <c r="G17" s="48"/>
      <c r="H17" s="48">
        <v>5</v>
      </c>
      <c r="I17" s="48" t="s">
        <v>30</v>
      </c>
      <c r="J17" s="48" t="s">
        <v>24</v>
      </c>
      <c r="K17" s="48" t="str">
        <f t="shared" si="0"/>
        <v>18_jaar</v>
      </c>
      <c r="L17" s="48" t="str">
        <f t="shared" si="1"/>
        <v>5_18_jaar</v>
      </c>
      <c r="M17" s="48">
        <v>5.3</v>
      </c>
      <c r="N17" s="29"/>
      <c r="O17" s="48">
        <v>5</v>
      </c>
      <c r="P17" s="48" t="s">
        <v>30</v>
      </c>
      <c r="Q17" s="48" t="s">
        <v>24</v>
      </c>
      <c r="R17" s="48" t="str">
        <f t="shared" si="2"/>
        <v>18_jaar</v>
      </c>
      <c r="S17" s="48" t="str">
        <f t="shared" si="3"/>
        <v>5_18_jaar</v>
      </c>
      <c r="T17" s="48">
        <v>5.46</v>
      </c>
      <c r="U17" s="29"/>
      <c r="V17" s="48">
        <v>5</v>
      </c>
      <c r="W17" s="48" t="s">
        <v>30</v>
      </c>
      <c r="X17" s="48" t="s">
        <v>24</v>
      </c>
      <c r="Y17" s="48" t="str">
        <f t="shared" si="4"/>
        <v>18_jaar</v>
      </c>
      <c r="Z17" s="48" t="str">
        <f t="shared" si="5"/>
        <v>5_18_jaar</v>
      </c>
      <c r="AA17" s="48" t="s">
        <v>353</v>
      </c>
      <c r="AB17" s="29"/>
      <c r="AC17" s="48">
        <v>5</v>
      </c>
      <c r="AD17" s="48" t="s">
        <v>30</v>
      </c>
      <c r="AE17" s="48" t="s">
        <v>24</v>
      </c>
      <c r="AF17" s="48" t="str">
        <f t="shared" si="6"/>
        <v>18_jaar</v>
      </c>
      <c r="AG17" s="48" t="str">
        <f t="shared" si="7"/>
        <v>5_18_jaar</v>
      </c>
      <c r="AH17" s="48" t="s">
        <v>353</v>
      </c>
      <c r="AI17" s="29"/>
      <c r="AJ17" s="48">
        <v>5</v>
      </c>
      <c r="AK17" s="48" t="s">
        <v>30</v>
      </c>
      <c r="AL17" s="48" t="s">
        <v>24</v>
      </c>
      <c r="AM17" s="48" t="str">
        <f t="shared" si="8"/>
        <v>18_jaar</v>
      </c>
      <c r="AN17" s="48" t="s">
        <v>359</v>
      </c>
      <c r="AO17" s="48" t="str">
        <f t="shared" si="9"/>
        <v>5_18_jaar</v>
      </c>
      <c r="AP17" s="50" t="str">
        <f t="shared" si="13"/>
        <v>vervalt</v>
      </c>
      <c r="AQ17" s="50" t="str">
        <f t="shared" si="14"/>
        <v>vervalt</v>
      </c>
      <c r="AR17" s="469" t="str">
        <f t="shared" si="10"/>
        <v>vervalt</v>
      </c>
      <c r="AS17" s="29"/>
      <c r="AT17" s="121"/>
      <c r="AU17" s="5"/>
      <c r="AV17" s="5"/>
      <c r="AW17" s="50"/>
      <c r="AX17" s="129"/>
      <c r="AY17" s="31"/>
    </row>
    <row r="18" spans="1:51" x14ac:dyDescent="0.15">
      <c r="A18" s="48">
        <v>5</v>
      </c>
      <c r="B18" s="48" t="s">
        <v>31</v>
      </c>
      <c r="C18" s="48" t="s">
        <v>24</v>
      </c>
      <c r="D18" s="48" t="str">
        <f t="shared" si="11"/>
        <v>19_jaar</v>
      </c>
      <c r="E18" s="48" t="str">
        <f t="shared" si="12"/>
        <v>5_19_jaar</v>
      </c>
      <c r="F18" s="52">
        <v>5.63</v>
      </c>
      <c r="G18" s="48"/>
      <c r="H18" s="48">
        <v>5</v>
      </c>
      <c r="I18" s="48" t="s">
        <v>31</v>
      </c>
      <c r="J18" s="48" t="s">
        <v>24</v>
      </c>
      <c r="K18" s="48" t="str">
        <f t="shared" si="0"/>
        <v>19_jaar</v>
      </c>
      <c r="L18" s="48" t="str">
        <f t="shared" si="1"/>
        <v>5_19_jaar</v>
      </c>
      <c r="M18" s="48">
        <v>6.36</v>
      </c>
      <c r="N18" s="29"/>
      <c r="O18" s="48">
        <v>5</v>
      </c>
      <c r="P18" s="48" t="s">
        <v>31</v>
      </c>
      <c r="Q18" s="48" t="s">
        <v>24</v>
      </c>
      <c r="R18" s="48" t="str">
        <f t="shared" si="2"/>
        <v>19_jaar</v>
      </c>
      <c r="S18" s="48" t="str">
        <f t="shared" si="3"/>
        <v>5_19_jaar</v>
      </c>
      <c r="T18" s="48">
        <v>6.55</v>
      </c>
      <c r="U18" s="29"/>
      <c r="V18" s="48">
        <v>5</v>
      </c>
      <c r="W18" s="48" t="s">
        <v>31</v>
      </c>
      <c r="X18" s="48" t="s">
        <v>24</v>
      </c>
      <c r="Y18" s="48" t="str">
        <f t="shared" si="4"/>
        <v>19_jaar</v>
      </c>
      <c r="Z18" s="48" t="str">
        <f t="shared" si="5"/>
        <v>5_19_jaar</v>
      </c>
      <c r="AA18" s="48" t="s">
        <v>353</v>
      </c>
      <c r="AB18" s="29"/>
      <c r="AC18" s="48">
        <v>5</v>
      </c>
      <c r="AD18" s="48" t="s">
        <v>31</v>
      </c>
      <c r="AE18" s="48" t="s">
        <v>24</v>
      </c>
      <c r="AF18" s="48" t="str">
        <f t="shared" si="6"/>
        <v>19_jaar</v>
      </c>
      <c r="AG18" s="48" t="str">
        <f t="shared" si="7"/>
        <v>5_19_jaar</v>
      </c>
      <c r="AH18" s="48" t="s">
        <v>353</v>
      </c>
      <c r="AI18" s="29"/>
      <c r="AJ18" s="48">
        <v>5</v>
      </c>
      <c r="AK18" s="48" t="s">
        <v>31</v>
      </c>
      <c r="AL18" s="48" t="s">
        <v>24</v>
      </c>
      <c r="AM18" s="48" t="str">
        <f t="shared" si="8"/>
        <v>19_jaar</v>
      </c>
      <c r="AN18" s="48" t="s">
        <v>360</v>
      </c>
      <c r="AO18" s="48" t="str">
        <f t="shared" si="9"/>
        <v>5_19_jaar</v>
      </c>
      <c r="AP18" s="50" t="str">
        <f t="shared" si="13"/>
        <v>vervalt</v>
      </c>
      <c r="AQ18" s="50" t="str">
        <f t="shared" si="14"/>
        <v>vervalt</v>
      </c>
      <c r="AR18" s="469" t="str">
        <f t="shared" si="10"/>
        <v>vervalt</v>
      </c>
      <c r="AS18" s="29"/>
      <c r="AT18" s="121"/>
      <c r="AU18" s="5"/>
      <c r="AV18" s="5"/>
      <c r="AW18" s="50"/>
      <c r="AX18" s="129"/>
      <c r="AY18" s="31"/>
    </row>
    <row r="19" spans="1:51" x14ac:dyDescent="0.15">
      <c r="A19" s="48">
        <v>5</v>
      </c>
      <c r="B19" s="48" t="s">
        <v>32</v>
      </c>
      <c r="C19" s="48" t="s">
        <v>24</v>
      </c>
      <c r="D19" s="48" t="str">
        <f t="shared" si="11"/>
        <v>20_jaar</v>
      </c>
      <c r="E19" s="48" t="str">
        <f t="shared" si="12"/>
        <v>5_20_jaar</v>
      </c>
      <c r="F19" s="52">
        <v>7.16</v>
      </c>
      <c r="G19" s="48"/>
      <c r="H19" s="48">
        <v>5</v>
      </c>
      <c r="I19" s="48" t="s">
        <v>32</v>
      </c>
      <c r="J19" s="48" t="s">
        <v>24</v>
      </c>
      <c r="K19" s="48" t="str">
        <f t="shared" si="0"/>
        <v>20_jaar</v>
      </c>
      <c r="L19" s="48" t="str">
        <f t="shared" si="1"/>
        <v>5_20_jaar</v>
      </c>
      <c r="M19" s="48">
        <v>8.49</v>
      </c>
      <c r="N19" s="29"/>
      <c r="O19" s="48">
        <v>5</v>
      </c>
      <c r="P19" s="48" t="s">
        <v>32</v>
      </c>
      <c r="Q19" s="48" t="s">
        <v>24</v>
      </c>
      <c r="R19" s="48" t="str">
        <f t="shared" si="2"/>
        <v>20_jaar</v>
      </c>
      <c r="S19" s="48" t="str">
        <f t="shared" si="3"/>
        <v>5_20_jaar</v>
      </c>
      <c r="T19" s="48">
        <v>8.73</v>
      </c>
      <c r="U19" s="29"/>
      <c r="V19" s="48">
        <v>5</v>
      </c>
      <c r="W19" s="48" t="s">
        <v>32</v>
      </c>
      <c r="X19" s="48" t="s">
        <v>24</v>
      </c>
      <c r="Y19" s="48" t="str">
        <f t="shared" si="4"/>
        <v>20_jaar</v>
      </c>
      <c r="Z19" s="48" t="str">
        <f t="shared" si="5"/>
        <v>5_20_jaar</v>
      </c>
      <c r="AA19" s="48" t="s">
        <v>353</v>
      </c>
      <c r="AB19" s="29"/>
      <c r="AC19" s="48">
        <v>5</v>
      </c>
      <c r="AD19" s="48" t="s">
        <v>32</v>
      </c>
      <c r="AE19" s="48" t="s">
        <v>24</v>
      </c>
      <c r="AF19" s="48" t="str">
        <f t="shared" si="6"/>
        <v>20_jaar</v>
      </c>
      <c r="AG19" s="48" t="str">
        <f t="shared" si="7"/>
        <v>5_20_jaar</v>
      </c>
      <c r="AH19" s="48" t="s">
        <v>353</v>
      </c>
      <c r="AI19" s="29"/>
      <c r="AJ19" s="48">
        <v>5</v>
      </c>
      <c r="AK19" s="48" t="s">
        <v>32</v>
      </c>
      <c r="AL19" s="48" t="s">
        <v>24</v>
      </c>
      <c r="AM19" s="48" t="str">
        <f t="shared" si="8"/>
        <v>20_jaar</v>
      </c>
      <c r="AN19" s="48" t="s">
        <v>361</v>
      </c>
      <c r="AO19" s="48" t="str">
        <f t="shared" si="9"/>
        <v>5_20_jaar</v>
      </c>
      <c r="AP19" s="50" t="str">
        <f t="shared" si="13"/>
        <v>vervalt</v>
      </c>
      <c r="AQ19" s="50" t="str">
        <f t="shared" si="14"/>
        <v>vervalt</v>
      </c>
      <c r="AR19" s="469" t="str">
        <f t="shared" si="10"/>
        <v>vervalt</v>
      </c>
      <c r="AS19" s="29"/>
      <c r="AT19" s="121"/>
      <c r="AU19" s="5"/>
      <c r="AV19" s="5"/>
      <c r="AW19" s="50"/>
      <c r="AX19" s="129"/>
      <c r="AY19" s="31"/>
    </row>
    <row r="20" spans="1:51" x14ac:dyDescent="0.15">
      <c r="A20" s="48">
        <v>5</v>
      </c>
      <c r="B20" s="48" t="s">
        <v>33</v>
      </c>
      <c r="C20" s="48" t="s">
        <v>24</v>
      </c>
      <c r="D20" s="48" t="str">
        <f t="shared" si="11"/>
        <v>21_jaar</v>
      </c>
      <c r="E20" s="48" t="str">
        <f t="shared" si="12"/>
        <v>5_21_jaar</v>
      </c>
      <c r="F20" s="52">
        <v>8.69</v>
      </c>
      <c r="G20" s="48"/>
      <c r="H20" s="48">
        <v>5</v>
      </c>
      <c r="I20" s="48" t="s">
        <v>33</v>
      </c>
      <c r="J20" s="48" t="s">
        <v>24</v>
      </c>
      <c r="K20" s="48" t="str">
        <f t="shared" si="0"/>
        <v>21_jaar</v>
      </c>
      <c r="L20" s="48" t="str">
        <f t="shared" si="1"/>
        <v>5_21_jaar</v>
      </c>
      <c r="M20" s="48">
        <v>10.6</v>
      </c>
      <c r="N20" s="29"/>
      <c r="O20" s="48">
        <v>5</v>
      </c>
      <c r="P20" s="48" t="s">
        <v>33</v>
      </c>
      <c r="Q20" s="48" t="s">
        <v>24</v>
      </c>
      <c r="R20" s="48" t="str">
        <f t="shared" si="2"/>
        <v>21_jaar</v>
      </c>
      <c r="S20" s="48" t="str">
        <f t="shared" si="3"/>
        <v>5_21_jaar</v>
      </c>
      <c r="T20" s="48">
        <v>10.91</v>
      </c>
      <c r="U20" s="29"/>
      <c r="V20" s="48">
        <v>5</v>
      </c>
      <c r="W20" s="48" t="s">
        <v>33</v>
      </c>
      <c r="X20" s="48" t="s">
        <v>24</v>
      </c>
      <c r="Y20" s="48" t="str">
        <f t="shared" si="4"/>
        <v>21_jaar</v>
      </c>
      <c r="Z20" s="48" t="str">
        <f t="shared" si="5"/>
        <v>5_21_jaar</v>
      </c>
      <c r="AA20" s="48" t="s">
        <v>353</v>
      </c>
      <c r="AB20" s="29"/>
      <c r="AC20" s="48">
        <v>5</v>
      </c>
      <c r="AD20" s="48" t="s">
        <v>33</v>
      </c>
      <c r="AE20" s="48" t="s">
        <v>24</v>
      </c>
      <c r="AF20" s="48" t="str">
        <f t="shared" si="6"/>
        <v>21_jaar</v>
      </c>
      <c r="AG20" s="48" t="str">
        <f t="shared" si="7"/>
        <v>5_21_jaar</v>
      </c>
      <c r="AH20" s="48" t="s">
        <v>353</v>
      </c>
      <c r="AI20" s="29"/>
      <c r="AJ20" s="48">
        <v>5</v>
      </c>
      <c r="AK20" s="48" t="s">
        <v>33</v>
      </c>
      <c r="AL20" s="48" t="s">
        <v>24</v>
      </c>
      <c r="AM20" s="48" t="str">
        <f t="shared" si="8"/>
        <v>21_jaar</v>
      </c>
      <c r="AN20" s="48" t="s">
        <v>362</v>
      </c>
      <c r="AO20" s="48" t="str">
        <f t="shared" si="9"/>
        <v>5_21_jaar</v>
      </c>
      <c r="AP20" s="50" t="str">
        <f t="shared" si="13"/>
        <v>vervalt</v>
      </c>
      <c r="AQ20" s="50" t="str">
        <f t="shared" si="14"/>
        <v>vervalt</v>
      </c>
      <c r="AR20" s="469" t="str">
        <f t="shared" si="10"/>
        <v>vervalt</v>
      </c>
      <c r="AS20" s="29"/>
      <c r="AT20" s="121"/>
      <c r="AU20" s="5"/>
      <c r="AV20" s="5"/>
      <c r="AW20" s="50"/>
      <c r="AX20" s="129"/>
      <c r="AY20" s="31"/>
    </row>
    <row r="21" spans="1:51" x14ac:dyDescent="0.15">
      <c r="A21" s="48">
        <v>5</v>
      </c>
      <c r="B21" s="48" t="s">
        <v>34</v>
      </c>
      <c r="C21" s="48" t="s">
        <v>24</v>
      </c>
      <c r="D21" s="48" t="str">
        <f t="shared" si="11"/>
        <v>22_jaar</v>
      </c>
      <c r="E21" s="48" t="str">
        <f t="shared" si="12"/>
        <v>5_22_jaar</v>
      </c>
      <c r="F21" s="52">
        <v>10.220000000000001</v>
      </c>
      <c r="G21" s="48"/>
      <c r="H21" s="53">
        <v>10</v>
      </c>
      <c r="I21" s="48">
        <v>0</v>
      </c>
      <c r="J21" s="48">
        <v>1</v>
      </c>
      <c r="K21" s="48">
        <f t="shared" si="0"/>
        <v>0</v>
      </c>
      <c r="L21" s="48" t="str">
        <f t="shared" si="1"/>
        <v>10_0</v>
      </c>
      <c r="M21" s="54">
        <v>10.15</v>
      </c>
      <c r="N21" s="29"/>
      <c r="O21" s="53">
        <v>10</v>
      </c>
      <c r="P21" s="48">
        <v>0</v>
      </c>
      <c r="Q21" s="48">
        <v>1</v>
      </c>
      <c r="R21" s="48">
        <f t="shared" si="2"/>
        <v>0</v>
      </c>
      <c r="S21" s="48" t="str">
        <f t="shared" si="3"/>
        <v>10_0</v>
      </c>
      <c r="T21" s="54">
        <v>10.45</v>
      </c>
      <c r="U21" s="29"/>
      <c r="V21" s="53">
        <v>10</v>
      </c>
      <c r="W21" s="48">
        <v>0</v>
      </c>
      <c r="X21" s="48">
        <v>1</v>
      </c>
      <c r="Y21" s="48">
        <f t="shared" si="4"/>
        <v>0</v>
      </c>
      <c r="Z21" s="48" t="str">
        <f t="shared" si="5"/>
        <v>10_0</v>
      </c>
      <c r="AA21" s="48" t="s">
        <v>353</v>
      </c>
      <c r="AB21" s="29"/>
      <c r="AC21" s="53">
        <v>10</v>
      </c>
      <c r="AD21" s="48">
        <v>0</v>
      </c>
      <c r="AE21" s="48">
        <v>1</v>
      </c>
      <c r="AF21" s="48">
        <f t="shared" si="6"/>
        <v>0</v>
      </c>
      <c r="AG21" s="48" t="str">
        <f t="shared" si="7"/>
        <v>10_0</v>
      </c>
      <c r="AH21" s="48" t="s">
        <v>353</v>
      </c>
      <c r="AI21" s="29"/>
      <c r="AJ21" s="53">
        <v>10</v>
      </c>
      <c r="AK21" s="48">
        <v>0</v>
      </c>
      <c r="AL21" s="48">
        <v>1</v>
      </c>
      <c r="AM21" s="48">
        <f t="shared" si="8"/>
        <v>0</v>
      </c>
      <c r="AN21" s="48" t="s">
        <v>363</v>
      </c>
      <c r="AO21" s="48" t="str">
        <f t="shared" si="9"/>
        <v>10_0</v>
      </c>
      <c r="AP21" s="50" t="str">
        <f t="shared" si="13"/>
        <v>vervalt</v>
      </c>
      <c r="AQ21" s="50" t="str">
        <f t="shared" si="14"/>
        <v>vervalt</v>
      </c>
      <c r="AR21" s="469" t="str">
        <f t="shared" si="10"/>
        <v>vervalt</v>
      </c>
      <c r="AS21" s="29"/>
      <c r="AT21" s="121"/>
      <c r="AU21" s="5"/>
      <c r="AV21" s="5"/>
      <c r="AW21" s="50"/>
      <c r="AX21" s="129"/>
      <c r="AY21" s="31"/>
    </row>
    <row r="22" spans="1:51" x14ac:dyDescent="0.15">
      <c r="A22" s="48">
        <v>10</v>
      </c>
      <c r="B22" s="48">
        <v>0</v>
      </c>
      <c r="C22" s="48">
        <v>1</v>
      </c>
      <c r="D22" s="48">
        <f t="shared" si="11"/>
        <v>0</v>
      </c>
      <c r="E22" s="48" t="str">
        <f t="shared" si="12"/>
        <v>10_0</v>
      </c>
      <c r="F22" s="54">
        <v>9.8000000000000007</v>
      </c>
      <c r="G22" s="48"/>
      <c r="H22" s="53">
        <v>10</v>
      </c>
      <c r="I22" s="48">
        <v>1</v>
      </c>
      <c r="J22" s="48">
        <v>2</v>
      </c>
      <c r="K22" s="48">
        <f t="shared" si="0"/>
        <v>1</v>
      </c>
      <c r="L22" s="48" t="str">
        <f t="shared" si="1"/>
        <v>10_1</v>
      </c>
      <c r="M22" s="54">
        <v>10.34</v>
      </c>
      <c r="N22" s="5"/>
      <c r="O22" s="53">
        <v>10</v>
      </c>
      <c r="P22" s="48">
        <v>1</v>
      </c>
      <c r="Q22" s="48">
        <v>2</v>
      </c>
      <c r="R22" s="48">
        <f t="shared" si="2"/>
        <v>1</v>
      </c>
      <c r="S22" s="48" t="str">
        <f t="shared" si="3"/>
        <v>10_1</v>
      </c>
      <c r="T22" s="54">
        <v>10.65</v>
      </c>
      <c r="U22" s="29"/>
      <c r="V22" s="53">
        <v>10</v>
      </c>
      <c r="W22" s="48">
        <v>1</v>
      </c>
      <c r="X22" s="48">
        <v>2</v>
      </c>
      <c r="Y22" s="48">
        <f t="shared" si="4"/>
        <v>1</v>
      </c>
      <c r="Z22" s="48" t="str">
        <f t="shared" si="5"/>
        <v>10_1</v>
      </c>
      <c r="AA22" s="48" t="s">
        <v>353</v>
      </c>
      <c r="AB22" s="29"/>
      <c r="AC22" s="53">
        <v>10</v>
      </c>
      <c r="AD22" s="48">
        <v>1</v>
      </c>
      <c r="AE22" s="48">
        <v>2</v>
      </c>
      <c r="AF22" s="48">
        <f t="shared" si="6"/>
        <v>1</v>
      </c>
      <c r="AG22" s="48" t="str">
        <f t="shared" si="7"/>
        <v>10_1</v>
      </c>
      <c r="AH22" s="48" t="s">
        <v>353</v>
      </c>
      <c r="AI22" s="29"/>
      <c r="AJ22" s="53">
        <v>10</v>
      </c>
      <c r="AK22" s="48">
        <v>1</v>
      </c>
      <c r="AL22" s="48">
        <v>2</v>
      </c>
      <c r="AM22" s="48">
        <f t="shared" si="8"/>
        <v>1</v>
      </c>
      <c r="AN22" s="48" t="s">
        <v>364</v>
      </c>
      <c r="AO22" s="48" t="str">
        <f t="shared" si="9"/>
        <v>10_1</v>
      </c>
      <c r="AP22" s="50" t="str">
        <f t="shared" si="13"/>
        <v>vervalt</v>
      </c>
      <c r="AQ22" s="50" t="str">
        <f t="shared" si="14"/>
        <v>vervalt</v>
      </c>
      <c r="AR22" s="469" t="str">
        <f t="shared" si="10"/>
        <v>vervalt</v>
      </c>
      <c r="AS22" s="5"/>
      <c r="AT22" s="5"/>
      <c r="AU22" s="5"/>
      <c r="AV22" s="5"/>
      <c r="AW22" s="5"/>
      <c r="AX22" s="6"/>
    </row>
    <row r="23" spans="1:51" x14ac:dyDescent="0.15">
      <c r="A23" s="48">
        <v>10</v>
      </c>
      <c r="B23" s="48">
        <v>1</v>
      </c>
      <c r="C23" s="48">
        <v>2</v>
      </c>
      <c r="D23" s="48">
        <f t="shared" si="11"/>
        <v>1</v>
      </c>
      <c r="E23" s="48" t="str">
        <f t="shared" si="12"/>
        <v>10_1</v>
      </c>
      <c r="F23" s="54">
        <v>9.99</v>
      </c>
      <c r="G23" s="48"/>
      <c r="H23" s="53">
        <v>10</v>
      </c>
      <c r="I23" s="48">
        <v>2</v>
      </c>
      <c r="J23" s="48">
        <v>3</v>
      </c>
      <c r="K23" s="48">
        <f t="shared" si="0"/>
        <v>2</v>
      </c>
      <c r="L23" s="48" t="str">
        <f t="shared" si="1"/>
        <v>10_2</v>
      </c>
      <c r="M23" s="54">
        <v>10.53</v>
      </c>
      <c r="N23" s="5"/>
      <c r="O23" s="53">
        <v>10</v>
      </c>
      <c r="P23" s="48">
        <v>2</v>
      </c>
      <c r="Q23" s="48">
        <v>3</v>
      </c>
      <c r="R23" s="48">
        <f t="shared" si="2"/>
        <v>2</v>
      </c>
      <c r="S23" s="48" t="str">
        <f t="shared" si="3"/>
        <v>10_2</v>
      </c>
      <c r="T23" s="54">
        <v>10.85</v>
      </c>
      <c r="U23" s="29"/>
      <c r="V23" s="53">
        <v>10</v>
      </c>
      <c r="W23" s="48">
        <v>2</v>
      </c>
      <c r="X23" s="48">
        <v>3</v>
      </c>
      <c r="Y23" s="48">
        <f t="shared" si="4"/>
        <v>2</v>
      </c>
      <c r="Z23" s="48" t="str">
        <f t="shared" si="5"/>
        <v>10_2</v>
      </c>
      <c r="AA23" s="48" t="s">
        <v>353</v>
      </c>
      <c r="AB23" s="29"/>
      <c r="AC23" s="53">
        <v>10</v>
      </c>
      <c r="AD23" s="48">
        <v>2</v>
      </c>
      <c r="AE23" s="48">
        <v>3</v>
      </c>
      <c r="AF23" s="48">
        <f t="shared" si="6"/>
        <v>2</v>
      </c>
      <c r="AG23" s="48" t="str">
        <f t="shared" si="7"/>
        <v>10_2</v>
      </c>
      <c r="AH23" s="48" t="s">
        <v>353</v>
      </c>
      <c r="AI23" s="29"/>
      <c r="AJ23" s="53">
        <v>10</v>
      </c>
      <c r="AK23" s="48">
        <v>2</v>
      </c>
      <c r="AL23" s="48">
        <v>3</v>
      </c>
      <c r="AM23" s="48">
        <f t="shared" si="8"/>
        <v>2</v>
      </c>
      <c r="AN23" s="48" t="s">
        <v>365</v>
      </c>
      <c r="AO23" s="48" t="str">
        <f t="shared" si="9"/>
        <v>10_2</v>
      </c>
      <c r="AP23" s="50" t="str">
        <f t="shared" si="13"/>
        <v>vervalt</v>
      </c>
      <c r="AQ23" s="50" t="str">
        <f t="shared" si="14"/>
        <v>vervalt</v>
      </c>
      <c r="AR23" s="469" t="str">
        <f t="shared" si="10"/>
        <v>vervalt</v>
      </c>
      <c r="AS23" s="5"/>
      <c r="AT23" s="5"/>
      <c r="AU23" s="5"/>
      <c r="AV23" s="5"/>
      <c r="AW23" s="5"/>
      <c r="AX23" s="6"/>
    </row>
    <row r="24" spans="1:51" x14ac:dyDescent="0.15">
      <c r="A24" s="48">
        <v>10</v>
      </c>
      <c r="B24" s="48">
        <v>2</v>
      </c>
      <c r="C24" s="48">
        <v>3</v>
      </c>
      <c r="D24" s="48">
        <f t="shared" si="11"/>
        <v>2</v>
      </c>
      <c r="E24" s="48" t="str">
        <f t="shared" si="12"/>
        <v>10_2</v>
      </c>
      <c r="F24" s="54">
        <v>10.17</v>
      </c>
      <c r="G24" s="48"/>
      <c r="H24" s="53">
        <v>10</v>
      </c>
      <c r="I24" s="48">
        <v>3</v>
      </c>
      <c r="J24" s="48">
        <v>4</v>
      </c>
      <c r="K24" s="48">
        <f t="shared" si="0"/>
        <v>3</v>
      </c>
      <c r="L24" s="48" t="str">
        <f t="shared" si="1"/>
        <v>10_3</v>
      </c>
      <c r="M24" s="54">
        <v>10.94</v>
      </c>
      <c r="N24" s="5"/>
      <c r="O24" s="53">
        <v>10</v>
      </c>
      <c r="P24" s="48">
        <v>3</v>
      </c>
      <c r="Q24" s="48">
        <v>4</v>
      </c>
      <c r="R24" s="48">
        <f t="shared" si="2"/>
        <v>3</v>
      </c>
      <c r="S24" s="48" t="str">
        <f t="shared" si="3"/>
        <v>10_3</v>
      </c>
      <c r="T24" s="54">
        <v>11.27</v>
      </c>
      <c r="U24" s="29"/>
      <c r="V24" s="53">
        <v>10</v>
      </c>
      <c r="W24" s="48">
        <v>3</v>
      </c>
      <c r="X24" s="48">
        <v>4</v>
      </c>
      <c r="Y24" s="48">
        <f t="shared" si="4"/>
        <v>3</v>
      </c>
      <c r="Z24" s="48" t="str">
        <f t="shared" si="5"/>
        <v>10_3</v>
      </c>
      <c r="AA24" s="48" t="s">
        <v>353</v>
      </c>
      <c r="AB24" s="29"/>
      <c r="AC24" s="53">
        <v>10</v>
      </c>
      <c r="AD24" s="48">
        <v>3</v>
      </c>
      <c r="AE24" s="48">
        <v>4</v>
      </c>
      <c r="AF24" s="48">
        <f t="shared" si="6"/>
        <v>3</v>
      </c>
      <c r="AG24" s="48" t="str">
        <f t="shared" si="7"/>
        <v>10_3</v>
      </c>
      <c r="AH24" s="48" t="s">
        <v>353</v>
      </c>
      <c r="AI24" s="29"/>
      <c r="AJ24" s="53">
        <v>10</v>
      </c>
      <c r="AK24" s="48">
        <v>3</v>
      </c>
      <c r="AL24" s="48">
        <v>4</v>
      </c>
      <c r="AM24" s="48">
        <f t="shared" si="8"/>
        <v>3</v>
      </c>
      <c r="AN24" s="48" t="s">
        <v>366</v>
      </c>
      <c r="AO24" s="48" t="str">
        <f t="shared" si="9"/>
        <v>10_3</v>
      </c>
      <c r="AP24" s="50" t="str">
        <f t="shared" si="13"/>
        <v>vervalt</v>
      </c>
      <c r="AQ24" s="50" t="str">
        <f t="shared" si="14"/>
        <v>vervalt</v>
      </c>
      <c r="AR24" s="469" t="str">
        <f t="shared" si="10"/>
        <v>vervalt</v>
      </c>
      <c r="AS24" s="5"/>
      <c r="AT24" s="5"/>
      <c r="AU24" s="5"/>
      <c r="AV24" s="5"/>
      <c r="AW24" s="5"/>
      <c r="AX24" s="6"/>
    </row>
    <row r="25" spans="1:51" x14ac:dyDescent="0.15">
      <c r="A25" s="48">
        <v>10</v>
      </c>
      <c r="B25" s="48">
        <v>3</v>
      </c>
      <c r="C25" s="48">
        <v>4</v>
      </c>
      <c r="D25" s="48">
        <f t="shared" si="11"/>
        <v>3</v>
      </c>
      <c r="E25" s="48" t="str">
        <f t="shared" si="12"/>
        <v>10_3</v>
      </c>
      <c r="F25" s="54">
        <v>10.57</v>
      </c>
      <c r="G25" s="48"/>
      <c r="H25" s="53">
        <v>10</v>
      </c>
      <c r="I25" s="48">
        <v>4</v>
      </c>
      <c r="J25" s="48">
        <v>5</v>
      </c>
      <c r="K25" s="48">
        <f t="shared" si="0"/>
        <v>4</v>
      </c>
      <c r="L25" s="48" t="str">
        <f t="shared" si="1"/>
        <v>10_4</v>
      </c>
      <c r="M25" s="54">
        <v>11.34</v>
      </c>
      <c r="N25" s="32"/>
      <c r="O25" s="53">
        <v>10</v>
      </c>
      <c r="P25" s="48">
        <v>4</v>
      </c>
      <c r="Q25" s="48">
        <v>5</v>
      </c>
      <c r="R25" s="48">
        <f t="shared" si="2"/>
        <v>4</v>
      </c>
      <c r="S25" s="48" t="str">
        <f t="shared" si="3"/>
        <v>10_4</v>
      </c>
      <c r="T25" s="54">
        <v>11.68</v>
      </c>
      <c r="U25" s="29"/>
      <c r="V25" s="53">
        <v>10</v>
      </c>
      <c r="W25" s="48">
        <v>4</v>
      </c>
      <c r="X25" s="48">
        <v>5</v>
      </c>
      <c r="Y25" s="48">
        <f t="shared" si="4"/>
        <v>4</v>
      </c>
      <c r="Z25" s="48" t="str">
        <f t="shared" si="5"/>
        <v>10_4</v>
      </c>
      <c r="AA25" s="48" t="s">
        <v>353</v>
      </c>
      <c r="AB25" s="29"/>
      <c r="AC25" s="53">
        <v>10</v>
      </c>
      <c r="AD25" s="48">
        <v>4</v>
      </c>
      <c r="AE25" s="48">
        <v>5</v>
      </c>
      <c r="AF25" s="48">
        <f t="shared" si="6"/>
        <v>4</v>
      </c>
      <c r="AG25" s="48" t="str">
        <f t="shared" si="7"/>
        <v>10_4</v>
      </c>
      <c r="AH25" s="48" t="s">
        <v>353</v>
      </c>
      <c r="AI25" s="29"/>
      <c r="AJ25" s="53">
        <v>10</v>
      </c>
      <c r="AK25" s="48">
        <v>4</v>
      </c>
      <c r="AL25" s="48">
        <v>5</v>
      </c>
      <c r="AM25" s="48">
        <f t="shared" si="8"/>
        <v>4</v>
      </c>
      <c r="AN25" s="48" t="s">
        <v>367</v>
      </c>
      <c r="AO25" s="48" t="str">
        <f t="shared" si="9"/>
        <v>10_4</v>
      </c>
      <c r="AP25" s="50" t="str">
        <f t="shared" si="13"/>
        <v>vervalt</v>
      </c>
      <c r="AQ25" s="50" t="str">
        <f t="shared" si="14"/>
        <v>vervalt</v>
      </c>
      <c r="AR25" s="469" t="str">
        <f t="shared" si="10"/>
        <v>vervalt</v>
      </c>
      <c r="AS25" s="36"/>
      <c r="AT25" s="36"/>
      <c r="AU25" s="5"/>
      <c r="AV25" s="5"/>
      <c r="AW25" s="32"/>
      <c r="AX25" s="130"/>
      <c r="AY25" s="34"/>
    </row>
    <row r="26" spans="1:51" x14ac:dyDescent="0.15">
      <c r="A26" s="48">
        <v>10</v>
      </c>
      <c r="B26" s="48">
        <v>4</v>
      </c>
      <c r="C26" s="48">
        <v>5</v>
      </c>
      <c r="D26" s="48">
        <f t="shared" si="11"/>
        <v>4</v>
      </c>
      <c r="E26" s="48" t="str">
        <f t="shared" si="12"/>
        <v>10_4</v>
      </c>
      <c r="F26" s="54">
        <v>10.96</v>
      </c>
      <c r="G26" s="48"/>
      <c r="H26" s="48">
        <v>15</v>
      </c>
      <c r="I26" s="48" t="s">
        <v>35</v>
      </c>
      <c r="J26" s="48">
        <v>3</v>
      </c>
      <c r="K26" s="48" t="str">
        <f t="shared" si="0"/>
        <v>Aanloopperiodiek_0</v>
      </c>
      <c r="L26" s="48" t="str">
        <f t="shared" si="1"/>
        <v>15_Aanloopperiodiek_0</v>
      </c>
      <c r="M26" s="54">
        <v>10.53</v>
      </c>
      <c r="N26" s="4"/>
      <c r="O26" s="48">
        <v>15</v>
      </c>
      <c r="P26" s="48" t="s">
        <v>35</v>
      </c>
      <c r="Q26" s="48">
        <v>3</v>
      </c>
      <c r="R26" s="48" t="str">
        <f t="shared" si="2"/>
        <v>Aanloopperiodiek_0</v>
      </c>
      <c r="S26" s="48" t="str">
        <f t="shared" si="3"/>
        <v>15_Aanloopperiodiek_0</v>
      </c>
      <c r="T26" s="54">
        <v>10.85</v>
      </c>
      <c r="U26" s="4"/>
      <c r="V26" s="48">
        <v>15</v>
      </c>
      <c r="W26" s="48" t="s">
        <v>35</v>
      </c>
      <c r="X26" s="48">
        <v>3</v>
      </c>
      <c r="Y26" s="48" t="str">
        <f t="shared" si="4"/>
        <v>Aanloopperiodiek_0</v>
      </c>
      <c r="Z26" s="48" t="str">
        <f t="shared" si="5"/>
        <v>15_Aanloopperiodiek_0</v>
      </c>
      <c r="AA26" s="48" t="s">
        <v>353</v>
      </c>
      <c r="AB26" s="4"/>
      <c r="AC26" s="48">
        <v>15</v>
      </c>
      <c r="AD26" s="48" t="s">
        <v>35</v>
      </c>
      <c r="AE26" s="48">
        <v>3</v>
      </c>
      <c r="AF26" s="48" t="str">
        <f t="shared" si="6"/>
        <v>Aanloopperiodiek_0</v>
      </c>
      <c r="AG26" s="48" t="str">
        <f t="shared" si="7"/>
        <v>15_Aanloopperiodiek_0</v>
      </c>
      <c r="AH26" s="48" t="s">
        <v>353</v>
      </c>
      <c r="AI26" s="4"/>
      <c r="AJ26" s="48">
        <v>15</v>
      </c>
      <c r="AK26" s="48" t="s">
        <v>35</v>
      </c>
      <c r="AL26" s="48">
        <v>3</v>
      </c>
      <c r="AM26" s="48" t="str">
        <f t="shared" si="8"/>
        <v>Aanloopperiodiek_0</v>
      </c>
      <c r="AN26" s="48" t="s">
        <v>368</v>
      </c>
      <c r="AO26" s="48" t="str">
        <f t="shared" si="9"/>
        <v>15_Aanloopperiodiek_0</v>
      </c>
      <c r="AP26" s="50" t="str">
        <f t="shared" si="13"/>
        <v>vervalt</v>
      </c>
      <c r="AQ26" s="50" t="str">
        <f t="shared" si="14"/>
        <v>vervalt</v>
      </c>
      <c r="AR26" s="469" t="str">
        <f t="shared" si="10"/>
        <v>vervalt</v>
      </c>
      <c r="AS26" s="124"/>
      <c r="AT26" s="124"/>
      <c r="AU26" s="125"/>
      <c r="AV26" s="125"/>
      <c r="AW26" s="4"/>
      <c r="AX26" s="131"/>
      <c r="AY26" s="35"/>
    </row>
    <row r="27" spans="1:51" x14ac:dyDescent="0.15">
      <c r="A27" s="48">
        <v>15</v>
      </c>
      <c r="B27" s="48" t="s">
        <v>35</v>
      </c>
      <c r="C27" s="48">
        <v>3</v>
      </c>
      <c r="D27" s="48" t="str">
        <f t="shared" si="11"/>
        <v>Aanloopperiodiek_0</v>
      </c>
      <c r="E27" s="48" t="str">
        <f t="shared" si="12"/>
        <v>15_Aanloopperiodiek_0</v>
      </c>
      <c r="F27" s="54">
        <v>10.17</v>
      </c>
      <c r="G27" s="48"/>
      <c r="H27" s="48">
        <v>15</v>
      </c>
      <c r="I27" s="48" t="s">
        <v>36</v>
      </c>
      <c r="J27" s="48">
        <v>4</v>
      </c>
      <c r="K27" s="48" t="str">
        <f t="shared" si="0"/>
        <v>Aanloopperiodiek_1</v>
      </c>
      <c r="L27" s="48" t="str">
        <f t="shared" si="1"/>
        <v>15_Aanloopperiodiek_1</v>
      </c>
      <c r="M27" s="54">
        <v>10.94</v>
      </c>
      <c r="N27" s="29"/>
      <c r="O27" s="48">
        <v>15</v>
      </c>
      <c r="P27" s="48" t="s">
        <v>36</v>
      </c>
      <c r="Q27" s="48">
        <v>4</v>
      </c>
      <c r="R27" s="48" t="str">
        <f t="shared" si="2"/>
        <v>Aanloopperiodiek_1</v>
      </c>
      <c r="S27" s="48" t="str">
        <f t="shared" si="3"/>
        <v>15_Aanloopperiodiek_1</v>
      </c>
      <c r="T27" s="54">
        <v>11.27</v>
      </c>
      <c r="U27" s="29"/>
      <c r="V27" s="48">
        <v>15</v>
      </c>
      <c r="W27" s="48" t="s">
        <v>36</v>
      </c>
      <c r="X27" s="48">
        <v>4</v>
      </c>
      <c r="Y27" s="48" t="str">
        <f t="shared" si="4"/>
        <v>Aanloopperiodiek_1</v>
      </c>
      <c r="Z27" s="48" t="str">
        <f t="shared" si="5"/>
        <v>15_Aanloopperiodiek_1</v>
      </c>
      <c r="AA27" s="48" t="s">
        <v>353</v>
      </c>
      <c r="AB27" s="29"/>
      <c r="AC27" s="48">
        <v>15</v>
      </c>
      <c r="AD27" s="48" t="s">
        <v>36</v>
      </c>
      <c r="AE27" s="48">
        <v>4</v>
      </c>
      <c r="AF27" s="48" t="str">
        <f t="shared" si="6"/>
        <v>Aanloopperiodiek_1</v>
      </c>
      <c r="AG27" s="48" t="str">
        <f t="shared" si="7"/>
        <v>15_Aanloopperiodiek_1</v>
      </c>
      <c r="AH27" s="48" t="s">
        <v>353</v>
      </c>
      <c r="AI27" s="29"/>
      <c r="AJ27" s="48">
        <v>15</v>
      </c>
      <c r="AK27" s="48" t="s">
        <v>36</v>
      </c>
      <c r="AL27" s="48">
        <v>4</v>
      </c>
      <c r="AM27" s="48" t="str">
        <f t="shared" si="8"/>
        <v>Aanloopperiodiek_1</v>
      </c>
      <c r="AN27" s="48" t="s">
        <v>369</v>
      </c>
      <c r="AO27" s="48" t="str">
        <f t="shared" si="9"/>
        <v>15_Aanloopperiodiek_1</v>
      </c>
      <c r="AP27" s="50" t="str">
        <f t="shared" si="13"/>
        <v>vervalt</v>
      </c>
      <c r="AQ27" s="50" t="str">
        <f t="shared" si="14"/>
        <v>vervalt</v>
      </c>
      <c r="AR27" s="469" t="str">
        <f t="shared" si="10"/>
        <v>vervalt</v>
      </c>
      <c r="AS27" s="29"/>
      <c r="AT27" s="121"/>
      <c r="AU27" s="5"/>
      <c r="AV27" s="5"/>
      <c r="AW27" s="4"/>
      <c r="AX27" s="129"/>
      <c r="AY27" s="31"/>
    </row>
    <row r="28" spans="1:51" x14ac:dyDescent="0.15">
      <c r="A28" s="48">
        <v>15</v>
      </c>
      <c r="B28" s="48" t="s">
        <v>36</v>
      </c>
      <c r="C28" s="48">
        <v>4</v>
      </c>
      <c r="D28" s="48" t="str">
        <f t="shared" si="11"/>
        <v>Aanloopperiodiek_1</v>
      </c>
      <c r="E28" s="48" t="str">
        <f t="shared" si="12"/>
        <v>15_Aanloopperiodiek_1</v>
      </c>
      <c r="F28" s="54">
        <v>10.57</v>
      </c>
      <c r="G28" s="48"/>
      <c r="H28" s="48">
        <v>15</v>
      </c>
      <c r="I28" s="48">
        <v>0</v>
      </c>
      <c r="J28" s="48">
        <v>5</v>
      </c>
      <c r="K28" s="48">
        <f t="shared" si="0"/>
        <v>0</v>
      </c>
      <c r="L28" s="48" t="str">
        <f t="shared" si="1"/>
        <v>15_0</v>
      </c>
      <c r="M28" s="54">
        <v>11.34</v>
      </c>
      <c r="N28" s="29"/>
      <c r="O28" s="48">
        <v>15</v>
      </c>
      <c r="P28" s="48">
        <v>0</v>
      </c>
      <c r="Q28" s="48">
        <v>5</v>
      </c>
      <c r="R28" s="48">
        <f t="shared" si="2"/>
        <v>0</v>
      </c>
      <c r="S28" s="48" t="str">
        <f t="shared" si="3"/>
        <v>15_0</v>
      </c>
      <c r="T28" s="54">
        <v>11.68</v>
      </c>
      <c r="U28" s="29"/>
      <c r="V28" s="48">
        <v>15</v>
      </c>
      <c r="W28" s="48">
        <v>0</v>
      </c>
      <c r="X28" s="48">
        <v>5</v>
      </c>
      <c r="Y28" s="48">
        <f t="shared" si="4"/>
        <v>0</v>
      </c>
      <c r="Z28" s="48" t="str">
        <f t="shared" si="5"/>
        <v>15_0</v>
      </c>
      <c r="AA28" s="54">
        <v>12.1</v>
      </c>
      <c r="AB28" s="483"/>
      <c r="AC28" s="48">
        <v>15</v>
      </c>
      <c r="AD28" s="48">
        <v>0</v>
      </c>
      <c r="AE28" s="48">
        <v>5</v>
      </c>
      <c r="AF28" s="48">
        <f t="shared" si="6"/>
        <v>0</v>
      </c>
      <c r="AG28" s="48" t="str">
        <f t="shared" si="7"/>
        <v>15_0</v>
      </c>
      <c r="AH28" s="48">
        <v>12.5</v>
      </c>
      <c r="AI28" s="483"/>
      <c r="AJ28" s="48">
        <v>15</v>
      </c>
      <c r="AK28" s="48">
        <v>0</v>
      </c>
      <c r="AL28" s="48">
        <v>5</v>
      </c>
      <c r="AM28" s="48">
        <f t="shared" si="8"/>
        <v>0</v>
      </c>
      <c r="AN28" s="48" t="s">
        <v>370</v>
      </c>
      <c r="AO28" s="48" t="str">
        <f t="shared" si="9"/>
        <v>15_0</v>
      </c>
      <c r="AP28" s="50">
        <f t="shared" si="13"/>
        <v>12.1</v>
      </c>
      <c r="AQ28" s="50">
        <f t="shared" si="14"/>
        <v>12.5</v>
      </c>
      <c r="AR28" s="469">
        <f t="shared" si="10"/>
        <v>12.5</v>
      </c>
      <c r="AS28" s="29"/>
      <c r="AT28" s="121"/>
      <c r="AU28" s="5"/>
      <c r="AV28" s="5"/>
      <c r="AW28" s="4"/>
      <c r="AX28" s="129"/>
      <c r="AY28" s="31"/>
    </row>
    <row r="29" spans="1:51" x14ac:dyDescent="0.15">
      <c r="A29" s="48">
        <v>15</v>
      </c>
      <c r="B29" s="48">
        <v>0</v>
      </c>
      <c r="C29" s="48">
        <v>5</v>
      </c>
      <c r="D29" s="48">
        <f t="shared" si="11"/>
        <v>0</v>
      </c>
      <c r="E29" s="48" t="str">
        <f t="shared" si="12"/>
        <v>15_0</v>
      </c>
      <c r="F29" s="54">
        <v>10.96</v>
      </c>
      <c r="G29" s="48"/>
      <c r="H29" s="48">
        <v>15</v>
      </c>
      <c r="I29" s="48">
        <v>1</v>
      </c>
      <c r="J29" s="48">
        <v>6</v>
      </c>
      <c r="K29" s="48">
        <f t="shared" si="0"/>
        <v>1</v>
      </c>
      <c r="L29" s="48" t="str">
        <f t="shared" si="1"/>
        <v>15_1</v>
      </c>
      <c r="M29" s="54">
        <v>11.56</v>
      </c>
      <c r="N29" s="29"/>
      <c r="O29" s="48">
        <v>15</v>
      </c>
      <c r="P29" s="48">
        <v>1</v>
      </c>
      <c r="Q29" s="48">
        <v>6</v>
      </c>
      <c r="R29" s="48">
        <f t="shared" si="2"/>
        <v>1</v>
      </c>
      <c r="S29" s="48" t="str">
        <f t="shared" si="3"/>
        <v>15_1</v>
      </c>
      <c r="T29" s="54">
        <v>11.9</v>
      </c>
      <c r="U29" s="29"/>
      <c r="V29" s="48">
        <v>15</v>
      </c>
      <c r="W29" s="48">
        <v>1</v>
      </c>
      <c r="X29" s="48">
        <v>6</v>
      </c>
      <c r="Y29" s="48">
        <f t="shared" si="4"/>
        <v>1</v>
      </c>
      <c r="Z29" s="48" t="str">
        <f t="shared" si="5"/>
        <v>15_1</v>
      </c>
      <c r="AA29" s="54">
        <v>12.32</v>
      </c>
      <c r="AB29" s="483"/>
      <c r="AC29" s="48">
        <v>15</v>
      </c>
      <c r="AD29" s="48">
        <v>1</v>
      </c>
      <c r="AE29" s="48">
        <v>6</v>
      </c>
      <c r="AF29" s="48">
        <f t="shared" si="6"/>
        <v>1</v>
      </c>
      <c r="AG29" s="48" t="str">
        <f t="shared" si="7"/>
        <v>15_1</v>
      </c>
      <c r="AH29" s="48">
        <v>12.69</v>
      </c>
      <c r="AI29" s="483"/>
      <c r="AJ29" s="48">
        <v>15</v>
      </c>
      <c r="AK29" s="48">
        <v>1</v>
      </c>
      <c r="AL29" s="48">
        <v>6</v>
      </c>
      <c r="AM29" s="48">
        <f t="shared" si="8"/>
        <v>1</v>
      </c>
      <c r="AN29" s="48" t="s">
        <v>371</v>
      </c>
      <c r="AO29" s="48" t="str">
        <f t="shared" si="9"/>
        <v>15_1</v>
      </c>
      <c r="AP29" s="50">
        <f t="shared" si="13"/>
        <v>12.32</v>
      </c>
      <c r="AQ29" s="50">
        <f t="shared" si="14"/>
        <v>12.69</v>
      </c>
      <c r="AR29" s="469">
        <f t="shared" si="10"/>
        <v>12.69</v>
      </c>
      <c r="AS29" s="29"/>
      <c r="AT29" s="121"/>
      <c r="AU29" s="5"/>
      <c r="AV29" s="5"/>
      <c r="AW29" s="50"/>
      <c r="AX29" s="129"/>
      <c r="AY29" s="31"/>
    </row>
    <row r="30" spans="1:51" x14ac:dyDescent="0.15">
      <c r="A30" s="48">
        <v>15</v>
      </c>
      <c r="B30" s="48">
        <v>1</v>
      </c>
      <c r="C30" s="48">
        <v>6</v>
      </c>
      <c r="D30" s="48">
        <f t="shared" si="11"/>
        <v>1</v>
      </c>
      <c r="E30" s="48" t="str">
        <f t="shared" si="12"/>
        <v>15_1</v>
      </c>
      <c r="F30" s="54">
        <v>11.17</v>
      </c>
      <c r="G30" s="48"/>
      <c r="H30" s="48">
        <v>15</v>
      </c>
      <c r="I30" s="48">
        <v>2</v>
      </c>
      <c r="J30" s="48">
        <v>7</v>
      </c>
      <c r="K30" s="48">
        <f t="shared" si="0"/>
        <v>2</v>
      </c>
      <c r="L30" s="48" t="str">
        <f t="shared" si="1"/>
        <v>15_2</v>
      </c>
      <c r="M30" s="54">
        <v>11.86</v>
      </c>
      <c r="N30" s="29"/>
      <c r="O30" s="48">
        <v>15</v>
      </c>
      <c r="P30" s="48">
        <v>2</v>
      </c>
      <c r="Q30" s="48">
        <v>7</v>
      </c>
      <c r="R30" s="48">
        <f t="shared" si="2"/>
        <v>2</v>
      </c>
      <c r="S30" s="48" t="str">
        <f t="shared" si="3"/>
        <v>15_2</v>
      </c>
      <c r="T30" s="54">
        <v>12.22</v>
      </c>
      <c r="U30" s="29"/>
      <c r="V30" s="48">
        <v>15</v>
      </c>
      <c r="W30" s="48">
        <v>2</v>
      </c>
      <c r="X30" s="48">
        <v>7</v>
      </c>
      <c r="Y30" s="48">
        <f t="shared" si="4"/>
        <v>2</v>
      </c>
      <c r="Z30" s="48" t="str">
        <f t="shared" si="5"/>
        <v>15_2</v>
      </c>
      <c r="AA30" s="54">
        <v>12.63</v>
      </c>
      <c r="AB30" s="483"/>
      <c r="AC30" s="48">
        <v>15</v>
      </c>
      <c r="AD30" s="48">
        <v>2</v>
      </c>
      <c r="AE30" s="48">
        <v>7</v>
      </c>
      <c r="AF30" s="48">
        <f t="shared" si="6"/>
        <v>2</v>
      </c>
      <c r="AG30" s="48" t="str">
        <f t="shared" si="7"/>
        <v>15_2</v>
      </c>
      <c r="AH30" s="48">
        <v>13.01</v>
      </c>
      <c r="AI30" s="483"/>
      <c r="AJ30" s="48">
        <v>15</v>
      </c>
      <c r="AK30" s="48">
        <v>2</v>
      </c>
      <c r="AL30" s="48">
        <v>7</v>
      </c>
      <c r="AM30" s="48">
        <f t="shared" si="8"/>
        <v>2</v>
      </c>
      <c r="AN30" s="48" t="s">
        <v>372</v>
      </c>
      <c r="AO30" s="48" t="str">
        <f t="shared" si="9"/>
        <v>15_2</v>
      </c>
      <c r="AP30" s="50">
        <f t="shared" si="13"/>
        <v>12.63</v>
      </c>
      <c r="AQ30" s="50">
        <f t="shared" si="14"/>
        <v>13.01</v>
      </c>
      <c r="AR30" s="469">
        <f t="shared" si="10"/>
        <v>13.01</v>
      </c>
      <c r="AS30" s="29"/>
      <c r="AT30" s="121"/>
      <c r="AU30" s="5"/>
      <c r="AV30" s="5"/>
      <c r="AW30" s="50"/>
      <c r="AX30" s="129"/>
      <c r="AY30" s="31"/>
    </row>
    <row r="31" spans="1:51" x14ac:dyDescent="0.15">
      <c r="A31" s="48">
        <v>15</v>
      </c>
      <c r="B31" s="48">
        <v>2</v>
      </c>
      <c r="C31" s="48">
        <v>7</v>
      </c>
      <c r="D31" s="48">
        <f t="shared" si="11"/>
        <v>2</v>
      </c>
      <c r="E31" s="48" t="str">
        <f t="shared" si="12"/>
        <v>15_2</v>
      </c>
      <c r="F31" s="54">
        <v>11.46</v>
      </c>
      <c r="G31" s="48"/>
      <c r="H31" s="48">
        <v>15</v>
      </c>
      <c r="I31" s="48">
        <v>3</v>
      </c>
      <c r="J31" s="48">
        <v>8</v>
      </c>
      <c r="K31" s="48">
        <f t="shared" si="0"/>
        <v>3</v>
      </c>
      <c r="L31" s="48" t="str">
        <f t="shared" si="1"/>
        <v>15_3</v>
      </c>
      <c r="M31" s="54">
        <v>12.16</v>
      </c>
      <c r="N31" s="29"/>
      <c r="O31" s="48">
        <v>15</v>
      </c>
      <c r="P31" s="48">
        <v>3</v>
      </c>
      <c r="Q31" s="48">
        <v>8</v>
      </c>
      <c r="R31" s="48">
        <f t="shared" si="2"/>
        <v>3</v>
      </c>
      <c r="S31" s="48" t="str">
        <f t="shared" si="3"/>
        <v>15_3</v>
      </c>
      <c r="T31" s="54">
        <v>12.52</v>
      </c>
      <c r="U31" s="29"/>
      <c r="V31" s="48">
        <v>15</v>
      </c>
      <c r="W31" s="48">
        <v>3</v>
      </c>
      <c r="X31" s="48">
        <v>8</v>
      </c>
      <c r="Y31" s="48">
        <f t="shared" si="4"/>
        <v>3</v>
      </c>
      <c r="Z31" s="48" t="str">
        <f t="shared" si="5"/>
        <v>15_3</v>
      </c>
      <c r="AA31" s="54">
        <v>12.94</v>
      </c>
      <c r="AB31" s="483"/>
      <c r="AC31" s="48">
        <v>15</v>
      </c>
      <c r="AD31" s="48">
        <v>3</v>
      </c>
      <c r="AE31" s="48">
        <v>8</v>
      </c>
      <c r="AF31" s="48">
        <f t="shared" si="6"/>
        <v>3</v>
      </c>
      <c r="AG31" s="48" t="str">
        <f t="shared" si="7"/>
        <v>15_3</v>
      </c>
      <c r="AH31" s="48">
        <v>13.33</v>
      </c>
      <c r="AI31" s="483"/>
      <c r="AJ31" s="48">
        <v>15</v>
      </c>
      <c r="AK31" s="48">
        <v>3</v>
      </c>
      <c r="AL31" s="48">
        <v>8</v>
      </c>
      <c r="AM31" s="48">
        <f t="shared" si="8"/>
        <v>3</v>
      </c>
      <c r="AN31" s="48" t="s">
        <v>373</v>
      </c>
      <c r="AO31" s="48" t="str">
        <f t="shared" si="9"/>
        <v>15_3</v>
      </c>
      <c r="AP31" s="50">
        <f t="shared" si="13"/>
        <v>12.94</v>
      </c>
      <c r="AQ31" s="50">
        <f t="shared" si="14"/>
        <v>13.33</v>
      </c>
      <c r="AR31" s="469">
        <f t="shared" si="10"/>
        <v>13.33</v>
      </c>
      <c r="AS31" s="29"/>
      <c r="AT31" s="121"/>
      <c r="AU31" s="5"/>
      <c r="AV31" s="5"/>
      <c r="AW31" s="50"/>
      <c r="AX31" s="129"/>
      <c r="AY31" s="31"/>
    </row>
    <row r="32" spans="1:51" x14ac:dyDescent="0.15">
      <c r="A32" s="48">
        <v>15</v>
      </c>
      <c r="B32" s="48">
        <v>3</v>
      </c>
      <c r="C32" s="48">
        <v>8</v>
      </c>
      <c r="D32" s="48">
        <f t="shared" si="11"/>
        <v>3</v>
      </c>
      <c r="E32" s="48" t="str">
        <f t="shared" si="12"/>
        <v>15_3</v>
      </c>
      <c r="F32" s="54">
        <v>11.75</v>
      </c>
      <c r="G32" s="48"/>
      <c r="H32" s="48">
        <v>15</v>
      </c>
      <c r="I32" s="48">
        <v>4</v>
      </c>
      <c r="J32" s="48">
        <v>9</v>
      </c>
      <c r="K32" s="48">
        <f t="shared" si="0"/>
        <v>4</v>
      </c>
      <c r="L32" s="48" t="str">
        <f t="shared" si="1"/>
        <v>15_4</v>
      </c>
      <c r="M32" s="54">
        <v>12.48</v>
      </c>
      <c r="N32" s="29"/>
      <c r="O32" s="48">
        <v>15</v>
      </c>
      <c r="P32" s="48">
        <v>4</v>
      </c>
      <c r="Q32" s="48">
        <v>9</v>
      </c>
      <c r="R32" s="48">
        <f t="shared" si="2"/>
        <v>4</v>
      </c>
      <c r="S32" s="48" t="str">
        <f t="shared" si="3"/>
        <v>15_4</v>
      </c>
      <c r="T32" s="54">
        <v>12.86</v>
      </c>
      <c r="U32" s="29"/>
      <c r="V32" s="48">
        <v>15</v>
      </c>
      <c r="W32" s="48">
        <v>4</v>
      </c>
      <c r="X32" s="48">
        <v>9</v>
      </c>
      <c r="Y32" s="48">
        <f t="shared" si="4"/>
        <v>4</v>
      </c>
      <c r="Z32" s="48" t="str">
        <f t="shared" si="5"/>
        <v>15_4</v>
      </c>
      <c r="AA32" s="54">
        <v>13.27</v>
      </c>
      <c r="AB32" s="483"/>
      <c r="AC32" s="48">
        <v>15</v>
      </c>
      <c r="AD32" s="48">
        <v>4</v>
      </c>
      <c r="AE32" s="48">
        <v>9</v>
      </c>
      <c r="AF32" s="48">
        <f t="shared" si="6"/>
        <v>4</v>
      </c>
      <c r="AG32" s="48" t="str">
        <f t="shared" si="7"/>
        <v>15_4</v>
      </c>
      <c r="AH32" s="48">
        <v>13.67</v>
      </c>
      <c r="AI32" s="483"/>
      <c r="AJ32" s="48">
        <v>15</v>
      </c>
      <c r="AK32" s="48">
        <v>4</v>
      </c>
      <c r="AL32" s="48">
        <v>9</v>
      </c>
      <c r="AM32" s="48">
        <f t="shared" si="8"/>
        <v>4</v>
      </c>
      <c r="AN32" s="48" t="s">
        <v>374</v>
      </c>
      <c r="AO32" s="48" t="str">
        <f t="shared" si="9"/>
        <v>15_4</v>
      </c>
      <c r="AP32" s="50">
        <f t="shared" si="13"/>
        <v>13.27</v>
      </c>
      <c r="AQ32" s="50">
        <f t="shared" si="14"/>
        <v>13.67</v>
      </c>
      <c r="AR32" s="469">
        <f t="shared" si="10"/>
        <v>13.67</v>
      </c>
      <c r="AS32" s="29"/>
      <c r="AT32" s="121"/>
      <c r="AU32" s="5"/>
      <c r="AV32" s="5"/>
      <c r="AW32" s="50"/>
      <c r="AX32" s="129"/>
      <c r="AY32" s="31"/>
    </row>
    <row r="33" spans="1:51" x14ac:dyDescent="0.15">
      <c r="A33" s="48">
        <v>15</v>
      </c>
      <c r="B33" s="48">
        <v>4</v>
      </c>
      <c r="C33" s="48">
        <v>9</v>
      </c>
      <c r="D33" s="48">
        <f t="shared" si="11"/>
        <v>4</v>
      </c>
      <c r="E33" s="48" t="str">
        <f t="shared" si="12"/>
        <v>15_4</v>
      </c>
      <c r="F33" s="54">
        <v>12.06</v>
      </c>
      <c r="G33" s="48"/>
      <c r="H33" s="48">
        <v>15</v>
      </c>
      <c r="I33" s="48">
        <v>5</v>
      </c>
      <c r="J33" s="48">
        <v>10</v>
      </c>
      <c r="K33" s="48">
        <f t="shared" si="0"/>
        <v>5</v>
      </c>
      <c r="L33" s="48" t="str">
        <f t="shared" si="1"/>
        <v>15_5</v>
      </c>
      <c r="M33" s="54">
        <v>12.83</v>
      </c>
      <c r="N33" s="29"/>
      <c r="O33" s="48">
        <v>15</v>
      </c>
      <c r="P33" s="48">
        <v>5</v>
      </c>
      <c r="Q33" s="48">
        <v>10</v>
      </c>
      <c r="R33" s="48">
        <f t="shared" si="2"/>
        <v>5</v>
      </c>
      <c r="S33" s="48" t="str">
        <f t="shared" si="3"/>
        <v>15_5</v>
      </c>
      <c r="T33" s="54">
        <v>13.22</v>
      </c>
      <c r="U33" s="29"/>
      <c r="V33" s="48">
        <v>15</v>
      </c>
      <c r="W33" s="48">
        <v>5</v>
      </c>
      <c r="X33" s="48">
        <v>10</v>
      </c>
      <c r="Y33" s="48">
        <f t="shared" si="4"/>
        <v>5</v>
      </c>
      <c r="Z33" s="48" t="str">
        <f t="shared" si="5"/>
        <v>15_5</v>
      </c>
      <c r="AA33" s="54">
        <v>13.64</v>
      </c>
      <c r="AB33" s="483"/>
      <c r="AC33" s="48">
        <v>15</v>
      </c>
      <c r="AD33" s="48">
        <v>5</v>
      </c>
      <c r="AE33" s="48">
        <v>10</v>
      </c>
      <c r="AF33" s="48">
        <f t="shared" si="6"/>
        <v>5</v>
      </c>
      <c r="AG33" s="48" t="str">
        <f t="shared" si="7"/>
        <v>15_5</v>
      </c>
      <c r="AH33" s="48">
        <v>14.05</v>
      </c>
      <c r="AI33" s="483"/>
      <c r="AJ33" s="48">
        <v>15</v>
      </c>
      <c r="AK33" s="48">
        <v>5</v>
      </c>
      <c r="AL33" s="48">
        <v>10</v>
      </c>
      <c r="AM33" s="48">
        <f t="shared" si="8"/>
        <v>5</v>
      </c>
      <c r="AN33" s="48" t="s">
        <v>375</v>
      </c>
      <c r="AO33" s="48" t="str">
        <f t="shared" si="9"/>
        <v>15_5</v>
      </c>
      <c r="AP33" s="50">
        <f t="shared" si="13"/>
        <v>13.64</v>
      </c>
      <c r="AQ33" s="50">
        <f t="shared" si="14"/>
        <v>14.05</v>
      </c>
      <c r="AR33" s="469">
        <f t="shared" si="10"/>
        <v>14.05</v>
      </c>
      <c r="AS33" s="29"/>
      <c r="AT33" s="121"/>
      <c r="AU33" s="5"/>
      <c r="AV33" s="5"/>
      <c r="AW33" s="50"/>
      <c r="AX33" s="129"/>
      <c r="AY33" s="31"/>
    </row>
    <row r="34" spans="1:51" x14ac:dyDescent="0.15">
      <c r="A34" s="48">
        <v>15</v>
      </c>
      <c r="B34" s="48">
        <v>5</v>
      </c>
      <c r="C34" s="48">
        <v>10</v>
      </c>
      <c r="D34" s="48">
        <f t="shared" si="11"/>
        <v>5</v>
      </c>
      <c r="E34" s="48" t="str">
        <f t="shared" si="12"/>
        <v>15_5</v>
      </c>
      <c r="F34" s="54">
        <v>12.4</v>
      </c>
      <c r="G34" s="48"/>
      <c r="H34" s="48">
        <v>15</v>
      </c>
      <c r="I34" s="48">
        <v>6</v>
      </c>
      <c r="J34" s="48">
        <v>11</v>
      </c>
      <c r="K34" s="48">
        <f t="shared" si="0"/>
        <v>6</v>
      </c>
      <c r="L34" s="48" t="str">
        <f t="shared" si="1"/>
        <v>15_6</v>
      </c>
      <c r="M34" s="54">
        <v>13.22</v>
      </c>
      <c r="N34" s="29"/>
      <c r="O34" s="48">
        <v>15</v>
      </c>
      <c r="P34" s="48">
        <v>6</v>
      </c>
      <c r="Q34" s="48">
        <v>11</v>
      </c>
      <c r="R34" s="48">
        <f t="shared" si="2"/>
        <v>6</v>
      </c>
      <c r="S34" s="48" t="str">
        <f t="shared" si="3"/>
        <v>15_6</v>
      </c>
      <c r="T34" s="54">
        <v>13.62</v>
      </c>
      <c r="U34" s="29"/>
      <c r="V34" s="48">
        <v>15</v>
      </c>
      <c r="W34" s="48">
        <v>6</v>
      </c>
      <c r="X34" s="48">
        <v>11</v>
      </c>
      <c r="Y34" s="48">
        <f t="shared" si="4"/>
        <v>6</v>
      </c>
      <c r="Z34" s="48" t="str">
        <f t="shared" si="5"/>
        <v>15_6</v>
      </c>
      <c r="AA34" s="54">
        <v>14.06</v>
      </c>
      <c r="AB34" s="483"/>
      <c r="AC34" s="48">
        <v>15</v>
      </c>
      <c r="AD34" s="48">
        <v>6</v>
      </c>
      <c r="AE34" s="48">
        <v>11</v>
      </c>
      <c r="AF34" s="48">
        <f t="shared" si="6"/>
        <v>6</v>
      </c>
      <c r="AG34" s="48" t="str">
        <f t="shared" si="7"/>
        <v>15_6</v>
      </c>
      <c r="AH34" s="48">
        <v>14.48</v>
      </c>
      <c r="AI34" s="483"/>
      <c r="AJ34" s="48">
        <v>15</v>
      </c>
      <c r="AK34" s="48">
        <v>6</v>
      </c>
      <c r="AL34" s="48">
        <v>11</v>
      </c>
      <c r="AM34" s="48">
        <f t="shared" si="8"/>
        <v>6</v>
      </c>
      <c r="AN34" s="48" t="s">
        <v>376</v>
      </c>
      <c r="AO34" s="48" t="str">
        <f t="shared" si="9"/>
        <v>15_6</v>
      </c>
      <c r="AP34" s="50">
        <f t="shared" si="13"/>
        <v>14.06</v>
      </c>
      <c r="AQ34" s="50">
        <f t="shared" si="14"/>
        <v>14.48</v>
      </c>
      <c r="AR34" s="469">
        <f t="shared" si="10"/>
        <v>14.48</v>
      </c>
      <c r="AS34" s="29"/>
      <c r="AT34" s="121"/>
      <c r="AU34" s="5"/>
      <c r="AV34" s="5"/>
      <c r="AW34" s="50"/>
      <c r="AX34" s="129"/>
      <c r="AY34" s="31"/>
    </row>
    <row r="35" spans="1:51" x14ac:dyDescent="0.15">
      <c r="A35" s="48">
        <v>15</v>
      </c>
      <c r="B35" s="48">
        <v>6</v>
      </c>
      <c r="C35" s="48">
        <v>11</v>
      </c>
      <c r="D35" s="48">
        <f t="shared" si="11"/>
        <v>6</v>
      </c>
      <c r="E35" s="48" t="str">
        <f t="shared" si="12"/>
        <v>15_6</v>
      </c>
      <c r="F35" s="54">
        <v>12.78</v>
      </c>
      <c r="G35" s="48"/>
      <c r="H35" s="48">
        <v>15</v>
      </c>
      <c r="I35" s="48">
        <v>7</v>
      </c>
      <c r="J35" s="48">
        <v>12</v>
      </c>
      <c r="K35" s="48">
        <f t="shared" si="0"/>
        <v>7</v>
      </c>
      <c r="L35" s="48" t="str">
        <f t="shared" si="1"/>
        <v>15_7</v>
      </c>
      <c r="M35" s="54">
        <v>13.63</v>
      </c>
      <c r="N35" s="29"/>
      <c r="O35" s="48">
        <v>15</v>
      </c>
      <c r="P35" s="48">
        <v>7</v>
      </c>
      <c r="Q35" s="48">
        <v>12</v>
      </c>
      <c r="R35" s="48">
        <f t="shared" si="2"/>
        <v>7</v>
      </c>
      <c r="S35" s="48" t="str">
        <f t="shared" si="3"/>
        <v>15_7</v>
      </c>
      <c r="T35" s="54">
        <v>14.04</v>
      </c>
      <c r="U35" s="29"/>
      <c r="V35" s="48">
        <v>15</v>
      </c>
      <c r="W35" s="48">
        <v>7</v>
      </c>
      <c r="X35" s="48">
        <v>12</v>
      </c>
      <c r="Y35" s="48">
        <f t="shared" si="4"/>
        <v>7</v>
      </c>
      <c r="Z35" s="48" t="str">
        <f t="shared" si="5"/>
        <v>15_7</v>
      </c>
      <c r="AA35" s="54">
        <v>14.5</v>
      </c>
      <c r="AB35" s="483"/>
      <c r="AC35" s="48">
        <v>15</v>
      </c>
      <c r="AD35" s="48">
        <v>7</v>
      </c>
      <c r="AE35" s="48">
        <v>12</v>
      </c>
      <c r="AF35" s="48">
        <f t="shared" si="6"/>
        <v>7</v>
      </c>
      <c r="AG35" s="48" t="str">
        <f t="shared" si="7"/>
        <v>15_7</v>
      </c>
      <c r="AH35" s="48">
        <v>14.93</v>
      </c>
      <c r="AI35" s="483"/>
      <c r="AJ35" s="48">
        <v>15</v>
      </c>
      <c r="AK35" s="48">
        <v>7</v>
      </c>
      <c r="AL35" s="48">
        <v>12</v>
      </c>
      <c r="AM35" s="48">
        <f t="shared" si="8"/>
        <v>7</v>
      </c>
      <c r="AN35" s="48" t="s">
        <v>377</v>
      </c>
      <c r="AO35" s="48" t="str">
        <f t="shared" si="9"/>
        <v>15_7</v>
      </c>
      <c r="AP35" s="50">
        <f t="shared" si="13"/>
        <v>14.5</v>
      </c>
      <c r="AQ35" s="50">
        <f t="shared" si="14"/>
        <v>14.93</v>
      </c>
      <c r="AR35" s="469">
        <f t="shared" si="10"/>
        <v>14.93</v>
      </c>
      <c r="AS35" s="29"/>
      <c r="AT35" s="121"/>
      <c r="AU35" s="5"/>
      <c r="AV35" s="5"/>
      <c r="AW35" s="50"/>
      <c r="AX35" s="129"/>
      <c r="AY35" s="31"/>
    </row>
    <row r="36" spans="1:51" x14ac:dyDescent="0.15">
      <c r="A36" s="48">
        <v>15</v>
      </c>
      <c r="B36" s="48">
        <v>7</v>
      </c>
      <c r="C36" s="48">
        <v>12</v>
      </c>
      <c r="D36" s="48">
        <f t="shared" si="11"/>
        <v>7</v>
      </c>
      <c r="E36" s="48" t="str">
        <f t="shared" si="12"/>
        <v>15_7</v>
      </c>
      <c r="F36" s="54">
        <v>13.17</v>
      </c>
      <c r="G36" s="48"/>
      <c r="H36" s="48">
        <v>15</v>
      </c>
      <c r="I36" s="48">
        <v>8</v>
      </c>
      <c r="J36" s="48">
        <v>13</v>
      </c>
      <c r="K36" s="48">
        <f t="shared" si="0"/>
        <v>8</v>
      </c>
      <c r="L36" s="48" t="str">
        <f t="shared" si="1"/>
        <v>15_8</v>
      </c>
      <c r="M36" s="54">
        <v>14.09</v>
      </c>
      <c r="N36" s="29"/>
      <c r="O36" s="48">
        <v>15</v>
      </c>
      <c r="P36" s="48">
        <v>8</v>
      </c>
      <c r="Q36" s="48">
        <v>13</v>
      </c>
      <c r="R36" s="48">
        <f t="shared" si="2"/>
        <v>8</v>
      </c>
      <c r="S36" s="48" t="str">
        <f t="shared" si="3"/>
        <v>15_8</v>
      </c>
      <c r="T36" s="54">
        <v>14.52</v>
      </c>
      <c r="U36" s="29"/>
      <c r="V36" s="48">
        <v>15</v>
      </c>
      <c r="W36" s="48">
        <v>8</v>
      </c>
      <c r="X36" s="48">
        <v>13</v>
      </c>
      <c r="Y36" s="48">
        <f t="shared" si="4"/>
        <v>8</v>
      </c>
      <c r="Z36" s="48" t="str">
        <f t="shared" si="5"/>
        <v>15_8</v>
      </c>
      <c r="AA36" s="54">
        <v>14.99</v>
      </c>
      <c r="AB36" s="483"/>
      <c r="AC36" s="48">
        <v>15</v>
      </c>
      <c r="AD36" s="48">
        <v>8</v>
      </c>
      <c r="AE36" s="48">
        <v>13</v>
      </c>
      <c r="AF36" s="48">
        <f t="shared" si="6"/>
        <v>8</v>
      </c>
      <c r="AG36" s="48" t="str">
        <f t="shared" si="7"/>
        <v>15_8</v>
      </c>
      <c r="AH36" s="48">
        <v>15.44</v>
      </c>
      <c r="AI36" s="483"/>
      <c r="AJ36" s="48">
        <v>15</v>
      </c>
      <c r="AK36" s="48">
        <v>8</v>
      </c>
      <c r="AL36" s="48">
        <v>13</v>
      </c>
      <c r="AM36" s="48">
        <f t="shared" si="8"/>
        <v>8</v>
      </c>
      <c r="AN36" s="48" t="s">
        <v>378</v>
      </c>
      <c r="AO36" s="48" t="str">
        <f t="shared" si="9"/>
        <v>15_8</v>
      </c>
      <c r="AP36" s="50">
        <f t="shared" si="13"/>
        <v>14.99</v>
      </c>
      <c r="AQ36" s="50">
        <f t="shared" si="14"/>
        <v>15.44</v>
      </c>
      <c r="AR36" s="469">
        <f t="shared" si="10"/>
        <v>15.44</v>
      </c>
      <c r="AS36" s="29"/>
      <c r="AT36" s="121"/>
      <c r="AU36" s="5"/>
      <c r="AV36" s="5"/>
      <c r="AW36" s="50"/>
      <c r="AX36" s="129"/>
      <c r="AY36" s="31"/>
    </row>
    <row r="37" spans="1:51" x14ac:dyDescent="0.15">
      <c r="A37" s="48">
        <v>15</v>
      </c>
      <c r="B37" s="48">
        <v>8</v>
      </c>
      <c r="C37" s="48">
        <v>13</v>
      </c>
      <c r="D37" s="48">
        <f t="shared" si="11"/>
        <v>8</v>
      </c>
      <c r="E37" s="48" t="str">
        <f t="shared" si="12"/>
        <v>15_8</v>
      </c>
      <c r="F37" s="54">
        <v>13.62</v>
      </c>
      <c r="G37" s="48"/>
      <c r="H37" s="48">
        <v>20</v>
      </c>
      <c r="I37" s="48" t="s">
        <v>35</v>
      </c>
      <c r="J37" s="48">
        <v>5</v>
      </c>
      <c r="K37" s="48" t="str">
        <f t="shared" si="0"/>
        <v>Aanloopperiodiek_0</v>
      </c>
      <c r="L37" s="48" t="str">
        <f t="shared" si="1"/>
        <v>20_Aanloopperiodiek_0</v>
      </c>
      <c r="M37" s="54">
        <v>11.34</v>
      </c>
      <c r="N37" s="29"/>
      <c r="O37" s="48">
        <v>20</v>
      </c>
      <c r="P37" s="48" t="s">
        <v>35</v>
      </c>
      <c r="Q37" s="48">
        <v>5</v>
      </c>
      <c r="R37" s="48" t="str">
        <f t="shared" si="2"/>
        <v>Aanloopperiodiek_0</v>
      </c>
      <c r="S37" s="48" t="str">
        <f t="shared" si="3"/>
        <v>20_Aanloopperiodiek_0</v>
      </c>
      <c r="T37" s="54">
        <v>11.68</v>
      </c>
      <c r="U37" s="29"/>
      <c r="V37" s="48">
        <v>20</v>
      </c>
      <c r="W37" s="48" t="s">
        <v>35</v>
      </c>
      <c r="X37" s="48">
        <v>5</v>
      </c>
      <c r="Y37" s="48" t="str">
        <f t="shared" si="4"/>
        <v>Aanloopperiodiek_0</v>
      </c>
      <c r="Z37" s="48" t="str">
        <f t="shared" si="5"/>
        <v>20_Aanloopperiodiek_0</v>
      </c>
      <c r="AA37" s="54" t="s">
        <v>353</v>
      </c>
      <c r="AB37" s="483"/>
      <c r="AC37" s="48">
        <v>20</v>
      </c>
      <c r="AD37" s="48" t="s">
        <v>35</v>
      </c>
      <c r="AE37" s="48">
        <v>5</v>
      </c>
      <c r="AF37" s="48" t="str">
        <f t="shared" si="6"/>
        <v>Aanloopperiodiek_0</v>
      </c>
      <c r="AG37" s="48" t="str">
        <f t="shared" si="7"/>
        <v>20_Aanloopperiodiek_0</v>
      </c>
      <c r="AH37" s="48" t="s">
        <v>353</v>
      </c>
      <c r="AI37" s="483"/>
      <c r="AJ37" s="48">
        <v>20</v>
      </c>
      <c r="AK37" s="48" t="s">
        <v>35</v>
      </c>
      <c r="AL37" s="48">
        <v>5</v>
      </c>
      <c r="AM37" s="48" t="str">
        <f t="shared" si="8"/>
        <v>Aanloopperiodiek_0</v>
      </c>
      <c r="AN37" s="48" t="s">
        <v>379</v>
      </c>
      <c r="AO37" s="48" t="str">
        <f t="shared" si="9"/>
        <v>20_Aanloopperiodiek_0</v>
      </c>
      <c r="AP37" s="50" t="str">
        <f t="shared" si="13"/>
        <v>vervalt</v>
      </c>
      <c r="AQ37" s="50" t="str">
        <f t="shared" si="14"/>
        <v>vervalt</v>
      </c>
      <c r="AR37" s="469" t="str">
        <f t="shared" si="10"/>
        <v>vervalt</v>
      </c>
      <c r="AS37" s="29"/>
      <c r="AT37" s="121"/>
      <c r="AU37" s="5"/>
      <c r="AV37" s="5"/>
      <c r="AW37" s="50"/>
      <c r="AX37" s="129"/>
      <c r="AY37" s="31"/>
    </row>
    <row r="38" spans="1:51" x14ac:dyDescent="0.15">
      <c r="A38" s="48">
        <v>20</v>
      </c>
      <c r="B38" s="48" t="s">
        <v>35</v>
      </c>
      <c r="C38" s="48">
        <v>5</v>
      </c>
      <c r="D38" s="48" t="str">
        <f t="shared" si="11"/>
        <v>Aanloopperiodiek_0</v>
      </c>
      <c r="E38" s="48" t="str">
        <f t="shared" si="12"/>
        <v>20_Aanloopperiodiek_0</v>
      </c>
      <c r="F38" s="54">
        <v>10.96</v>
      </c>
      <c r="G38" s="48"/>
      <c r="H38" s="48">
        <v>20</v>
      </c>
      <c r="I38" s="48" t="s">
        <v>36</v>
      </c>
      <c r="J38" s="48">
        <v>6</v>
      </c>
      <c r="K38" s="48" t="str">
        <f t="shared" si="0"/>
        <v>Aanloopperiodiek_1</v>
      </c>
      <c r="L38" s="48" t="str">
        <f t="shared" si="1"/>
        <v>20_Aanloopperiodiek_1</v>
      </c>
      <c r="M38" s="54">
        <v>11.56</v>
      </c>
      <c r="N38" s="29"/>
      <c r="O38" s="48">
        <v>20</v>
      </c>
      <c r="P38" s="48" t="s">
        <v>36</v>
      </c>
      <c r="Q38" s="48">
        <v>6</v>
      </c>
      <c r="R38" s="48" t="str">
        <f t="shared" si="2"/>
        <v>Aanloopperiodiek_1</v>
      </c>
      <c r="S38" s="48" t="str">
        <f t="shared" si="3"/>
        <v>20_Aanloopperiodiek_1</v>
      </c>
      <c r="T38" s="54">
        <v>11.9</v>
      </c>
      <c r="U38" s="29"/>
      <c r="V38" s="48">
        <v>20</v>
      </c>
      <c r="W38" s="48" t="s">
        <v>36</v>
      </c>
      <c r="X38" s="48">
        <v>6</v>
      </c>
      <c r="Y38" s="48" t="str">
        <f t="shared" si="4"/>
        <v>Aanloopperiodiek_1</v>
      </c>
      <c r="Z38" s="48" t="str">
        <f t="shared" si="5"/>
        <v>20_Aanloopperiodiek_1</v>
      </c>
      <c r="AA38" s="54" t="s">
        <v>353</v>
      </c>
      <c r="AB38" s="483"/>
      <c r="AC38" s="48">
        <v>20</v>
      </c>
      <c r="AD38" s="48" t="s">
        <v>36</v>
      </c>
      <c r="AE38" s="48">
        <v>6</v>
      </c>
      <c r="AF38" s="48" t="str">
        <f t="shared" si="6"/>
        <v>Aanloopperiodiek_1</v>
      </c>
      <c r="AG38" s="48" t="str">
        <f t="shared" si="7"/>
        <v>20_Aanloopperiodiek_1</v>
      </c>
      <c r="AH38" s="48" t="s">
        <v>353</v>
      </c>
      <c r="AI38" s="483"/>
      <c r="AJ38" s="48">
        <v>20</v>
      </c>
      <c r="AK38" s="48" t="s">
        <v>36</v>
      </c>
      <c r="AL38" s="48">
        <v>6</v>
      </c>
      <c r="AM38" s="48" t="str">
        <f t="shared" si="8"/>
        <v>Aanloopperiodiek_1</v>
      </c>
      <c r="AN38" s="48" t="s">
        <v>380</v>
      </c>
      <c r="AO38" s="48" t="str">
        <f t="shared" si="9"/>
        <v>20_Aanloopperiodiek_1</v>
      </c>
      <c r="AP38" s="50" t="str">
        <f t="shared" si="13"/>
        <v>vervalt</v>
      </c>
      <c r="AQ38" s="50" t="str">
        <f t="shared" si="14"/>
        <v>vervalt</v>
      </c>
      <c r="AR38" s="469" t="str">
        <f t="shared" si="10"/>
        <v>vervalt</v>
      </c>
      <c r="AS38" s="29"/>
      <c r="AT38" s="121"/>
      <c r="AU38" s="5"/>
      <c r="AV38" s="5"/>
      <c r="AW38" s="50"/>
      <c r="AX38" s="129"/>
      <c r="AY38" s="31"/>
    </row>
    <row r="39" spans="1:51" x14ac:dyDescent="0.15">
      <c r="A39" s="48">
        <v>20</v>
      </c>
      <c r="B39" s="48" t="s">
        <v>36</v>
      </c>
      <c r="C39" s="48">
        <v>6</v>
      </c>
      <c r="D39" s="48" t="str">
        <f t="shared" si="11"/>
        <v>Aanloopperiodiek_1</v>
      </c>
      <c r="E39" s="48" t="str">
        <f t="shared" si="12"/>
        <v>20_Aanloopperiodiek_1</v>
      </c>
      <c r="F39" s="54">
        <v>11.17</v>
      </c>
      <c r="G39" s="48"/>
      <c r="H39" s="48">
        <v>20</v>
      </c>
      <c r="I39" s="48">
        <v>0</v>
      </c>
      <c r="J39" s="48">
        <v>7</v>
      </c>
      <c r="K39" s="48">
        <f t="shared" si="0"/>
        <v>0</v>
      </c>
      <c r="L39" s="48" t="str">
        <f t="shared" si="1"/>
        <v>20_0</v>
      </c>
      <c r="M39" s="54">
        <v>11.86</v>
      </c>
      <c r="N39" s="29"/>
      <c r="O39" s="48">
        <v>20</v>
      </c>
      <c r="P39" s="48">
        <v>0</v>
      </c>
      <c r="Q39" s="48">
        <v>7</v>
      </c>
      <c r="R39" s="48">
        <f t="shared" si="2"/>
        <v>0</v>
      </c>
      <c r="S39" s="48" t="str">
        <f t="shared" si="3"/>
        <v>20_0</v>
      </c>
      <c r="T39" s="54">
        <v>12.22</v>
      </c>
      <c r="U39" s="29"/>
      <c r="V39" s="48">
        <v>20</v>
      </c>
      <c r="W39" s="48">
        <v>0</v>
      </c>
      <c r="X39" s="48">
        <v>7</v>
      </c>
      <c r="Y39" s="48">
        <f t="shared" si="4"/>
        <v>0</v>
      </c>
      <c r="Z39" s="48" t="str">
        <f t="shared" si="5"/>
        <v>20_0</v>
      </c>
      <c r="AA39" s="54">
        <v>12.63</v>
      </c>
      <c r="AB39" s="483"/>
      <c r="AC39" s="48">
        <v>20</v>
      </c>
      <c r="AD39" s="48">
        <v>0</v>
      </c>
      <c r="AE39" s="48">
        <v>7</v>
      </c>
      <c r="AF39" s="48">
        <f t="shared" si="6"/>
        <v>0</v>
      </c>
      <c r="AG39" s="48" t="str">
        <f t="shared" si="7"/>
        <v>20_0</v>
      </c>
      <c r="AH39" s="48">
        <v>13.01</v>
      </c>
      <c r="AI39" s="483"/>
      <c r="AJ39" s="48">
        <v>20</v>
      </c>
      <c r="AK39" s="48">
        <v>0</v>
      </c>
      <c r="AL39" s="48">
        <v>7</v>
      </c>
      <c r="AM39" s="48">
        <f t="shared" si="8"/>
        <v>0</v>
      </c>
      <c r="AN39" s="48" t="s">
        <v>381</v>
      </c>
      <c r="AO39" s="48" t="str">
        <f t="shared" si="9"/>
        <v>20_0</v>
      </c>
      <c r="AP39" s="50">
        <f t="shared" si="13"/>
        <v>12.63</v>
      </c>
      <c r="AQ39" s="50">
        <f t="shared" si="14"/>
        <v>13.01</v>
      </c>
      <c r="AR39" s="469">
        <f t="shared" si="10"/>
        <v>13.01</v>
      </c>
      <c r="AS39" s="5"/>
      <c r="AT39" s="5"/>
      <c r="AU39" s="5"/>
      <c r="AV39" s="5"/>
      <c r="AW39" s="50"/>
      <c r="AX39" s="129"/>
      <c r="AY39" s="31"/>
    </row>
    <row r="40" spans="1:51" x14ac:dyDescent="0.15">
      <c r="A40" s="48">
        <v>20</v>
      </c>
      <c r="B40" s="48">
        <v>0</v>
      </c>
      <c r="C40" s="48">
        <v>7</v>
      </c>
      <c r="D40" s="48">
        <f t="shared" si="11"/>
        <v>0</v>
      </c>
      <c r="E40" s="48" t="str">
        <f t="shared" si="12"/>
        <v>20_0</v>
      </c>
      <c r="F40" s="54">
        <v>11.46</v>
      </c>
      <c r="G40" s="48"/>
      <c r="H40" s="48">
        <v>20</v>
      </c>
      <c r="I40" s="48">
        <v>1</v>
      </c>
      <c r="J40" s="48">
        <v>8</v>
      </c>
      <c r="K40" s="48">
        <f t="shared" si="0"/>
        <v>1</v>
      </c>
      <c r="L40" s="48" t="str">
        <f t="shared" si="1"/>
        <v>20_1</v>
      </c>
      <c r="M40" s="54">
        <v>12.16</v>
      </c>
      <c r="N40" s="5"/>
      <c r="O40" s="48">
        <v>20</v>
      </c>
      <c r="P40" s="48">
        <v>1</v>
      </c>
      <c r="Q40" s="48">
        <v>8</v>
      </c>
      <c r="R40" s="48">
        <f t="shared" si="2"/>
        <v>1</v>
      </c>
      <c r="S40" s="48" t="str">
        <f t="shared" si="3"/>
        <v>20_1</v>
      </c>
      <c r="T40" s="54">
        <v>12.52</v>
      </c>
      <c r="U40" s="5"/>
      <c r="V40" s="48">
        <v>20</v>
      </c>
      <c r="W40" s="48">
        <v>1</v>
      </c>
      <c r="X40" s="48">
        <v>8</v>
      </c>
      <c r="Y40" s="48">
        <f t="shared" si="4"/>
        <v>1</v>
      </c>
      <c r="Z40" s="48" t="str">
        <f t="shared" si="5"/>
        <v>20_1</v>
      </c>
      <c r="AA40" s="54">
        <v>12.94</v>
      </c>
      <c r="AB40" s="483"/>
      <c r="AC40" s="48">
        <v>20</v>
      </c>
      <c r="AD40" s="48">
        <v>1</v>
      </c>
      <c r="AE40" s="48">
        <v>8</v>
      </c>
      <c r="AF40" s="48">
        <f t="shared" si="6"/>
        <v>1</v>
      </c>
      <c r="AG40" s="48" t="str">
        <f t="shared" si="7"/>
        <v>20_1</v>
      </c>
      <c r="AH40" s="48">
        <v>13.33</v>
      </c>
      <c r="AI40" s="483"/>
      <c r="AJ40" s="48">
        <v>20</v>
      </c>
      <c r="AK40" s="48">
        <v>1</v>
      </c>
      <c r="AL40" s="48">
        <v>8</v>
      </c>
      <c r="AM40" s="48">
        <f t="shared" si="8"/>
        <v>1</v>
      </c>
      <c r="AN40" s="48" t="s">
        <v>382</v>
      </c>
      <c r="AO40" s="48" t="str">
        <f t="shared" si="9"/>
        <v>20_1</v>
      </c>
      <c r="AP40" s="50">
        <f t="shared" si="13"/>
        <v>12.94</v>
      </c>
      <c r="AQ40" s="50">
        <f t="shared" si="14"/>
        <v>13.33</v>
      </c>
      <c r="AR40" s="469">
        <f t="shared" si="10"/>
        <v>13.33</v>
      </c>
      <c r="AS40" s="4"/>
      <c r="AT40" s="4"/>
      <c r="AU40" s="5"/>
      <c r="AV40" s="5"/>
      <c r="AW40" s="5"/>
      <c r="AX40" s="6"/>
    </row>
    <row r="41" spans="1:51" x14ac:dyDescent="0.15">
      <c r="A41" s="48">
        <v>20</v>
      </c>
      <c r="B41" s="48">
        <v>1</v>
      </c>
      <c r="C41" s="48">
        <v>8</v>
      </c>
      <c r="D41" s="48">
        <f t="shared" si="11"/>
        <v>1</v>
      </c>
      <c r="E41" s="48" t="str">
        <f t="shared" si="12"/>
        <v>20_1</v>
      </c>
      <c r="F41" s="54">
        <v>11.75</v>
      </c>
      <c r="G41" s="48"/>
      <c r="H41" s="48">
        <v>20</v>
      </c>
      <c r="I41" s="48">
        <v>2</v>
      </c>
      <c r="J41" s="48">
        <v>9</v>
      </c>
      <c r="K41" s="48">
        <f t="shared" si="0"/>
        <v>2</v>
      </c>
      <c r="L41" s="48" t="str">
        <f t="shared" si="1"/>
        <v>20_2</v>
      </c>
      <c r="M41" s="54">
        <v>12.48</v>
      </c>
      <c r="N41" s="5"/>
      <c r="O41" s="48">
        <v>20</v>
      </c>
      <c r="P41" s="48">
        <v>2</v>
      </c>
      <c r="Q41" s="48">
        <v>9</v>
      </c>
      <c r="R41" s="48">
        <f t="shared" si="2"/>
        <v>2</v>
      </c>
      <c r="S41" s="48" t="str">
        <f t="shared" si="3"/>
        <v>20_2</v>
      </c>
      <c r="T41" s="54">
        <v>12.86</v>
      </c>
      <c r="U41" s="5"/>
      <c r="V41" s="48">
        <v>20</v>
      </c>
      <c r="W41" s="48">
        <v>2</v>
      </c>
      <c r="X41" s="48">
        <v>9</v>
      </c>
      <c r="Y41" s="48">
        <f t="shared" si="4"/>
        <v>2</v>
      </c>
      <c r="Z41" s="48" t="str">
        <f t="shared" si="5"/>
        <v>20_2</v>
      </c>
      <c r="AA41" s="54">
        <v>13.27</v>
      </c>
      <c r="AB41" s="483"/>
      <c r="AC41" s="48">
        <v>20</v>
      </c>
      <c r="AD41" s="48">
        <v>2</v>
      </c>
      <c r="AE41" s="48">
        <v>9</v>
      </c>
      <c r="AF41" s="48">
        <f t="shared" si="6"/>
        <v>2</v>
      </c>
      <c r="AG41" s="48" t="str">
        <f t="shared" si="7"/>
        <v>20_2</v>
      </c>
      <c r="AH41" s="48">
        <v>13.67</v>
      </c>
      <c r="AI41" s="483"/>
      <c r="AJ41" s="48">
        <v>20</v>
      </c>
      <c r="AK41" s="48">
        <v>2</v>
      </c>
      <c r="AL41" s="48">
        <v>9</v>
      </c>
      <c r="AM41" s="48">
        <f t="shared" si="8"/>
        <v>2</v>
      </c>
      <c r="AN41" s="48" t="s">
        <v>383</v>
      </c>
      <c r="AO41" s="48" t="str">
        <f t="shared" si="9"/>
        <v>20_2</v>
      </c>
      <c r="AP41" s="50">
        <f t="shared" si="13"/>
        <v>13.27</v>
      </c>
      <c r="AQ41" s="50">
        <f t="shared" si="14"/>
        <v>13.67</v>
      </c>
      <c r="AR41" s="469">
        <f t="shared" si="10"/>
        <v>13.67</v>
      </c>
      <c r="AS41" s="5"/>
      <c r="AT41" s="5"/>
      <c r="AU41" s="5"/>
      <c r="AV41" s="5"/>
      <c r="AW41" s="5"/>
      <c r="AX41" s="6"/>
    </row>
    <row r="42" spans="1:51" x14ac:dyDescent="0.15">
      <c r="A42" s="48">
        <v>20</v>
      </c>
      <c r="B42" s="48">
        <v>2</v>
      </c>
      <c r="C42" s="48">
        <v>9</v>
      </c>
      <c r="D42" s="48">
        <f t="shared" si="11"/>
        <v>2</v>
      </c>
      <c r="E42" s="48" t="str">
        <f t="shared" si="12"/>
        <v>20_2</v>
      </c>
      <c r="F42" s="54">
        <v>12.06</v>
      </c>
      <c r="G42" s="48"/>
      <c r="H42" s="48">
        <v>20</v>
      </c>
      <c r="I42" s="48">
        <v>3</v>
      </c>
      <c r="J42" s="48">
        <v>10</v>
      </c>
      <c r="K42" s="48">
        <f t="shared" si="0"/>
        <v>3</v>
      </c>
      <c r="L42" s="48" t="str">
        <f t="shared" si="1"/>
        <v>20_3</v>
      </c>
      <c r="M42" s="54">
        <v>12.83</v>
      </c>
      <c r="N42" s="36"/>
      <c r="O42" s="48">
        <v>20</v>
      </c>
      <c r="P42" s="48">
        <v>3</v>
      </c>
      <c r="Q42" s="48">
        <v>10</v>
      </c>
      <c r="R42" s="48">
        <f t="shared" si="2"/>
        <v>3</v>
      </c>
      <c r="S42" s="48" t="str">
        <f t="shared" si="3"/>
        <v>20_3</v>
      </c>
      <c r="T42" s="54">
        <v>13.22</v>
      </c>
      <c r="U42" s="36"/>
      <c r="V42" s="48">
        <v>20</v>
      </c>
      <c r="W42" s="48">
        <v>3</v>
      </c>
      <c r="X42" s="48">
        <v>10</v>
      </c>
      <c r="Y42" s="48">
        <f t="shared" si="4"/>
        <v>3</v>
      </c>
      <c r="Z42" s="48" t="str">
        <f t="shared" si="5"/>
        <v>20_3</v>
      </c>
      <c r="AA42" s="54">
        <v>13.64</v>
      </c>
      <c r="AB42" s="483"/>
      <c r="AC42" s="48">
        <v>20</v>
      </c>
      <c r="AD42" s="48">
        <v>3</v>
      </c>
      <c r="AE42" s="48">
        <v>10</v>
      </c>
      <c r="AF42" s="48">
        <f t="shared" si="6"/>
        <v>3</v>
      </c>
      <c r="AG42" s="48" t="str">
        <f t="shared" si="7"/>
        <v>20_3</v>
      </c>
      <c r="AH42" s="48">
        <v>14.05</v>
      </c>
      <c r="AI42" s="483"/>
      <c r="AJ42" s="48">
        <v>20</v>
      </c>
      <c r="AK42" s="48">
        <v>3</v>
      </c>
      <c r="AL42" s="48">
        <v>10</v>
      </c>
      <c r="AM42" s="48">
        <f t="shared" si="8"/>
        <v>3</v>
      </c>
      <c r="AN42" s="48" t="s">
        <v>384</v>
      </c>
      <c r="AO42" s="48" t="str">
        <f t="shared" si="9"/>
        <v>20_3</v>
      </c>
      <c r="AP42" s="50">
        <f t="shared" si="13"/>
        <v>13.64</v>
      </c>
      <c r="AQ42" s="50">
        <f t="shared" si="14"/>
        <v>14.05</v>
      </c>
      <c r="AR42" s="469">
        <f t="shared" si="10"/>
        <v>14.05</v>
      </c>
      <c r="AS42" s="36"/>
      <c r="AT42" s="36"/>
      <c r="AU42" s="5"/>
      <c r="AV42" s="5"/>
      <c r="AW42" s="38"/>
      <c r="AX42" s="132"/>
      <c r="AY42" s="33"/>
    </row>
    <row r="43" spans="1:51" x14ac:dyDescent="0.15">
      <c r="A43" s="48">
        <v>20</v>
      </c>
      <c r="B43" s="48">
        <v>3</v>
      </c>
      <c r="C43" s="48">
        <v>10</v>
      </c>
      <c r="D43" s="48">
        <f t="shared" si="11"/>
        <v>3</v>
      </c>
      <c r="E43" s="48" t="str">
        <f t="shared" si="12"/>
        <v>20_3</v>
      </c>
      <c r="F43" s="54">
        <v>12.4</v>
      </c>
      <c r="G43" s="48"/>
      <c r="H43" s="48">
        <v>20</v>
      </c>
      <c r="I43" s="48">
        <v>4</v>
      </c>
      <c r="J43" s="48">
        <v>11</v>
      </c>
      <c r="K43" s="48">
        <f t="shared" si="0"/>
        <v>4</v>
      </c>
      <c r="L43" s="48" t="str">
        <f t="shared" si="1"/>
        <v>20_4</v>
      </c>
      <c r="M43" s="54">
        <v>13.22</v>
      </c>
      <c r="N43" s="32"/>
      <c r="O43" s="48">
        <v>20</v>
      </c>
      <c r="P43" s="48">
        <v>4</v>
      </c>
      <c r="Q43" s="48">
        <v>11</v>
      </c>
      <c r="R43" s="48">
        <f t="shared" si="2"/>
        <v>4</v>
      </c>
      <c r="S43" s="48" t="str">
        <f t="shared" si="3"/>
        <v>20_4</v>
      </c>
      <c r="T43" s="54">
        <v>13.62</v>
      </c>
      <c r="U43" s="32"/>
      <c r="V43" s="48">
        <v>20</v>
      </c>
      <c r="W43" s="48">
        <v>4</v>
      </c>
      <c r="X43" s="48">
        <v>11</v>
      </c>
      <c r="Y43" s="48">
        <f t="shared" si="4"/>
        <v>4</v>
      </c>
      <c r="Z43" s="48" t="str">
        <f t="shared" si="5"/>
        <v>20_4</v>
      </c>
      <c r="AA43" s="54">
        <v>14.06</v>
      </c>
      <c r="AB43" s="483"/>
      <c r="AC43" s="48">
        <v>20</v>
      </c>
      <c r="AD43" s="48">
        <v>4</v>
      </c>
      <c r="AE43" s="48">
        <v>11</v>
      </c>
      <c r="AF43" s="48">
        <f t="shared" si="6"/>
        <v>4</v>
      </c>
      <c r="AG43" s="48" t="str">
        <f t="shared" si="7"/>
        <v>20_4</v>
      </c>
      <c r="AH43" s="48">
        <v>14.48</v>
      </c>
      <c r="AI43" s="483"/>
      <c r="AJ43" s="48">
        <v>20</v>
      </c>
      <c r="AK43" s="48">
        <v>4</v>
      </c>
      <c r="AL43" s="48">
        <v>11</v>
      </c>
      <c r="AM43" s="48">
        <f t="shared" si="8"/>
        <v>4</v>
      </c>
      <c r="AN43" s="48" t="s">
        <v>385</v>
      </c>
      <c r="AO43" s="48" t="str">
        <f t="shared" si="9"/>
        <v>20_4</v>
      </c>
      <c r="AP43" s="50">
        <f t="shared" si="13"/>
        <v>14.06</v>
      </c>
      <c r="AQ43" s="50">
        <f t="shared" si="14"/>
        <v>14.48</v>
      </c>
      <c r="AR43" s="469">
        <f t="shared" si="10"/>
        <v>14.48</v>
      </c>
      <c r="AS43" s="124"/>
      <c r="AT43" s="124"/>
      <c r="AU43" s="125"/>
      <c r="AV43" s="125"/>
      <c r="AW43" s="32"/>
      <c r="AX43" s="130"/>
      <c r="AY43" s="34"/>
    </row>
    <row r="44" spans="1:51" x14ac:dyDescent="0.15">
      <c r="A44" s="48">
        <v>20</v>
      </c>
      <c r="B44" s="48">
        <v>4</v>
      </c>
      <c r="C44" s="48">
        <v>11</v>
      </c>
      <c r="D44" s="48">
        <f t="shared" si="11"/>
        <v>4</v>
      </c>
      <c r="E44" s="48" t="str">
        <f t="shared" si="12"/>
        <v>20_4</v>
      </c>
      <c r="F44" s="54">
        <v>12.78</v>
      </c>
      <c r="G44" s="48"/>
      <c r="H44" s="48">
        <v>20</v>
      </c>
      <c r="I44" s="48">
        <v>5</v>
      </c>
      <c r="J44" s="48">
        <v>12</v>
      </c>
      <c r="K44" s="48">
        <f t="shared" si="0"/>
        <v>5</v>
      </c>
      <c r="L44" s="48" t="str">
        <f t="shared" si="1"/>
        <v>20_5</v>
      </c>
      <c r="M44" s="54">
        <v>13.63</v>
      </c>
      <c r="N44" s="29"/>
      <c r="O44" s="48">
        <v>20</v>
      </c>
      <c r="P44" s="48">
        <v>5</v>
      </c>
      <c r="Q44" s="48">
        <v>12</v>
      </c>
      <c r="R44" s="48">
        <f t="shared" si="2"/>
        <v>5</v>
      </c>
      <c r="S44" s="48" t="str">
        <f t="shared" si="3"/>
        <v>20_5</v>
      </c>
      <c r="T44" s="54">
        <v>14.04</v>
      </c>
      <c r="U44" s="29"/>
      <c r="V44" s="48">
        <v>20</v>
      </c>
      <c r="W44" s="48">
        <v>5</v>
      </c>
      <c r="X44" s="48">
        <v>12</v>
      </c>
      <c r="Y44" s="48">
        <f t="shared" si="4"/>
        <v>5</v>
      </c>
      <c r="Z44" s="48" t="str">
        <f t="shared" si="5"/>
        <v>20_5</v>
      </c>
      <c r="AA44" s="54">
        <v>14.5</v>
      </c>
      <c r="AB44" s="483"/>
      <c r="AC44" s="48">
        <v>20</v>
      </c>
      <c r="AD44" s="48">
        <v>5</v>
      </c>
      <c r="AE44" s="48">
        <v>12</v>
      </c>
      <c r="AF44" s="48">
        <f t="shared" si="6"/>
        <v>5</v>
      </c>
      <c r="AG44" s="48" t="str">
        <f t="shared" si="7"/>
        <v>20_5</v>
      </c>
      <c r="AH44" s="48">
        <v>14.93</v>
      </c>
      <c r="AI44" s="483"/>
      <c r="AJ44" s="48">
        <v>20</v>
      </c>
      <c r="AK44" s="48">
        <v>5</v>
      </c>
      <c r="AL44" s="48">
        <v>12</v>
      </c>
      <c r="AM44" s="48">
        <f t="shared" si="8"/>
        <v>5</v>
      </c>
      <c r="AN44" s="48" t="s">
        <v>386</v>
      </c>
      <c r="AO44" s="48" t="str">
        <f t="shared" si="9"/>
        <v>20_5</v>
      </c>
      <c r="AP44" s="50">
        <f t="shared" si="13"/>
        <v>14.5</v>
      </c>
      <c r="AQ44" s="50">
        <f t="shared" si="14"/>
        <v>14.93</v>
      </c>
      <c r="AR44" s="469">
        <f t="shared" si="10"/>
        <v>14.93</v>
      </c>
      <c r="AS44" s="29"/>
      <c r="AT44" s="121"/>
      <c r="AU44" s="5"/>
      <c r="AV44" s="5"/>
      <c r="AW44" s="4"/>
      <c r="AX44" s="129"/>
      <c r="AY44" s="31"/>
    </row>
    <row r="45" spans="1:51" x14ac:dyDescent="0.15">
      <c r="A45" s="48">
        <v>20</v>
      </c>
      <c r="B45" s="48">
        <v>5</v>
      </c>
      <c r="C45" s="48">
        <v>12</v>
      </c>
      <c r="D45" s="48">
        <f t="shared" si="11"/>
        <v>5</v>
      </c>
      <c r="E45" s="48" t="str">
        <f t="shared" si="12"/>
        <v>20_5</v>
      </c>
      <c r="F45" s="54">
        <v>13.17</v>
      </c>
      <c r="G45" s="48"/>
      <c r="H45" s="48">
        <v>20</v>
      </c>
      <c r="I45" s="48">
        <v>6</v>
      </c>
      <c r="J45" s="48">
        <v>13</v>
      </c>
      <c r="K45" s="48">
        <f t="shared" si="0"/>
        <v>6</v>
      </c>
      <c r="L45" s="48" t="str">
        <f t="shared" si="1"/>
        <v>20_6</v>
      </c>
      <c r="M45" s="54">
        <v>14.09</v>
      </c>
      <c r="N45" s="29"/>
      <c r="O45" s="48">
        <v>20</v>
      </c>
      <c r="P45" s="48">
        <v>6</v>
      </c>
      <c r="Q45" s="48">
        <v>13</v>
      </c>
      <c r="R45" s="48">
        <f t="shared" si="2"/>
        <v>6</v>
      </c>
      <c r="S45" s="48" t="str">
        <f t="shared" si="3"/>
        <v>20_6</v>
      </c>
      <c r="T45" s="54">
        <v>14.52</v>
      </c>
      <c r="U45" s="29"/>
      <c r="V45" s="48">
        <v>20</v>
      </c>
      <c r="W45" s="48">
        <v>6</v>
      </c>
      <c r="X45" s="48">
        <v>13</v>
      </c>
      <c r="Y45" s="48">
        <f t="shared" si="4"/>
        <v>6</v>
      </c>
      <c r="Z45" s="48" t="str">
        <f t="shared" si="5"/>
        <v>20_6</v>
      </c>
      <c r="AA45" s="54">
        <v>14.99</v>
      </c>
      <c r="AB45" s="483"/>
      <c r="AC45" s="48">
        <v>20</v>
      </c>
      <c r="AD45" s="48">
        <v>6</v>
      </c>
      <c r="AE45" s="48">
        <v>13</v>
      </c>
      <c r="AF45" s="48">
        <f t="shared" si="6"/>
        <v>6</v>
      </c>
      <c r="AG45" s="48" t="str">
        <f t="shared" si="7"/>
        <v>20_6</v>
      </c>
      <c r="AH45" s="48">
        <v>15.44</v>
      </c>
      <c r="AI45" s="483"/>
      <c r="AJ45" s="48">
        <v>20</v>
      </c>
      <c r="AK45" s="48">
        <v>6</v>
      </c>
      <c r="AL45" s="48">
        <v>13</v>
      </c>
      <c r="AM45" s="48">
        <f t="shared" si="8"/>
        <v>6</v>
      </c>
      <c r="AN45" s="48" t="s">
        <v>387</v>
      </c>
      <c r="AO45" s="48" t="str">
        <f t="shared" si="9"/>
        <v>20_6</v>
      </c>
      <c r="AP45" s="50">
        <f t="shared" si="13"/>
        <v>14.99</v>
      </c>
      <c r="AQ45" s="50">
        <f t="shared" si="14"/>
        <v>15.44</v>
      </c>
      <c r="AR45" s="469">
        <f t="shared" si="10"/>
        <v>15.44</v>
      </c>
      <c r="AS45" s="29"/>
      <c r="AT45" s="121"/>
      <c r="AU45" s="5"/>
      <c r="AV45" s="5"/>
      <c r="AW45" s="4"/>
      <c r="AX45" s="129"/>
      <c r="AY45" s="31"/>
    </row>
    <row r="46" spans="1:51" x14ac:dyDescent="0.15">
      <c r="A46" s="48">
        <v>20</v>
      </c>
      <c r="B46" s="48">
        <v>6</v>
      </c>
      <c r="C46" s="48">
        <v>13</v>
      </c>
      <c r="D46" s="48">
        <f t="shared" si="11"/>
        <v>6</v>
      </c>
      <c r="E46" s="48" t="str">
        <f t="shared" si="12"/>
        <v>20_6</v>
      </c>
      <c r="F46" s="54">
        <v>13.62</v>
      </c>
      <c r="G46" s="48"/>
      <c r="H46" s="48">
        <v>20</v>
      </c>
      <c r="I46" s="48">
        <v>7</v>
      </c>
      <c r="J46" s="48">
        <v>14</v>
      </c>
      <c r="K46" s="48">
        <f t="shared" si="0"/>
        <v>7</v>
      </c>
      <c r="L46" s="48" t="str">
        <f t="shared" si="1"/>
        <v>20_7</v>
      </c>
      <c r="M46" s="54">
        <v>14.56</v>
      </c>
      <c r="N46" s="29"/>
      <c r="O46" s="48">
        <v>20</v>
      </c>
      <c r="P46" s="48">
        <v>7</v>
      </c>
      <c r="Q46" s="48">
        <v>14</v>
      </c>
      <c r="R46" s="48">
        <f t="shared" si="2"/>
        <v>7</v>
      </c>
      <c r="S46" s="48" t="str">
        <f t="shared" si="3"/>
        <v>20_7</v>
      </c>
      <c r="T46" s="54">
        <v>14.99</v>
      </c>
      <c r="U46" s="29"/>
      <c r="V46" s="48">
        <v>20</v>
      </c>
      <c r="W46" s="48">
        <v>7</v>
      </c>
      <c r="X46" s="48">
        <v>14</v>
      </c>
      <c r="Y46" s="48">
        <f t="shared" si="4"/>
        <v>7</v>
      </c>
      <c r="Z46" s="48" t="str">
        <f t="shared" si="5"/>
        <v>20_7</v>
      </c>
      <c r="AA46" s="54">
        <v>15.48</v>
      </c>
      <c r="AB46" s="483"/>
      <c r="AC46" s="48">
        <v>20</v>
      </c>
      <c r="AD46" s="48">
        <v>7</v>
      </c>
      <c r="AE46" s="48">
        <v>14</v>
      </c>
      <c r="AF46" s="48">
        <f t="shared" si="6"/>
        <v>7</v>
      </c>
      <c r="AG46" s="48" t="str">
        <f t="shared" si="7"/>
        <v>20_7</v>
      </c>
      <c r="AH46" s="48">
        <v>15.94</v>
      </c>
      <c r="AI46" s="483"/>
      <c r="AJ46" s="48">
        <v>20</v>
      </c>
      <c r="AK46" s="48">
        <v>7</v>
      </c>
      <c r="AL46" s="48">
        <v>14</v>
      </c>
      <c r="AM46" s="48">
        <f t="shared" si="8"/>
        <v>7</v>
      </c>
      <c r="AN46" s="48" t="s">
        <v>388</v>
      </c>
      <c r="AO46" s="48" t="str">
        <f t="shared" si="9"/>
        <v>20_7</v>
      </c>
      <c r="AP46" s="50">
        <f t="shared" si="13"/>
        <v>15.48</v>
      </c>
      <c r="AQ46" s="50">
        <f t="shared" si="14"/>
        <v>15.94</v>
      </c>
      <c r="AR46" s="469">
        <f t="shared" si="10"/>
        <v>15.94</v>
      </c>
      <c r="AS46" s="29"/>
      <c r="AT46" s="121"/>
      <c r="AU46" s="5"/>
      <c r="AV46" s="5"/>
      <c r="AW46" s="50"/>
      <c r="AX46" s="129"/>
      <c r="AY46" s="31"/>
    </row>
    <row r="47" spans="1:51" x14ac:dyDescent="0.15">
      <c r="A47" s="48">
        <v>20</v>
      </c>
      <c r="B47" s="48">
        <v>7</v>
      </c>
      <c r="C47" s="48">
        <v>14</v>
      </c>
      <c r="D47" s="48">
        <f t="shared" si="11"/>
        <v>7</v>
      </c>
      <c r="E47" s="48" t="str">
        <f t="shared" si="12"/>
        <v>20_7</v>
      </c>
      <c r="F47" s="54">
        <v>14.06</v>
      </c>
      <c r="G47" s="48"/>
      <c r="H47" s="48">
        <v>20</v>
      </c>
      <c r="I47" s="48">
        <v>8</v>
      </c>
      <c r="J47" s="48">
        <v>15</v>
      </c>
      <c r="K47" s="48">
        <f t="shared" si="0"/>
        <v>8</v>
      </c>
      <c r="L47" s="48" t="str">
        <f t="shared" si="1"/>
        <v>20_8</v>
      </c>
      <c r="M47" s="54">
        <v>14.98</v>
      </c>
      <c r="N47" s="29"/>
      <c r="O47" s="48">
        <v>20</v>
      </c>
      <c r="P47" s="48">
        <v>8</v>
      </c>
      <c r="Q47" s="48">
        <v>15</v>
      </c>
      <c r="R47" s="48">
        <f t="shared" si="2"/>
        <v>8</v>
      </c>
      <c r="S47" s="48" t="str">
        <f t="shared" si="3"/>
        <v>20_8</v>
      </c>
      <c r="T47" s="54">
        <v>15.43</v>
      </c>
      <c r="U47" s="29"/>
      <c r="V47" s="48">
        <v>20</v>
      </c>
      <c r="W47" s="48">
        <v>8</v>
      </c>
      <c r="X47" s="48">
        <v>15</v>
      </c>
      <c r="Y47" s="48">
        <f t="shared" si="4"/>
        <v>8</v>
      </c>
      <c r="Z47" s="48" t="str">
        <f t="shared" si="5"/>
        <v>20_8</v>
      </c>
      <c r="AA47" s="54">
        <v>15.93</v>
      </c>
      <c r="AB47" s="483"/>
      <c r="AC47" s="48">
        <v>20</v>
      </c>
      <c r="AD47" s="48">
        <v>8</v>
      </c>
      <c r="AE47" s="48">
        <v>15</v>
      </c>
      <c r="AF47" s="48">
        <f t="shared" si="6"/>
        <v>8</v>
      </c>
      <c r="AG47" s="48" t="str">
        <f t="shared" si="7"/>
        <v>20_8</v>
      </c>
      <c r="AH47" s="48">
        <v>16.41</v>
      </c>
      <c r="AI47" s="483"/>
      <c r="AJ47" s="48">
        <v>20</v>
      </c>
      <c r="AK47" s="48">
        <v>8</v>
      </c>
      <c r="AL47" s="48">
        <v>15</v>
      </c>
      <c r="AM47" s="48">
        <f t="shared" si="8"/>
        <v>8</v>
      </c>
      <c r="AN47" s="48" t="s">
        <v>389</v>
      </c>
      <c r="AO47" s="48" t="str">
        <f t="shared" si="9"/>
        <v>20_8</v>
      </c>
      <c r="AP47" s="50">
        <f t="shared" si="13"/>
        <v>15.93</v>
      </c>
      <c r="AQ47" s="50">
        <f t="shared" si="14"/>
        <v>16.41</v>
      </c>
      <c r="AR47" s="469">
        <f t="shared" ref="AR47:AR78" si="15">IFERROR($D$6*AP47+$D$7*AQ47,"vervalt")</f>
        <v>16.41</v>
      </c>
      <c r="AS47" s="29"/>
      <c r="AT47" s="121"/>
      <c r="AU47" s="5"/>
      <c r="AV47" s="5"/>
      <c r="AW47" s="50"/>
      <c r="AX47" s="129"/>
      <c r="AY47" s="31"/>
    </row>
    <row r="48" spans="1:51" x14ac:dyDescent="0.15">
      <c r="A48" s="48">
        <v>20</v>
      </c>
      <c r="B48" s="48">
        <v>8</v>
      </c>
      <c r="C48" s="48">
        <v>15</v>
      </c>
      <c r="D48" s="48">
        <f t="shared" si="11"/>
        <v>8</v>
      </c>
      <c r="E48" s="48" t="str">
        <f t="shared" si="12"/>
        <v>20_8</v>
      </c>
      <c r="F48" s="54">
        <v>14.48</v>
      </c>
      <c r="G48" s="48"/>
      <c r="H48" s="48">
        <v>25</v>
      </c>
      <c r="I48" s="48" t="s">
        <v>35</v>
      </c>
      <c r="J48" s="48">
        <v>6</v>
      </c>
      <c r="K48" s="48" t="str">
        <f t="shared" si="0"/>
        <v>Aanloopperiodiek_0</v>
      </c>
      <c r="L48" s="48" t="str">
        <f t="shared" si="1"/>
        <v>25_Aanloopperiodiek_0</v>
      </c>
      <c r="M48" s="54">
        <v>11.56</v>
      </c>
      <c r="N48" s="29"/>
      <c r="O48" s="48">
        <v>25</v>
      </c>
      <c r="P48" s="48" t="s">
        <v>35</v>
      </c>
      <c r="Q48" s="48">
        <v>6</v>
      </c>
      <c r="R48" s="48" t="str">
        <f t="shared" si="2"/>
        <v>Aanloopperiodiek_0</v>
      </c>
      <c r="S48" s="48" t="str">
        <f t="shared" si="3"/>
        <v>25_Aanloopperiodiek_0</v>
      </c>
      <c r="T48" s="54">
        <v>11.9</v>
      </c>
      <c r="U48" s="29"/>
      <c r="V48" s="48">
        <v>25</v>
      </c>
      <c r="W48" s="48" t="s">
        <v>35</v>
      </c>
      <c r="X48" s="48">
        <v>6</v>
      </c>
      <c r="Y48" s="48" t="str">
        <f t="shared" si="4"/>
        <v>Aanloopperiodiek_0</v>
      </c>
      <c r="Z48" s="48" t="str">
        <f t="shared" si="5"/>
        <v>25_Aanloopperiodiek_0</v>
      </c>
      <c r="AA48" s="54" t="s">
        <v>353</v>
      </c>
      <c r="AB48" s="483"/>
      <c r="AC48" s="48">
        <v>25</v>
      </c>
      <c r="AD48" s="48" t="s">
        <v>35</v>
      </c>
      <c r="AE48" s="48">
        <v>6</v>
      </c>
      <c r="AF48" s="48" t="str">
        <f t="shared" si="6"/>
        <v>Aanloopperiodiek_0</v>
      </c>
      <c r="AG48" s="48" t="str">
        <f t="shared" si="7"/>
        <v>25_Aanloopperiodiek_0</v>
      </c>
      <c r="AH48" s="48" t="s">
        <v>353</v>
      </c>
      <c r="AI48" s="483"/>
      <c r="AJ48" s="48">
        <v>25</v>
      </c>
      <c r="AK48" s="48" t="s">
        <v>35</v>
      </c>
      <c r="AL48" s="48">
        <v>6</v>
      </c>
      <c r="AM48" s="48" t="str">
        <f t="shared" si="8"/>
        <v>Aanloopperiodiek_0</v>
      </c>
      <c r="AN48" s="48" t="s">
        <v>390</v>
      </c>
      <c r="AO48" s="48" t="str">
        <f t="shared" si="9"/>
        <v>25_Aanloopperiodiek_0</v>
      </c>
      <c r="AP48" s="50" t="str">
        <f t="shared" si="13"/>
        <v>vervalt</v>
      </c>
      <c r="AQ48" s="50" t="str">
        <f t="shared" si="14"/>
        <v>vervalt</v>
      </c>
      <c r="AR48" s="469" t="str">
        <f t="shared" si="15"/>
        <v>vervalt</v>
      </c>
      <c r="AS48" s="29"/>
      <c r="AT48" s="121"/>
      <c r="AU48" s="5"/>
      <c r="AV48" s="5"/>
      <c r="AW48" s="50"/>
      <c r="AX48" s="129"/>
      <c r="AY48" s="31"/>
    </row>
    <row r="49" spans="1:51" x14ac:dyDescent="0.15">
      <c r="A49" s="48">
        <v>25</v>
      </c>
      <c r="B49" s="48" t="s">
        <v>35</v>
      </c>
      <c r="C49" s="48">
        <v>6</v>
      </c>
      <c r="D49" s="48" t="str">
        <f t="shared" si="11"/>
        <v>Aanloopperiodiek_0</v>
      </c>
      <c r="E49" s="48" t="str">
        <f t="shared" si="12"/>
        <v>25_Aanloopperiodiek_0</v>
      </c>
      <c r="F49" s="54">
        <v>11.17</v>
      </c>
      <c r="G49" s="48"/>
      <c r="H49" s="48">
        <v>25</v>
      </c>
      <c r="I49" s="48" t="s">
        <v>36</v>
      </c>
      <c r="J49" s="48">
        <v>7</v>
      </c>
      <c r="K49" s="48" t="str">
        <f t="shared" si="0"/>
        <v>Aanloopperiodiek_1</v>
      </c>
      <c r="L49" s="48" t="str">
        <f t="shared" si="1"/>
        <v>25_Aanloopperiodiek_1</v>
      </c>
      <c r="M49" s="54">
        <v>11.86</v>
      </c>
      <c r="N49" s="29"/>
      <c r="O49" s="48">
        <v>25</v>
      </c>
      <c r="P49" s="48" t="s">
        <v>36</v>
      </c>
      <c r="Q49" s="48">
        <v>7</v>
      </c>
      <c r="R49" s="48" t="str">
        <f t="shared" si="2"/>
        <v>Aanloopperiodiek_1</v>
      </c>
      <c r="S49" s="48" t="str">
        <f t="shared" si="3"/>
        <v>25_Aanloopperiodiek_1</v>
      </c>
      <c r="T49" s="54">
        <v>12.22</v>
      </c>
      <c r="U49" s="29"/>
      <c r="V49" s="48">
        <v>25</v>
      </c>
      <c r="W49" s="48" t="s">
        <v>36</v>
      </c>
      <c r="X49" s="48">
        <v>7</v>
      </c>
      <c r="Y49" s="48" t="str">
        <f t="shared" si="4"/>
        <v>Aanloopperiodiek_1</v>
      </c>
      <c r="Z49" s="48" t="str">
        <f t="shared" si="5"/>
        <v>25_Aanloopperiodiek_1</v>
      </c>
      <c r="AA49" s="54" t="s">
        <v>353</v>
      </c>
      <c r="AB49" s="483"/>
      <c r="AC49" s="48">
        <v>25</v>
      </c>
      <c r="AD49" s="48" t="s">
        <v>36</v>
      </c>
      <c r="AE49" s="48">
        <v>7</v>
      </c>
      <c r="AF49" s="48" t="str">
        <f t="shared" si="6"/>
        <v>Aanloopperiodiek_1</v>
      </c>
      <c r="AG49" s="48" t="str">
        <f t="shared" si="7"/>
        <v>25_Aanloopperiodiek_1</v>
      </c>
      <c r="AH49" s="48" t="s">
        <v>353</v>
      </c>
      <c r="AI49" s="483"/>
      <c r="AJ49" s="48">
        <v>25</v>
      </c>
      <c r="AK49" s="48" t="s">
        <v>36</v>
      </c>
      <c r="AL49" s="48">
        <v>7</v>
      </c>
      <c r="AM49" s="48" t="str">
        <f t="shared" si="8"/>
        <v>Aanloopperiodiek_1</v>
      </c>
      <c r="AN49" s="48" t="s">
        <v>391</v>
      </c>
      <c r="AO49" s="48" t="str">
        <f t="shared" si="9"/>
        <v>25_Aanloopperiodiek_1</v>
      </c>
      <c r="AP49" s="50" t="str">
        <f t="shared" si="13"/>
        <v>vervalt</v>
      </c>
      <c r="AQ49" s="50" t="str">
        <f t="shared" si="14"/>
        <v>vervalt</v>
      </c>
      <c r="AR49" s="469" t="str">
        <f t="shared" si="15"/>
        <v>vervalt</v>
      </c>
      <c r="AS49" s="29"/>
      <c r="AT49" s="121"/>
      <c r="AU49" s="5"/>
      <c r="AV49" s="5"/>
      <c r="AW49" s="50"/>
      <c r="AX49" s="129"/>
      <c r="AY49" s="31"/>
    </row>
    <row r="50" spans="1:51" x14ac:dyDescent="0.15">
      <c r="A50" s="48">
        <v>25</v>
      </c>
      <c r="B50" s="48" t="s">
        <v>36</v>
      </c>
      <c r="C50" s="48">
        <v>7</v>
      </c>
      <c r="D50" s="48" t="str">
        <f t="shared" si="11"/>
        <v>Aanloopperiodiek_1</v>
      </c>
      <c r="E50" s="48" t="str">
        <f t="shared" si="12"/>
        <v>25_Aanloopperiodiek_1</v>
      </c>
      <c r="F50" s="54">
        <v>11.46</v>
      </c>
      <c r="G50" s="48"/>
      <c r="H50" s="48">
        <v>25</v>
      </c>
      <c r="I50" s="48">
        <v>0</v>
      </c>
      <c r="J50" s="48">
        <v>8</v>
      </c>
      <c r="K50" s="48">
        <f t="shared" si="0"/>
        <v>0</v>
      </c>
      <c r="L50" s="48" t="str">
        <f t="shared" si="1"/>
        <v>25_0</v>
      </c>
      <c r="M50" s="54">
        <v>12.16</v>
      </c>
      <c r="N50" s="29"/>
      <c r="O50" s="48">
        <v>25</v>
      </c>
      <c r="P50" s="48">
        <v>0</v>
      </c>
      <c r="Q50" s="48">
        <v>8</v>
      </c>
      <c r="R50" s="48">
        <f t="shared" si="2"/>
        <v>0</v>
      </c>
      <c r="S50" s="48" t="str">
        <f t="shared" si="3"/>
        <v>25_0</v>
      </c>
      <c r="T50" s="54">
        <v>12.52</v>
      </c>
      <c r="U50" s="29"/>
      <c r="V50" s="48">
        <v>25</v>
      </c>
      <c r="W50" s="48" t="s">
        <v>354</v>
      </c>
      <c r="X50" s="48">
        <v>8</v>
      </c>
      <c r="Y50" s="48" t="str">
        <f t="shared" si="4"/>
        <v>zij-instroomperiodiek</v>
      </c>
      <c r="Z50" s="48" t="str">
        <f t="shared" si="5"/>
        <v>25_zij-instroomperiodiek</v>
      </c>
      <c r="AA50" s="54">
        <v>12.94</v>
      </c>
      <c r="AB50" s="483"/>
      <c r="AC50" s="48">
        <v>25</v>
      </c>
      <c r="AD50" s="48" t="s">
        <v>354</v>
      </c>
      <c r="AE50" s="48">
        <v>8</v>
      </c>
      <c r="AF50" s="48" t="str">
        <f t="shared" si="6"/>
        <v>zij-instroomperiodiek</v>
      </c>
      <c r="AG50" s="48" t="str">
        <f t="shared" si="7"/>
        <v>25_zij-instroomperiodiek</v>
      </c>
      <c r="AH50" s="48">
        <v>13.33</v>
      </c>
      <c r="AI50" s="483"/>
      <c r="AJ50" s="48">
        <v>25</v>
      </c>
      <c r="AK50" s="48" t="s">
        <v>354</v>
      </c>
      <c r="AL50" s="48">
        <v>8</v>
      </c>
      <c r="AM50" s="48" t="str">
        <f t="shared" si="8"/>
        <v>zij-instroomperiodiek</v>
      </c>
      <c r="AN50" s="48" t="s">
        <v>392</v>
      </c>
      <c r="AO50" s="48" t="str">
        <f t="shared" si="9"/>
        <v>25_zij-instroomperiodiek</v>
      </c>
      <c r="AP50" s="50">
        <f t="shared" si="13"/>
        <v>12.94</v>
      </c>
      <c r="AQ50" s="50">
        <f t="shared" si="14"/>
        <v>13.33</v>
      </c>
      <c r="AR50" s="469">
        <f t="shared" si="15"/>
        <v>13.33</v>
      </c>
      <c r="AS50" s="29"/>
      <c r="AT50" s="121"/>
      <c r="AU50" s="5"/>
      <c r="AV50" s="5"/>
      <c r="AW50" s="50"/>
      <c r="AX50" s="129"/>
      <c r="AY50" s="31"/>
    </row>
    <row r="51" spans="1:51" x14ac:dyDescent="0.15">
      <c r="A51" s="48">
        <v>25</v>
      </c>
      <c r="B51" s="48">
        <v>0</v>
      </c>
      <c r="C51" s="48">
        <v>8</v>
      </c>
      <c r="D51" s="48">
        <f t="shared" si="11"/>
        <v>0</v>
      </c>
      <c r="E51" s="48" t="str">
        <f t="shared" si="12"/>
        <v>25_0</v>
      </c>
      <c r="F51" s="54">
        <v>11.75</v>
      </c>
      <c r="G51" s="48"/>
      <c r="H51" s="48">
        <v>25</v>
      </c>
      <c r="I51" s="48">
        <v>1</v>
      </c>
      <c r="J51" s="48">
        <v>9</v>
      </c>
      <c r="K51" s="48">
        <f t="shared" si="0"/>
        <v>1</v>
      </c>
      <c r="L51" s="48" t="str">
        <f t="shared" si="1"/>
        <v>25_1</v>
      </c>
      <c r="M51" s="54">
        <v>12.48</v>
      </c>
      <c r="N51" s="29"/>
      <c r="O51" s="48">
        <v>25</v>
      </c>
      <c r="P51" s="48">
        <v>1</v>
      </c>
      <c r="Q51" s="48">
        <v>9</v>
      </c>
      <c r="R51" s="48">
        <f t="shared" si="2"/>
        <v>1</v>
      </c>
      <c r="S51" s="48" t="str">
        <f t="shared" si="3"/>
        <v>25_1</v>
      </c>
      <c r="T51" s="54">
        <v>12.86</v>
      </c>
      <c r="U51" s="29"/>
      <c r="V51" s="48">
        <v>25</v>
      </c>
      <c r="W51" s="48">
        <v>1</v>
      </c>
      <c r="X51" s="48">
        <v>9</v>
      </c>
      <c r="Y51" s="48">
        <f t="shared" si="4"/>
        <v>1</v>
      </c>
      <c r="Z51" s="48" t="str">
        <f t="shared" si="5"/>
        <v>25_1</v>
      </c>
      <c r="AA51" s="54">
        <v>13.27</v>
      </c>
      <c r="AB51" s="483"/>
      <c r="AC51" s="48">
        <v>25</v>
      </c>
      <c r="AD51" s="48">
        <v>1</v>
      </c>
      <c r="AE51" s="48">
        <v>9</v>
      </c>
      <c r="AF51" s="48">
        <f t="shared" si="6"/>
        <v>1</v>
      </c>
      <c r="AG51" s="48" t="str">
        <f t="shared" si="7"/>
        <v>25_1</v>
      </c>
      <c r="AH51" s="48">
        <v>13.67</v>
      </c>
      <c r="AI51" s="483"/>
      <c r="AJ51" s="48">
        <v>25</v>
      </c>
      <c r="AK51" s="48">
        <v>1</v>
      </c>
      <c r="AL51" s="48">
        <v>9</v>
      </c>
      <c r="AM51" s="48">
        <f t="shared" si="8"/>
        <v>1</v>
      </c>
      <c r="AN51" s="48" t="s">
        <v>393</v>
      </c>
      <c r="AO51" s="48" t="str">
        <f t="shared" si="9"/>
        <v>25_1</v>
      </c>
      <c r="AP51" s="50">
        <f t="shared" si="13"/>
        <v>13.27</v>
      </c>
      <c r="AQ51" s="50">
        <f t="shared" si="14"/>
        <v>13.67</v>
      </c>
      <c r="AR51" s="469">
        <f t="shared" si="15"/>
        <v>13.67</v>
      </c>
      <c r="AS51" s="29"/>
      <c r="AT51" s="121"/>
      <c r="AU51" s="5"/>
      <c r="AV51" s="5"/>
      <c r="AW51" s="50"/>
      <c r="AX51" s="129"/>
      <c r="AY51" s="31"/>
    </row>
    <row r="52" spans="1:51" x14ac:dyDescent="0.15">
      <c r="A52" s="48">
        <v>25</v>
      </c>
      <c r="B52" s="48">
        <v>1</v>
      </c>
      <c r="C52" s="48">
        <v>9</v>
      </c>
      <c r="D52" s="48">
        <f t="shared" si="11"/>
        <v>1</v>
      </c>
      <c r="E52" s="48" t="str">
        <f t="shared" si="12"/>
        <v>25_1</v>
      </c>
      <c r="F52" s="54">
        <v>12.06</v>
      </c>
      <c r="G52" s="48"/>
      <c r="H52" s="48">
        <v>25</v>
      </c>
      <c r="I52" s="48">
        <v>2</v>
      </c>
      <c r="J52" s="48">
        <v>10</v>
      </c>
      <c r="K52" s="48">
        <f t="shared" si="0"/>
        <v>2</v>
      </c>
      <c r="L52" s="48" t="str">
        <f t="shared" si="1"/>
        <v>25_2</v>
      </c>
      <c r="M52" s="54">
        <v>12.83</v>
      </c>
      <c r="N52" s="29"/>
      <c r="O52" s="48">
        <v>25</v>
      </c>
      <c r="P52" s="48">
        <v>2</v>
      </c>
      <c r="Q52" s="48">
        <v>10</v>
      </c>
      <c r="R52" s="48">
        <f t="shared" si="2"/>
        <v>2</v>
      </c>
      <c r="S52" s="48" t="str">
        <f t="shared" si="3"/>
        <v>25_2</v>
      </c>
      <c r="T52" s="54">
        <v>13.22</v>
      </c>
      <c r="U52" s="29"/>
      <c r="V52" s="48">
        <v>25</v>
      </c>
      <c r="W52" s="48">
        <v>2</v>
      </c>
      <c r="X52" s="48">
        <v>10</v>
      </c>
      <c r="Y52" s="48">
        <f t="shared" si="4"/>
        <v>2</v>
      </c>
      <c r="Z52" s="48" t="str">
        <f t="shared" si="5"/>
        <v>25_2</v>
      </c>
      <c r="AA52" s="54">
        <v>13.64</v>
      </c>
      <c r="AB52" s="483"/>
      <c r="AC52" s="48">
        <v>25</v>
      </c>
      <c r="AD52" s="48">
        <v>2</v>
      </c>
      <c r="AE52" s="48">
        <v>10</v>
      </c>
      <c r="AF52" s="48">
        <f t="shared" si="6"/>
        <v>2</v>
      </c>
      <c r="AG52" s="48" t="str">
        <f t="shared" si="7"/>
        <v>25_2</v>
      </c>
      <c r="AH52" s="48">
        <v>14.05</v>
      </c>
      <c r="AI52" s="483"/>
      <c r="AJ52" s="48">
        <v>25</v>
      </c>
      <c r="AK52" s="48">
        <v>2</v>
      </c>
      <c r="AL52" s="48">
        <v>10</v>
      </c>
      <c r="AM52" s="48">
        <f t="shared" si="8"/>
        <v>2</v>
      </c>
      <c r="AN52" s="48" t="s">
        <v>394</v>
      </c>
      <c r="AO52" s="48" t="str">
        <f t="shared" si="9"/>
        <v>25_2</v>
      </c>
      <c r="AP52" s="50">
        <f t="shared" si="13"/>
        <v>13.64</v>
      </c>
      <c r="AQ52" s="50">
        <f t="shared" si="14"/>
        <v>14.05</v>
      </c>
      <c r="AR52" s="469">
        <f t="shared" si="15"/>
        <v>14.05</v>
      </c>
      <c r="AS52" s="29"/>
      <c r="AT52" s="121"/>
      <c r="AU52" s="5"/>
      <c r="AV52" s="5"/>
      <c r="AW52" s="50"/>
      <c r="AX52" s="129"/>
      <c r="AY52" s="31"/>
    </row>
    <row r="53" spans="1:51" x14ac:dyDescent="0.15">
      <c r="A53" s="48">
        <v>25</v>
      </c>
      <c r="B53" s="48">
        <v>2</v>
      </c>
      <c r="C53" s="48">
        <v>10</v>
      </c>
      <c r="D53" s="48">
        <f t="shared" si="11"/>
        <v>2</v>
      </c>
      <c r="E53" s="48" t="str">
        <f t="shared" si="12"/>
        <v>25_2</v>
      </c>
      <c r="F53" s="54">
        <v>12.4</v>
      </c>
      <c r="G53" s="48"/>
      <c r="H53" s="48">
        <v>25</v>
      </c>
      <c r="I53" s="48">
        <v>3</v>
      </c>
      <c r="J53" s="48">
        <v>11</v>
      </c>
      <c r="K53" s="48">
        <f t="shared" si="0"/>
        <v>3</v>
      </c>
      <c r="L53" s="48" t="str">
        <f t="shared" si="1"/>
        <v>25_3</v>
      </c>
      <c r="M53" s="54">
        <v>13.23</v>
      </c>
      <c r="N53" s="29"/>
      <c r="O53" s="48">
        <v>25</v>
      </c>
      <c r="P53" s="48">
        <v>3</v>
      </c>
      <c r="Q53" s="48">
        <v>11</v>
      </c>
      <c r="R53" s="48">
        <f t="shared" si="2"/>
        <v>3</v>
      </c>
      <c r="S53" s="48" t="str">
        <f t="shared" si="3"/>
        <v>25_3</v>
      </c>
      <c r="T53" s="54">
        <v>13.62</v>
      </c>
      <c r="U53" s="29"/>
      <c r="V53" s="48">
        <v>25</v>
      </c>
      <c r="W53" s="48">
        <v>3</v>
      </c>
      <c r="X53" s="48">
        <v>11</v>
      </c>
      <c r="Y53" s="48">
        <f t="shared" si="4"/>
        <v>3</v>
      </c>
      <c r="Z53" s="48" t="str">
        <f t="shared" si="5"/>
        <v>25_3</v>
      </c>
      <c r="AA53" s="54">
        <v>14.06</v>
      </c>
      <c r="AB53" s="483"/>
      <c r="AC53" s="48">
        <v>25</v>
      </c>
      <c r="AD53" s="48">
        <v>3</v>
      </c>
      <c r="AE53" s="48">
        <v>11</v>
      </c>
      <c r="AF53" s="48">
        <f t="shared" si="6"/>
        <v>3</v>
      </c>
      <c r="AG53" s="48" t="str">
        <f t="shared" si="7"/>
        <v>25_3</v>
      </c>
      <c r="AH53" s="48">
        <v>14.48</v>
      </c>
      <c r="AI53" s="483"/>
      <c r="AJ53" s="48">
        <v>25</v>
      </c>
      <c r="AK53" s="48">
        <v>3</v>
      </c>
      <c r="AL53" s="48">
        <v>11</v>
      </c>
      <c r="AM53" s="48">
        <f t="shared" si="8"/>
        <v>3</v>
      </c>
      <c r="AN53" s="48" t="s">
        <v>395</v>
      </c>
      <c r="AO53" s="48" t="str">
        <f t="shared" si="9"/>
        <v>25_3</v>
      </c>
      <c r="AP53" s="50">
        <f t="shared" si="13"/>
        <v>14.06</v>
      </c>
      <c r="AQ53" s="50">
        <f t="shared" si="14"/>
        <v>14.48</v>
      </c>
      <c r="AR53" s="469">
        <f t="shared" si="15"/>
        <v>14.48</v>
      </c>
      <c r="AS53" s="29"/>
      <c r="AT53" s="121"/>
      <c r="AU53" s="5"/>
      <c r="AV53" s="5"/>
      <c r="AW53" s="50"/>
      <c r="AX53" s="129"/>
      <c r="AY53" s="31"/>
    </row>
    <row r="54" spans="1:51" x14ac:dyDescent="0.15">
      <c r="A54" s="48">
        <v>25</v>
      </c>
      <c r="B54" s="48">
        <v>3</v>
      </c>
      <c r="C54" s="48">
        <v>11</v>
      </c>
      <c r="D54" s="48">
        <f t="shared" si="11"/>
        <v>3</v>
      </c>
      <c r="E54" s="48" t="str">
        <f t="shared" si="12"/>
        <v>25_3</v>
      </c>
      <c r="F54" s="54">
        <v>12.78</v>
      </c>
      <c r="G54" s="48"/>
      <c r="H54" s="48">
        <v>25</v>
      </c>
      <c r="I54" s="48">
        <v>4</v>
      </c>
      <c r="J54" s="48">
        <v>12</v>
      </c>
      <c r="K54" s="48">
        <f t="shared" si="0"/>
        <v>4</v>
      </c>
      <c r="L54" s="48" t="str">
        <f t="shared" si="1"/>
        <v>25_4</v>
      </c>
      <c r="M54" s="54">
        <v>13.63</v>
      </c>
      <c r="N54" s="29"/>
      <c r="O54" s="48">
        <v>25</v>
      </c>
      <c r="P54" s="48">
        <v>4</v>
      </c>
      <c r="Q54" s="48">
        <v>12</v>
      </c>
      <c r="R54" s="48">
        <f t="shared" si="2"/>
        <v>4</v>
      </c>
      <c r="S54" s="48" t="str">
        <f t="shared" si="3"/>
        <v>25_4</v>
      </c>
      <c r="T54" s="54">
        <v>14.04</v>
      </c>
      <c r="U54" s="29"/>
      <c r="V54" s="48">
        <v>25</v>
      </c>
      <c r="W54" s="48">
        <v>4</v>
      </c>
      <c r="X54" s="48">
        <v>12</v>
      </c>
      <c r="Y54" s="48">
        <f t="shared" si="4"/>
        <v>4</v>
      </c>
      <c r="Z54" s="48" t="str">
        <f t="shared" si="5"/>
        <v>25_4</v>
      </c>
      <c r="AA54" s="54">
        <v>14.5</v>
      </c>
      <c r="AB54" s="483"/>
      <c r="AC54" s="48">
        <v>25</v>
      </c>
      <c r="AD54" s="48">
        <v>4</v>
      </c>
      <c r="AE54" s="48">
        <v>12</v>
      </c>
      <c r="AF54" s="48">
        <f t="shared" si="6"/>
        <v>4</v>
      </c>
      <c r="AG54" s="48" t="str">
        <f t="shared" si="7"/>
        <v>25_4</v>
      </c>
      <c r="AH54" s="48">
        <v>14.93</v>
      </c>
      <c r="AI54" s="483"/>
      <c r="AJ54" s="48">
        <v>25</v>
      </c>
      <c r="AK54" s="48">
        <v>4</v>
      </c>
      <c r="AL54" s="48">
        <v>12</v>
      </c>
      <c r="AM54" s="48">
        <f t="shared" si="8"/>
        <v>4</v>
      </c>
      <c r="AN54" s="48" t="s">
        <v>396</v>
      </c>
      <c r="AO54" s="48" t="str">
        <f t="shared" si="9"/>
        <v>25_4</v>
      </c>
      <c r="AP54" s="50">
        <f t="shared" si="13"/>
        <v>14.5</v>
      </c>
      <c r="AQ54" s="50">
        <f t="shared" si="14"/>
        <v>14.93</v>
      </c>
      <c r="AR54" s="469">
        <f t="shared" si="15"/>
        <v>14.93</v>
      </c>
      <c r="AS54" s="29"/>
      <c r="AT54" s="121"/>
      <c r="AU54" s="5"/>
      <c r="AV54" s="5"/>
      <c r="AW54" s="50"/>
      <c r="AX54" s="129"/>
      <c r="AY54" s="31"/>
    </row>
    <row r="55" spans="1:51" x14ac:dyDescent="0.15">
      <c r="A55" s="48">
        <v>25</v>
      </c>
      <c r="B55" s="48">
        <v>4</v>
      </c>
      <c r="C55" s="48">
        <v>12</v>
      </c>
      <c r="D55" s="48">
        <f t="shared" si="11"/>
        <v>4</v>
      </c>
      <c r="E55" s="48" t="str">
        <f t="shared" si="12"/>
        <v>25_4</v>
      </c>
      <c r="F55" s="54">
        <v>13.17</v>
      </c>
      <c r="G55" s="48"/>
      <c r="H55" s="48">
        <v>25</v>
      </c>
      <c r="I55" s="48">
        <v>5</v>
      </c>
      <c r="J55" s="48">
        <v>13</v>
      </c>
      <c r="K55" s="48">
        <f t="shared" si="0"/>
        <v>5</v>
      </c>
      <c r="L55" s="48" t="str">
        <f t="shared" si="1"/>
        <v>25_5</v>
      </c>
      <c r="M55" s="54">
        <v>14.09</v>
      </c>
      <c r="N55" s="29"/>
      <c r="O55" s="48">
        <v>25</v>
      </c>
      <c r="P55" s="48">
        <v>5</v>
      </c>
      <c r="Q55" s="48">
        <v>13</v>
      </c>
      <c r="R55" s="48">
        <f t="shared" si="2"/>
        <v>5</v>
      </c>
      <c r="S55" s="48" t="str">
        <f t="shared" si="3"/>
        <v>25_5</v>
      </c>
      <c r="T55" s="54">
        <v>14.52</v>
      </c>
      <c r="U55" s="29"/>
      <c r="V55" s="48">
        <v>25</v>
      </c>
      <c r="W55" s="48">
        <v>5</v>
      </c>
      <c r="X55" s="48">
        <v>13</v>
      </c>
      <c r="Y55" s="48">
        <f t="shared" si="4"/>
        <v>5</v>
      </c>
      <c r="Z55" s="48" t="str">
        <f t="shared" si="5"/>
        <v>25_5</v>
      </c>
      <c r="AA55" s="54">
        <v>14.99</v>
      </c>
      <c r="AB55" s="483"/>
      <c r="AC55" s="48">
        <v>25</v>
      </c>
      <c r="AD55" s="48">
        <v>5</v>
      </c>
      <c r="AE55" s="48">
        <v>13</v>
      </c>
      <c r="AF55" s="48">
        <f t="shared" si="6"/>
        <v>5</v>
      </c>
      <c r="AG55" s="48" t="str">
        <f t="shared" si="7"/>
        <v>25_5</v>
      </c>
      <c r="AH55" s="48">
        <v>15.44</v>
      </c>
      <c r="AI55" s="483"/>
      <c r="AJ55" s="48">
        <v>25</v>
      </c>
      <c r="AK55" s="48">
        <v>5</v>
      </c>
      <c r="AL55" s="48">
        <v>13</v>
      </c>
      <c r="AM55" s="48">
        <f t="shared" si="8"/>
        <v>5</v>
      </c>
      <c r="AN55" s="48" t="s">
        <v>397</v>
      </c>
      <c r="AO55" s="48" t="str">
        <f t="shared" si="9"/>
        <v>25_5</v>
      </c>
      <c r="AP55" s="50">
        <f t="shared" si="13"/>
        <v>14.99</v>
      </c>
      <c r="AQ55" s="50">
        <f t="shared" si="14"/>
        <v>15.44</v>
      </c>
      <c r="AR55" s="469">
        <f t="shared" si="15"/>
        <v>15.44</v>
      </c>
      <c r="AS55" s="29"/>
      <c r="AT55" s="121"/>
      <c r="AU55" s="5"/>
      <c r="AV55" s="5"/>
      <c r="AW55" s="50"/>
      <c r="AX55" s="129"/>
      <c r="AY55" s="31"/>
    </row>
    <row r="56" spans="1:51" x14ac:dyDescent="0.15">
      <c r="A56" s="48">
        <v>25</v>
      </c>
      <c r="B56" s="48">
        <v>5</v>
      </c>
      <c r="C56" s="48">
        <v>13</v>
      </c>
      <c r="D56" s="48">
        <f t="shared" si="11"/>
        <v>5</v>
      </c>
      <c r="E56" s="48" t="str">
        <f t="shared" si="12"/>
        <v>25_5</v>
      </c>
      <c r="F56" s="54">
        <v>13.62</v>
      </c>
      <c r="G56" s="48"/>
      <c r="H56" s="48">
        <v>25</v>
      </c>
      <c r="I56" s="48">
        <v>6</v>
      </c>
      <c r="J56" s="48">
        <v>14</v>
      </c>
      <c r="K56" s="48">
        <f t="shared" si="0"/>
        <v>6</v>
      </c>
      <c r="L56" s="48" t="str">
        <f t="shared" si="1"/>
        <v>25_6</v>
      </c>
      <c r="M56" s="54">
        <v>14.56</v>
      </c>
      <c r="N56" s="29"/>
      <c r="O56" s="48">
        <v>25</v>
      </c>
      <c r="P56" s="48">
        <v>6</v>
      </c>
      <c r="Q56" s="48">
        <v>14</v>
      </c>
      <c r="R56" s="48">
        <f t="shared" si="2"/>
        <v>6</v>
      </c>
      <c r="S56" s="48" t="str">
        <f t="shared" si="3"/>
        <v>25_6</v>
      </c>
      <c r="T56" s="54">
        <v>14.99</v>
      </c>
      <c r="U56" s="29"/>
      <c r="V56" s="48">
        <v>25</v>
      </c>
      <c r="W56" s="48">
        <v>6</v>
      </c>
      <c r="X56" s="48">
        <v>14</v>
      </c>
      <c r="Y56" s="48">
        <f t="shared" si="4"/>
        <v>6</v>
      </c>
      <c r="Z56" s="48" t="str">
        <f t="shared" si="5"/>
        <v>25_6</v>
      </c>
      <c r="AA56" s="54">
        <v>15.48</v>
      </c>
      <c r="AB56" s="483"/>
      <c r="AC56" s="48">
        <v>25</v>
      </c>
      <c r="AD56" s="48">
        <v>6</v>
      </c>
      <c r="AE56" s="48">
        <v>14</v>
      </c>
      <c r="AF56" s="48">
        <f t="shared" si="6"/>
        <v>6</v>
      </c>
      <c r="AG56" s="48" t="str">
        <f t="shared" si="7"/>
        <v>25_6</v>
      </c>
      <c r="AH56" s="48">
        <v>15.94</v>
      </c>
      <c r="AI56" s="483"/>
      <c r="AJ56" s="48">
        <v>25</v>
      </c>
      <c r="AK56" s="48">
        <v>6</v>
      </c>
      <c r="AL56" s="48">
        <v>14</v>
      </c>
      <c r="AM56" s="48">
        <f t="shared" si="8"/>
        <v>6</v>
      </c>
      <c r="AN56" s="48" t="s">
        <v>398</v>
      </c>
      <c r="AO56" s="48" t="str">
        <f t="shared" si="9"/>
        <v>25_6</v>
      </c>
      <c r="AP56" s="50">
        <f t="shared" si="13"/>
        <v>15.48</v>
      </c>
      <c r="AQ56" s="50">
        <f t="shared" si="14"/>
        <v>15.94</v>
      </c>
      <c r="AR56" s="469">
        <f t="shared" si="15"/>
        <v>15.94</v>
      </c>
      <c r="AS56" s="29"/>
      <c r="AT56" s="121"/>
      <c r="AU56" s="5"/>
      <c r="AV56" s="5"/>
      <c r="AW56" s="50"/>
      <c r="AX56" s="129"/>
      <c r="AY56" s="31"/>
    </row>
    <row r="57" spans="1:51" x14ac:dyDescent="0.15">
      <c r="A57" s="48">
        <v>25</v>
      </c>
      <c r="B57" s="48">
        <v>6</v>
      </c>
      <c r="C57" s="48">
        <v>14</v>
      </c>
      <c r="D57" s="48">
        <f t="shared" si="11"/>
        <v>6</v>
      </c>
      <c r="E57" s="48" t="str">
        <f t="shared" si="12"/>
        <v>25_6</v>
      </c>
      <c r="F57" s="54">
        <v>14.06</v>
      </c>
      <c r="G57" s="48"/>
      <c r="H57" s="48">
        <v>25</v>
      </c>
      <c r="I57" s="48">
        <v>7</v>
      </c>
      <c r="J57" s="48">
        <v>15</v>
      </c>
      <c r="K57" s="48">
        <f t="shared" si="0"/>
        <v>7</v>
      </c>
      <c r="L57" s="48" t="str">
        <f t="shared" si="1"/>
        <v>25_7</v>
      </c>
      <c r="M57" s="54">
        <v>14.98</v>
      </c>
      <c r="N57" s="5"/>
      <c r="O57" s="48">
        <v>25</v>
      </c>
      <c r="P57" s="48">
        <v>7</v>
      </c>
      <c r="Q57" s="48">
        <v>15</v>
      </c>
      <c r="R57" s="48">
        <f t="shared" si="2"/>
        <v>7</v>
      </c>
      <c r="S57" s="48" t="str">
        <f t="shared" si="3"/>
        <v>25_7</v>
      </c>
      <c r="T57" s="54">
        <v>15.43</v>
      </c>
      <c r="U57" s="5"/>
      <c r="V57" s="48">
        <v>25</v>
      </c>
      <c r="W57" s="48">
        <v>7</v>
      </c>
      <c r="X57" s="48">
        <v>15</v>
      </c>
      <c r="Y57" s="48">
        <f t="shared" si="4"/>
        <v>7</v>
      </c>
      <c r="Z57" s="48" t="str">
        <f t="shared" si="5"/>
        <v>25_7</v>
      </c>
      <c r="AA57" s="54">
        <v>15.93</v>
      </c>
      <c r="AB57" s="483"/>
      <c r="AC57" s="48">
        <v>25</v>
      </c>
      <c r="AD57" s="48">
        <v>7</v>
      </c>
      <c r="AE57" s="48">
        <v>15</v>
      </c>
      <c r="AF57" s="48">
        <f t="shared" si="6"/>
        <v>7</v>
      </c>
      <c r="AG57" s="48" t="str">
        <f t="shared" si="7"/>
        <v>25_7</v>
      </c>
      <c r="AH57" s="48">
        <v>16.41</v>
      </c>
      <c r="AI57" s="483"/>
      <c r="AJ57" s="48">
        <v>25</v>
      </c>
      <c r="AK57" s="48">
        <v>7</v>
      </c>
      <c r="AL57" s="48">
        <v>15</v>
      </c>
      <c r="AM57" s="48">
        <f t="shared" si="8"/>
        <v>7</v>
      </c>
      <c r="AN57" s="48" t="s">
        <v>399</v>
      </c>
      <c r="AO57" s="48" t="str">
        <f t="shared" si="9"/>
        <v>25_7</v>
      </c>
      <c r="AP57" s="50">
        <f t="shared" si="13"/>
        <v>15.93</v>
      </c>
      <c r="AQ57" s="50">
        <f t="shared" si="14"/>
        <v>16.41</v>
      </c>
      <c r="AR57" s="469">
        <f t="shared" si="15"/>
        <v>16.41</v>
      </c>
      <c r="AS57" s="29"/>
      <c r="AT57" s="121"/>
      <c r="AU57" s="5"/>
      <c r="AV57" s="5"/>
      <c r="AW57" s="4"/>
      <c r="AX57" s="6"/>
    </row>
    <row r="58" spans="1:51" x14ac:dyDescent="0.15">
      <c r="A58" s="48">
        <v>25</v>
      </c>
      <c r="B58" s="48">
        <v>7</v>
      </c>
      <c r="C58" s="48">
        <v>15</v>
      </c>
      <c r="D58" s="48">
        <f t="shared" si="11"/>
        <v>7</v>
      </c>
      <c r="E58" s="48" t="str">
        <f t="shared" si="12"/>
        <v>25_7</v>
      </c>
      <c r="F58" s="54">
        <v>14.48</v>
      </c>
      <c r="G58" s="48"/>
      <c r="H58" s="48">
        <v>25</v>
      </c>
      <c r="I58" s="48">
        <v>8</v>
      </c>
      <c r="J58" s="48">
        <v>16</v>
      </c>
      <c r="K58" s="48">
        <f t="shared" si="0"/>
        <v>8</v>
      </c>
      <c r="L58" s="48" t="str">
        <f t="shared" si="1"/>
        <v>25_8</v>
      </c>
      <c r="M58" s="54">
        <v>15.46</v>
      </c>
      <c r="N58" s="5"/>
      <c r="O58" s="48">
        <v>25</v>
      </c>
      <c r="P58" s="48">
        <v>8</v>
      </c>
      <c r="Q58" s="48">
        <v>16</v>
      </c>
      <c r="R58" s="48">
        <f t="shared" si="2"/>
        <v>8</v>
      </c>
      <c r="S58" s="48" t="str">
        <f t="shared" si="3"/>
        <v>25_8</v>
      </c>
      <c r="T58" s="54">
        <v>15.93</v>
      </c>
      <c r="U58" s="5"/>
      <c r="V58" s="48">
        <v>25</v>
      </c>
      <c r="W58" s="48">
        <v>8</v>
      </c>
      <c r="X58" s="48">
        <v>16</v>
      </c>
      <c r="Y58" s="48">
        <f t="shared" si="4"/>
        <v>8</v>
      </c>
      <c r="Z58" s="48" t="str">
        <f t="shared" si="5"/>
        <v>25_8</v>
      </c>
      <c r="AA58" s="54">
        <v>16.440000000000001</v>
      </c>
      <c r="AB58" s="483"/>
      <c r="AC58" s="48">
        <v>25</v>
      </c>
      <c r="AD58" s="48">
        <v>8</v>
      </c>
      <c r="AE58" s="48">
        <v>16</v>
      </c>
      <c r="AF58" s="48">
        <f t="shared" si="6"/>
        <v>8</v>
      </c>
      <c r="AG58" s="48" t="str">
        <f t="shared" si="7"/>
        <v>25_8</v>
      </c>
      <c r="AH58" s="48">
        <v>16.940000000000001</v>
      </c>
      <c r="AI58" s="483"/>
      <c r="AJ58" s="48">
        <v>25</v>
      </c>
      <c r="AK58" s="48">
        <v>8</v>
      </c>
      <c r="AL58" s="48">
        <v>16</v>
      </c>
      <c r="AM58" s="48">
        <f t="shared" si="8"/>
        <v>8</v>
      </c>
      <c r="AN58" s="48" t="s">
        <v>400</v>
      </c>
      <c r="AO58" s="48" t="str">
        <f t="shared" si="9"/>
        <v>25_8</v>
      </c>
      <c r="AP58" s="50">
        <f t="shared" si="13"/>
        <v>16.440000000000001</v>
      </c>
      <c r="AQ58" s="50">
        <f t="shared" si="14"/>
        <v>16.940000000000001</v>
      </c>
      <c r="AR58" s="469">
        <f t="shared" si="15"/>
        <v>16.940000000000001</v>
      </c>
      <c r="AS58" s="5"/>
      <c r="AT58" s="5"/>
      <c r="AU58" s="5"/>
      <c r="AV58" s="5"/>
      <c r="AW58" s="4"/>
      <c r="AX58" s="6"/>
    </row>
    <row r="59" spans="1:51" x14ac:dyDescent="0.15">
      <c r="A59" s="48">
        <v>25</v>
      </c>
      <c r="B59" s="48">
        <v>8</v>
      </c>
      <c r="C59" s="48">
        <v>16</v>
      </c>
      <c r="D59" s="48">
        <f t="shared" si="11"/>
        <v>8</v>
      </c>
      <c r="E59" s="48" t="str">
        <f t="shared" si="12"/>
        <v>25_8</v>
      </c>
      <c r="F59" s="54">
        <v>14.94</v>
      </c>
      <c r="G59" s="48"/>
      <c r="H59" s="48">
        <v>25</v>
      </c>
      <c r="I59" s="48">
        <v>9</v>
      </c>
      <c r="J59" s="48">
        <v>17</v>
      </c>
      <c r="K59" s="48">
        <f t="shared" si="0"/>
        <v>9</v>
      </c>
      <c r="L59" s="48" t="str">
        <f t="shared" si="1"/>
        <v>25_9</v>
      </c>
      <c r="M59" s="54">
        <v>15.85</v>
      </c>
      <c r="N59" s="5"/>
      <c r="O59" s="48">
        <v>25</v>
      </c>
      <c r="P59" s="48">
        <v>9</v>
      </c>
      <c r="Q59" s="48">
        <v>17</v>
      </c>
      <c r="R59" s="48">
        <f t="shared" si="2"/>
        <v>9</v>
      </c>
      <c r="S59" s="48" t="str">
        <f t="shared" si="3"/>
        <v>25_9</v>
      </c>
      <c r="T59" s="54">
        <v>16.329999999999998</v>
      </c>
      <c r="U59" s="5"/>
      <c r="V59" s="48">
        <v>25</v>
      </c>
      <c r="W59" s="48">
        <v>9</v>
      </c>
      <c r="X59" s="48">
        <v>17</v>
      </c>
      <c r="Y59" s="48">
        <f t="shared" si="4"/>
        <v>9</v>
      </c>
      <c r="Z59" s="48" t="str">
        <f t="shared" si="5"/>
        <v>25_9</v>
      </c>
      <c r="AA59" s="54">
        <v>16.86</v>
      </c>
      <c r="AB59" s="483"/>
      <c r="AC59" s="48">
        <v>25</v>
      </c>
      <c r="AD59" s="48">
        <v>9</v>
      </c>
      <c r="AE59" s="48">
        <v>17</v>
      </c>
      <c r="AF59" s="48">
        <f t="shared" si="6"/>
        <v>9</v>
      </c>
      <c r="AG59" s="48" t="str">
        <f t="shared" si="7"/>
        <v>25_9</v>
      </c>
      <c r="AH59" s="48">
        <v>17.37</v>
      </c>
      <c r="AI59" s="483"/>
      <c r="AJ59" s="48">
        <v>25</v>
      </c>
      <c r="AK59" s="48">
        <v>9</v>
      </c>
      <c r="AL59" s="48">
        <v>17</v>
      </c>
      <c r="AM59" s="48">
        <f t="shared" si="8"/>
        <v>9</v>
      </c>
      <c r="AN59" s="48" t="s">
        <v>401</v>
      </c>
      <c r="AO59" s="48" t="str">
        <f t="shared" si="9"/>
        <v>25_9</v>
      </c>
      <c r="AP59" s="50">
        <f t="shared" si="13"/>
        <v>16.86</v>
      </c>
      <c r="AQ59" s="50">
        <f t="shared" si="14"/>
        <v>17.37</v>
      </c>
      <c r="AR59" s="469">
        <f t="shared" si="15"/>
        <v>17.37</v>
      </c>
      <c r="AS59" s="5"/>
      <c r="AT59" s="5"/>
      <c r="AU59" s="5"/>
      <c r="AV59" s="5"/>
      <c r="AW59" s="5"/>
      <c r="AX59" s="6"/>
    </row>
    <row r="60" spans="1:51" x14ac:dyDescent="0.15">
      <c r="A60" s="48">
        <v>25</v>
      </c>
      <c r="B60" s="48">
        <v>9</v>
      </c>
      <c r="C60" s="48">
        <v>17</v>
      </c>
      <c r="D60" s="48">
        <f t="shared" si="11"/>
        <v>9</v>
      </c>
      <c r="E60" s="48" t="str">
        <f t="shared" si="12"/>
        <v>25_9</v>
      </c>
      <c r="F60" s="54">
        <v>15.32</v>
      </c>
      <c r="G60" s="48"/>
      <c r="H60" s="48">
        <v>30</v>
      </c>
      <c r="I60" s="48" t="s">
        <v>35</v>
      </c>
      <c r="J60" s="48">
        <v>6</v>
      </c>
      <c r="K60" s="48" t="str">
        <f t="shared" si="0"/>
        <v>Aanloopperiodiek_0</v>
      </c>
      <c r="L60" s="48" t="str">
        <f t="shared" si="1"/>
        <v>30_Aanloopperiodiek_0</v>
      </c>
      <c r="M60" s="54">
        <v>11.56</v>
      </c>
      <c r="N60" s="36"/>
      <c r="O60" s="48">
        <v>30</v>
      </c>
      <c r="P60" s="48" t="s">
        <v>35</v>
      </c>
      <c r="Q60" s="48">
        <v>6</v>
      </c>
      <c r="R60" s="48" t="str">
        <f t="shared" si="2"/>
        <v>Aanloopperiodiek_0</v>
      </c>
      <c r="S60" s="48" t="str">
        <f t="shared" si="3"/>
        <v>30_Aanloopperiodiek_0</v>
      </c>
      <c r="T60" s="54">
        <v>11.9</v>
      </c>
      <c r="U60" s="36"/>
      <c r="V60" s="48">
        <v>30</v>
      </c>
      <c r="W60" s="48" t="s">
        <v>35</v>
      </c>
      <c r="X60" s="48">
        <v>6</v>
      </c>
      <c r="Y60" s="48" t="str">
        <f t="shared" si="4"/>
        <v>Aanloopperiodiek_0</v>
      </c>
      <c r="Z60" s="48" t="str">
        <f t="shared" si="5"/>
        <v>30_Aanloopperiodiek_0</v>
      </c>
      <c r="AA60" s="54" t="s">
        <v>353</v>
      </c>
      <c r="AB60" s="483"/>
      <c r="AC60" s="48">
        <v>30</v>
      </c>
      <c r="AD60" s="48" t="s">
        <v>35</v>
      </c>
      <c r="AE60" s="48">
        <v>6</v>
      </c>
      <c r="AF60" s="48" t="str">
        <f t="shared" si="6"/>
        <v>Aanloopperiodiek_0</v>
      </c>
      <c r="AG60" s="48" t="str">
        <f t="shared" si="7"/>
        <v>30_Aanloopperiodiek_0</v>
      </c>
      <c r="AH60" s="48" t="s">
        <v>353</v>
      </c>
      <c r="AI60" s="483"/>
      <c r="AJ60" s="48">
        <v>30</v>
      </c>
      <c r="AK60" s="48" t="s">
        <v>35</v>
      </c>
      <c r="AL60" s="48">
        <v>6</v>
      </c>
      <c r="AM60" s="48" t="str">
        <f t="shared" si="8"/>
        <v>Aanloopperiodiek_0</v>
      </c>
      <c r="AN60" s="48" t="s">
        <v>402</v>
      </c>
      <c r="AO60" s="48" t="str">
        <f t="shared" si="9"/>
        <v>30_Aanloopperiodiek_0</v>
      </c>
      <c r="AP60" s="50" t="str">
        <f t="shared" si="13"/>
        <v>vervalt</v>
      </c>
      <c r="AQ60" s="50" t="str">
        <f t="shared" si="14"/>
        <v>vervalt</v>
      </c>
      <c r="AR60" s="469" t="str">
        <f t="shared" si="15"/>
        <v>vervalt</v>
      </c>
      <c r="AS60" s="36"/>
      <c r="AT60" s="36"/>
      <c r="AU60" s="5"/>
      <c r="AV60" s="5"/>
      <c r="AW60" s="38"/>
      <c r="AX60" s="132"/>
      <c r="AY60" s="33"/>
    </row>
    <row r="61" spans="1:51" x14ac:dyDescent="0.15">
      <c r="A61" s="48">
        <v>30</v>
      </c>
      <c r="B61" s="48" t="s">
        <v>35</v>
      </c>
      <c r="C61" s="48">
        <v>6</v>
      </c>
      <c r="D61" s="48" t="str">
        <f t="shared" si="11"/>
        <v>Aanloopperiodiek_0</v>
      </c>
      <c r="E61" s="48" t="str">
        <f t="shared" si="12"/>
        <v>30_Aanloopperiodiek_0</v>
      </c>
      <c r="F61" s="54">
        <v>11.17</v>
      </c>
      <c r="G61" s="48"/>
      <c r="H61" s="48">
        <v>30</v>
      </c>
      <c r="I61" s="48" t="s">
        <v>36</v>
      </c>
      <c r="J61" s="48">
        <v>7</v>
      </c>
      <c r="K61" s="48" t="str">
        <f t="shared" si="0"/>
        <v>Aanloopperiodiek_1</v>
      </c>
      <c r="L61" s="48" t="str">
        <f t="shared" si="1"/>
        <v>30_Aanloopperiodiek_1</v>
      </c>
      <c r="M61" s="54">
        <v>11.86</v>
      </c>
      <c r="N61" s="38"/>
      <c r="O61" s="48">
        <v>30</v>
      </c>
      <c r="P61" s="48" t="s">
        <v>36</v>
      </c>
      <c r="Q61" s="48">
        <v>7</v>
      </c>
      <c r="R61" s="48" t="str">
        <f t="shared" si="2"/>
        <v>Aanloopperiodiek_1</v>
      </c>
      <c r="S61" s="48" t="str">
        <f t="shared" si="3"/>
        <v>30_Aanloopperiodiek_1</v>
      </c>
      <c r="T61" s="54">
        <v>12.22</v>
      </c>
      <c r="U61" s="38"/>
      <c r="V61" s="48">
        <v>30</v>
      </c>
      <c r="W61" s="48" t="s">
        <v>36</v>
      </c>
      <c r="X61" s="48">
        <v>7</v>
      </c>
      <c r="Y61" s="48" t="str">
        <f t="shared" si="4"/>
        <v>Aanloopperiodiek_1</v>
      </c>
      <c r="Z61" s="48" t="str">
        <f t="shared" si="5"/>
        <v>30_Aanloopperiodiek_1</v>
      </c>
      <c r="AA61" s="54" t="s">
        <v>353</v>
      </c>
      <c r="AB61" s="483"/>
      <c r="AC61" s="48">
        <v>30</v>
      </c>
      <c r="AD61" s="48" t="s">
        <v>36</v>
      </c>
      <c r="AE61" s="48">
        <v>7</v>
      </c>
      <c r="AF61" s="48" t="str">
        <f t="shared" si="6"/>
        <v>Aanloopperiodiek_1</v>
      </c>
      <c r="AG61" s="48" t="str">
        <f t="shared" si="7"/>
        <v>30_Aanloopperiodiek_1</v>
      </c>
      <c r="AH61" s="48" t="s">
        <v>353</v>
      </c>
      <c r="AI61" s="483"/>
      <c r="AJ61" s="48">
        <v>30</v>
      </c>
      <c r="AK61" s="48" t="s">
        <v>36</v>
      </c>
      <c r="AL61" s="48">
        <v>7</v>
      </c>
      <c r="AM61" s="48" t="str">
        <f t="shared" si="8"/>
        <v>Aanloopperiodiek_1</v>
      </c>
      <c r="AN61" s="48" t="s">
        <v>403</v>
      </c>
      <c r="AO61" s="48" t="str">
        <f t="shared" si="9"/>
        <v>30_Aanloopperiodiek_1</v>
      </c>
      <c r="AP61" s="50" t="str">
        <f t="shared" si="13"/>
        <v>vervalt</v>
      </c>
      <c r="AQ61" s="50" t="str">
        <f t="shared" si="14"/>
        <v>vervalt</v>
      </c>
      <c r="AR61" s="469" t="str">
        <f t="shared" si="15"/>
        <v>vervalt</v>
      </c>
      <c r="AS61" s="38"/>
      <c r="AT61" s="38"/>
      <c r="AU61" s="125"/>
      <c r="AV61" s="125"/>
      <c r="AW61" s="38"/>
      <c r="AX61" s="133"/>
      <c r="AY61" s="37"/>
    </row>
    <row r="62" spans="1:51" x14ac:dyDescent="0.15">
      <c r="A62" s="48">
        <v>30</v>
      </c>
      <c r="B62" s="48" t="s">
        <v>36</v>
      </c>
      <c r="C62" s="48">
        <v>7</v>
      </c>
      <c r="D62" s="48" t="str">
        <f t="shared" si="11"/>
        <v>Aanloopperiodiek_1</v>
      </c>
      <c r="E62" s="48" t="str">
        <f t="shared" si="12"/>
        <v>30_Aanloopperiodiek_1</v>
      </c>
      <c r="F62" s="54">
        <v>11.46</v>
      </c>
      <c r="G62" s="48"/>
      <c r="H62" s="48">
        <v>30</v>
      </c>
      <c r="I62" s="48">
        <v>0</v>
      </c>
      <c r="J62" s="48">
        <v>8</v>
      </c>
      <c r="K62" s="48">
        <f t="shared" si="0"/>
        <v>0</v>
      </c>
      <c r="L62" s="48" t="str">
        <f t="shared" si="1"/>
        <v>30_0</v>
      </c>
      <c r="M62" s="54">
        <v>12.16</v>
      </c>
      <c r="N62" s="29"/>
      <c r="O62" s="48">
        <v>30</v>
      </c>
      <c r="P62" s="48">
        <v>0</v>
      </c>
      <c r="Q62" s="48">
        <v>8</v>
      </c>
      <c r="R62" s="48">
        <f t="shared" si="2"/>
        <v>0</v>
      </c>
      <c r="S62" s="48" t="str">
        <f t="shared" si="3"/>
        <v>30_0</v>
      </c>
      <c r="T62" s="54">
        <v>12.52</v>
      </c>
      <c r="U62" s="29"/>
      <c r="V62" s="48">
        <v>30</v>
      </c>
      <c r="W62" s="48" t="s">
        <v>354</v>
      </c>
      <c r="X62" s="48">
        <v>8</v>
      </c>
      <c r="Y62" s="48" t="str">
        <f t="shared" si="4"/>
        <v>zij-instroomperiodiek</v>
      </c>
      <c r="Z62" s="48" t="str">
        <f t="shared" si="5"/>
        <v>30_zij-instroomperiodiek</v>
      </c>
      <c r="AA62" s="54">
        <v>12.94</v>
      </c>
      <c r="AB62" s="483"/>
      <c r="AC62" s="48">
        <v>30</v>
      </c>
      <c r="AD62" s="48" t="s">
        <v>354</v>
      </c>
      <c r="AE62" s="48">
        <v>8</v>
      </c>
      <c r="AF62" s="48" t="str">
        <f t="shared" si="6"/>
        <v>zij-instroomperiodiek</v>
      </c>
      <c r="AG62" s="48" t="str">
        <f t="shared" si="7"/>
        <v>30_zij-instroomperiodiek</v>
      </c>
      <c r="AH62" s="48">
        <v>13.33</v>
      </c>
      <c r="AI62" s="483"/>
      <c r="AJ62" s="48">
        <v>30</v>
      </c>
      <c r="AK62" s="48" t="s">
        <v>354</v>
      </c>
      <c r="AL62" s="48">
        <v>8</v>
      </c>
      <c r="AM62" s="48" t="str">
        <f t="shared" si="8"/>
        <v>zij-instroomperiodiek</v>
      </c>
      <c r="AN62" s="48" t="s">
        <v>404</v>
      </c>
      <c r="AO62" s="48" t="str">
        <f t="shared" si="9"/>
        <v>30_zij-instroomperiodiek</v>
      </c>
      <c r="AP62" s="50">
        <f t="shared" si="13"/>
        <v>12.94</v>
      </c>
      <c r="AQ62" s="50">
        <f t="shared" si="14"/>
        <v>13.33</v>
      </c>
      <c r="AR62" s="469">
        <f t="shared" si="15"/>
        <v>13.33</v>
      </c>
      <c r="AS62" s="29"/>
      <c r="AT62" s="121"/>
      <c r="AU62" s="5"/>
      <c r="AV62" s="5"/>
      <c r="AW62" s="4"/>
      <c r="AX62" s="129"/>
      <c r="AY62" s="31"/>
    </row>
    <row r="63" spans="1:51" x14ac:dyDescent="0.15">
      <c r="A63" s="48">
        <v>30</v>
      </c>
      <c r="B63" s="48">
        <v>0</v>
      </c>
      <c r="C63" s="48">
        <v>8</v>
      </c>
      <c r="D63" s="48">
        <f t="shared" si="11"/>
        <v>0</v>
      </c>
      <c r="E63" s="48" t="str">
        <f t="shared" si="12"/>
        <v>30_0</v>
      </c>
      <c r="F63" s="54">
        <v>11.75</v>
      </c>
      <c r="G63" s="48"/>
      <c r="H63" s="48">
        <v>30</v>
      </c>
      <c r="I63" s="48">
        <v>1</v>
      </c>
      <c r="J63" s="48">
        <v>9</v>
      </c>
      <c r="K63" s="48">
        <f t="shared" si="0"/>
        <v>1</v>
      </c>
      <c r="L63" s="48" t="str">
        <f t="shared" si="1"/>
        <v>30_1</v>
      </c>
      <c r="M63" s="54">
        <v>12.48</v>
      </c>
      <c r="N63" s="29"/>
      <c r="O63" s="48">
        <v>30</v>
      </c>
      <c r="P63" s="48">
        <v>1</v>
      </c>
      <c r="Q63" s="48">
        <v>9</v>
      </c>
      <c r="R63" s="48">
        <f t="shared" si="2"/>
        <v>1</v>
      </c>
      <c r="S63" s="48" t="str">
        <f t="shared" si="3"/>
        <v>30_1</v>
      </c>
      <c r="T63" s="54">
        <v>12.86</v>
      </c>
      <c r="U63" s="29"/>
      <c r="V63" s="48">
        <v>30</v>
      </c>
      <c r="W63" s="48">
        <v>1</v>
      </c>
      <c r="X63" s="48">
        <v>9</v>
      </c>
      <c r="Y63" s="48">
        <f t="shared" si="4"/>
        <v>1</v>
      </c>
      <c r="Z63" s="48" t="str">
        <f t="shared" si="5"/>
        <v>30_1</v>
      </c>
      <c r="AA63" s="54">
        <v>13.27</v>
      </c>
      <c r="AB63" s="483"/>
      <c r="AC63" s="48">
        <v>30</v>
      </c>
      <c r="AD63" s="48">
        <v>1</v>
      </c>
      <c r="AE63" s="48">
        <v>9</v>
      </c>
      <c r="AF63" s="48">
        <f t="shared" si="6"/>
        <v>1</v>
      </c>
      <c r="AG63" s="48" t="str">
        <f t="shared" si="7"/>
        <v>30_1</v>
      </c>
      <c r="AH63" s="48">
        <v>13.67</v>
      </c>
      <c r="AI63" s="483"/>
      <c r="AJ63" s="48">
        <v>30</v>
      </c>
      <c r="AK63" s="48">
        <v>1</v>
      </c>
      <c r="AL63" s="48">
        <v>9</v>
      </c>
      <c r="AM63" s="48">
        <f t="shared" si="8"/>
        <v>1</v>
      </c>
      <c r="AN63" s="48" t="s">
        <v>405</v>
      </c>
      <c r="AO63" s="48" t="str">
        <f t="shared" si="9"/>
        <v>30_1</v>
      </c>
      <c r="AP63" s="50">
        <f t="shared" si="13"/>
        <v>13.27</v>
      </c>
      <c r="AQ63" s="50">
        <f t="shared" si="14"/>
        <v>13.67</v>
      </c>
      <c r="AR63" s="469">
        <f t="shared" si="15"/>
        <v>13.67</v>
      </c>
      <c r="AS63" s="29"/>
      <c r="AT63" s="121"/>
      <c r="AU63" s="5"/>
      <c r="AV63" s="5"/>
      <c r="AW63" s="4"/>
      <c r="AX63" s="129"/>
      <c r="AY63" s="31"/>
    </row>
    <row r="64" spans="1:51" x14ac:dyDescent="0.15">
      <c r="A64" s="48">
        <v>30</v>
      </c>
      <c r="B64" s="48">
        <v>1</v>
      </c>
      <c r="C64" s="48">
        <v>9</v>
      </c>
      <c r="D64" s="48">
        <f t="shared" si="11"/>
        <v>1</v>
      </c>
      <c r="E64" s="48" t="str">
        <f t="shared" si="12"/>
        <v>30_1</v>
      </c>
      <c r="F64" s="54">
        <v>12.06</v>
      </c>
      <c r="G64" s="48"/>
      <c r="H64" s="48">
        <v>30</v>
      </c>
      <c r="I64" s="48">
        <v>2</v>
      </c>
      <c r="J64" s="48">
        <v>10</v>
      </c>
      <c r="K64" s="48">
        <f t="shared" si="0"/>
        <v>2</v>
      </c>
      <c r="L64" s="48" t="str">
        <f t="shared" si="1"/>
        <v>30_2</v>
      </c>
      <c r="M64" s="54">
        <v>12.83</v>
      </c>
      <c r="N64" s="29"/>
      <c r="O64" s="48">
        <v>30</v>
      </c>
      <c r="P64" s="48">
        <v>2</v>
      </c>
      <c r="Q64" s="48">
        <v>10</v>
      </c>
      <c r="R64" s="48">
        <f t="shared" si="2"/>
        <v>2</v>
      </c>
      <c r="S64" s="48" t="str">
        <f t="shared" si="3"/>
        <v>30_2</v>
      </c>
      <c r="T64" s="54">
        <v>13.22</v>
      </c>
      <c r="U64" s="29"/>
      <c r="V64" s="48">
        <v>30</v>
      </c>
      <c r="W64" s="48">
        <v>2</v>
      </c>
      <c r="X64" s="48">
        <v>10</v>
      </c>
      <c r="Y64" s="48">
        <f t="shared" si="4"/>
        <v>2</v>
      </c>
      <c r="Z64" s="48" t="str">
        <f t="shared" si="5"/>
        <v>30_2</v>
      </c>
      <c r="AA64" s="54">
        <v>13.64</v>
      </c>
      <c r="AB64" s="483"/>
      <c r="AC64" s="48">
        <v>30</v>
      </c>
      <c r="AD64" s="48">
        <v>2</v>
      </c>
      <c r="AE64" s="48">
        <v>10</v>
      </c>
      <c r="AF64" s="48">
        <f t="shared" si="6"/>
        <v>2</v>
      </c>
      <c r="AG64" s="48" t="str">
        <f t="shared" si="7"/>
        <v>30_2</v>
      </c>
      <c r="AH64" s="48">
        <v>14.05</v>
      </c>
      <c r="AI64" s="483"/>
      <c r="AJ64" s="48">
        <v>30</v>
      </c>
      <c r="AK64" s="48">
        <v>2</v>
      </c>
      <c r="AL64" s="48">
        <v>10</v>
      </c>
      <c r="AM64" s="48">
        <f t="shared" si="8"/>
        <v>2</v>
      </c>
      <c r="AN64" s="48" t="s">
        <v>406</v>
      </c>
      <c r="AO64" s="48" t="str">
        <f t="shared" si="9"/>
        <v>30_2</v>
      </c>
      <c r="AP64" s="50">
        <f t="shared" si="13"/>
        <v>13.64</v>
      </c>
      <c r="AQ64" s="50">
        <f t="shared" si="14"/>
        <v>14.05</v>
      </c>
      <c r="AR64" s="469">
        <f t="shared" si="15"/>
        <v>14.05</v>
      </c>
      <c r="AS64" s="29"/>
      <c r="AT64" s="121"/>
      <c r="AU64" s="5"/>
      <c r="AV64" s="5"/>
      <c r="AW64" s="50"/>
      <c r="AX64" s="129"/>
      <c r="AY64" s="31"/>
    </row>
    <row r="65" spans="1:51" x14ac:dyDescent="0.15">
      <c r="A65" s="48">
        <v>30</v>
      </c>
      <c r="B65" s="48">
        <v>2</v>
      </c>
      <c r="C65" s="48">
        <v>10</v>
      </c>
      <c r="D65" s="48">
        <f t="shared" si="11"/>
        <v>2</v>
      </c>
      <c r="E65" s="48" t="str">
        <f t="shared" si="12"/>
        <v>30_2</v>
      </c>
      <c r="F65" s="54">
        <v>12.4</v>
      </c>
      <c r="G65" s="48"/>
      <c r="H65" s="48">
        <v>30</v>
      </c>
      <c r="I65" s="48">
        <v>3</v>
      </c>
      <c r="J65" s="48">
        <v>11</v>
      </c>
      <c r="K65" s="48">
        <f t="shared" si="0"/>
        <v>3</v>
      </c>
      <c r="L65" s="48" t="str">
        <f t="shared" si="1"/>
        <v>30_3</v>
      </c>
      <c r="M65" s="54">
        <v>13.22</v>
      </c>
      <c r="N65" s="29"/>
      <c r="O65" s="48">
        <v>30</v>
      </c>
      <c r="P65" s="48">
        <v>3</v>
      </c>
      <c r="Q65" s="48">
        <v>11</v>
      </c>
      <c r="R65" s="48">
        <f t="shared" si="2"/>
        <v>3</v>
      </c>
      <c r="S65" s="48" t="str">
        <f t="shared" si="3"/>
        <v>30_3</v>
      </c>
      <c r="T65" s="54">
        <v>13.62</v>
      </c>
      <c r="U65" s="29"/>
      <c r="V65" s="48">
        <v>30</v>
      </c>
      <c r="W65" s="48">
        <v>3</v>
      </c>
      <c r="X65" s="48">
        <v>11</v>
      </c>
      <c r="Y65" s="48">
        <f t="shared" si="4"/>
        <v>3</v>
      </c>
      <c r="Z65" s="48" t="str">
        <f t="shared" si="5"/>
        <v>30_3</v>
      </c>
      <c r="AA65" s="54">
        <v>14.06</v>
      </c>
      <c r="AB65" s="483"/>
      <c r="AC65" s="48">
        <v>30</v>
      </c>
      <c r="AD65" s="48">
        <v>3</v>
      </c>
      <c r="AE65" s="48">
        <v>11</v>
      </c>
      <c r="AF65" s="48">
        <f t="shared" si="6"/>
        <v>3</v>
      </c>
      <c r="AG65" s="48" t="str">
        <f t="shared" si="7"/>
        <v>30_3</v>
      </c>
      <c r="AH65" s="48">
        <v>14.48</v>
      </c>
      <c r="AI65" s="483"/>
      <c r="AJ65" s="48">
        <v>30</v>
      </c>
      <c r="AK65" s="48">
        <v>3</v>
      </c>
      <c r="AL65" s="48">
        <v>11</v>
      </c>
      <c r="AM65" s="48">
        <f t="shared" si="8"/>
        <v>3</v>
      </c>
      <c r="AN65" s="48" t="s">
        <v>407</v>
      </c>
      <c r="AO65" s="48" t="str">
        <f t="shared" si="9"/>
        <v>30_3</v>
      </c>
      <c r="AP65" s="50">
        <f t="shared" si="13"/>
        <v>14.06</v>
      </c>
      <c r="AQ65" s="50">
        <f t="shared" si="14"/>
        <v>14.48</v>
      </c>
      <c r="AR65" s="469">
        <f t="shared" si="15"/>
        <v>14.48</v>
      </c>
      <c r="AS65" s="29"/>
      <c r="AT65" s="121"/>
      <c r="AU65" s="5"/>
      <c r="AV65" s="5"/>
      <c r="AW65" s="50"/>
      <c r="AX65" s="129"/>
      <c r="AY65" s="31"/>
    </row>
    <row r="66" spans="1:51" x14ac:dyDescent="0.15">
      <c r="A66" s="48">
        <v>30</v>
      </c>
      <c r="B66" s="48">
        <v>3</v>
      </c>
      <c r="C66" s="48">
        <v>11</v>
      </c>
      <c r="D66" s="48">
        <f t="shared" si="11"/>
        <v>3</v>
      </c>
      <c r="E66" s="48" t="str">
        <f t="shared" si="12"/>
        <v>30_3</v>
      </c>
      <c r="F66" s="54">
        <v>12.78</v>
      </c>
      <c r="G66" s="48"/>
      <c r="H66" s="48">
        <v>30</v>
      </c>
      <c r="I66" s="48">
        <v>4</v>
      </c>
      <c r="J66" s="48">
        <v>12</v>
      </c>
      <c r="K66" s="48">
        <f t="shared" si="0"/>
        <v>4</v>
      </c>
      <c r="L66" s="48" t="str">
        <f t="shared" si="1"/>
        <v>30_4</v>
      </c>
      <c r="M66" s="54">
        <v>13.63</v>
      </c>
      <c r="N66" s="29"/>
      <c r="O66" s="48">
        <v>30</v>
      </c>
      <c r="P66" s="48">
        <v>4</v>
      </c>
      <c r="Q66" s="48">
        <v>12</v>
      </c>
      <c r="R66" s="48">
        <f t="shared" si="2"/>
        <v>4</v>
      </c>
      <c r="S66" s="48" t="str">
        <f t="shared" si="3"/>
        <v>30_4</v>
      </c>
      <c r="T66" s="54">
        <v>14.04</v>
      </c>
      <c r="U66" s="29"/>
      <c r="V66" s="48">
        <v>30</v>
      </c>
      <c r="W66" s="48">
        <v>4</v>
      </c>
      <c r="X66" s="48">
        <v>12</v>
      </c>
      <c r="Y66" s="48">
        <f t="shared" si="4"/>
        <v>4</v>
      </c>
      <c r="Z66" s="48" t="str">
        <f t="shared" si="5"/>
        <v>30_4</v>
      </c>
      <c r="AA66" s="54">
        <v>14.5</v>
      </c>
      <c r="AB66" s="483"/>
      <c r="AC66" s="48">
        <v>30</v>
      </c>
      <c r="AD66" s="48">
        <v>4</v>
      </c>
      <c r="AE66" s="48">
        <v>12</v>
      </c>
      <c r="AF66" s="48">
        <f t="shared" si="6"/>
        <v>4</v>
      </c>
      <c r="AG66" s="48" t="str">
        <f t="shared" si="7"/>
        <v>30_4</v>
      </c>
      <c r="AH66" s="48">
        <v>14.93</v>
      </c>
      <c r="AI66" s="483"/>
      <c r="AJ66" s="48">
        <v>30</v>
      </c>
      <c r="AK66" s="48">
        <v>4</v>
      </c>
      <c r="AL66" s="48">
        <v>12</v>
      </c>
      <c r="AM66" s="48">
        <f t="shared" si="8"/>
        <v>4</v>
      </c>
      <c r="AN66" s="48" t="s">
        <v>408</v>
      </c>
      <c r="AO66" s="48" t="str">
        <f t="shared" si="9"/>
        <v>30_4</v>
      </c>
      <c r="AP66" s="50">
        <f t="shared" si="13"/>
        <v>14.5</v>
      </c>
      <c r="AQ66" s="50">
        <f t="shared" si="14"/>
        <v>14.93</v>
      </c>
      <c r="AR66" s="469">
        <f t="shared" si="15"/>
        <v>14.93</v>
      </c>
      <c r="AS66" s="29"/>
      <c r="AT66" s="121"/>
      <c r="AU66" s="5"/>
      <c r="AV66" s="5"/>
      <c r="AW66" s="50"/>
      <c r="AX66" s="129"/>
      <c r="AY66" s="31"/>
    </row>
    <row r="67" spans="1:51" x14ac:dyDescent="0.15">
      <c r="A67" s="48">
        <v>30</v>
      </c>
      <c r="B67" s="48">
        <v>4</v>
      </c>
      <c r="C67" s="48">
        <v>12</v>
      </c>
      <c r="D67" s="48">
        <f t="shared" si="11"/>
        <v>4</v>
      </c>
      <c r="E67" s="48" t="str">
        <f t="shared" si="12"/>
        <v>30_4</v>
      </c>
      <c r="F67" s="54">
        <v>13.17</v>
      </c>
      <c r="G67" s="48"/>
      <c r="H67" s="48">
        <v>30</v>
      </c>
      <c r="I67" s="48">
        <v>5</v>
      </c>
      <c r="J67" s="48">
        <v>13</v>
      </c>
      <c r="K67" s="48">
        <f t="shared" si="0"/>
        <v>5</v>
      </c>
      <c r="L67" s="48" t="str">
        <f t="shared" si="1"/>
        <v>30_5</v>
      </c>
      <c r="M67" s="54">
        <v>14.09</v>
      </c>
      <c r="N67" s="29"/>
      <c r="O67" s="48">
        <v>30</v>
      </c>
      <c r="P67" s="48">
        <v>5</v>
      </c>
      <c r="Q67" s="48">
        <v>13</v>
      </c>
      <c r="R67" s="48">
        <f t="shared" si="2"/>
        <v>5</v>
      </c>
      <c r="S67" s="48" t="str">
        <f t="shared" si="3"/>
        <v>30_5</v>
      </c>
      <c r="T67" s="54">
        <v>14.52</v>
      </c>
      <c r="U67" s="29"/>
      <c r="V67" s="48">
        <v>30</v>
      </c>
      <c r="W67" s="48">
        <v>5</v>
      </c>
      <c r="X67" s="48">
        <v>13</v>
      </c>
      <c r="Y67" s="48">
        <f t="shared" si="4"/>
        <v>5</v>
      </c>
      <c r="Z67" s="48" t="str">
        <f t="shared" si="5"/>
        <v>30_5</v>
      </c>
      <c r="AA67" s="54">
        <v>14.99</v>
      </c>
      <c r="AB67" s="483"/>
      <c r="AC67" s="48">
        <v>30</v>
      </c>
      <c r="AD67" s="48">
        <v>5</v>
      </c>
      <c r="AE67" s="48">
        <v>13</v>
      </c>
      <c r="AF67" s="48">
        <f t="shared" si="6"/>
        <v>5</v>
      </c>
      <c r="AG67" s="48" t="str">
        <f t="shared" si="7"/>
        <v>30_5</v>
      </c>
      <c r="AH67" s="48">
        <v>15.44</v>
      </c>
      <c r="AI67" s="483"/>
      <c r="AJ67" s="48">
        <v>30</v>
      </c>
      <c r="AK67" s="48">
        <v>5</v>
      </c>
      <c r="AL67" s="48">
        <v>13</v>
      </c>
      <c r="AM67" s="48">
        <f t="shared" si="8"/>
        <v>5</v>
      </c>
      <c r="AN67" s="48" t="s">
        <v>409</v>
      </c>
      <c r="AO67" s="48" t="str">
        <f t="shared" si="9"/>
        <v>30_5</v>
      </c>
      <c r="AP67" s="50">
        <f t="shared" si="13"/>
        <v>14.99</v>
      </c>
      <c r="AQ67" s="50">
        <f t="shared" si="14"/>
        <v>15.44</v>
      </c>
      <c r="AR67" s="469">
        <f t="shared" si="15"/>
        <v>15.44</v>
      </c>
      <c r="AS67" s="29"/>
      <c r="AT67" s="121"/>
      <c r="AU67" s="5"/>
      <c r="AV67" s="5"/>
      <c r="AW67" s="50"/>
      <c r="AX67" s="129"/>
      <c r="AY67" s="31"/>
    </row>
    <row r="68" spans="1:51" x14ac:dyDescent="0.15">
      <c r="A68" s="48">
        <v>30</v>
      </c>
      <c r="B68" s="48">
        <v>5</v>
      </c>
      <c r="C68" s="48">
        <v>13</v>
      </c>
      <c r="D68" s="48">
        <f t="shared" si="11"/>
        <v>5</v>
      </c>
      <c r="E68" s="48" t="str">
        <f t="shared" si="12"/>
        <v>30_5</v>
      </c>
      <c r="F68" s="54">
        <v>13.62</v>
      </c>
      <c r="G68" s="48"/>
      <c r="H68" s="48">
        <v>30</v>
      </c>
      <c r="I68" s="48">
        <v>6</v>
      </c>
      <c r="J68" s="48">
        <v>14</v>
      </c>
      <c r="K68" s="48">
        <f t="shared" si="0"/>
        <v>6</v>
      </c>
      <c r="L68" s="48" t="str">
        <f t="shared" si="1"/>
        <v>30_6</v>
      </c>
      <c r="M68" s="54">
        <v>14.56</v>
      </c>
      <c r="N68" s="29"/>
      <c r="O68" s="48">
        <v>30</v>
      </c>
      <c r="P68" s="48">
        <v>6</v>
      </c>
      <c r="Q68" s="48">
        <v>14</v>
      </c>
      <c r="R68" s="48">
        <f t="shared" si="2"/>
        <v>6</v>
      </c>
      <c r="S68" s="48" t="str">
        <f t="shared" si="3"/>
        <v>30_6</v>
      </c>
      <c r="T68" s="54">
        <v>14.99</v>
      </c>
      <c r="U68" s="29"/>
      <c r="V68" s="48">
        <v>30</v>
      </c>
      <c r="W68" s="48">
        <v>6</v>
      </c>
      <c r="X68" s="48">
        <v>14</v>
      </c>
      <c r="Y68" s="48">
        <f t="shared" si="4"/>
        <v>6</v>
      </c>
      <c r="Z68" s="48" t="str">
        <f t="shared" si="5"/>
        <v>30_6</v>
      </c>
      <c r="AA68" s="54">
        <v>15.48</v>
      </c>
      <c r="AB68" s="483"/>
      <c r="AC68" s="48">
        <v>30</v>
      </c>
      <c r="AD68" s="48">
        <v>6</v>
      </c>
      <c r="AE68" s="48">
        <v>14</v>
      </c>
      <c r="AF68" s="48">
        <f t="shared" si="6"/>
        <v>6</v>
      </c>
      <c r="AG68" s="48" t="str">
        <f t="shared" si="7"/>
        <v>30_6</v>
      </c>
      <c r="AH68" s="48">
        <v>15.94</v>
      </c>
      <c r="AI68" s="483"/>
      <c r="AJ68" s="48">
        <v>30</v>
      </c>
      <c r="AK68" s="48">
        <v>6</v>
      </c>
      <c r="AL68" s="48">
        <v>14</v>
      </c>
      <c r="AM68" s="48">
        <f t="shared" si="8"/>
        <v>6</v>
      </c>
      <c r="AN68" s="48" t="s">
        <v>410</v>
      </c>
      <c r="AO68" s="48" t="str">
        <f t="shared" si="9"/>
        <v>30_6</v>
      </c>
      <c r="AP68" s="50">
        <f t="shared" si="13"/>
        <v>15.48</v>
      </c>
      <c r="AQ68" s="50">
        <f t="shared" si="14"/>
        <v>15.94</v>
      </c>
      <c r="AR68" s="469">
        <f t="shared" si="15"/>
        <v>15.94</v>
      </c>
      <c r="AS68" s="29"/>
      <c r="AT68" s="121"/>
      <c r="AU68" s="5"/>
      <c r="AV68" s="5"/>
      <c r="AW68" s="50"/>
      <c r="AX68" s="129"/>
      <c r="AY68" s="31"/>
    </row>
    <row r="69" spans="1:51" x14ac:dyDescent="0.15">
      <c r="A69" s="48">
        <v>30</v>
      </c>
      <c r="B69" s="48">
        <v>6</v>
      </c>
      <c r="C69" s="48">
        <v>14</v>
      </c>
      <c r="D69" s="48">
        <f t="shared" si="11"/>
        <v>6</v>
      </c>
      <c r="E69" s="48" t="str">
        <f t="shared" si="12"/>
        <v>30_6</v>
      </c>
      <c r="F69" s="54">
        <v>14.06</v>
      </c>
      <c r="G69" s="48"/>
      <c r="H69" s="48">
        <v>30</v>
      </c>
      <c r="I69" s="48">
        <v>7</v>
      </c>
      <c r="J69" s="48">
        <v>15</v>
      </c>
      <c r="K69" s="48">
        <f t="shared" si="0"/>
        <v>7</v>
      </c>
      <c r="L69" s="48" t="str">
        <f t="shared" si="1"/>
        <v>30_7</v>
      </c>
      <c r="M69" s="54">
        <v>14.98</v>
      </c>
      <c r="N69" s="29"/>
      <c r="O69" s="48">
        <v>30</v>
      </c>
      <c r="P69" s="48">
        <v>7</v>
      </c>
      <c r="Q69" s="48">
        <v>15</v>
      </c>
      <c r="R69" s="48">
        <f t="shared" si="2"/>
        <v>7</v>
      </c>
      <c r="S69" s="48" t="str">
        <f t="shared" si="3"/>
        <v>30_7</v>
      </c>
      <c r="T69" s="54">
        <v>15.43</v>
      </c>
      <c r="U69" s="29"/>
      <c r="V69" s="48">
        <v>30</v>
      </c>
      <c r="W69" s="48">
        <v>7</v>
      </c>
      <c r="X69" s="48">
        <v>15</v>
      </c>
      <c r="Y69" s="48">
        <f t="shared" si="4"/>
        <v>7</v>
      </c>
      <c r="Z69" s="48" t="str">
        <f t="shared" si="5"/>
        <v>30_7</v>
      </c>
      <c r="AA69" s="54">
        <v>15.93</v>
      </c>
      <c r="AB69" s="483"/>
      <c r="AC69" s="48">
        <v>30</v>
      </c>
      <c r="AD69" s="48">
        <v>7</v>
      </c>
      <c r="AE69" s="48">
        <v>15</v>
      </c>
      <c r="AF69" s="48">
        <f t="shared" si="6"/>
        <v>7</v>
      </c>
      <c r="AG69" s="48" t="str">
        <f t="shared" si="7"/>
        <v>30_7</v>
      </c>
      <c r="AH69" s="48">
        <v>16.41</v>
      </c>
      <c r="AI69" s="483"/>
      <c r="AJ69" s="48">
        <v>30</v>
      </c>
      <c r="AK69" s="48">
        <v>7</v>
      </c>
      <c r="AL69" s="48">
        <v>15</v>
      </c>
      <c r="AM69" s="48">
        <f t="shared" si="8"/>
        <v>7</v>
      </c>
      <c r="AN69" s="48" t="s">
        <v>411</v>
      </c>
      <c r="AO69" s="48" t="str">
        <f t="shared" si="9"/>
        <v>30_7</v>
      </c>
      <c r="AP69" s="50">
        <f t="shared" si="13"/>
        <v>15.93</v>
      </c>
      <c r="AQ69" s="50">
        <f t="shared" si="14"/>
        <v>16.41</v>
      </c>
      <c r="AR69" s="469">
        <f t="shared" si="15"/>
        <v>16.41</v>
      </c>
      <c r="AS69" s="29"/>
      <c r="AT69" s="121"/>
      <c r="AU69" s="5"/>
      <c r="AV69" s="5"/>
      <c r="AW69" s="50"/>
      <c r="AX69" s="129"/>
      <c r="AY69" s="31"/>
    </row>
    <row r="70" spans="1:51" x14ac:dyDescent="0.15">
      <c r="A70" s="48">
        <v>30</v>
      </c>
      <c r="B70" s="48">
        <v>7</v>
      </c>
      <c r="C70" s="48">
        <v>15</v>
      </c>
      <c r="D70" s="48">
        <f t="shared" si="11"/>
        <v>7</v>
      </c>
      <c r="E70" s="48" t="str">
        <f t="shared" si="12"/>
        <v>30_7</v>
      </c>
      <c r="F70" s="54">
        <v>14.48</v>
      </c>
      <c r="G70" s="48"/>
      <c r="H70" s="48">
        <v>30</v>
      </c>
      <c r="I70" s="48">
        <v>8</v>
      </c>
      <c r="J70" s="48">
        <v>16</v>
      </c>
      <c r="K70" s="48">
        <f t="shared" si="0"/>
        <v>8</v>
      </c>
      <c r="L70" s="48" t="str">
        <f t="shared" si="1"/>
        <v>30_8</v>
      </c>
      <c r="M70" s="54">
        <v>15.46</v>
      </c>
      <c r="N70" s="29"/>
      <c r="O70" s="48">
        <v>30</v>
      </c>
      <c r="P70" s="48">
        <v>8</v>
      </c>
      <c r="Q70" s="48">
        <v>16</v>
      </c>
      <c r="R70" s="48">
        <f t="shared" si="2"/>
        <v>8</v>
      </c>
      <c r="S70" s="48" t="str">
        <f t="shared" si="3"/>
        <v>30_8</v>
      </c>
      <c r="T70" s="54">
        <v>15.93</v>
      </c>
      <c r="U70" s="29"/>
      <c r="V70" s="48">
        <v>30</v>
      </c>
      <c r="W70" s="48">
        <v>8</v>
      </c>
      <c r="X70" s="48">
        <v>16</v>
      </c>
      <c r="Y70" s="48">
        <f t="shared" si="4"/>
        <v>8</v>
      </c>
      <c r="Z70" s="48" t="str">
        <f t="shared" si="5"/>
        <v>30_8</v>
      </c>
      <c r="AA70" s="54">
        <v>16.440000000000001</v>
      </c>
      <c r="AB70" s="483"/>
      <c r="AC70" s="48">
        <v>30</v>
      </c>
      <c r="AD70" s="48">
        <v>8</v>
      </c>
      <c r="AE70" s="48">
        <v>16</v>
      </c>
      <c r="AF70" s="48">
        <f t="shared" si="6"/>
        <v>8</v>
      </c>
      <c r="AG70" s="48" t="str">
        <f t="shared" si="7"/>
        <v>30_8</v>
      </c>
      <c r="AH70" s="48">
        <v>16.940000000000001</v>
      </c>
      <c r="AI70" s="483"/>
      <c r="AJ70" s="48">
        <v>30</v>
      </c>
      <c r="AK70" s="48">
        <v>8</v>
      </c>
      <c r="AL70" s="48">
        <v>16</v>
      </c>
      <c r="AM70" s="48">
        <f t="shared" si="8"/>
        <v>8</v>
      </c>
      <c r="AN70" s="48" t="s">
        <v>412</v>
      </c>
      <c r="AO70" s="48" t="str">
        <f t="shared" si="9"/>
        <v>30_8</v>
      </c>
      <c r="AP70" s="50">
        <f t="shared" si="13"/>
        <v>16.440000000000001</v>
      </c>
      <c r="AQ70" s="50">
        <f t="shared" si="14"/>
        <v>16.940000000000001</v>
      </c>
      <c r="AR70" s="469">
        <f t="shared" si="15"/>
        <v>16.940000000000001</v>
      </c>
      <c r="AS70" s="29"/>
      <c r="AT70" s="121"/>
      <c r="AU70" s="5"/>
      <c r="AV70" s="5"/>
      <c r="AW70" s="50"/>
      <c r="AX70" s="129"/>
      <c r="AY70" s="31"/>
    </row>
    <row r="71" spans="1:51" x14ac:dyDescent="0.15">
      <c r="A71" s="48">
        <v>30</v>
      </c>
      <c r="B71" s="48">
        <v>8</v>
      </c>
      <c r="C71" s="48">
        <v>16</v>
      </c>
      <c r="D71" s="48">
        <f t="shared" si="11"/>
        <v>8</v>
      </c>
      <c r="E71" s="48" t="str">
        <f t="shared" si="12"/>
        <v>30_8</v>
      </c>
      <c r="F71" s="54">
        <v>14.94</v>
      </c>
      <c r="G71" s="48"/>
      <c r="H71" s="48">
        <v>30</v>
      </c>
      <c r="I71" s="48">
        <v>9</v>
      </c>
      <c r="J71" s="48">
        <v>17</v>
      </c>
      <c r="K71" s="48">
        <f t="shared" si="0"/>
        <v>9</v>
      </c>
      <c r="L71" s="48" t="str">
        <f t="shared" si="1"/>
        <v>30_9</v>
      </c>
      <c r="M71" s="54">
        <v>15.85</v>
      </c>
      <c r="N71" s="29"/>
      <c r="O71" s="48">
        <v>30</v>
      </c>
      <c r="P71" s="48">
        <v>9</v>
      </c>
      <c r="Q71" s="48">
        <v>17</v>
      </c>
      <c r="R71" s="48">
        <f t="shared" si="2"/>
        <v>9</v>
      </c>
      <c r="S71" s="48" t="str">
        <f t="shared" si="3"/>
        <v>30_9</v>
      </c>
      <c r="T71" s="54">
        <v>16.329999999999998</v>
      </c>
      <c r="U71" s="29"/>
      <c r="V71" s="48">
        <v>30</v>
      </c>
      <c r="W71" s="48">
        <v>9</v>
      </c>
      <c r="X71" s="48">
        <v>17</v>
      </c>
      <c r="Y71" s="48">
        <f t="shared" si="4"/>
        <v>9</v>
      </c>
      <c r="Z71" s="48" t="str">
        <f t="shared" si="5"/>
        <v>30_9</v>
      </c>
      <c r="AA71" s="54">
        <v>16.86</v>
      </c>
      <c r="AB71" s="483"/>
      <c r="AC71" s="48">
        <v>30</v>
      </c>
      <c r="AD71" s="48">
        <v>9</v>
      </c>
      <c r="AE71" s="48">
        <v>17</v>
      </c>
      <c r="AF71" s="48">
        <f t="shared" si="6"/>
        <v>9</v>
      </c>
      <c r="AG71" s="48" t="str">
        <f t="shared" si="7"/>
        <v>30_9</v>
      </c>
      <c r="AH71" s="48">
        <v>17.37</v>
      </c>
      <c r="AI71" s="483"/>
      <c r="AJ71" s="48">
        <v>30</v>
      </c>
      <c r="AK71" s="48">
        <v>9</v>
      </c>
      <c r="AL71" s="48">
        <v>17</v>
      </c>
      <c r="AM71" s="48">
        <f t="shared" si="8"/>
        <v>9</v>
      </c>
      <c r="AN71" s="48" t="s">
        <v>413</v>
      </c>
      <c r="AO71" s="48" t="str">
        <f t="shared" si="9"/>
        <v>30_9</v>
      </c>
      <c r="AP71" s="50">
        <f t="shared" si="13"/>
        <v>16.86</v>
      </c>
      <c r="AQ71" s="50">
        <f t="shared" si="14"/>
        <v>17.37</v>
      </c>
      <c r="AR71" s="469">
        <f t="shared" si="15"/>
        <v>17.37</v>
      </c>
      <c r="AS71" s="29"/>
      <c r="AT71" s="121"/>
      <c r="AU71" s="5"/>
      <c r="AV71" s="5"/>
      <c r="AW71" s="50"/>
      <c r="AX71" s="129"/>
      <c r="AY71" s="31"/>
    </row>
    <row r="72" spans="1:51" x14ac:dyDescent="0.15">
      <c r="A72" s="48">
        <v>30</v>
      </c>
      <c r="B72" s="48">
        <v>9</v>
      </c>
      <c r="C72" s="48">
        <v>17</v>
      </c>
      <c r="D72" s="48">
        <f t="shared" si="11"/>
        <v>9</v>
      </c>
      <c r="E72" s="48" t="str">
        <f t="shared" si="12"/>
        <v>30_9</v>
      </c>
      <c r="F72" s="54">
        <v>15.32</v>
      </c>
      <c r="G72" s="48"/>
      <c r="H72" s="48">
        <v>30</v>
      </c>
      <c r="I72" s="48">
        <v>10</v>
      </c>
      <c r="J72" s="48">
        <v>18</v>
      </c>
      <c r="K72" s="48">
        <f t="shared" si="0"/>
        <v>10</v>
      </c>
      <c r="L72" s="48" t="str">
        <f t="shared" si="1"/>
        <v>30_10</v>
      </c>
      <c r="M72" s="54">
        <v>16.329999999999998</v>
      </c>
      <c r="N72" s="29"/>
      <c r="O72" s="48">
        <v>30</v>
      </c>
      <c r="P72" s="48">
        <v>10</v>
      </c>
      <c r="Q72" s="48">
        <v>18</v>
      </c>
      <c r="R72" s="48">
        <f t="shared" si="2"/>
        <v>10</v>
      </c>
      <c r="S72" s="48" t="str">
        <f t="shared" si="3"/>
        <v>30_10</v>
      </c>
      <c r="T72" s="54">
        <v>16.82</v>
      </c>
      <c r="U72" s="29"/>
      <c r="V72" s="48">
        <v>30</v>
      </c>
      <c r="W72" s="48">
        <v>10</v>
      </c>
      <c r="X72" s="48">
        <v>18</v>
      </c>
      <c r="Y72" s="48">
        <f t="shared" si="4"/>
        <v>10</v>
      </c>
      <c r="Z72" s="48" t="str">
        <f t="shared" si="5"/>
        <v>30_10</v>
      </c>
      <c r="AA72" s="54">
        <v>17.36</v>
      </c>
      <c r="AB72" s="483"/>
      <c r="AC72" s="48">
        <v>30</v>
      </c>
      <c r="AD72" s="48">
        <v>10</v>
      </c>
      <c r="AE72" s="48">
        <v>18</v>
      </c>
      <c r="AF72" s="48">
        <f t="shared" si="6"/>
        <v>10</v>
      </c>
      <c r="AG72" s="48" t="str">
        <f t="shared" si="7"/>
        <v>30_10</v>
      </c>
      <c r="AH72" s="48">
        <v>17.88</v>
      </c>
      <c r="AI72" s="483"/>
      <c r="AJ72" s="48">
        <v>30</v>
      </c>
      <c r="AK72" s="48">
        <v>10</v>
      </c>
      <c r="AL72" s="48">
        <v>18</v>
      </c>
      <c r="AM72" s="48">
        <f t="shared" si="8"/>
        <v>10</v>
      </c>
      <c r="AN72" s="48" t="s">
        <v>414</v>
      </c>
      <c r="AO72" s="48" t="str">
        <f t="shared" si="9"/>
        <v>30_10</v>
      </c>
      <c r="AP72" s="50">
        <f t="shared" si="13"/>
        <v>17.36</v>
      </c>
      <c r="AQ72" s="50">
        <f t="shared" si="14"/>
        <v>17.88</v>
      </c>
      <c r="AR72" s="469">
        <f t="shared" si="15"/>
        <v>17.88</v>
      </c>
      <c r="AS72" s="29"/>
      <c r="AT72" s="121"/>
      <c r="AU72" s="5"/>
      <c r="AV72" s="5"/>
      <c r="AW72" s="50"/>
      <c r="AX72" s="129"/>
      <c r="AY72" s="31"/>
    </row>
    <row r="73" spans="1:51" x14ac:dyDescent="0.15">
      <c r="A73" s="48">
        <v>30</v>
      </c>
      <c r="B73" s="48">
        <v>10</v>
      </c>
      <c r="C73" s="48">
        <v>18</v>
      </c>
      <c r="D73" s="48">
        <f t="shared" si="11"/>
        <v>10</v>
      </c>
      <c r="E73" s="48" t="str">
        <f t="shared" si="12"/>
        <v>30_10</v>
      </c>
      <c r="F73" s="54">
        <v>15.77</v>
      </c>
      <c r="G73" s="48"/>
      <c r="H73" s="48">
        <v>35</v>
      </c>
      <c r="I73" s="48" t="s">
        <v>35</v>
      </c>
      <c r="J73" s="48">
        <v>8</v>
      </c>
      <c r="K73" s="48" t="str">
        <f t="shared" si="0"/>
        <v>Aanloopperiodiek_0</v>
      </c>
      <c r="L73" s="48" t="str">
        <f t="shared" si="1"/>
        <v>35_Aanloopperiodiek_0</v>
      </c>
      <c r="M73" s="54">
        <v>12.16</v>
      </c>
      <c r="N73" s="29"/>
      <c r="O73" s="48">
        <v>35</v>
      </c>
      <c r="P73" s="48" t="s">
        <v>35</v>
      </c>
      <c r="Q73" s="48">
        <v>8</v>
      </c>
      <c r="R73" s="48" t="str">
        <f t="shared" si="2"/>
        <v>Aanloopperiodiek_0</v>
      </c>
      <c r="S73" s="48" t="str">
        <f t="shared" si="3"/>
        <v>35_Aanloopperiodiek_0</v>
      </c>
      <c r="T73" s="54">
        <v>12.52</v>
      </c>
      <c r="U73" s="29"/>
      <c r="V73" s="48">
        <v>35</v>
      </c>
      <c r="W73" s="48" t="s">
        <v>35</v>
      </c>
      <c r="X73" s="48">
        <v>8</v>
      </c>
      <c r="Y73" s="48" t="str">
        <f t="shared" si="4"/>
        <v>Aanloopperiodiek_0</v>
      </c>
      <c r="Z73" s="48" t="str">
        <f t="shared" si="5"/>
        <v>35_Aanloopperiodiek_0</v>
      </c>
      <c r="AA73" s="54" t="s">
        <v>353</v>
      </c>
      <c r="AB73" s="483"/>
      <c r="AC73" s="48">
        <v>35</v>
      </c>
      <c r="AD73" s="48" t="s">
        <v>35</v>
      </c>
      <c r="AE73" s="48">
        <v>8</v>
      </c>
      <c r="AF73" s="48" t="str">
        <f t="shared" si="6"/>
        <v>Aanloopperiodiek_0</v>
      </c>
      <c r="AG73" s="48" t="str">
        <f t="shared" si="7"/>
        <v>35_Aanloopperiodiek_0</v>
      </c>
      <c r="AH73" s="48" t="s">
        <v>353</v>
      </c>
      <c r="AI73" s="483"/>
      <c r="AJ73" s="48">
        <v>35</v>
      </c>
      <c r="AK73" s="48" t="s">
        <v>35</v>
      </c>
      <c r="AL73" s="48">
        <v>8</v>
      </c>
      <c r="AM73" s="48" t="str">
        <f t="shared" si="8"/>
        <v>Aanloopperiodiek_0</v>
      </c>
      <c r="AN73" s="48" t="s">
        <v>415</v>
      </c>
      <c r="AO73" s="48" t="str">
        <f t="shared" si="9"/>
        <v>35_Aanloopperiodiek_0</v>
      </c>
      <c r="AP73" s="50" t="str">
        <f t="shared" si="13"/>
        <v>vervalt</v>
      </c>
      <c r="AQ73" s="50" t="str">
        <f t="shared" si="14"/>
        <v>vervalt</v>
      </c>
      <c r="AR73" s="469" t="str">
        <f t="shared" si="15"/>
        <v>vervalt</v>
      </c>
      <c r="AS73" s="5"/>
      <c r="AT73" s="5"/>
      <c r="AU73" s="5"/>
      <c r="AV73" s="5"/>
      <c r="AW73" s="50"/>
      <c r="AX73" s="129"/>
      <c r="AY73" s="31"/>
    </row>
    <row r="74" spans="1:51" x14ac:dyDescent="0.15">
      <c r="A74" s="48">
        <v>35</v>
      </c>
      <c r="B74" s="48" t="s">
        <v>35</v>
      </c>
      <c r="C74" s="48">
        <v>8</v>
      </c>
      <c r="D74" s="48" t="str">
        <f t="shared" si="11"/>
        <v>Aanloopperiodiek_0</v>
      </c>
      <c r="E74" s="48" t="str">
        <f t="shared" si="12"/>
        <v>35_Aanloopperiodiek_0</v>
      </c>
      <c r="F74" s="54">
        <v>11.75</v>
      </c>
      <c r="G74" s="48"/>
      <c r="H74" s="48">
        <v>35</v>
      </c>
      <c r="I74" s="48" t="s">
        <v>36</v>
      </c>
      <c r="J74" s="48">
        <v>9</v>
      </c>
      <c r="K74" s="48" t="str">
        <f t="shared" si="0"/>
        <v>Aanloopperiodiek_1</v>
      </c>
      <c r="L74" s="48" t="str">
        <f t="shared" si="1"/>
        <v>35_Aanloopperiodiek_1</v>
      </c>
      <c r="M74" s="54">
        <v>12.48</v>
      </c>
      <c r="N74" s="29"/>
      <c r="O74" s="48">
        <v>35</v>
      </c>
      <c r="P74" s="48" t="s">
        <v>36</v>
      </c>
      <c r="Q74" s="48">
        <v>9</v>
      </c>
      <c r="R74" s="48" t="str">
        <f t="shared" si="2"/>
        <v>Aanloopperiodiek_1</v>
      </c>
      <c r="S74" s="48" t="str">
        <f t="shared" si="3"/>
        <v>35_Aanloopperiodiek_1</v>
      </c>
      <c r="T74" s="54">
        <v>12.86</v>
      </c>
      <c r="U74" s="29"/>
      <c r="V74" s="48">
        <v>35</v>
      </c>
      <c r="W74" s="48" t="s">
        <v>36</v>
      </c>
      <c r="X74" s="48">
        <v>9</v>
      </c>
      <c r="Y74" s="48" t="str">
        <f t="shared" si="4"/>
        <v>Aanloopperiodiek_1</v>
      </c>
      <c r="Z74" s="48" t="str">
        <f t="shared" si="5"/>
        <v>35_Aanloopperiodiek_1</v>
      </c>
      <c r="AA74" s="54" t="s">
        <v>353</v>
      </c>
      <c r="AB74" s="483"/>
      <c r="AC74" s="48">
        <v>35</v>
      </c>
      <c r="AD74" s="48" t="s">
        <v>36</v>
      </c>
      <c r="AE74" s="48">
        <v>9</v>
      </c>
      <c r="AF74" s="48" t="str">
        <f t="shared" si="6"/>
        <v>Aanloopperiodiek_1</v>
      </c>
      <c r="AG74" s="48" t="str">
        <f t="shared" si="7"/>
        <v>35_Aanloopperiodiek_1</v>
      </c>
      <c r="AH74" s="48" t="s">
        <v>353</v>
      </c>
      <c r="AI74" s="483"/>
      <c r="AJ74" s="48">
        <v>35</v>
      </c>
      <c r="AK74" s="48" t="s">
        <v>36</v>
      </c>
      <c r="AL74" s="48">
        <v>9</v>
      </c>
      <c r="AM74" s="48" t="str">
        <f t="shared" si="8"/>
        <v>Aanloopperiodiek_1</v>
      </c>
      <c r="AN74" s="48" t="s">
        <v>416</v>
      </c>
      <c r="AO74" s="48" t="str">
        <f t="shared" si="9"/>
        <v>35_Aanloopperiodiek_1</v>
      </c>
      <c r="AP74" s="50" t="str">
        <f t="shared" si="13"/>
        <v>vervalt</v>
      </c>
      <c r="AQ74" s="50" t="str">
        <f t="shared" si="14"/>
        <v>vervalt</v>
      </c>
      <c r="AR74" s="469" t="str">
        <f t="shared" si="15"/>
        <v>vervalt</v>
      </c>
      <c r="AS74" s="5"/>
      <c r="AT74" s="5"/>
      <c r="AU74" s="5"/>
      <c r="AV74" s="5"/>
      <c r="AW74" s="50"/>
      <c r="AX74" s="129"/>
      <c r="AY74" s="31"/>
    </row>
    <row r="75" spans="1:51" x14ac:dyDescent="0.15">
      <c r="A75" s="48">
        <v>35</v>
      </c>
      <c r="B75" s="48" t="s">
        <v>36</v>
      </c>
      <c r="C75" s="48">
        <v>9</v>
      </c>
      <c r="D75" s="48" t="str">
        <f t="shared" si="11"/>
        <v>Aanloopperiodiek_1</v>
      </c>
      <c r="E75" s="48" t="str">
        <f t="shared" si="12"/>
        <v>35_Aanloopperiodiek_1</v>
      </c>
      <c r="F75" s="54">
        <v>12.06</v>
      </c>
      <c r="G75" s="48"/>
      <c r="H75" s="48">
        <v>35</v>
      </c>
      <c r="I75" s="48">
        <v>0</v>
      </c>
      <c r="J75" s="48">
        <v>10</v>
      </c>
      <c r="K75" s="48">
        <f t="shared" si="0"/>
        <v>0</v>
      </c>
      <c r="L75" s="48" t="str">
        <f t="shared" si="1"/>
        <v>35_0</v>
      </c>
      <c r="M75" s="54">
        <v>12.83</v>
      </c>
      <c r="N75" s="5"/>
      <c r="O75" s="48">
        <v>35</v>
      </c>
      <c r="P75" s="48">
        <v>0</v>
      </c>
      <c r="Q75" s="48">
        <v>10</v>
      </c>
      <c r="R75" s="48">
        <f t="shared" si="2"/>
        <v>0</v>
      </c>
      <c r="S75" s="48" t="str">
        <f t="shared" si="3"/>
        <v>35_0</v>
      </c>
      <c r="T75" s="54">
        <v>13.22</v>
      </c>
      <c r="U75" s="5"/>
      <c r="V75" s="48">
        <v>35</v>
      </c>
      <c r="W75" s="48" t="s">
        <v>354</v>
      </c>
      <c r="X75" s="48">
        <v>10</v>
      </c>
      <c r="Y75" s="48" t="str">
        <f t="shared" si="4"/>
        <v>zij-instroomperiodiek</v>
      </c>
      <c r="Z75" s="48" t="str">
        <f t="shared" si="5"/>
        <v>35_zij-instroomperiodiek</v>
      </c>
      <c r="AA75" s="54">
        <v>13.64</v>
      </c>
      <c r="AB75" s="483"/>
      <c r="AC75" s="48">
        <v>35</v>
      </c>
      <c r="AD75" s="48" t="s">
        <v>354</v>
      </c>
      <c r="AE75" s="48">
        <v>10</v>
      </c>
      <c r="AF75" s="48" t="str">
        <f t="shared" si="6"/>
        <v>zij-instroomperiodiek</v>
      </c>
      <c r="AG75" s="48" t="str">
        <f t="shared" si="7"/>
        <v>35_zij-instroomperiodiek</v>
      </c>
      <c r="AH75" s="48">
        <v>14.05</v>
      </c>
      <c r="AI75" s="483"/>
      <c r="AJ75" s="48">
        <v>35</v>
      </c>
      <c r="AK75" s="48" t="s">
        <v>354</v>
      </c>
      <c r="AL75" s="48">
        <v>10</v>
      </c>
      <c r="AM75" s="48" t="str">
        <f t="shared" si="8"/>
        <v>zij-instroomperiodiek</v>
      </c>
      <c r="AN75" s="48" t="s">
        <v>417</v>
      </c>
      <c r="AO75" s="48" t="str">
        <f t="shared" si="9"/>
        <v>35_zij-instroomperiodiek</v>
      </c>
      <c r="AP75" s="50">
        <f t="shared" si="13"/>
        <v>13.64</v>
      </c>
      <c r="AQ75" s="50">
        <f t="shared" si="14"/>
        <v>14.05</v>
      </c>
      <c r="AR75" s="469">
        <f t="shared" si="15"/>
        <v>14.05</v>
      </c>
      <c r="AS75" s="5"/>
      <c r="AT75" s="5"/>
      <c r="AU75" s="5"/>
      <c r="AV75" s="5"/>
      <c r="AW75" s="5"/>
      <c r="AX75" s="6"/>
    </row>
    <row r="76" spans="1:51" x14ac:dyDescent="0.15">
      <c r="A76" s="48">
        <v>35</v>
      </c>
      <c r="B76" s="48">
        <v>0</v>
      </c>
      <c r="C76" s="48">
        <v>10</v>
      </c>
      <c r="D76" s="48">
        <f t="shared" si="11"/>
        <v>0</v>
      </c>
      <c r="E76" s="48" t="str">
        <f t="shared" si="12"/>
        <v>35_0</v>
      </c>
      <c r="F76" s="54">
        <v>12.4</v>
      </c>
      <c r="G76" s="48"/>
      <c r="H76" s="48">
        <v>35</v>
      </c>
      <c r="I76" s="48">
        <v>1</v>
      </c>
      <c r="J76" s="48">
        <v>11</v>
      </c>
      <c r="K76" s="48">
        <f t="shared" si="0"/>
        <v>1</v>
      </c>
      <c r="L76" s="48" t="str">
        <f t="shared" si="1"/>
        <v>35_1</v>
      </c>
      <c r="M76" s="54">
        <v>13.22</v>
      </c>
      <c r="N76" s="32"/>
      <c r="O76" s="48">
        <v>35</v>
      </c>
      <c r="P76" s="48">
        <v>1</v>
      </c>
      <c r="Q76" s="48">
        <v>11</v>
      </c>
      <c r="R76" s="48">
        <f t="shared" si="2"/>
        <v>1</v>
      </c>
      <c r="S76" s="48" t="str">
        <f t="shared" si="3"/>
        <v>35_1</v>
      </c>
      <c r="T76" s="54">
        <v>13.62</v>
      </c>
      <c r="U76" s="32"/>
      <c r="V76" s="48">
        <v>35</v>
      </c>
      <c r="W76" s="48">
        <v>1</v>
      </c>
      <c r="X76" s="48">
        <v>11</v>
      </c>
      <c r="Y76" s="48">
        <f t="shared" si="4"/>
        <v>1</v>
      </c>
      <c r="Z76" s="48" t="str">
        <f t="shared" si="5"/>
        <v>35_1</v>
      </c>
      <c r="AA76" s="54">
        <v>14.06</v>
      </c>
      <c r="AB76" s="483"/>
      <c r="AC76" s="48">
        <v>35</v>
      </c>
      <c r="AD76" s="48">
        <v>1</v>
      </c>
      <c r="AE76" s="48">
        <v>11</v>
      </c>
      <c r="AF76" s="48">
        <f t="shared" si="6"/>
        <v>1</v>
      </c>
      <c r="AG76" s="48" t="str">
        <f t="shared" si="7"/>
        <v>35_1</v>
      </c>
      <c r="AH76" s="48">
        <v>14.48</v>
      </c>
      <c r="AI76" s="483"/>
      <c r="AJ76" s="48">
        <v>35</v>
      </c>
      <c r="AK76" s="48">
        <v>1</v>
      </c>
      <c r="AL76" s="48">
        <v>11</v>
      </c>
      <c r="AM76" s="48">
        <f t="shared" si="8"/>
        <v>1</v>
      </c>
      <c r="AN76" s="48" t="s">
        <v>418</v>
      </c>
      <c r="AO76" s="48" t="str">
        <f t="shared" si="9"/>
        <v>35_1</v>
      </c>
      <c r="AP76" s="50">
        <f t="shared" si="13"/>
        <v>14.06</v>
      </c>
      <c r="AQ76" s="50">
        <f t="shared" si="14"/>
        <v>14.48</v>
      </c>
      <c r="AR76" s="469">
        <f t="shared" si="15"/>
        <v>14.48</v>
      </c>
      <c r="AS76" s="32"/>
      <c r="AT76" s="32"/>
      <c r="AU76" s="5"/>
      <c r="AV76" s="5"/>
      <c r="AW76" s="32"/>
      <c r="AX76" s="130"/>
      <c r="AY76" s="34"/>
    </row>
    <row r="77" spans="1:51" x14ac:dyDescent="0.15">
      <c r="A77" s="48">
        <v>35</v>
      </c>
      <c r="B77" s="48">
        <v>1</v>
      </c>
      <c r="C77" s="48">
        <v>11</v>
      </c>
      <c r="D77" s="48">
        <f t="shared" si="11"/>
        <v>1</v>
      </c>
      <c r="E77" s="48" t="str">
        <f t="shared" si="12"/>
        <v>35_1</v>
      </c>
      <c r="F77" s="54">
        <v>12.78</v>
      </c>
      <c r="G77" s="48"/>
      <c r="H77" s="48">
        <v>35</v>
      </c>
      <c r="I77" s="48">
        <v>2</v>
      </c>
      <c r="J77" s="48">
        <v>12</v>
      </c>
      <c r="K77" s="48">
        <f t="shared" si="0"/>
        <v>2</v>
      </c>
      <c r="L77" s="48" t="str">
        <f t="shared" si="1"/>
        <v>35_2</v>
      </c>
      <c r="M77" s="54">
        <v>13.63</v>
      </c>
      <c r="N77" s="32"/>
      <c r="O77" s="48">
        <v>35</v>
      </c>
      <c r="P77" s="48">
        <v>2</v>
      </c>
      <c r="Q77" s="48">
        <v>12</v>
      </c>
      <c r="R77" s="48">
        <f t="shared" si="2"/>
        <v>2</v>
      </c>
      <c r="S77" s="48" t="str">
        <f t="shared" si="3"/>
        <v>35_2</v>
      </c>
      <c r="T77" s="54">
        <v>14.04</v>
      </c>
      <c r="U77" s="32"/>
      <c r="V77" s="48">
        <v>35</v>
      </c>
      <c r="W77" s="48">
        <v>2</v>
      </c>
      <c r="X77" s="48">
        <v>12</v>
      </c>
      <c r="Y77" s="48">
        <f t="shared" si="4"/>
        <v>2</v>
      </c>
      <c r="Z77" s="48" t="str">
        <f t="shared" si="5"/>
        <v>35_2</v>
      </c>
      <c r="AA77" s="54">
        <v>14.5</v>
      </c>
      <c r="AB77" s="483"/>
      <c r="AC77" s="48">
        <v>35</v>
      </c>
      <c r="AD77" s="48">
        <v>2</v>
      </c>
      <c r="AE77" s="48">
        <v>12</v>
      </c>
      <c r="AF77" s="48">
        <f t="shared" si="6"/>
        <v>2</v>
      </c>
      <c r="AG77" s="48" t="str">
        <f t="shared" si="7"/>
        <v>35_2</v>
      </c>
      <c r="AH77" s="48">
        <v>14.93</v>
      </c>
      <c r="AI77" s="483"/>
      <c r="AJ77" s="48">
        <v>35</v>
      </c>
      <c r="AK77" s="48">
        <v>2</v>
      </c>
      <c r="AL77" s="48">
        <v>12</v>
      </c>
      <c r="AM77" s="48">
        <f t="shared" si="8"/>
        <v>2</v>
      </c>
      <c r="AN77" s="48" t="s">
        <v>419</v>
      </c>
      <c r="AO77" s="48" t="str">
        <f t="shared" si="9"/>
        <v>35_2</v>
      </c>
      <c r="AP77" s="50">
        <f t="shared" si="13"/>
        <v>14.5</v>
      </c>
      <c r="AQ77" s="50">
        <f t="shared" si="14"/>
        <v>14.93</v>
      </c>
      <c r="AR77" s="469">
        <f t="shared" si="15"/>
        <v>14.93</v>
      </c>
      <c r="AS77" s="32"/>
      <c r="AT77" s="32"/>
      <c r="AU77" s="125"/>
      <c r="AV77" s="125"/>
      <c r="AW77" s="32"/>
      <c r="AX77" s="130"/>
      <c r="AY77" s="34"/>
    </row>
    <row r="78" spans="1:51" x14ac:dyDescent="0.15">
      <c r="A78" s="48">
        <v>35</v>
      </c>
      <c r="B78" s="48">
        <v>2</v>
      </c>
      <c r="C78" s="48">
        <v>12</v>
      </c>
      <c r="D78" s="48">
        <f t="shared" si="11"/>
        <v>2</v>
      </c>
      <c r="E78" s="48" t="str">
        <f t="shared" si="12"/>
        <v>35_2</v>
      </c>
      <c r="F78" s="54">
        <v>13.17</v>
      </c>
      <c r="G78" s="48"/>
      <c r="H78" s="48">
        <v>35</v>
      </c>
      <c r="I78" s="48">
        <v>3</v>
      </c>
      <c r="J78" s="48">
        <v>13</v>
      </c>
      <c r="K78" s="48">
        <f t="shared" si="0"/>
        <v>3</v>
      </c>
      <c r="L78" s="48" t="str">
        <f t="shared" si="1"/>
        <v>35_3</v>
      </c>
      <c r="M78" s="54">
        <v>14.09</v>
      </c>
      <c r="N78" s="29"/>
      <c r="O78" s="48">
        <v>35</v>
      </c>
      <c r="P78" s="48">
        <v>3</v>
      </c>
      <c r="Q78" s="48">
        <v>13</v>
      </c>
      <c r="R78" s="48">
        <f t="shared" si="2"/>
        <v>3</v>
      </c>
      <c r="S78" s="48" t="str">
        <f t="shared" si="3"/>
        <v>35_3</v>
      </c>
      <c r="T78" s="54">
        <v>14.52</v>
      </c>
      <c r="U78" s="29"/>
      <c r="V78" s="48">
        <v>35</v>
      </c>
      <c r="W78" s="48">
        <v>3</v>
      </c>
      <c r="X78" s="48">
        <v>13</v>
      </c>
      <c r="Y78" s="48">
        <f t="shared" si="4"/>
        <v>3</v>
      </c>
      <c r="Z78" s="48" t="str">
        <f t="shared" si="5"/>
        <v>35_3</v>
      </c>
      <c r="AA78" s="54">
        <v>14.99</v>
      </c>
      <c r="AB78" s="483"/>
      <c r="AC78" s="48">
        <v>35</v>
      </c>
      <c r="AD78" s="48">
        <v>3</v>
      </c>
      <c r="AE78" s="48">
        <v>13</v>
      </c>
      <c r="AF78" s="48">
        <f t="shared" si="6"/>
        <v>3</v>
      </c>
      <c r="AG78" s="48" t="str">
        <f t="shared" si="7"/>
        <v>35_3</v>
      </c>
      <c r="AH78" s="48">
        <v>15.44</v>
      </c>
      <c r="AI78" s="483"/>
      <c r="AJ78" s="48">
        <v>35</v>
      </c>
      <c r="AK78" s="48">
        <v>3</v>
      </c>
      <c r="AL78" s="48">
        <v>13</v>
      </c>
      <c r="AM78" s="48">
        <f t="shared" si="8"/>
        <v>3</v>
      </c>
      <c r="AN78" s="48" t="s">
        <v>420</v>
      </c>
      <c r="AO78" s="48" t="str">
        <f t="shared" si="9"/>
        <v>35_3</v>
      </c>
      <c r="AP78" s="50">
        <f t="shared" si="13"/>
        <v>14.99</v>
      </c>
      <c r="AQ78" s="50">
        <f t="shared" si="14"/>
        <v>15.44</v>
      </c>
      <c r="AR78" s="469">
        <f t="shared" si="15"/>
        <v>15.44</v>
      </c>
      <c r="AS78" s="29"/>
      <c r="AT78" s="121"/>
      <c r="AU78" s="5"/>
      <c r="AV78" s="5"/>
      <c r="AW78" s="4"/>
      <c r="AX78" s="129"/>
      <c r="AY78" s="31"/>
    </row>
    <row r="79" spans="1:51" x14ac:dyDescent="0.15">
      <c r="A79" s="48">
        <v>35</v>
      </c>
      <c r="B79" s="48">
        <v>3</v>
      </c>
      <c r="C79" s="48">
        <v>13</v>
      </c>
      <c r="D79" s="48">
        <f t="shared" si="11"/>
        <v>3</v>
      </c>
      <c r="E79" s="48" t="str">
        <f t="shared" si="12"/>
        <v>35_3</v>
      </c>
      <c r="F79" s="54">
        <v>13.62</v>
      </c>
      <c r="G79" s="48"/>
      <c r="H79" s="48">
        <v>35</v>
      </c>
      <c r="I79" s="48">
        <v>4</v>
      </c>
      <c r="J79" s="48">
        <v>14</v>
      </c>
      <c r="K79" s="48">
        <f t="shared" ref="K79:K142" si="16">I79</f>
        <v>4</v>
      </c>
      <c r="L79" s="48" t="str">
        <f t="shared" ref="L79:L142" si="17">H79&amp;"_"&amp;K79</f>
        <v>35_4</v>
      </c>
      <c r="M79" s="54">
        <v>14.56</v>
      </c>
      <c r="N79" s="29"/>
      <c r="O79" s="48">
        <v>35</v>
      </c>
      <c r="P79" s="48">
        <v>4</v>
      </c>
      <c r="Q79" s="48">
        <v>14</v>
      </c>
      <c r="R79" s="48">
        <f t="shared" ref="R79:R99" si="18">P79</f>
        <v>4</v>
      </c>
      <c r="S79" s="48" t="str">
        <f t="shared" ref="S79:S99" si="19">O79&amp;"_"&amp;R79</f>
        <v>35_4</v>
      </c>
      <c r="T79" s="54">
        <v>14.99</v>
      </c>
      <c r="U79" s="29"/>
      <c r="V79" s="48">
        <v>35</v>
      </c>
      <c r="W79" s="48">
        <v>4</v>
      </c>
      <c r="X79" s="48">
        <v>14</v>
      </c>
      <c r="Y79" s="48">
        <f t="shared" ref="Y79:Y143" si="20">W79</f>
        <v>4</v>
      </c>
      <c r="Z79" s="48" t="str">
        <f t="shared" ref="Z79:Z101" si="21">V79&amp;"_"&amp;Y79</f>
        <v>35_4</v>
      </c>
      <c r="AA79" s="54">
        <v>15.48</v>
      </c>
      <c r="AB79" s="483"/>
      <c r="AC79" s="48">
        <v>35</v>
      </c>
      <c r="AD79" s="48">
        <v>4</v>
      </c>
      <c r="AE79" s="48">
        <v>14</v>
      </c>
      <c r="AF79" s="48">
        <f t="shared" ref="AF79:AF143" si="22">AD79</f>
        <v>4</v>
      </c>
      <c r="AG79" s="48" t="str">
        <f t="shared" ref="AG79:AG142" si="23">AC79&amp;"_"&amp;AF79</f>
        <v>35_4</v>
      </c>
      <c r="AH79" s="48">
        <v>15.94</v>
      </c>
      <c r="AI79" s="483"/>
      <c r="AJ79" s="48">
        <v>35</v>
      </c>
      <c r="AK79" s="48">
        <v>4</v>
      </c>
      <c r="AL79" s="48">
        <v>14</v>
      </c>
      <c r="AM79" s="48">
        <f t="shared" ref="AM79:AM143" si="24">AK79</f>
        <v>4</v>
      </c>
      <c r="AN79" s="48" t="s">
        <v>421</v>
      </c>
      <c r="AO79" s="48" t="str">
        <f t="shared" ref="AO79:AO142" si="25">AJ79&amp;"_"&amp;AM79</f>
        <v>35_4</v>
      </c>
      <c r="AP79" s="50">
        <f t="shared" si="13"/>
        <v>15.48</v>
      </c>
      <c r="AQ79" s="50">
        <f t="shared" si="14"/>
        <v>15.94</v>
      </c>
      <c r="AR79" s="469">
        <f t="shared" ref="AR79:AR110" si="26">IFERROR($D$6*AP79+$D$7*AQ79,"vervalt")</f>
        <v>15.94</v>
      </c>
      <c r="AS79" s="29"/>
      <c r="AT79" s="121"/>
      <c r="AU79" s="5"/>
      <c r="AV79" s="5"/>
      <c r="AW79" s="4"/>
      <c r="AX79" s="129"/>
      <c r="AY79" s="31"/>
    </row>
    <row r="80" spans="1:51" x14ac:dyDescent="0.15">
      <c r="A80" s="48">
        <v>35</v>
      </c>
      <c r="B80" s="48">
        <v>4</v>
      </c>
      <c r="C80" s="48">
        <v>14</v>
      </c>
      <c r="D80" s="48">
        <f t="shared" ref="D80:D143" si="27">B80</f>
        <v>4</v>
      </c>
      <c r="E80" s="48" t="str">
        <f t="shared" ref="E80:E143" si="28">A80&amp;"_"&amp;D80</f>
        <v>35_4</v>
      </c>
      <c r="F80" s="54">
        <v>14.06</v>
      </c>
      <c r="G80" s="48"/>
      <c r="H80" s="48">
        <v>35</v>
      </c>
      <c r="I80" s="48">
        <v>5</v>
      </c>
      <c r="J80" s="48">
        <v>15</v>
      </c>
      <c r="K80" s="48">
        <f t="shared" si="16"/>
        <v>5</v>
      </c>
      <c r="L80" s="48" t="str">
        <f t="shared" si="17"/>
        <v>35_5</v>
      </c>
      <c r="M80" s="54">
        <v>14.98</v>
      </c>
      <c r="N80" s="29"/>
      <c r="O80" s="48">
        <v>35</v>
      </c>
      <c r="P80" s="48">
        <v>5</v>
      </c>
      <c r="Q80" s="48">
        <v>15</v>
      </c>
      <c r="R80" s="48">
        <f t="shared" si="18"/>
        <v>5</v>
      </c>
      <c r="S80" s="48" t="str">
        <f t="shared" si="19"/>
        <v>35_5</v>
      </c>
      <c r="T80" s="54">
        <v>15.43</v>
      </c>
      <c r="U80" s="29"/>
      <c r="V80" s="48">
        <v>35</v>
      </c>
      <c r="W80" s="48">
        <v>5</v>
      </c>
      <c r="X80" s="48">
        <v>15</v>
      </c>
      <c r="Y80" s="48">
        <f t="shared" si="20"/>
        <v>5</v>
      </c>
      <c r="Z80" s="48" t="str">
        <f t="shared" si="21"/>
        <v>35_5</v>
      </c>
      <c r="AA80" s="54">
        <v>15.93</v>
      </c>
      <c r="AB80" s="483"/>
      <c r="AC80" s="48">
        <v>35</v>
      </c>
      <c r="AD80" s="48">
        <v>5</v>
      </c>
      <c r="AE80" s="48">
        <v>15</v>
      </c>
      <c r="AF80" s="48">
        <f t="shared" si="22"/>
        <v>5</v>
      </c>
      <c r="AG80" s="48" t="str">
        <f t="shared" si="23"/>
        <v>35_5</v>
      </c>
      <c r="AH80" s="48">
        <v>16.41</v>
      </c>
      <c r="AI80" s="483"/>
      <c r="AJ80" s="48">
        <v>35</v>
      </c>
      <c r="AK80" s="48">
        <v>5</v>
      </c>
      <c r="AL80" s="48">
        <v>15</v>
      </c>
      <c r="AM80" s="48">
        <f t="shared" si="24"/>
        <v>5</v>
      </c>
      <c r="AN80" s="48" t="s">
        <v>422</v>
      </c>
      <c r="AO80" s="48" t="str">
        <f t="shared" si="25"/>
        <v>35_5</v>
      </c>
      <c r="AP80" s="50">
        <f t="shared" ref="AP80:AP143" si="29">INDEX($AA$15:$AA$235,MATCH(AO80,$Z$15:$Z$235,0))</f>
        <v>15.93</v>
      </c>
      <c r="AQ80" s="50">
        <f t="shared" ref="AQ80:AQ143" si="30">INDEX($AH$15:$AH$235,MATCH(AO80,$AG$15:$AG$235,0))</f>
        <v>16.41</v>
      </c>
      <c r="AR80" s="469">
        <f t="shared" si="26"/>
        <v>16.41</v>
      </c>
      <c r="AS80" s="29"/>
      <c r="AT80" s="121"/>
      <c r="AU80" s="5"/>
      <c r="AV80" s="5"/>
      <c r="AW80" s="50"/>
      <c r="AX80" s="129"/>
      <c r="AY80" s="31"/>
    </row>
    <row r="81" spans="1:51" x14ac:dyDescent="0.15">
      <c r="A81" s="48">
        <v>35</v>
      </c>
      <c r="B81" s="48">
        <v>5</v>
      </c>
      <c r="C81" s="48">
        <v>15</v>
      </c>
      <c r="D81" s="48">
        <f t="shared" si="27"/>
        <v>5</v>
      </c>
      <c r="E81" s="48" t="str">
        <f t="shared" si="28"/>
        <v>35_5</v>
      </c>
      <c r="F81" s="54">
        <v>14.48</v>
      </c>
      <c r="G81" s="48"/>
      <c r="H81" s="48">
        <v>35</v>
      </c>
      <c r="I81" s="48">
        <v>6</v>
      </c>
      <c r="J81" s="48">
        <v>16</v>
      </c>
      <c r="K81" s="48">
        <f t="shared" si="16"/>
        <v>6</v>
      </c>
      <c r="L81" s="48" t="str">
        <f t="shared" si="17"/>
        <v>35_6</v>
      </c>
      <c r="M81" s="54">
        <v>15.46</v>
      </c>
      <c r="N81" s="29"/>
      <c r="O81" s="48">
        <v>35</v>
      </c>
      <c r="P81" s="48">
        <v>6</v>
      </c>
      <c r="Q81" s="48">
        <v>16</v>
      </c>
      <c r="R81" s="48">
        <f t="shared" si="18"/>
        <v>6</v>
      </c>
      <c r="S81" s="48" t="str">
        <f t="shared" si="19"/>
        <v>35_6</v>
      </c>
      <c r="T81" s="54">
        <v>15.93</v>
      </c>
      <c r="U81" s="29"/>
      <c r="V81" s="48">
        <v>35</v>
      </c>
      <c r="W81" s="48">
        <v>6</v>
      </c>
      <c r="X81" s="48">
        <v>16</v>
      </c>
      <c r="Y81" s="48">
        <f t="shared" si="20"/>
        <v>6</v>
      </c>
      <c r="Z81" s="48" t="str">
        <f t="shared" si="21"/>
        <v>35_6</v>
      </c>
      <c r="AA81" s="54">
        <v>16.440000000000001</v>
      </c>
      <c r="AB81" s="483"/>
      <c r="AC81" s="48">
        <v>35</v>
      </c>
      <c r="AD81" s="48">
        <v>6</v>
      </c>
      <c r="AE81" s="48">
        <v>16</v>
      </c>
      <c r="AF81" s="48">
        <f t="shared" si="22"/>
        <v>6</v>
      </c>
      <c r="AG81" s="48" t="str">
        <f t="shared" si="23"/>
        <v>35_6</v>
      </c>
      <c r="AH81" s="48">
        <v>16.940000000000001</v>
      </c>
      <c r="AI81" s="483"/>
      <c r="AJ81" s="48">
        <v>35</v>
      </c>
      <c r="AK81" s="48">
        <v>6</v>
      </c>
      <c r="AL81" s="48">
        <v>16</v>
      </c>
      <c r="AM81" s="48">
        <f t="shared" si="24"/>
        <v>6</v>
      </c>
      <c r="AN81" s="48" t="s">
        <v>423</v>
      </c>
      <c r="AO81" s="48" t="str">
        <f t="shared" si="25"/>
        <v>35_6</v>
      </c>
      <c r="AP81" s="50">
        <f t="shared" si="29"/>
        <v>16.440000000000001</v>
      </c>
      <c r="AQ81" s="50">
        <f t="shared" si="30"/>
        <v>16.940000000000001</v>
      </c>
      <c r="AR81" s="469">
        <f t="shared" si="26"/>
        <v>16.940000000000001</v>
      </c>
      <c r="AS81" s="29"/>
      <c r="AT81" s="121"/>
      <c r="AU81" s="5"/>
      <c r="AV81" s="5"/>
      <c r="AW81" s="50"/>
      <c r="AX81" s="129"/>
      <c r="AY81" s="31"/>
    </row>
    <row r="82" spans="1:51" x14ac:dyDescent="0.15">
      <c r="A82" s="48">
        <v>35</v>
      </c>
      <c r="B82" s="48">
        <v>6</v>
      </c>
      <c r="C82" s="48">
        <v>16</v>
      </c>
      <c r="D82" s="48">
        <f t="shared" si="27"/>
        <v>6</v>
      </c>
      <c r="E82" s="48" t="str">
        <f t="shared" si="28"/>
        <v>35_6</v>
      </c>
      <c r="F82" s="54">
        <v>14.94</v>
      </c>
      <c r="G82" s="48"/>
      <c r="H82" s="48">
        <v>35</v>
      </c>
      <c r="I82" s="48">
        <v>7</v>
      </c>
      <c r="J82" s="48">
        <v>17</v>
      </c>
      <c r="K82" s="48">
        <f t="shared" si="16"/>
        <v>7</v>
      </c>
      <c r="L82" s="48" t="str">
        <f t="shared" si="17"/>
        <v>35_7</v>
      </c>
      <c r="M82" s="54">
        <v>15.85</v>
      </c>
      <c r="N82" s="29"/>
      <c r="O82" s="48">
        <v>35</v>
      </c>
      <c r="P82" s="48">
        <v>7</v>
      </c>
      <c r="Q82" s="48">
        <v>17</v>
      </c>
      <c r="R82" s="48">
        <f t="shared" si="18"/>
        <v>7</v>
      </c>
      <c r="S82" s="48" t="str">
        <f t="shared" si="19"/>
        <v>35_7</v>
      </c>
      <c r="T82" s="54">
        <v>16.329999999999998</v>
      </c>
      <c r="U82" s="29"/>
      <c r="V82" s="48">
        <v>35</v>
      </c>
      <c r="W82" s="48">
        <v>7</v>
      </c>
      <c r="X82" s="48">
        <v>17</v>
      </c>
      <c r="Y82" s="48">
        <f t="shared" si="20"/>
        <v>7</v>
      </c>
      <c r="Z82" s="48" t="str">
        <f t="shared" si="21"/>
        <v>35_7</v>
      </c>
      <c r="AA82" s="54">
        <v>16.86</v>
      </c>
      <c r="AB82" s="483"/>
      <c r="AC82" s="48">
        <v>35</v>
      </c>
      <c r="AD82" s="48">
        <v>7</v>
      </c>
      <c r="AE82" s="48">
        <v>17</v>
      </c>
      <c r="AF82" s="48">
        <f t="shared" si="22"/>
        <v>7</v>
      </c>
      <c r="AG82" s="48" t="str">
        <f t="shared" si="23"/>
        <v>35_7</v>
      </c>
      <c r="AH82" s="48">
        <v>17.37</v>
      </c>
      <c r="AI82" s="483"/>
      <c r="AJ82" s="48">
        <v>35</v>
      </c>
      <c r="AK82" s="48">
        <v>7</v>
      </c>
      <c r="AL82" s="48">
        <v>17</v>
      </c>
      <c r="AM82" s="48">
        <f t="shared" si="24"/>
        <v>7</v>
      </c>
      <c r="AN82" s="48" t="s">
        <v>424</v>
      </c>
      <c r="AO82" s="48" t="str">
        <f t="shared" si="25"/>
        <v>35_7</v>
      </c>
      <c r="AP82" s="50">
        <f t="shared" si="29"/>
        <v>16.86</v>
      </c>
      <c r="AQ82" s="50">
        <f t="shared" si="30"/>
        <v>17.37</v>
      </c>
      <c r="AR82" s="469">
        <f t="shared" si="26"/>
        <v>17.37</v>
      </c>
      <c r="AS82" s="29"/>
      <c r="AT82" s="121"/>
      <c r="AU82" s="5"/>
      <c r="AV82" s="5"/>
      <c r="AW82" s="50"/>
      <c r="AX82" s="129"/>
      <c r="AY82" s="31"/>
    </row>
    <row r="83" spans="1:51" x14ac:dyDescent="0.15">
      <c r="A83" s="48">
        <v>35</v>
      </c>
      <c r="B83" s="48">
        <v>7</v>
      </c>
      <c r="C83" s="48">
        <v>17</v>
      </c>
      <c r="D83" s="48">
        <f t="shared" si="27"/>
        <v>7</v>
      </c>
      <c r="E83" s="48" t="str">
        <f t="shared" si="28"/>
        <v>35_7</v>
      </c>
      <c r="F83" s="54">
        <v>15.32</v>
      </c>
      <c r="G83" s="48"/>
      <c r="H83" s="48">
        <v>35</v>
      </c>
      <c r="I83" s="48">
        <v>8</v>
      </c>
      <c r="J83" s="48">
        <v>18</v>
      </c>
      <c r="K83" s="48">
        <f t="shared" si="16"/>
        <v>8</v>
      </c>
      <c r="L83" s="48" t="str">
        <f t="shared" si="17"/>
        <v>35_8</v>
      </c>
      <c r="M83" s="54">
        <v>16.329999999999998</v>
      </c>
      <c r="N83" s="29"/>
      <c r="O83" s="48">
        <v>35</v>
      </c>
      <c r="P83" s="48">
        <v>8</v>
      </c>
      <c r="Q83" s="48">
        <v>18</v>
      </c>
      <c r="R83" s="48">
        <f t="shared" si="18"/>
        <v>8</v>
      </c>
      <c r="S83" s="48" t="str">
        <f t="shared" si="19"/>
        <v>35_8</v>
      </c>
      <c r="T83" s="54">
        <v>16.82</v>
      </c>
      <c r="U83" s="29"/>
      <c r="V83" s="48">
        <v>35</v>
      </c>
      <c r="W83" s="48">
        <v>8</v>
      </c>
      <c r="X83" s="48">
        <v>18</v>
      </c>
      <c r="Y83" s="48">
        <f t="shared" si="20"/>
        <v>8</v>
      </c>
      <c r="Z83" s="48" t="str">
        <f t="shared" si="21"/>
        <v>35_8</v>
      </c>
      <c r="AA83" s="54">
        <v>17.36</v>
      </c>
      <c r="AB83" s="483"/>
      <c r="AC83" s="48">
        <v>35</v>
      </c>
      <c r="AD83" s="48">
        <v>8</v>
      </c>
      <c r="AE83" s="48">
        <v>18</v>
      </c>
      <c r="AF83" s="48">
        <f t="shared" si="22"/>
        <v>8</v>
      </c>
      <c r="AG83" s="48" t="str">
        <f t="shared" si="23"/>
        <v>35_8</v>
      </c>
      <c r="AH83" s="48">
        <v>17.88</v>
      </c>
      <c r="AI83" s="483"/>
      <c r="AJ83" s="48">
        <v>35</v>
      </c>
      <c r="AK83" s="48">
        <v>8</v>
      </c>
      <c r="AL83" s="48">
        <v>18</v>
      </c>
      <c r="AM83" s="48">
        <f t="shared" si="24"/>
        <v>8</v>
      </c>
      <c r="AN83" s="48" t="s">
        <v>425</v>
      </c>
      <c r="AO83" s="48" t="str">
        <f t="shared" si="25"/>
        <v>35_8</v>
      </c>
      <c r="AP83" s="50">
        <f t="shared" si="29"/>
        <v>17.36</v>
      </c>
      <c r="AQ83" s="50">
        <f t="shared" si="30"/>
        <v>17.88</v>
      </c>
      <c r="AR83" s="469">
        <f t="shared" si="26"/>
        <v>17.88</v>
      </c>
      <c r="AS83" s="29"/>
      <c r="AT83" s="121"/>
      <c r="AU83" s="5"/>
      <c r="AV83" s="5"/>
      <c r="AW83" s="50"/>
      <c r="AX83" s="129"/>
      <c r="AY83" s="31"/>
    </row>
    <row r="84" spans="1:51" x14ac:dyDescent="0.15">
      <c r="A84" s="48">
        <v>35</v>
      </c>
      <c r="B84" s="48">
        <v>8</v>
      </c>
      <c r="C84" s="48">
        <v>18</v>
      </c>
      <c r="D84" s="48">
        <f t="shared" si="27"/>
        <v>8</v>
      </c>
      <c r="E84" s="48" t="str">
        <f t="shared" si="28"/>
        <v>35_8</v>
      </c>
      <c r="F84" s="54">
        <v>15.77</v>
      </c>
      <c r="G84" s="48"/>
      <c r="H84" s="48">
        <v>35</v>
      </c>
      <c r="I84" s="48">
        <v>9</v>
      </c>
      <c r="J84" s="48">
        <v>19</v>
      </c>
      <c r="K84" s="48">
        <f t="shared" si="16"/>
        <v>9</v>
      </c>
      <c r="L84" s="48" t="str">
        <f t="shared" si="17"/>
        <v>35_9</v>
      </c>
      <c r="M84" s="54">
        <v>16.75</v>
      </c>
      <c r="N84" s="29"/>
      <c r="O84" s="48">
        <v>35</v>
      </c>
      <c r="P84" s="48">
        <v>9</v>
      </c>
      <c r="Q84" s="48">
        <v>19</v>
      </c>
      <c r="R84" s="48">
        <f t="shared" si="18"/>
        <v>9</v>
      </c>
      <c r="S84" s="48" t="str">
        <f t="shared" si="19"/>
        <v>35_9</v>
      </c>
      <c r="T84" s="54">
        <v>17.260000000000002</v>
      </c>
      <c r="U84" s="29"/>
      <c r="V84" s="48">
        <v>35</v>
      </c>
      <c r="W84" s="48">
        <v>9</v>
      </c>
      <c r="X84" s="48">
        <v>19</v>
      </c>
      <c r="Y84" s="48">
        <f t="shared" si="20"/>
        <v>9</v>
      </c>
      <c r="Z84" s="48" t="str">
        <f t="shared" si="21"/>
        <v>35_9</v>
      </c>
      <c r="AA84" s="54">
        <v>17.82</v>
      </c>
      <c r="AB84" s="483"/>
      <c r="AC84" s="48">
        <v>35</v>
      </c>
      <c r="AD84" s="48">
        <v>9</v>
      </c>
      <c r="AE84" s="48">
        <v>19</v>
      </c>
      <c r="AF84" s="48">
        <f t="shared" si="22"/>
        <v>9</v>
      </c>
      <c r="AG84" s="48" t="str">
        <f t="shared" si="23"/>
        <v>35_9</v>
      </c>
      <c r="AH84" s="48">
        <v>18.350000000000001</v>
      </c>
      <c r="AI84" s="483"/>
      <c r="AJ84" s="48">
        <v>35</v>
      </c>
      <c r="AK84" s="48">
        <v>9</v>
      </c>
      <c r="AL84" s="48">
        <v>19</v>
      </c>
      <c r="AM84" s="48">
        <f t="shared" si="24"/>
        <v>9</v>
      </c>
      <c r="AN84" s="48" t="s">
        <v>426</v>
      </c>
      <c r="AO84" s="48" t="str">
        <f t="shared" si="25"/>
        <v>35_9</v>
      </c>
      <c r="AP84" s="50">
        <f t="shared" si="29"/>
        <v>17.82</v>
      </c>
      <c r="AQ84" s="50">
        <f t="shared" si="30"/>
        <v>18.350000000000001</v>
      </c>
      <c r="AR84" s="469">
        <f t="shared" si="26"/>
        <v>18.350000000000001</v>
      </c>
      <c r="AS84" s="29"/>
      <c r="AT84" s="121"/>
      <c r="AU84" s="5"/>
      <c r="AV84" s="5"/>
      <c r="AW84" s="50"/>
      <c r="AX84" s="129"/>
      <c r="AY84" s="31"/>
    </row>
    <row r="85" spans="1:51" x14ac:dyDescent="0.15">
      <c r="A85" s="48">
        <v>35</v>
      </c>
      <c r="B85" s="48">
        <v>9</v>
      </c>
      <c r="C85" s="48">
        <v>19</v>
      </c>
      <c r="D85" s="48">
        <f t="shared" si="27"/>
        <v>9</v>
      </c>
      <c r="E85" s="48" t="str">
        <f t="shared" si="28"/>
        <v>35_9</v>
      </c>
      <c r="F85" s="54">
        <v>16.190000000000001</v>
      </c>
      <c r="G85" s="48"/>
      <c r="H85" s="48">
        <v>35</v>
      </c>
      <c r="I85" s="48">
        <v>10</v>
      </c>
      <c r="J85" s="48">
        <v>20</v>
      </c>
      <c r="K85" s="48">
        <f t="shared" si="16"/>
        <v>10</v>
      </c>
      <c r="L85" s="48" t="str">
        <f t="shared" si="17"/>
        <v>35_10</v>
      </c>
      <c r="M85" s="54">
        <v>17.21</v>
      </c>
      <c r="N85" s="29"/>
      <c r="O85" s="48">
        <v>35</v>
      </c>
      <c r="P85" s="48">
        <v>10</v>
      </c>
      <c r="Q85" s="48">
        <v>20</v>
      </c>
      <c r="R85" s="48">
        <f t="shared" si="18"/>
        <v>10</v>
      </c>
      <c r="S85" s="48" t="str">
        <f t="shared" si="19"/>
        <v>35_10</v>
      </c>
      <c r="T85" s="54">
        <v>17.72</v>
      </c>
      <c r="U85" s="29"/>
      <c r="V85" s="48">
        <v>35</v>
      </c>
      <c r="W85" s="48">
        <v>10</v>
      </c>
      <c r="X85" s="48">
        <v>20</v>
      </c>
      <c r="Y85" s="48">
        <f t="shared" si="20"/>
        <v>10</v>
      </c>
      <c r="Z85" s="48" t="str">
        <f t="shared" si="21"/>
        <v>35_10</v>
      </c>
      <c r="AA85" s="54">
        <v>18.3</v>
      </c>
      <c r="AB85" s="483"/>
      <c r="AC85" s="48">
        <v>35</v>
      </c>
      <c r="AD85" s="48">
        <v>10</v>
      </c>
      <c r="AE85" s="48">
        <v>20</v>
      </c>
      <c r="AF85" s="48">
        <f t="shared" si="22"/>
        <v>10</v>
      </c>
      <c r="AG85" s="48" t="str">
        <f t="shared" si="23"/>
        <v>35_10</v>
      </c>
      <c r="AH85" s="48">
        <v>18.850000000000001</v>
      </c>
      <c r="AI85" s="483"/>
      <c r="AJ85" s="48">
        <v>35</v>
      </c>
      <c r="AK85" s="48">
        <v>10</v>
      </c>
      <c r="AL85" s="48">
        <v>20</v>
      </c>
      <c r="AM85" s="48">
        <f t="shared" si="24"/>
        <v>10</v>
      </c>
      <c r="AN85" s="48" t="s">
        <v>427</v>
      </c>
      <c r="AO85" s="48" t="str">
        <f t="shared" si="25"/>
        <v>35_10</v>
      </c>
      <c r="AP85" s="50">
        <f t="shared" si="29"/>
        <v>18.3</v>
      </c>
      <c r="AQ85" s="50">
        <f t="shared" si="30"/>
        <v>18.850000000000001</v>
      </c>
      <c r="AR85" s="469">
        <f t="shared" si="26"/>
        <v>18.850000000000001</v>
      </c>
      <c r="AS85" s="29"/>
      <c r="AT85" s="121"/>
      <c r="AU85" s="5"/>
      <c r="AV85" s="5"/>
      <c r="AW85" s="50"/>
      <c r="AX85" s="129"/>
      <c r="AY85" s="31"/>
    </row>
    <row r="86" spans="1:51" x14ac:dyDescent="0.15">
      <c r="A86" s="48">
        <v>35</v>
      </c>
      <c r="B86" s="48">
        <v>10</v>
      </c>
      <c r="C86" s="48">
        <v>20</v>
      </c>
      <c r="D86" s="48">
        <f t="shared" si="27"/>
        <v>10</v>
      </c>
      <c r="E86" s="48" t="str">
        <f t="shared" si="28"/>
        <v>35_10</v>
      </c>
      <c r="F86" s="54">
        <v>16.62</v>
      </c>
      <c r="G86" s="48"/>
      <c r="H86" s="48">
        <v>35</v>
      </c>
      <c r="I86" s="48">
        <v>11</v>
      </c>
      <c r="J86" s="48">
        <v>21</v>
      </c>
      <c r="K86" s="48">
        <f t="shared" si="16"/>
        <v>11</v>
      </c>
      <c r="L86" s="48" t="str">
        <f t="shared" si="17"/>
        <v>35_11</v>
      </c>
      <c r="M86" s="54">
        <v>17.649999999999999</v>
      </c>
      <c r="N86" s="29"/>
      <c r="O86" s="48">
        <v>35</v>
      </c>
      <c r="P86" s="48">
        <v>11</v>
      </c>
      <c r="Q86" s="48">
        <v>21</v>
      </c>
      <c r="R86" s="48">
        <f t="shared" si="18"/>
        <v>11</v>
      </c>
      <c r="S86" s="48" t="str">
        <f t="shared" si="19"/>
        <v>35_11</v>
      </c>
      <c r="T86" s="54">
        <v>18.18</v>
      </c>
      <c r="U86" s="29"/>
      <c r="V86" s="48">
        <v>35</v>
      </c>
      <c r="W86" s="48">
        <v>11</v>
      </c>
      <c r="X86" s="48">
        <v>21</v>
      </c>
      <c r="Y86" s="48">
        <f t="shared" si="20"/>
        <v>11</v>
      </c>
      <c r="Z86" s="48" t="str">
        <f t="shared" si="21"/>
        <v>35_11</v>
      </c>
      <c r="AA86" s="54">
        <v>18.77</v>
      </c>
      <c r="AB86" s="483"/>
      <c r="AC86" s="48">
        <v>35</v>
      </c>
      <c r="AD86" s="48">
        <v>11</v>
      </c>
      <c r="AE86" s="48">
        <v>21</v>
      </c>
      <c r="AF86" s="48">
        <f t="shared" si="22"/>
        <v>11</v>
      </c>
      <c r="AG86" s="48" t="str">
        <f t="shared" si="23"/>
        <v>35_11</v>
      </c>
      <c r="AH86" s="48">
        <v>19.329999999999998</v>
      </c>
      <c r="AI86" s="483"/>
      <c r="AJ86" s="48">
        <v>35</v>
      </c>
      <c r="AK86" s="48">
        <v>11</v>
      </c>
      <c r="AL86" s="48">
        <v>21</v>
      </c>
      <c r="AM86" s="48">
        <f t="shared" si="24"/>
        <v>11</v>
      </c>
      <c r="AN86" s="48" t="s">
        <v>428</v>
      </c>
      <c r="AO86" s="48" t="str">
        <f t="shared" si="25"/>
        <v>35_11</v>
      </c>
      <c r="AP86" s="50">
        <f t="shared" si="29"/>
        <v>18.77</v>
      </c>
      <c r="AQ86" s="50">
        <f t="shared" si="30"/>
        <v>19.329999999999998</v>
      </c>
      <c r="AR86" s="469">
        <f t="shared" si="26"/>
        <v>19.329999999999998</v>
      </c>
      <c r="AS86" s="29"/>
      <c r="AT86" s="121"/>
      <c r="AU86" s="5"/>
      <c r="AV86" s="5"/>
      <c r="AW86" s="50"/>
      <c r="AX86" s="129"/>
      <c r="AY86" s="31"/>
    </row>
    <row r="87" spans="1:51" x14ac:dyDescent="0.15">
      <c r="A87" s="48">
        <v>35</v>
      </c>
      <c r="B87" s="48">
        <v>11</v>
      </c>
      <c r="C87" s="48">
        <v>21</v>
      </c>
      <c r="D87" s="48">
        <f t="shared" si="27"/>
        <v>11</v>
      </c>
      <c r="E87" s="48" t="str">
        <f t="shared" si="28"/>
        <v>35_11</v>
      </c>
      <c r="F87" s="54">
        <v>17.05</v>
      </c>
      <c r="G87" s="48"/>
      <c r="H87" s="48">
        <v>40</v>
      </c>
      <c r="I87" s="48" t="s">
        <v>35</v>
      </c>
      <c r="J87" s="48">
        <v>10</v>
      </c>
      <c r="K87" s="48" t="str">
        <f t="shared" si="16"/>
        <v>Aanloopperiodiek_0</v>
      </c>
      <c r="L87" s="48" t="str">
        <f t="shared" si="17"/>
        <v>40_Aanloopperiodiek_0</v>
      </c>
      <c r="M87" s="54">
        <v>12.83</v>
      </c>
      <c r="N87" s="29"/>
      <c r="O87" s="48">
        <v>40</v>
      </c>
      <c r="P87" s="48" t="s">
        <v>35</v>
      </c>
      <c r="Q87" s="48">
        <v>10</v>
      </c>
      <c r="R87" s="48" t="str">
        <f t="shared" si="18"/>
        <v>Aanloopperiodiek_0</v>
      </c>
      <c r="S87" s="48" t="str">
        <f t="shared" si="19"/>
        <v>40_Aanloopperiodiek_0</v>
      </c>
      <c r="T87" s="54">
        <v>13.22</v>
      </c>
      <c r="U87" s="29"/>
      <c r="V87" s="48">
        <v>40</v>
      </c>
      <c r="W87" s="48" t="s">
        <v>35</v>
      </c>
      <c r="X87" s="48">
        <v>10</v>
      </c>
      <c r="Y87" s="48" t="str">
        <f t="shared" si="20"/>
        <v>Aanloopperiodiek_0</v>
      </c>
      <c r="Z87" s="48" t="str">
        <f t="shared" si="21"/>
        <v>40_Aanloopperiodiek_0</v>
      </c>
      <c r="AA87" s="54" t="s">
        <v>353</v>
      </c>
      <c r="AB87" s="483"/>
      <c r="AC87" s="48">
        <v>40</v>
      </c>
      <c r="AD87" s="48" t="s">
        <v>35</v>
      </c>
      <c r="AE87" s="48">
        <v>10</v>
      </c>
      <c r="AF87" s="48" t="str">
        <f t="shared" si="22"/>
        <v>Aanloopperiodiek_0</v>
      </c>
      <c r="AG87" s="48" t="str">
        <f t="shared" si="23"/>
        <v>40_Aanloopperiodiek_0</v>
      </c>
      <c r="AH87" s="48" t="s">
        <v>353</v>
      </c>
      <c r="AI87" s="483"/>
      <c r="AJ87" s="48">
        <v>40</v>
      </c>
      <c r="AK87" s="48" t="s">
        <v>35</v>
      </c>
      <c r="AL87" s="48">
        <v>10</v>
      </c>
      <c r="AM87" s="48" t="str">
        <f t="shared" si="24"/>
        <v>Aanloopperiodiek_0</v>
      </c>
      <c r="AN87" s="48" t="s">
        <v>429</v>
      </c>
      <c r="AO87" s="48" t="str">
        <f t="shared" si="25"/>
        <v>40_Aanloopperiodiek_0</v>
      </c>
      <c r="AP87" s="50" t="str">
        <f t="shared" si="29"/>
        <v>vervalt</v>
      </c>
      <c r="AQ87" s="50" t="str">
        <f t="shared" si="30"/>
        <v>vervalt</v>
      </c>
      <c r="AR87" s="469" t="str">
        <f t="shared" si="26"/>
        <v>vervalt</v>
      </c>
      <c r="AS87" s="29"/>
      <c r="AT87" s="121"/>
      <c r="AU87" s="5"/>
      <c r="AV87" s="5"/>
      <c r="AW87" s="50"/>
      <c r="AX87" s="129"/>
      <c r="AY87" s="31"/>
    </row>
    <row r="88" spans="1:51" x14ac:dyDescent="0.15">
      <c r="A88" s="48">
        <v>40</v>
      </c>
      <c r="B88" s="48" t="s">
        <v>35</v>
      </c>
      <c r="C88" s="48">
        <v>10</v>
      </c>
      <c r="D88" s="48" t="str">
        <f t="shared" si="27"/>
        <v>Aanloopperiodiek_0</v>
      </c>
      <c r="E88" s="48" t="str">
        <f t="shared" si="28"/>
        <v>40_Aanloopperiodiek_0</v>
      </c>
      <c r="F88" s="54">
        <v>12.4</v>
      </c>
      <c r="G88" s="48"/>
      <c r="H88" s="48">
        <v>40</v>
      </c>
      <c r="I88" s="48" t="s">
        <v>36</v>
      </c>
      <c r="J88" s="48">
        <v>11</v>
      </c>
      <c r="K88" s="48" t="str">
        <f t="shared" si="16"/>
        <v>Aanloopperiodiek_1</v>
      </c>
      <c r="L88" s="48" t="str">
        <f t="shared" si="17"/>
        <v>40_Aanloopperiodiek_1</v>
      </c>
      <c r="M88" s="54">
        <v>13.22</v>
      </c>
      <c r="N88" s="29"/>
      <c r="O88" s="48">
        <v>40</v>
      </c>
      <c r="P88" s="48" t="s">
        <v>36</v>
      </c>
      <c r="Q88" s="48">
        <v>11</v>
      </c>
      <c r="R88" s="48" t="str">
        <f t="shared" si="18"/>
        <v>Aanloopperiodiek_1</v>
      </c>
      <c r="S88" s="48" t="str">
        <f t="shared" si="19"/>
        <v>40_Aanloopperiodiek_1</v>
      </c>
      <c r="T88" s="54">
        <v>13.62</v>
      </c>
      <c r="U88" s="29"/>
      <c r="V88" s="48">
        <v>40</v>
      </c>
      <c r="W88" s="48" t="s">
        <v>36</v>
      </c>
      <c r="X88" s="48">
        <v>11</v>
      </c>
      <c r="Y88" s="48" t="str">
        <f t="shared" si="20"/>
        <v>Aanloopperiodiek_1</v>
      </c>
      <c r="Z88" s="48" t="str">
        <f t="shared" si="21"/>
        <v>40_Aanloopperiodiek_1</v>
      </c>
      <c r="AA88" s="54" t="s">
        <v>353</v>
      </c>
      <c r="AB88" s="483"/>
      <c r="AC88" s="48">
        <v>40</v>
      </c>
      <c r="AD88" s="48" t="s">
        <v>36</v>
      </c>
      <c r="AE88" s="48">
        <v>11</v>
      </c>
      <c r="AF88" s="48" t="str">
        <f t="shared" si="22"/>
        <v>Aanloopperiodiek_1</v>
      </c>
      <c r="AG88" s="48" t="str">
        <f t="shared" si="23"/>
        <v>40_Aanloopperiodiek_1</v>
      </c>
      <c r="AH88" s="48" t="s">
        <v>353</v>
      </c>
      <c r="AI88" s="483"/>
      <c r="AJ88" s="48">
        <v>40</v>
      </c>
      <c r="AK88" s="48" t="s">
        <v>36</v>
      </c>
      <c r="AL88" s="48">
        <v>11</v>
      </c>
      <c r="AM88" s="48" t="str">
        <f t="shared" si="24"/>
        <v>Aanloopperiodiek_1</v>
      </c>
      <c r="AN88" s="48" t="s">
        <v>430</v>
      </c>
      <c r="AO88" s="48" t="str">
        <f t="shared" si="25"/>
        <v>40_Aanloopperiodiek_1</v>
      </c>
      <c r="AP88" s="50" t="str">
        <f t="shared" si="29"/>
        <v>vervalt</v>
      </c>
      <c r="AQ88" s="50" t="str">
        <f t="shared" si="30"/>
        <v>vervalt</v>
      </c>
      <c r="AR88" s="469" t="str">
        <f t="shared" si="26"/>
        <v>vervalt</v>
      </c>
      <c r="AS88" s="29"/>
      <c r="AT88" s="121"/>
      <c r="AU88" s="5"/>
      <c r="AV88" s="5"/>
      <c r="AW88" s="50"/>
      <c r="AX88" s="129"/>
      <c r="AY88" s="31"/>
    </row>
    <row r="89" spans="1:51" x14ac:dyDescent="0.15">
      <c r="A89" s="48">
        <v>40</v>
      </c>
      <c r="B89" s="48" t="s">
        <v>36</v>
      </c>
      <c r="C89" s="48">
        <v>11</v>
      </c>
      <c r="D89" s="48" t="str">
        <f t="shared" si="27"/>
        <v>Aanloopperiodiek_1</v>
      </c>
      <c r="E89" s="48" t="str">
        <f t="shared" si="28"/>
        <v>40_Aanloopperiodiek_1</v>
      </c>
      <c r="F89" s="54">
        <v>12.78</v>
      </c>
      <c r="G89" s="48"/>
      <c r="H89" s="48">
        <v>40</v>
      </c>
      <c r="I89" s="48">
        <v>0</v>
      </c>
      <c r="J89" s="48">
        <v>12</v>
      </c>
      <c r="K89" s="48">
        <f t="shared" si="16"/>
        <v>0</v>
      </c>
      <c r="L89" s="48" t="str">
        <f t="shared" si="17"/>
        <v>40_0</v>
      </c>
      <c r="M89" s="54">
        <v>13.63</v>
      </c>
      <c r="N89" s="29"/>
      <c r="O89" s="48">
        <v>40</v>
      </c>
      <c r="P89" s="48">
        <v>0</v>
      </c>
      <c r="Q89" s="48">
        <v>12</v>
      </c>
      <c r="R89" s="48">
        <f t="shared" si="18"/>
        <v>0</v>
      </c>
      <c r="S89" s="48" t="str">
        <f t="shared" si="19"/>
        <v>40_0</v>
      </c>
      <c r="T89" s="54">
        <v>14.04</v>
      </c>
      <c r="U89" s="29"/>
      <c r="V89" s="48">
        <v>40</v>
      </c>
      <c r="W89" s="48" t="s">
        <v>354</v>
      </c>
      <c r="X89" s="48">
        <v>12</v>
      </c>
      <c r="Y89" s="48" t="str">
        <f t="shared" si="20"/>
        <v>zij-instroomperiodiek</v>
      </c>
      <c r="Z89" s="48" t="str">
        <f t="shared" si="21"/>
        <v>40_zij-instroomperiodiek</v>
      </c>
      <c r="AA89" s="54">
        <v>14.5</v>
      </c>
      <c r="AB89" s="483"/>
      <c r="AC89" s="48">
        <v>40</v>
      </c>
      <c r="AD89" s="48" t="s">
        <v>354</v>
      </c>
      <c r="AE89" s="48">
        <v>12</v>
      </c>
      <c r="AF89" s="48" t="str">
        <f t="shared" si="22"/>
        <v>zij-instroomperiodiek</v>
      </c>
      <c r="AG89" s="48" t="str">
        <f t="shared" si="23"/>
        <v>40_zij-instroomperiodiek</v>
      </c>
      <c r="AH89" s="48">
        <v>14.93</v>
      </c>
      <c r="AI89" s="483"/>
      <c r="AJ89" s="48">
        <v>40</v>
      </c>
      <c r="AK89" s="48" t="s">
        <v>354</v>
      </c>
      <c r="AL89" s="48">
        <v>12</v>
      </c>
      <c r="AM89" s="48" t="str">
        <f t="shared" si="24"/>
        <v>zij-instroomperiodiek</v>
      </c>
      <c r="AN89" s="48" t="s">
        <v>431</v>
      </c>
      <c r="AO89" s="48" t="str">
        <f t="shared" si="25"/>
        <v>40_zij-instroomperiodiek</v>
      </c>
      <c r="AP89" s="50">
        <f t="shared" si="29"/>
        <v>14.5</v>
      </c>
      <c r="AQ89" s="50">
        <f t="shared" si="30"/>
        <v>14.93</v>
      </c>
      <c r="AR89" s="469">
        <f t="shared" si="26"/>
        <v>14.93</v>
      </c>
      <c r="AS89" s="29"/>
      <c r="AT89" s="121"/>
      <c r="AU89" s="5"/>
      <c r="AV89" s="5"/>
      <c r="AW89" s="50"/>
      <c r="AX89" s="129"/>
      <c r="AY89" s="31"/>
    </row>
    <row r="90" spans="1:51" x14ac:dyDescent="0.15">
      <c r="A90" s="48">
        <v>40</v>
      </c>
      <c r="B90" s="48">
        <v>0</v>
      </c>
      <c r="C90" s="48">
        <v>12</v>
      </c>
      <c r="D90" s="48">
        <f t="shared" si="27"/>
        <v>0</v>
      </c>
      <c r="E90" s="48" t="str">
        <f t="shared" si="28"/>
        <v>40_0</v>
      </c>
      <c r="F90" s="54">
        <v>13.17</v>
      </c>
      <c r="G90" s="48"/>
      <c r="H90" s="48">
        <v>40</v>
      </c>
      <c r="I90" s="48">
        <v>1</v>
      </c>
      <c r="J90" s="48">
        <v>14</v>
      </c>
      <c r="K90" s="48">
        <f t="shared" si="16"/>
        <v>1</v>
      </c>
      <c r="L90" s="48" t="str">
        <f t="shared" si="17"/>
        <v>40_1</v>
      </c>
      <c r="M90" s="54">
        <v>14.56</v>
      </c>
      <c r="N90" s="29"/>
      <c r="O90" s="48">
        <v>40</v>
      </c>
      <c r="P90" s="48">
        <v>1</v>
      </c>
      <c r="Q90" s="48">
        <v>14</v>
      </c>
      <c r="R90" s="48">
        <f t="shared" si="18"/>
        <v>1</v>
      </c>
      <c r="S90" s="48" t="str">
        <f t="shared" si="19"/>
        <v>40_1</v>
      </c>
      <c r="T90" s="54">
        <v>14.99</v>
      </c>
      <c r="U90" s="29"/>
      <c r="V90" s="48">
        <v>40</v>
      </c>
      <c r="W90" s="48">
        <v>1</v>
      </c>
      <c r="X90" s="48">
        <v>14</v>
      </c>
      <c r="Y90" s="48">
        <f t="shared" si="20"/>
        <v>1</v>
      </c>
      <c r="Z90" s="48" t="str">
        <f t="shared" si="21"/>
        <v>40_1</v>
      </c>
      <c r="AA90" s="54">
        <v>15.48</v>
      </c>
      <c r="AB90" s="483"/>
      <c r="AC90" s="48">
        <v>40</v>
      </c>
      <c r="AD90" s="48">
        <v>1</v>
      </c>
      <c r="AE90" s="48">
        <v>14</v>
      </c>
      <c r="AF90" s="48">
        <f t="shared" si="22"/>
        <v>1</v>
      </c>
      <c r="AG90" s="48" t="str">
        <f t="shared" si="23"/>
        <v>40_1</v>
      </c>
      <c r="AH90" s="48">
        <v>15.94</v>
      </c>
      <c r="AI90" s="483"/>
      <c r="AJ90" s="48">
        <v>40</v>
      </c>
      <c r="AK90" s="48">
        <v>1</v>
      </c>
      <c r="AL90" s="48">
        <v>14</v>
      </c>
      <c r="AM90" s="48">
        <f t="shared" si="24"/>
        <v>1</v>
      </c>
      <c r="AN90" s="48" t="s">
        <v>432</v>
      </c>
      <c r="AO90" s="48" t="str">
        <f t="shared" si="25"/>
        <v>40_1</v>
      </c>
      <c r="AP90" s="50">
        <f t="shared" si="29"/>
        <v>15.48</v>
      </c>
      <c r="AQ90" s="50">
        <f t="shared" si="30"/>
        <v>15.94</v>
      </c>
      <c r="AR90" s="469">
        <f t="shared" si="26"/>
        <v>15.94</v>
      </c>
      <c r="AS90" s="29"/>
      <c r="AT90" s="121"/>
      <c r="AU90" s="5"/>
      <c r="AV90" s="5"/>
      <c r="AW90" s="50"/>
      <c r="AX90" s="129"/>
      <c r="AY90" s="31"/>
    </row>
    <row r="91" spans="1:51" x14ac:dyDescent="0.15">
      <c r="A91" s="48">
        <v>40</v>
      </c>
      <c r="B91" s="48">
        <v>1</v>
      </c>
      <c r="C91" s="48">
        <v>14</v>
      </c>
      <c r="D91" s="48">
        <f t="shared" si="27"/>
        <v>1</v>
      </c>
      <c r="E91" s="48" t="str">
        <f t="shared" si="28"/>
        <v>40_1</v>
      </c>
      <c r="F91" s="54">
        <v>14.06</v>
      </c>
      <c r="G91" s="48"/>
      <c r="H91" s="48">
        <v>40</v>
      </c>
      <c r="I91" s="48">
        <v>2</v>
      </c>
      <c r="J91" s="48">
        <v>16</v>
      </c>
      <c r="K91" s="48">
        <f t="shared" si="16"/>
        <v>2</v>
      </c>
      <c r="L91" s="48" t="str">
        <f t="shared" si="17"/>
        <v>40_2</v>
      </c>
      <c r="M91" s="54">
        <v>15.46</v>
      </c>
      <c r="N91" s="5"/>
      <c r="O91" s="48">
        <v>40</v>
      </c>
      <c r="P91" s="48">
        <v>2</v>
      </c>
      <c r="Q91" s="48">
        <v>16</v>
      </c>
      <c r="R91" s="48">
        <f t="shared" si="18"/>
        <v>2</v>
      </c>
      <c r="S91" s="48" t="str">
        <f t="shared" si="19"/>
        <v>40_2</v>
      </c>
      <c r="T91" s="54">
        <v>15.93</v>
      </c>
      <c r="U91" s="5"/>
      <c r="V91" s="48">
        <v>40</v>
      </c>
      <c r="W91" s="48">
        <v>2</v>
      </c>
      <c r="X91" s="48">
        <v>16</v>
      </c>
      <c r="Y91" s="48">
        <f t="shared" si="20"/>
        <v>2</v>
      </c>
      <c r="Z91" s="48" t="str">
        <f t="shared" si="21"/>
        <v>40_2</v>
      </c>
      <c r="AA91" s="54">
        <v>16.440000000000001</v>
      </c>
      <c r="AB91" s="483"/>
      <c r="AC91" s="48">
        <v>40</v>
      </c>
      <c r="AD91" s="48">
        <v>2</v>
      </c>
      <c r="AE91" s="48">
        <v>16</v>
      </c>
      <c r="AF91" s="48">
        <f t="shared" si="22"/>
        <v>2</v>
      </c>
      <c r="AG91" s="48" t="str">
        <f t="shared" si="23"/>
        <v>40_2</v>
      </c>
      <c r="AH91" s="48">
        <v>16.940000000000001</v>
      </c>
      <c r="AI91" s="483"/>
      <c r="AJ91" s="48">
        <v>40</v>
      </c>
      <c r="AK91" s="48">
        <v>2</v>
      </c>
      <c r="AL91" s="48">
        <v>16</v>
      </c>
      <c r="AM91" s="48">
        <f t="shared" si="24"/>
        <v>2</v>
      </c>
      <c r="AN91" s="48" t="s">
        <v>433</v>
      </c>
      <c r="AO91" s="48" t="str">
        <f t="shared" si="25"/>
        <v>40_2</v>
      </c>
      <c r="AP91" s="50">
        <f t="shared" si="29"/>
        <v>16.440000000000001</v>
      </c>
      <c r="AQ91" s="50">
        <f t="shared" si="30"/>
        <v>16.940000000000001</v>
      </c>
      <c r="AR91" s="469">
        <f t="shared" si="26"/>
        <v>16.940000000000001</v>
      </c>
      <c r="AS91" s="29"/>
      <c r="AT91" s="121"/>
      <c r="AU91" s="5"/>
      <c r="AV91" s="5"/>
      <c r="AW91" s="5"/>
      <c r="AX91" s="6"/>
    </row>
    <row r="92" spans="1:51" x14ac:dyDescent="0.15">
      <c r="A92" s="48">
        <v>40</v>
      </c>
      <c r="B92" s="48">
        <v>2</v>
      </c>
      <c r="C92" s="48">
        <v>16</v>
      </c>
      <c r="D92" s="48">
        <f t="shared" si="27"/>
        <v>2</v>
      </c>
      <c r="E92" s="48" t="str">
        <f t="shared" si="28"/>
        <v>40_2</v>
      </c>
      <c r="F92" s="54">
        <v>14.94</v>
      </c>
      <c r="G92" s="48"/>
      <c r="H92" s="48">
        <v>40</v>
      </c>
      <c r="I92" s="48">
        <v>3</v>
      </c>
      <c r="J92" s="48">
        <v>17</v>
      </c>
      <c r="K92" s="48">
        <f t="shared" si="16"/>
        <v>3</v>
      </c>
      <c r="L92" s="48" t="str">
        <f t="shared" si="17"/>
        <v>40_3</v>
      </c>
      <c r="M92" s="54">
        <v>15.85</v>
      </c>
      <c r="N92" s="5"/>
      <c r="O92" s="48">
        <v>40</v>
      </c>
      <c r="P92" s="48">
        <v>3</v>
      </c>
      <c r="Q92" s="48">
        <v>17</v>
      </c>
      <c r="R92" s="48">
        <f t="shared" si="18"/>
        <v>3</v>
      </c>
      <c r="S92" s="48" t="str">
        <f t="shared" si="19"/>
        <v>40_3</v>
      </c>
      <c r="T92" s="54">
        <v>16.329999999999998</v>
      </c>
      <c r="U92" s="5"/>
      <c r="V92" s="48">
        <v>40</v>
      </c>
      <c r="W92" s="48">
        <v>3</v>
      </c>
      <c r="X92" s="48">
        <v>17</v>
      </c>
      <c r="Y92" s="48">
        <f t="shared" si="20"/>
        <v>3</v>
      </c>
      <c r="Z92" s="48" t="str">
        <f t="shared" si="21"/>
        <v>40_3</v>
      </c>
      <c r="AA92" s="54">
        <v>16.86</v>
      </c>
      <c r="AB92" s="483"/>
      <c r="AC92" s="48">
        <v>40</v>
      </c>
      <c r="AD92" s="48">
        <v>3</v>
      </c>
      <c r="AE92" s="48">
        <v>17</v>
      </c>
      <c r="AF92" s="48">
        <f t="shared" si="22"/>
        <v>3</v>
      </c>
      <c r="AG92" s="48" t="str">
        <f t="shared" si="23"/>
        <v>40_3</v>
      </c>
      <c r="AH92" s="48">
        <v>17.37</v>
      </c>
      <c r="AI92" s="483"/>
      <c r="AJ92" s="48">
        <v>40</v>
      </c>
      <c r="AK92" s="48">
        <v>3</v>
      </c>
      <c r="AL92" s="48">
        <v>17</v>
      </c>
      <c r="AM92" s="48">
        <f t="shared" si="24"/>
        <v>3</v>
      </c>
      <c r="AN92" s="48" t="s">
        <v>434</v>
      </c>
      <c r="AO92" s="48" t="str">
        <f t="shared" si="25"/>
        <v>40_3</v>
      </c>
      <c r="AP92" s="50">
        <f t="shared" si="29"/>
        <v>16.86</v>
      </c>
      <c r="AQ92" s="50">
        <f t="shared" si="30"/>
        <v>17.37</v>
      </c>
      <c r="AR92" s="469">
        <f t="shared" si="26"/>
        <v>17.37</v>
      </c>
      <c r="AS92" s="5"/>
      <c r="AT92" s="5"/>
      <c r="AU92" s="5"/>
      <c r="AV92" s="5"/>
      <c r="AW92" s="5"/>
      <c r="AX92" s="6"/>
    </row>
    <row r="93" spans="1:51" x14ac:dyDescent="0.15">
      <c r="A93" s="48">
        <v>40</v>
      </c>
      <c r="B93" s="48">
        <v>3</v>
      </c>
      <c r="C93" s="48">
        <v>17</v>
      </c>
      <c r="D93" s="48">
        <f t="shared" si="27"/>
        <v>3</v>
      </c>
      <c r="E93" s="48" t="str">
        <f t="shared" si="28"/>
        <v>40_3</v>
      </c>
      <c r="F93" s="54">
        <v>15.32</v>
      </c>
      <c r="G93" s="48"/>
      <c r="H93" s="48">
        <v>40</v>
      </c>
      <c r="I93" s="48">
        <v>4</v>
      </c>
      <c r="J93" s="48">
        <v>18</v>
      </c>
      <c r="K93" s="48">
        <f t="shared" si="16"/>
        <v>4</v>
      </c>
      <c r="L93" s="48" t="str">
        <f t="shared" si="17"/>
        <v>40_4</v>
      </c>
      <c r="M93" s="54">
        <v>16.329999999999998</v>
      </c>
      <c r="N93" s="36"/>
      <c r="O93" s="48">
        <v>40</v>
      </c>
      <c r="P93" s="48">
        <v>4</v>
      </c>
      <c r="Q93" s="48">
        <v>18</v>
      </c>
      <c r="R93" s="48">
        <f t="shared" si="18"/>
        <v>4</v>
      </c>
      <c r="S93" s="48" t="str">
        <f t="shared" si="19"/>
        <v>40_4</v>
      </c>
      <c r="T93" s="54">
        <v>16.82</v>
      </c>
      <c r="U93" s="36"/>
      <c r="V93" s="48">
        <v>40</v>
      </c>
      <c r="W93" s="48">
        <v>4</v>
      </c>
      <c r="X93" s="48">
        <v>18</v>
      </c>
      <c r="Y93" s="48">
        <f t="shared" si="20"/>
        <v>4</v>
      </c>
      <c r="Z93" s="48" t="str">
        <f t="shared" si="21"/>
        <v>40_4</v>
      </c>
      <c r="AA93" s="54">
        <v>17.36</v>
      </c>
      <c r="AB93" s="483"/>
      <c r="AC93" s="48">
        <v>40</v>
      </c>
      <c r="AD93" s="48">
        <v>4</v>
      </c>
      <c r="AE93" s="48">
        <v>18</v>
      </c>
      <c r="AF93" s="48">
        <f t="shared" si="22"/>
        <v>4</v>
      </c>
      <c r="AG93" s="48" t="str">
        <f t="shared" si="23"/>
        <v>40_4</v>
      </c>
      <c r="AH93" s="48">
        <v>17.88</v>
      </c>
      <c r="AI93" s="483"/>
      <c r="AJ93" s="48">
        <v>40</v>
      </c>
      <c r="AK93" s="48">
        <v>4</v>
      </c>
      <c r="AL93" s="48">
        <v>18</v>
      </c>
      <c r="AM93" s="48">
        <f t="shared" si="24"/>
        <v>4</v>
      </c>
      <c r="AN93" s="48" t="s">
        <v>435</v>
      </c>
      <c r="AO93" s="48" t="str">
        <f t="shared" si="25"/>
        <v>40_4</v>
      </c>
      <c r="AP93" s="50">
        <f t="shared" si="29"/>
        <v>17.36</v>
      </c>
      <c r="AQ93" s="50">
        <f t="shared" si="30"/>
        <v>17.88</v>
      </c>
      <c r="AR93" s="469">
        <f t="shared" si="26"/>
        <v>17.88</v>
      </c>
      <c r="AS93" s="32"/>
      <c r="AT93" s="32"/>
      <c r="AU93" s="5"/>
      <c r="AV93" s="5"/>
      <c r="AW93" s="38"/>
      <c r="AX93" s="132"/>
      <c r="AY93" s="33"/>
    </row>
    <row r="94" spans="1:51" x14ac:dyDescent="0.15">
      <c r="A94" s="48">
        <v>40</v>
      </c>
      <c r="B94" s="48">
        <v>4</v>
      </c>
      <c r="C94" s="48">
        <v>18</v>
      </c>
      <c r="D94" s="48">
        <f t="shared" si="27"/>
        <v>4</v>
      </c>
      <c r="E94" s="48" t="str">
        <f t="shared" si="28"/>
        <v>40_4</v>
      </c>
      <c r="F94" s="54">
        <v>15.77</v>
      </c>
      <c r="G94" s="48"/>
      <c r="H94" s="48">
        <v>40</v>
      </c>
      <c r="I94" s="48">
        <v>5</v>
      </c>
      <c r="J94" s="48">
        <v>19</v>
      </c>
      <c r="K94" s="48">
        <f t="shared" si="16"/>
        <v>5</v>
      </c>
      <c r="L94" s="48" t="str">
        <f t="shared" si="17"/>
        <v>40_5</v>
      </c>
      <c r="M94" s="54">
        <v>16.75</v>
      </c>
      <c r="N94" s="38"/>
      <c r="O94" s="48">
        <v>40</v>
      </c>
      <c r="P94" s="48">
        <v>5</v>
      </c>
      <c r="Q94" s="48">
        <v>19</v>
      </c>
      <c r="R94" s="48">
        <f t="shared" si="18"/>
        <v>5</v>
      </c>
      <c r="S94" s="48" t="str">
        <f t="shared" si="19"/>
        <v>40_5</v>
      </c>
      <c r="T94" s="54">
        <v>17.260000000000002</v>
      </c>
      <c r="U94" s="38"/>
      <c r="V94" s="48">
        <v>40</v>
      </c>
      <c r="W94" s="48">
        <v>5</v>
      </c>
      <c r="X94" s="48">
        <v>19</v>
      </c>
      <c r="Y94" s="48">
        <f t="shared" si="20"/>
        <v>5</v>
      </c>
      <c r="Z94" s="48" t="str">
        <f t="shared" si="21"/>
        <v>40_5</v>
      </c>
      <c r="AA94" s="54">
        <v>17.82</v>
      </c>
      <c r="AB94" s="483"/>
      <c r="AC94" s="48">
        <v>40</v>
      </c>
      <c r="AD94" s="48">
        <v>5</v>
      </c>
      <c r="AE94" s="48">
        <v>19</v>
      </c>
      <c r="AF94" s="48">
        <f t="shared" si="22"/>
        <v>5</v>
      </c>
      <c r="AG94" s="48" t="str">
        <f t="shared" si="23"/>
        <v>40_5</v>
      </c>
      <c r="AH94" s="48">
        <v>18.350000000000001</v>
      </c>
      <c r="AI94" s="483"/>
      <c r="AJ94" s="48">
        <v>40</v>
      </c>
      <c r="AK94" s="48">
        <v>5</v>
      </c>
      <c r="AL94" s="48">
        <v>19</v>
      </c>
      <c r="AM94" s="48">
        <f t="shared" si="24"/>
        <v>5</v>
      </c>
      <c r="AN94" s="48" t="s">
        <v>436</v>
      </c>
      <c r="AO94" s="48" t="str">
        <f t="shared" si="25"/>
        <v>40_5</v>
      </c>
      <c r="AP94" s="50">
        <f t="shared" si="29"/>
        <v>17.82</v>
      </c>
      <c r="AQ94" s="50">
        <f t="shared" si="30"/>
        <v>18.350000000000001</v>
      </c>
      <c r="AR94" s="469">
        <f t="shared" si="26"/>
        <v>18.350000000000001</v>
      </c>
      <c r="AS94" s="32"/>
      <c r="AT94" s="32"/>
      <c r="AU94" s="125"/>
      <c r="AV94" s="125"/>
      <c r="AW94" s="38"/>
      <c r="AX94" s="133"/>
      <c r="AY94" s="37"/>
    </row>
    <row r="95" spans="1:51" x14ac:dyDescent="0.15">
      <c r="A95" s="48">
        <v>40</v>
      </c>
      <c r="B95" s="48">
        <v>5</v>
      </c>
      <c r="C95" s="48">
        <v>19</v>
      </c>
      <c r="D95" s="48">
        <f t="shared" si="27"/>
        <v>5</v>
      </c>
      <c r="E95" s="48" t="str">
        <f t="shared" si="28"/>
        <v>40_5</v>
      </c>
      <c r="F95" s="54">
        <v>16.190000000000001</v>
      </c>
      <c r="G95" s="48"/>
      <c r="H95" s="48">
        <v>40</v>
      </c>
      <c r="I95" s="48">
        <v>6</v>
      </c>
      <c r="J95" s="48">
        <v>20</v>
      </c>
      <c r="K95" s="48">
        <f t="shared" si="16"/>
        <v>6</v>
      </c>
      <c r="L95" s="48" t="str">
        <f t="shared" si="17"/>
        <v>40_6</v>
      </c>
      <c r="M95" s="54">
        <v>17.21</v>
      </c>
      <c r="N95" s="29"/>
      <c r="O95" s="48">
        <v>40</v>
      </c>
      <c r="P95" s="48">
        <v>6</v>
      </c>
      <c r="Q95" s="48">
        <v>20</v>
      </c>
      <c r="R95" s="48">
        <f t="shared" si="18"/>
        <v>6</v>
      </c>
      <c r="S95" s="48" t="str">
        <f t="shared" si="19"/>
        <v>40_6</v>
      </c>
      <c r="T95" s="54">
        <v>17.72</v>
      </c>
      <c r="U95" s="29"/>
      <c r="V95" s="48">
        <v>40</v>
      </c>
      <c r="W95" s="48">
        <v>6</v>
      </c>
      <c r="X95" s="48">
        <v>20</v>
      </c>
      <c r="Y95" s="48">
        <f t="shared" si="20"/>
        <v>6</v>
      </c>
      <c r="Z95" s="48" t="str">
        <f t="shared" si="21"/>
        <v>40_6</v>
      </c>
      <c r="AA95" s="54">
        <v>18.3</v>
      </c>
      <c r="AB95" s="483"/>
      <c r="AC95" s="48">
        <v>40</v>
      </c>
      <c r="AD95" s="48">
        <v>6</v>
      </c>
      <c r="AE95" s="48">
        <v>20</v>
      </c>
      <c r="AF95" s="48">
        <f t="shared" si="22"/>
        <v>6</v>
      </c>
      <c r="AG95" s="48" t="str">
        <f t="shared" si="23"/>
        <v>40_6</v>
      </c>
      <c r="AH95" s="48">
        <v>18.850000000000001</v>
      </c>
      <c r="AI95" s="483"/>
      <c r="AJ95" s="48">
        <v>40</v>
      </c>
      <c r="AK95" s="48">
        <v>6</v>
      </c>
      <c r="AL95" s="48">
        <v>20</v>
      </c>
      <c r="AM95" s="48">
        <f t="shared" si="24"/>
        <v>6</v>
      </c>
      <c r="AN95" s="48" t="s">
        <v>437</v>
      </c>
      <c r="AO95" s="48" t="str">
        <f t="shared" si="25"/>
        <v>40_6</v>
      </c>
      <c r="AP95" s="50">
        <f t="shared" si="29"/>
        <v>18.3</v>
      </c>
      <c r="AQ95" s="50">
        <f t="shared" si="30"/>
        <v>18.850000000000001</v>
      </c>
      <c r="AR95" s="469">
        <f t="shared" si="26"/>
        <v>18.850000000000001</v>
      </c>
      <c r="AS95" s="29"/>
      <c r="AT95" s="121"/>
      <c r="AU95" s="5"/>
      <c r="AV95" s="5"/>
      <c r="AW95" s="4"/>
      <c r="AX95" s="129"/>
      <c r="AY95" s="31"/>
    </row>
    <row r="96" spans="1:51" x14ac:dyDescent="0.15">
      <c r="A96" s="48">
        <v>40</v>
      </c>
      <c r="B96" s="48">
        <v>6</v>
      </c>
      <c r="C96" s="48">
        <v>20</v>
      </c>
      <c r="D96" s="48">
        <f t="shared" si="27"/>
        <v>6</v>
      </c>
      <c r="E96" s="48" t="str">
        <f t="shared" si="28"/>
        <v>40_6</v>
      </c>
      <c r="F96" s="54">
        <v>16.62</v>
      </c>
      <c r="G96" s="48"/>
      <c r="H96" s="48">
        <v>40</v>
      </c>
      <c r="I96" s="48">
        <v>7</v>
      </c>
      <c r="J96" s="48">
        <v>21</v>
      </c>
      <c r="K96" s="48">
        <f t="shared" si="16"/>
        <v>7</v>
      </c>
      <c r="L96" s="48" t="str">
        <f t="shared" si="17"/>
        <v>40_7</v>
      </c>
      <c r="M96" s="54">
        <v>17.649999999999999</v>
      </c>
      <c r="N96" s="29"/>
      <c r="O96" s="48">
        <v>40</v>
      </c>
      <c r="P96" s="48">
        <v>7</v>
      </c>
      <c r="Q96" s="48">
        <v>21</v>
      </c>
      <c r="R96" s="48">
        <f t="shared" si="18"/>
        <v>7</v>
      </c>
      <c r="S96" s="48" t="str">
        <f t="shared" si="19"/>
        <v>40_7</v>
      </c>
      <c r="T96" s="54">
        <v>18.18</v>
      </c>
      <c r="U96" s="29"/>
      <c r="V96" s="48">
        <v>40</v>
      </c>
      <c r="W96" s="48">
        <v>7</v>
      </c>
      <c r="X96" s="48">
        <v>21</v>
      </c>
      <c r="Y96" s="48">
        <f t="shared" si="20"/>
        <v>7</v>
      </c>
      <c r="Z96" s="48" t="str">
        <f t="shared" si="21"/>
        <v>40_7</v>
      </c>
      <c r="AA96" s="54">
        <v>18.77</v>
      </c>
      <c r="AB96" s="483"/>
      <c r="AC96" s="48">
        <v>40</v>
      </c>
      <c r="AD96" s="48">
        <v>7</v>
      </c>
      <c r="AE96" s="48">
        <v>21</v>
      </c>
      <c r="AF96" s="48">
        <f t="shared" si="22"/>
        <v>7</v>
      </c>
      <c r="AG96" s="48" t="str">
        <f t="shared" si="23"/>
        <v>40_7</v>
      </c>
      <c r="AH96" s="48">
        <v>19.329999999999998</v>
      </c>
      <c r="AI96" s="483"/>
      <c r="AJ96" s="48">
        <v>40</v>
      </c>
      <c r="AK96" s="48">
        <v>7</v>
      </c>
      <c r="AL96" s="48">
        <v>21</v>
      </c>
      <c r="AM96" s="48">
        <f t="shared" si="24"/>
        <v>7</v>
      </c>
      <c r="AN96" s="48" t="s">
        <v>438</v>
      </c>
      <c r="AO96" s="48" t="str">
        <f t="shared" si="25"/>
        <v>40_7</v>
      </c>
      <c r="AP96" s="50">
        <f t="shared" si="29"/>
        <v>18.77</v>
      </c>
      <c r="AQ96" s="50">
        <f t="shared" si="30"/>
        <v>19.329999999999998</v>
      </c>
      <c r="AR96" s="469">
        <f t="shared" si="26"/>
        <v>19.329999999999998</v>
      </c>
      <c r="AS96" s="29"/>
      <c r="AT96" s="121"/>
      <c r="AU96" s="5"/>
      <c r="AV96" s="5"/>
      <c r="AW96" s="4"/>
      <c r="AX96" s="129"/>
      <c r="AY96" s="31"/>
    </row>
    <row r="97" spans="1:51" x14ac:dyDescent="0.15">
      <c r="A97" s="48">
        <v>40</v>
      </c>
      <c r="B97" s="48">
        <v>7</v>
      </c>
      <c r="C97" s="48">
        <v>21</v>
      </c>
      <c r="D97" s="48">
        <f t="shared" si="27"/>
        <v>7</v>
      </c>
      <c r="E97" s="48" t="str">
        <f t="shared" si="28"/>
        <v>40_7</v>
      </c>
      <c r="F97" s="54">
        <v>17.05</v>
      </c>
      <c r="G97" s="48"/>
      <c r="H97" s="48">
        <v>40</v>
      </c>
      <c r="I97" s="48">
        <v>8</v>
      </c>
      <c r="J97" s="48">
        <v>22</v>
      </c>
      <c r="K97" s="48">
        <f t="shared" si="16"/>
        <v>8</v>
      </c>
      <c r="L97" s="48" t="str">
        <f t="shared" si="17"/>
        <v>40_8</v>
      </c>
      <c r="M97" s="54">
        <v>18.09</v>
      </c>
      <c r="N97" s="29"/>
      <c r="O97" s="48">
        <v>40</v>
      </c>
      <c r="P97" s="48">
        <v>8</v>
      </c>
      <c r="Q97" s="48">
        <v>22</v>
      </c>
      <c r="R97" s="48">
        <f t="shared" si="18"/>
        <v>8</v>
      </c>
      <c r="S97" s="48" t="str">
        <f t="shared" si="19"/>
        <v>40_8</v>
      </c>
      <c r="T97" s="54">
        <v>18.63</v>
      </c>
      <c r="U97" s="29"/>
      <c r="V97" s="48">
        <v>40</v>
      </c>
      <c r="W97" s="48">
        <v>8</v>
      </c>
      <c r="X97" s="48">
        <v>22</v>
      </c>
      <c r="Y97" s="48">
        <f t="shared" si="20"/>
        <v>8</v>
      </c>
      <c r="Z97" s="48" t="str">
        <f t="shared" si="21"/>
        <v>40_8</v>
      </c>
      <c r="AA97" s="54">
        <v>19.23</v>
      </c>
      <c r="AB97" s="483"/>
      <c r="AC97" s="48">
        <v>40</v>
      </c>
      <c r="AD97" s="48">
        <v>8</v>
      </c>
      <c r="AE97" s="48">
        <v>22</v>
      </c>
      <c r="AF97" s="48">
        <f t="shared" si="22"/>
        <v>8</v>
      </c>
      <c r="AG97" s="48" t="str">
        <f t="shared" si="23"/>
        <v>40_8</v>
      </c>
      <c r="AH97" s="48">
        <v>19.809999999999999</v>
      </c>
      <c r="AI97" s="483"/>
      <c r="AJ97" s="48">
        <v>40</v>
      </c>
      <c r="AK97" s="48">
        <v>8</v>
      </c>
      <c r="AL97" s="48">
        <v>22</v>
      </c>
      <c r="AM97" s="48">
        <f t="shared" si="24"/>
        <v>8</v>
      </c>
      <c r="AN97" s="48" t="s">
        <v>439</v>
      </c>
      <c r="AO97" s="48" t="str">
        <f t="shared" si="25"/>
        <v>40_8</v>
      </c>
      <c r="AP97" s="50">
        <f t="shared" si="29"/>
        <v>19.23</v>
      </c>
      <c r="AQ97" s="50">
        <f t="shared" si="30"/>
        <v>19.809999999999999</v>
      </c>
      <c r="AR97" s="469">
        <f t="shared" si="26"/>
        <v>19.809999999999999</v>
      </c>
      <c r="AS97" s="29"/>
      <c r="AT97" s="121"/>
      <c r="AU97" s="5"/>
      <c r="AV97" s="5"/>
      <c r="AW97" s="50"/>
      <c r="AX97" s="129"/>
      <c r="AY97" s="31"/>
    </row>
    <row r="98" spans="1:51" x14ac:dyDescent="0.15">
      <c r="A98" s="48">
        <v>40</v>
      </c>
      <c r="B98" s="48">
        <v>8</v>
      </c>
      <c r="C98" s="48">
        <v>22</v>
      </c>
      <c r="D98" s="48">
        <f t="shared" si="27"/>
        <v>8</v>
      </c>
      <c r="E98" s="48" t="str">
        <f t="shared" si="28"/>
        <v>40_8</v>
      </c>
      <c r="F98" s="54">
        <v>17.47</v>
      </c>
      <c r="G98" s="48"/>
      <c r="H98" s="48">
        <v>40</v>
      </c>
      <c r="I98" s="48">
        <v>9</v>
      </c>
      <c r="J98" s="48">
        <v>23</v>
      </c>
      <c r="K98" s="48">
        <f t="shared" si="16"/>
        <v>9</v>
      </c>
      <c r="L98" s="48" t="str">
        <f t="shared" si="17"/>
        <v>40_9</v>
      </c>
      <c r="M98" s="54">
        <v>18.53</v>
      </c>
      <c r="N98" s="29"/>
      <c r="O98" s="48">
        <v>40</v>
      </c>
      <c r="P98" s="48">
        <v>9</v>
      </c>
      <c r="Q98" s="48">
        <v>23</v>
      </c>
      <c r="R98" s="48">
        <f t="shared" si="18"/>
        <v>9</v>
      </c>
      <c r="S98" s="48" t="str">
        <f t="shared" si="19"/>
        <v>40_9</v>
      </c>
      <c r="T98" s="54">
        <v>19.09</v>
      </c>
      <c r="U98" s="29"/>
      <c r="V98" s="48">
        <v>40</v>
      </c>
      <c r="W98" s="48">
        <v>9</v>
      </c>
      <c r="X98" s="48">
        <v>23</v>
      </c>
      <c r="Y98" s="48">
        <f t="shared" si="20"/>
        <v>9</v>
      </c>
      <c r="Z98" s="48" t="str">
        <f t="shared" si="21"/>
        <v>40_9</v>
      </c>
      <c r="AA98" s="54">
        <v>19.71</v>
      </c>
      <c r="AB98" s="483"/>
      <c r="AC98" s="48">
        <v>40</v>
      </c>
      <c r="AD98" s="48">
        <v>9</v>
      </c>
      <c r="AE98" s="48">
        <v>23</v>
      </c>
      <c r="AF98" s="48">
        <f t="shared" si="22"/>
        <v>9</v>
      </c>
      <c r="AG98" s="48" t="str">
        <f t="shared" si="23"/>
        <v>40_9</v>
      </c>
      <c r="AH98" s="48">
        <v>20.3</v>
      </c>
      <c r="AI98" s="483"/>
      <c r="AJ98" s="48">
        <v>40</v>
      </c>
      <c r="AK98" s="48">
        <v>9</v>
      </c>
      <c r="AL98" s="48">
        <v>23</v>
      </c>
      <c r="AM98" s="48">
        <f t="shared" si="24"/>
        <v>9</v>
      </c>
      <c r="AN98" s="48" t="s">
        <v>440</v>
      </c>
      <c r="AO98" s="48" t="str">
        <f t="shared" si="25"/>
        <v>40_9</v>
      </c>
      <c r="AP98" s="50">
        <f t="shared" si="29"/>
        <v>19.71</v>
      </c>
      <c r="AQ98" s="50">
        <f t="shared" si="30"/>
        <v>20.3</v>
      </c>
      <c r="AR98" s="469">
        <f t="shared" si="26"/>
        <v>20.3</v>
      </c>
      <c r="AS98" s="29"/>
      <c r="AT98" s="121"/>
      <c r="AU98" s="5"/>
      <c r="AV98" s="5"/>
      <c r="AW98" s="50"/>
      <c r="AX98" s="129"/>
      <c r="AY98" s="31"/>
    </row>
    <row r="99" spans="1:51" x14ac:dyDescent="0.15">
      <c r="A99" s="48">
        <v>40</v>
      </c>
      <c r="B99" s="48">
        <v>9</v>
      </c>
      <c r="C99" s="48">
        <v>23</v>
      </c>
      <c r="D99" s="48">
        <f t="shared" si="27"/>
        <v>9</v>
      </c>
      <c r="E99" s="48" t="str">
        <f t="shared" si="28"/>
        <v>40_9</v>
      </c>
      <c r="F99" s="54">
        <v>17.899999999999999</v>
      </c>
      <c r="G99" s="48"/>
      <c r="H99" s="48">
        <v>40</v>
      </c>
      <c r="I99" s="48">
        <v>10</v>
      </c>
      <c r="J99" s="48">
        <v>24</v>
      </c>
      <c r="K99" s="48">
        <f t="shared" si="16"/>
        <v>10</v>
      </c>
      <c r="L99" s="48" t="str">
        <f t="shared" si="17"/>
        <v>40_10</v>
      </c>
      <c r="M99" s="54">
        <v>18.98</v>
      </c>
      <c r="N99" s="29"/>
      <c r="O99" s="48">
        <v>40</v>
      </c>
      <c r="P99" s="48">
        <v>10</v>
      </c>
      <c r="Q99" s="48">
        <v>24</v>
      </c>
      <c r="R99" s="48">
        <f t="shared" si="18"/>
        <v>10</v>
      </c>
      <c r="S99" s="48" t="str">
        <f t="shared" si="19"/>
        <v>40_10</v>
      </c>
      <c r="T99" s="54">
        <v>19.55</v>
      </c>
      <c r="U99" s="29"/>
      <c r="V99" s="48">
        <v>40</v>
      </c>
      <c r="W99" s="48">
        <v>10</v>
      </c>
      <c r="X99" s="48">
        <v>24</v>
      </c>
      <c r="Y99" s="48">
        <f t="shared" si="20"/>
        <v>10</v>
      </c>
      <c r="Z99" s="48" t="str">
        <f t="shared" si="21"/>
        <v>40_10</v>
      </c>
      <c r="AA99" s="54">
        <v>20.190000000000001</v>
      </c>
      <c r="AB99" s="483"/>
      <c r="AC99" s="48">
        <v>40</v>
      </c>
      <c r="AD99" s="48">
        <v>10</v>
      </c>
      <c r="AE99" s="48">
        <v>24</v>
      </c>
      <c r="AF99" s="48">
        <f t="shared" si="22"/>
        <v>10</v>
      </c>
      <c r="AG99" s="48" t="str">
        <f t="shared" si="23"/>
        <v>40_10</v>
      </c>
      <c r="AH99" s="48">
        <v>20.8</v>
      </c>
      <c r="AI99" s="483"/>
      <c r="AJ99" s="48">
        <v>40</v>
      </c>
      <c r="AK99" s="48">
        <v>10</v>
      </c>
      <c r="AL99" s="48">
        <v>24</v>
      </c>
      <c r="AM99" s="48">
        <f t="shared" si="24"/>
        <v>10</v>
      </c>
      <c r="AN99" s="48" t="s">
        <v>441</v>
      </c>
      <c r="AO99" s="48" t="str">
        <f t="shared" si="25"/>
        <v>40_10</v>
      </c>
      <c r="AP99" s="50">
        <f t="shared" si="29"/>
        <v>20.190000000000001</v>
      </c>
      <c r="AQ99" s="50">
        <f t="shared" si="30"/>
        <v>20.8</v>
      </c>
      <c r="AR99" s="469">
        <f t="shared" si="26"/>
        <v>20.8</v>
      </c>
      <c r="AS99" s="29"/>
      <c r="AT99" s="121"/>
      <c r="AU99" s="5"/>
      <c r="AV99" s="5"/>
      <c r="AW99" s="50"/>
      <c r="AX99" s="129"/>
      <c r="AY99" s="31"/>
    </row>
    <row r="100" spans="1:51" x14ac:dyDescent="0.15">
      <c r="A100" s="48">
        <v>40</v>
      </c>
      <c r="B100" s="48">
        <v>10</v>
      </c>
      <c r="C100" s="48">
        <v>24</v>
      </c>
      <c r="D100" s="48">
        <f t="shared" si="27"/>
        <v>10</v>
      </c>
      <c r="E100" s="48" t="str">
        <f t="shared" si="28"/>
        <v>40_10</v>
      </c>
      <c r="F100" s="54">
        <v>18.34</v>
      </c>
      <c r="G100" s="48"/>
      <c r="H100" s="48">
        <v>45</v>
      </c>
      <c r="I100" s="48" t="s">
        <v>35</v>
      </c>
      <c r="J100" s="48">
        <v>16</v>
      </c>
      <c r="K100" s="48" t="str">
        <f t="shared" si="16"/>
        <v>Aanloopperiodiek_0</v>
      </c>
      <c r="L100" s="48" t="str">
        <f t="shared" si="17"/>
        <v>45_Aanloopperiodiek_0</v>
      </c>
      <c r="M100" s="54">
        <v>15.46</v>
      </c>
      <c r="N100" s="29"/>
      <c r="O100" s="48">
        <v>45</v>
      </c>
      <c r="P100" s="48"/>
      <c r="Q100" s="48"/>
      <c r="R100" s="48"/>
      <c r="S100" s="48"/>
      <c r="T100" s="54"/>
      <c r="U100" s="29"/>
      <c r="V100" s="48">
        <v>45</v>
      </c>
      <c r="W100" s="48" t="s">
        <v>354</v>
      </c>
      <c r="X100" s="48">
        <v>14</v>
      </c>
      <c r="Y100" s="48" t="str">
        <f t="shared" si="20"/>
        <v>zij-instroomperiodiek</v>
      </c>
      <c r="Z100" s="48" t="str">
        <f t="shared" si="21"/>
        <v>45_zij-instroomperiodiek</v>
      </c>
      <c r="AA100" s="54">
        <v>15.48</v>
      </c>
      <c r="AB100" s="483"/>
      <c r="AC100" s="48">
        <v>45</v>
      </c>
      <c r="AD100" s="48" t="s">
        <v>354</v>
      </c>
      <c r="AE100" s="48">
        <v>14</v>
      </c>
      <c r="AF100" s="48" t="str">
        <f t="shared" si="22"/>
        <v>zij-instroomperiodiek</v>
      </c>
      <c r="AG100" s="48" t="str">
        <f t="shared" si="23"/>
        <v>45_zij-instroomperiodiek</v>
      </c>
      <c r="AH100" s="48">
        <v>15.94</v>
      </c>
      <c r="AI100" s="483"/>
      <c r="AJ100" s="48">
        <v>45</v>
      </c>
      <c r="AK100" s="48" t="s">
        <v>354</v>
      </c>
      <c r="AL100" s="48">
        <v>14</v>
      </c>
      <c r="AM100" s="48" t="str">
        <f t="shared" si="24"/>
        <v>zij-instroomperiodiek</v>
      </c>
      <c r="AN100" s="48" t="s">
        <v>432</v>
      </c>
      <c r="AO100" s="48" t="str">
        <f t="shared" si="25"/>
        <v>45_zij-instroomperiodiek</v>
      </c>
      <c r="AP100" s="50">
        <f t="shared" si="29"/>
        <v>15.48</v>
      </c>
      <c r="AQ100" s="50">
        <f t="shared" si="30"/>
        <v>15.94</v>
      </c>
      <c r="AR100" s="469">
        <f t="shared" si="26"/>
        <v>15.94</v>
      </c>
      <c r="AS100" s="29"/>
      <c r="AT100" s="121"/>
      <c r="AU100" s="5"/>
      <c r="AV100" s="5"/>
      <c r="AW100" s="50"/>
      <c r="AX100" s="129"/>
      <c r="AY100" s="31"/>
    </row>
    <row r="101" spans="1:51" x14ac:dyDescent="0.15">
      <c r="A101" s="48">
        <v>45</v>
      </c>
      <c r="B101" s="48" t="s">
        <v>35</v>
      </c>
      <c r="C101" s="48">
        <v>16</v>
      </c>
      <c r="D101" s="48" t="str">
        <f t="shared" si="27"/>
        <v>Aanloopperiodiek_0</v>
      </c>
      <c r="E101" s="48" t="str">
        <f t="shared" si="28"/>
        <v>45_Aanloopperiodiek_0</v>
      </c>
      <c r="F101" s="54">
        <v>14.94</v>
      </c>
      <c r="G101" s="48"/>
      <c r="H101" s="48">
        <v>45</v>
      </c>
      <c r="I101" s="48" t="s">
        <v>36</v>
      </c>
      <c r="J101" s="48">
        <v>18</v>
      </c>
      <c r="K101" s="48" t="str">
        <f t="shared" si="16"/>
        <v>Aanloopperiodiek_1</v>
      </c>
      <c r="L101" s="48" t="str">
        <f t="shared" si="17"/>
        <v>45_Aanloopperiodiek_1</v>
      </c>
      <c r="M101" s="54">
        <v>16.329999999999998</v>
      </c>
      <c r="N101" s="29"/>
      <c r="O101" s="48">
        <v>45</v>
      </c>
      <c r="P101" s="48" t="s">
        <v>35</v>
      </c>
      <c r="Q101" s="48">
        <v>16</v>
      </c>
      <c r="R101" s="48" t="str">
        <f t="shared" ref="R101:R132" si="31">P101</f>
        <v>Aanloopperiodiek_0</v>
      </c>
      <c r="S101" s="48" t="str">
        <f t="shared" ref="S101:S132" si="32">O101&amp;"_"&amp;R101</f>
        <v>45_Aanloopperiodiek_0</v>
      </c>
      <c r="T101" s="54">
        <v>15.93</v>
      </c>
      <c r="U101" s="29"/>
      <c r="V101" s="48">
        <v>45</v>
      </c>
      <c r="W101" s="48" t="s">
        <v>35</v>
      </c>
      <c r="X101" s="48">
        <v>16</v>
      </c>
      <c r="Y101" s="48" t="str">
        <f t="shared" si="20"/>
        <v>Aanloopperiodiek_0</v>
      </c>
      <c r="Z101" s="48" t="str">
        <f t="shared" si="21"/>
        <v>45_Aanloopperiodiek_0</v>
      </c>
      <c r="AA101" s="54">
        <v>16.440000000000001</v>
      </c>
      <c r="AB101" s="483"/>
      <c r="AC101" s="48">
        <v>45</v>
      </c>
      <c r="AD101" s="48" t="s">
        <v>35</v>
      </c>
      <c r="AE101" s="48">
        <v>16</v>
      </c>
      <c r="AF101" s="48" t="str">
        <f t="shared" si="22"/>
        <v>Aanloopperiodiek_0</v>
      </c>
      <c r="AG101" s="48" t="str">
        <f t="shared" si="23"/>
        <v>45_Aanloopperiodiek_0</v>
      </c>
      <c r="AH101" s="48">
        <v>16.940000000000001</v>
      </c>
      <c r="AI101" s="483"/>
      <c r="AJ101" s="48">
        <v>45</v>
      </c>
      <c r="AK101" s="48" t="s">
        <v>35</v>
      </c>
      <c r="AL101" s="48">
        <v>16</v>
      </c>
      <c r="AM101" s="48" t="str">
        <f t="shared" si="24"/>
        <v>Aanloopperiodiek_0</v>
      </c>
      <c r="AN101" s="48" t="s">
        <v>442</v>
      </c>
      <c r="AO101" s="48" t="str">
        <f t="shared" si="25"/>
        <v>45_Aanloopperiodiek_0</v>
      </c>
      <c r="AP101" s="50">
        <f t="shared" si="29"/>
        <v>16.440000000000001</v>
      </c>
      <c r="AQ101" s="50">
        <f t="shared" si="30"/>
        <v>16.940000000000001</v>
      </c>
      <c r="AR101" s="469">
        <f t="shared" si="26"/>
        <v>16.940000000000001</v>
      </c>
      <c r="AS101" s="29"/>
      <c r="AT101" s="121"/>
      <c r="AU101" s="5"/>
      <c r="AV101" s="5"/>
      <c r="AW101" s="50"/>
      <c r="AX101" s="129"/>
      <c r="AY101" s="31"/>
    </row>
    <row r="102" spans="1:51" x14ac:dyDescent="0.15">
      <c r="A102" s="48">
        <v>45</v>
      </c>
      <c r="B102" s="48" t="s">
        <v>36</v>
      </c>
      <c r="C102" s="48">
        <v>18</v>
      </c>
      <c r="D102" s="48" t="str">
        <f t="shared" si="27"/>
        <v>Aanloopperiodiek_1</v>
      </c>
      <c r="E102" s="48" t="str">
        <f t="shared" si="28"/>
        <v>45_Aanloopperiodiek_1</v>
      </c>
      <c r="F102" s="54">
        <v>15.77</v>
      </c>
      <c r="G102" s="48"/>
      <c r="H102" s="48">
        <v>45</v>
      </c>
      <c r="I102" s="48">
        <v>0</v>
      </c>
      <c r="J102" s="48">
        <v>20</v>
      </c>
      <c r="K102" s="48">
        <f t="shared" si="16"/>
        <v>0</v>
      </c>
      <c r="L102" s="48" t="str">
        <f t="shared" si="17"/>
        <v>45_0</v>
      </c>
      <c r="M102" s="54">
        <v>17.21</v>
      </c>
      <c r="N102" s="29"/>
      <c r="O102" s="48">
        <v>45</v>
      </c>
      <c r="P102" s="48" t="s">
        <v>36</v>
      </c>
      <c r="Q102" s="48">
        <v>18</v>
      </c>
      <c r="R102" s="48" t="str">
        <f t="shared" si="31"/>
        <v>Aanloopperiodiek_1</v>
      </c>
      <c r="S102" s="48" t="str">
        <f t="shared" si="32"/>
        <v>45_Aanloopperiodiek_1</v>
      </c>
      <c r="T102" s="54">
        <v>16.82</v>
      </c>
      <c r="U102" s="29"/>
      <c r="V102" s="48">
        <v>45</v>
      </c>
      <c r="W102" s="48" t="s">
        <v>36</v>
      </c>
      <c r="X102" s="48">
        <v>18</v>
      </c>
      <c r="Y102" s="48" t="str">
        <f t="shared" si="20"/>
        <v>Aanloopperiodiek_1</v>
      </c>
      <c r="Z102" s="48" t="str">
        <f t="shared" ref="Z102:Z132" si="33">V102&amp;"_"&amp;Y102</f>
        <v>45_Aanloopperiodiek_1</v>
      </c>
      <c r="AA102" s="54">
        <v>17.36</v>
      </c>
      <c r="AB102" s="483"/>
      <c r="AC102" s="48">
        <v>45</v>
      </c>
      <c r="AD102" s="48" t="s">
        <v>36</v>
      </c>
      <c r="AE102" s="48">
        <v>18</v>
      </c>
      <c r="AF102" s="48" t="str">
        <f t="shared" si="22"/>
        <v>Aanloopperiodiek_1</v>
      </c>
      <c r="AG102" s="48" t="str">
        <f t="shared" si="23"/>
        <v>45_Aanloopperiodiek_1</v>
      </c>
      <c r="AH102" s="48">
        <v>17.88</v>
      </c>
      <c r="AI102" s="483"/>
      <c r="AJ102" s="48">
        <v>45</v>
      </c>
      <c r="AK102" s="48" t="s">
        <v>36</v>
      </c>
      <c r="AL102" s="48">
        <v>18</v>
      </c>
      <c r="AM102" s="48" t="str">
        <f t="shared" si="24"/>
        <v>Aanloopperiodiek_1</v>
      </c>
      <c r="AN102" s="48" t="s">
        <v>443</v>
      </c>
      <c r="AO102" s="48" t="str">
        <f t="shared" si="25"/>
        <v>45_Aanloopperiodiek_1</v>
      </c>
      <c r="AP102" s="50">
        <f t="shared" si="29"/>
        <v>17.36</v>
      </c>
      <c r="AQ102" s="50">
        <f t="shared" si="30"/>
        <v>17.88</v>
      </c>
      <c r="AR102" s="469">
        <f t="shared" si="26"/>
        <v>17.88</v>
      </c>
      <c r="AS102" s="29"/>
      <c r="AT102" s="121"/>
      <c r="AU102" s="5"/>
      <c r="AV102" s="5"/>
      <c r="AW102" s="50"/>
      <c r="AX102" s="129"/>
      <c r="AY102" s="31"/>
    </row>
    <row r="103" spans="1:51" x14ac:dyDescent="0.15">
      <c r="A103" s="48">
        <v>45</v>
      </c>
      <c r="B103" s="48">
        <v>0</v>
      </c>
      <c r="C103" s="48">
        <v>20</v>
      </c>
      <c r="D103" s="48">
        <f t="shared" si="27"/>
        <v>0</v>
      </c>
      <c r="E103" s="48" t="str">
        <f t="shared" si="28"/>
        <v>45_0</v>
      </c>
      <c r="F103" s="54">
        <v>16.62</v>
      </c>
      <c r="G103" s="48"/>
      <c r="H103" s="48">
        <v>45</v>
      </c>
      <c r="I103" s="48">
        <v>1</v>
      </c>
      <c r="J103" s="48">
        <v>21</v>
      </c>
      <c r="K103" s="48">
        <f t="shared" si="16"/>
        <v>1</v>
      </c>
      <c r="L103" s="48" t="str">
        <f t="shared" si="17"/>
        <v>45_1</v>
      </c>
      <c r="M103" s="54">
        <v>17.649999999999999</v>
      </c>
      <c r="N103" s="29"/>
      <c r="O103" s="48">
        <v>45</v>
      </c>
      <c r="P103" s="48">
        <v>0</v>
      </c>
      <c r="Q103" s="48">
        <v>20</v>
      </c>
      <c r="R103" s="48">
        <f t="shared" si="31"/>
        <v>0</v>
      </c>
      <c r="S103" s="48" t="str">
        <f t="shared" si="32"/>
        <v>45_0</v>
      </c>
      <c r="T103" s="54">
        <v>17.72</v>
      </c>
      <c r="U103" s="29"/>
      <c r="V103" s="48">
        <v>45</v>
      </c>
      <c r="W103" s="48">
        <v>0</v>
      </c>
      <c r="X103" s="48">
        <v>20</v>
      </c>
      <c r="Y103" s="48">
        <f t="shared" si="20"/>
        <v>0</v>
      </c>
      <c r="Z103" s="48" t="str">
        <f t="shared" si="33"/>
        <v>45_0</v>
      </c>
      <c r="AA103" s="54">
        <v>18.3</v>
      </c>
      <c r="AB103" s="483"/>
      <c r="AC103" s="48">
        <v>45</v>
      </c>
      <c r="AD103" s="48">
        <v>0</v>
      </c>
      <c r="AE103" s="48">
        <v>20</v>
      </c>
      <c r="AF103" s="48">
        <f t="shared" si="22"/>
        <v>0</v>
      </c>
      <c r="AG103" s="48" t="str">
        <f t="shared" si="23"/>
        <v>45_0</v>
      </c>
      <c r="AH103" s="48">
        <v>18.850000000000001</v>
      </c>
      <c r="AI103" s="483"/>
      <c r="AJ103" s="48">
        <v>45</v>
      </c>
      <c r="AK103" s="48">
        <v>0</v>
      </c>
      <c r="AL103" s="48">
        <v>20</v>
      </c>
      <c r="AM103" s="48">
        <f t="shared" si="24"/>
        <v>0</v>
      </c>
      <c r="AN103" s="48" t="s">
        <v>444</v>
      </c>
      <c r="AO103" s="48" t="str">
        <f t="shared" si="25"/>
        <v>45_0</v>
      </c>
      <c r="AP103" s="50">
        <f t="shared" si="29"/>
        <v>18.3</v>
      </c>
      <c r="AQ103" s="50">
        <f t="shared" si="30"/>
        <v>18.850000000000001</v>
      </c>
      <c r="AR103" s="469">
        <f t="shared" si="26"/>
        <v>18.850000000000001</v>
      </c>
      <c r="AS103" s="29"/>
      <c r="AT103" s="121"/>
      <c r="AU103" s="5"/>
      <c r="AV103" s="5"/>
      <c r="AW103" s="50"/>
      <c r="AX103" s="129"/>
      <c r="AY103" s="31"/>
    </row>
    <row r="104" spans="1:51" x14ac:dyDescent="0.15">
      <c r="A104" s="48">
        <v>45</v>
      </c>
      <c r="B104" s="48">
        <v>1</v>
      </c>
      <c r="C104" s="48">
        <v>21</v>
      </c>
      <c r="D104" s="48">
        <f t="shared" si="27"/>
        <v>1</v>
      </c>
      <c r="E104" s="48" t="str">
        <f t="shared" si="28"/>
        <v>45_1</v>
      </c>
      <c r="F104" s="54">
        <v>17.05</v>
      </c>
      <c r="G104" s="48"/>
      <c r="H104" s="48">
        <v>45</v>
      </c>
      <c r="I104" s="48">
        <v>2</v>
      </c>
      <c r="J104" s="48">
        <v>22</v>
      </c>
      <c r="K104" s="48">
        <f t="shared" si="16"/>
        <v>2</v>
      </c>
      <c r="L104" s="48" t="str">
        <f t="shared" si="17"/>
        <v>45_2</v>
      </c>
      <c r="M104" s="54">
        <v>18.09</v>
      </c>
      <c r="N104" s="29"/>
      <c r="O104" s="48">
        <v>45</v>
      </c>
      <c r="P104" s="48">
        <v>1</v>
      </c>
      <c r="Q104" s="48">
        <v>21</v>
      </c>
      <c r="R104" s="48">
        <f t="shared" si="31"/>
        <v>1</v>
      </c>
      <c r="S104" s="48" t="str">
        <f t="shared" si="32"/>
        <v>45_1</v>
      </c>
      <c r="T104" s="54">
        <v>18.18</v>
      </c>
      <c r="U104" s="29"/>
      <c r="V104" s="48">
        <v>45</v>
      </c>
      <c r="W104" s="48">
        <v>1</v>
      </c>
      <c r="X104" s="48">
        <v>21</v>
      </c>
      <c r="Y104" s="48">
        <f t="shared" si="20"/>
        <v>1</v>
      </c>
      <c r="Z104" s="48" t="str">
        <f t="shared" si="33"/>
        <v>45_1</v>
      </c>
      <c r="AA104" s="54">
        <v>18.77</v>
      </c>
      <c r="AB104" s="483"/>
      <c r="AC104" s="48">
        <v>45</v>
      </c>
      <c r="AD104" s="48">
        <v>1</v>
      </c>
      <c r="AE104" s="48">
        <v>21</v>
      </c>
      <c r="AF104" s="48">
        <f t="shared" si="22"/>
        <v>1</v>
      </c>
      <c r="AG104" s="48" t="str">
        <f t="shared" si="23"/>
        <v>45_1</v>
      </c>
      <c r="AH104" s="48">
        <v>19.329999999999998</v>
      </c>
      <c r="AI104" s="483"/>
      <c r="AJ104" s="48">
        <v>45</v>
      </c>
      <c r="AK104" s="48">
        <v>1</v>
      </c>
      <c r="AL104" s="48">
        <v>21</v>
      </c>
      <c r="AM104" s="48">
        <f t="shared" si="24"/>
        <v>1</v>
      </c>
      <c r="AN104" s="48" t="s">
        <v>445</v>
      </c>
      <c r="AO104" s="48" t="str">
        <f t="shared" si="25"/>
        <v>45_1</v>
      </c>
      <c r="AP104" s="50">
        <f t="shared" si="29"/>
        <v>18.77</v>
      </c>
      <c r="AQ104" s="50">
        <f t="shared" si="30"/>
        <v>19.329999999999998</v>
      </c>
      <c r="AR104" s="469">
        <f t="shared" si="26"/>
        <v>19.329999999999998</v>
      </c>
      <c r="AS104" s="29"/>
      <c r="AT104" s="121"/>
      <c r="AU104" s="5"/>
      <c r="AV104" s="5"/>
      <c r="AW104" s="50"/>
      <c r="AX104" s="129"/>
      <c r="AY104" s="31"/>
    </row>
    <row r="105" spans="1:51" x14ac:dyDescent="0.15">
      <c r="A105" s="48">
        <v>45</v>
      </c>
      <c r="B105" s="48">
        <v>2</v>
      </c>
      <c r="C105" s="48">
        <v>22</v>
      </c>
      <c r="D105" s="48">
        <f t="shared" si="27"/>
        <v>2</v>
      </c>
      <c r="E105" s="48" t="str">
        <f t="shared" si="28"/>
        <v>45_2</v>
      </c>
      <c r="F105" s="54">
        <v>17.47</v>
      </c>
      <c r="G105" s="48"/>
      <c r="H105" s="48">
        <v>45</v>
      </c>
      <c r="I105" s="48">
        <v>3</v>
      </c>
      <c r="J105" s="48">
        <v>23</v>
      </c>
      <c r="K105" s="48">
        <f t="shared" si="16"/>
        <v>3</v>
      </c>
      <c r="L105" s="48" t="str">
        <f t="shared" si="17"/>
        <v>45_3</v>
      </c>
      <c r="M105" s="54">
        <v>18.53</v>
      </c>
      <c r="N105" s="29"/>
      <c r="O105" s="48">
        <v>45</v>
      </c>
      <c r="P105" s="48">
        <v>2</v>
      </c>
      <c r="Q105" s="48">
        <v>22</v>
      </c>
      <c r="R105" s="48">
        <f t="shared" si="31"/>
        <v>2</v>
      </c>
      <c r="S105" s="48" t="str">
        <f t="shared" si="32"/>
        <v>45_2</v>
      </c>
      <c r="T105" s="54">
        <v>18.63</v>
      </c>
      <c r="U105" s="29"/>
      <c r="V105" s="48">
        <v>45</v>
      </c>
      <c r="W105" s="48">
        <v>2</v>
      </c>
      <c r="X105" s="48">
        <v>22</v>
      </c>
      <c r="Y105" s="48">
        <f t="shared" si="20"/>
        <v>2</v>
      </c>
      <c r="Z105" s="48" t="str">
        <f t="shared" si="33"/>
        <v>45_2</v>
      </c>
      <c r="AA105" s="54">
        <v>19.23</v>
      </c>
      <c r="AB105" s="483"/>
      <c r="AC105" s="48">
        <v>45</v>
      </c>
      <c r="AD105" s="48">
        <v>2</v>
      </c>
      <c r="AE105" s="48">
        <v>22</v>
      </c>
      <c r="AF105" s="48">
        <f t="shared" si="22"/>
        <v>2</v>
      </c>
      <c r="AG105" s="48" t="str">
        <f t="shared" si="23"/>
        <v>45_2</v>
      </c>
      <c r="AH105" s="48">
        <v>19.809999999999999</v>
      </c>
      <c r="AI105" s="483"/>
      <c r="AJ105" s="48">
        <v>45</v>
      </c>
      <c r="AK105" s="48">
        <v>2</v>
      </c>
      <c r="AL105" s="48">
        <v>22</v>
      </c>
      <c r="AM105" s="48">
        <f t="shared" si="24"/>
        <v>2</v>
      </c>
      <c r="AN105" s="48" t="s">
        <v>446</v>
      </c>
      <c r="AO105" s="48" t="str">
        <f t="shared" si="25"/>
        <v>45_2</v>
      </c>
      <c r="AP105" s="50">
        <f t="shared" si="29"/>
        <v>19.23</v>
      </c>
      <c r="AQ105" s="50">
        <f t="shared" si="30"/>
        <v>19.809999999999999</v>
      </c>
      <c r="AR105" s="469">
        <f t="shared" si="26"/>
        <v>19.809999999999999</v>
      </c>
      <c r="AS105" s="29"/>
      <c r="AT105" s="121"/>
      <c r="AU105" s="5"/>
      <c r="AV105" s="5"/>
      <c r="AW105" s="50"/>
      <c r="AX105" s="129"/>
      <c r="AY105" s="31"/>
    </row>
    <row r="106" spans="1:51" x14ac:dyDescent="0.15">
      <c r="A106" s="48">
        <v>45</v>
      </c>
      <c r="B106" s="48">
        <v>3</v>
      </c>
      <c r="C106" s="48">
        <v>23</v>
      </c>
      <c r="D106" s="48">
        <f t="shared" si="27"/>
        <v>3</v>
      </c>
      <c r="E106" s="48" t="str">
        <f t="shared" si="28"/>
        <v>45_3</v>
      </c>
      <c r="F106" s="54">
        <v>17.899999999999999</v>
      </c>
      <c r="G106" s="48"/>
      <c r="H106" s="48">
        <v>45</v>
      </c>
      <c r="I106" s="48">
        <v>4</v>
      </c>
      <c r="J106" s="48">
        <v>24</v>
      </c>
      <c r="K106" s="48">
        <f t="shared" si="16"/>
        <v>4</v>
      </c>
      <c r="L106" s="48" t="str">
        <f t="shared" si="17"/>
        <v>45_4</v>
      </c>
      <c r="M106" s="54">
        <v>18.98</v>
      </c>
      <c r="N106" s="29"/>
      <c r="O106" s="48">
        <v>45</v>
      </c>
      <c r="P106" s="48">
        <v>3</v>
      </c>
      <c r="Q106" s="48">
        <v>23</v>
      </c>
      <c r="R106" s="48">
        <f t="shared" si="31"/>
        <v>3</v>
      </c>
      <c r="S106" s="48" t="str">
        <f t="shared" si="32"/>
        <v>45_3</v>
      </c>
      <c r="T106" s="54">
        <v>19.09</v>
      </c>
      <c r="U106" s="29"/>
      <c r="V106" s="48">
        <v>45</v>
      </c>
      <c r="W106" s="48">
        <v>3</v>
      </c>
      <c r="X106" s="48">
        <v>23</v>
      </c>
      <c r="Y106" s="48">
        <f t="shared" si="20"/>
        <v>3</v>
      </c>
      <c r="Z106" s="48" t="str">
        <f t="shared" si="33"/>
        <v>45_3</v>
      </c>
      <c r="AA106" s="54">
        <v>19.71</v>
      </c>
      <c r="AB106" s="483"/>
      <c r="AC106" s="48">
        <v>45</v>
      </c>
      <c r="AD106" s="48">
        <v>3</v>
      </c>
      <c r="AE106" s="48">
        <v>23</v>
      </c>
      <c r="AF106" s="48">
        <f t="shared" si="22"/>
        <v>3</v>
      </c>
      <c r="AG106" s="48" t="str">
        <f t="shared" si="23"/>
        <v>45_3</v>
      </c>
      <c r="AH106" s="48">
        <v>20.3</v>
      </c>
      <c r="AI106" s="483"/>
      <c r="AJ106" s="48">
        <v>45</v>
      </c>
      <c r="AK106" s="48">
        <v>3</v>
      </c>
      <c r="AL106" s="48">
        <v>23</v>
      </c>
      <c r="AM106" s="48">
        <f t="shared" si="24"/>
        <v>3</v>
      </c>
      <c r="AN106" s="48" t="s">
        <v>447</v>
      </c>
      <c r="AO106" s="48" t="str">
        <f t="shared" si="25"/>
        <v>45_3</v>
      </c>
      <c r="AP106" s="50">
        <f t="shared" si="29"/>
        <v>19.71</v>
      </c>
      <c r="AQ106" s="50">
        <f t="shared" si="30"/>
        <v>20.3</v>
      </c>
      <c r="AR106" s="469">
        <f t="shared" si="26"/>
        <v>20.3</v>
      </c>
      <c r="AS106" s="29"/>
      <c r="AT106" s="121"/>
      <c r="AU106" s="5"/>
      <c r="AV106" s="5"/>
      <c r="AW106" s="50"/>
      <c r="AX106" s="129"/>
      <c r="AY106" s="31"/>
    </row>
    <row r="107" spans="1:51" x14ac:dyDescent="0.15">
      <c r="A107" s="48">
        <v>45</v>
      </c>
      <c r="B107" s="48">
        <v>4</v>
      </c>
      <c r="C107" s="48">
        <v>24</v>
      </c>
      <c r="D107" s="48">
        <f t="shared" si="27"/>
        <v>4</v>
      </c>
      <c r="E107" s="48" t="str">
        <f t="shared" si="28"/>
        <v>45_4</v>
      </c>
      <c r="F107" s="54">
        <v>18.34</v>
      </c>
      <c r="G107" s="48"/>
      <c r="H107" s="48">
        <v>45</v>
      </c>
      <c r="I107" s="48">
        <v>5</v>
      </c>
      <c r="J107" s="48">
        <v>25</v>
      </c>
      <c r="K107" s="48">
        <f t="shared" si="16"/>
        <v>5</v>
      </c>
      <c r="L107" s="48" t="str">
        <f t="shared" si="17"/>
        <v>45_5</v>
      </c>
      <c r="M107" s="54">
        <v>19.45</v>
      </c>
      <c r="N107" s="29"/>
      <c r="O107" s="48">
        <v>45</v>
      </c>
      <c r="P107" s="48">
        <v>4</v>
      </c>
      <c r="Q107" s="48">
        <v>24</v>
      </c>
      <c r="R107" s="48">
        <f t="shared" si="31"/>
        <v>4</v>
      </c>
      <c r="S107" s="48" t="str">
        <f t="shared" si="32"/>
        <v>45_4</v>
      </c>
      <c r="T107" s="54">
        <v>19.55</v>
      </c>
      <c r="U107" s="29"/>
      <c r="V107" s="48">
        <v>45</v>
      </c>
      <c r="W107" s="48">
        <v>4</v>
      </c>
      <c r="X107" s="48">
        <v>24</v>
      </c>
      <c r="Y107" s="48">
        <f t="shared" si="20"/>
        <v>4</v>
      </c>
      <c r="Z107" s="48" t="str">
        <f t="shared" si="33"/>
        <v>45_4</v>
      </c>
      <c r="AA107" s="54">
        <v>20.190000000000001</v>
      </c>
      <c r="AB107" s="483"/>
      <c r="AC107" s="48">
        <v>45</v>
      </c>
      <c r="AD107" s="48">
        <v>4</v>
      </c>
      <c r="AE107" s="48">
        <v>24</v>
      </c>
      <c r="AF107" s="48">
        <f t="shared" si="22"/>
        <v>4</v>
      </c>
      <c r="AG107" s="48" t="str">
        <f t="shared" si="23"/>
        <v>45_4</v>
      </c>
      <c r="AH107" s="48">
        <v>20.8</v>
      </c>
      <c r="AI107" s="483"/>
      <c r="AJ107" s="48">
        <v>45</v>
      </c>
      <c r="AK107" s="48">
        <v>4</v>
      </c>
      <c r="AL107" s="48">
        <v>24</v>
      </c>
      <c r="AM107" s="48">
        <f t="shared" si="24"/>
        <v>4</v>
      </c>
      <c r="AN107" s="48" t="s">
        <v>448</v>
      </c>
      <c r="AO107" s="48" t="str">
        <f t="shared" si="25"/>
        <v>45_4</v>
      </c>
      <c r="AP107" s="50">
        <f t="shared" si="29"/>
        <v>20.190000000000001</v>
      </c>
      <c r="AQ107" s="50">
        <f t="shared" si="30"/>
        <v>20.8</v>
      </c>
      <c r="AR107" s="469">
        <f t="shared" si="26"/>
        <v>20.8</v>
      </c>
      <c r="AS107" s="29"/>
      <c r="AT107" s="121"/>
      <c r="AU107" s="5"/>
      <c r="AV107" s="5"/>
      <c r="AW107" s="50"/>
      <c r="AX107" s="129"/>
      <c r="AY107" s="31"/>
    </row>
    <row r="108" spans="1:51" x14ac:dyDescent="0.15">
      <c r="A108" s="48">
        <v>45</v>
      </c>
      <c r="B108" s="48">
        <v>5</v>
      </c>
      <c r="C108" s="48">
        <v>25</v>
      </c>
      <c r="D108" s="48">
        <f t="shared" si="27"/>
        <v>5</v>
      </c>
      <c r="E108" s="48" t="str">
        <f t="shared" si="28"/>
        <v>45_5</v>
      </c>
      <c r="F108" s="54">
        <v>18.79</v>
      </c>
      <c r="G108" s="48"/>
      <c r="H108" s="48">
        <v>45</v>
      </c>
      <c r="I108" s="48">
        <v>6</v>
      </c>
      <c r="J108" s="48">
        <v>26</v>
      </c>
      <c r="K108" s="48">
        <f t="shared" si="16"/>
        <v>6</v>
      </c>
      <c r="L108" s="48" t="str">
        <f t="shared" si="17"/>
        <v>45_6</v>
      </c>
      <c r="M108" s="54">
        <v>19.93</v>
      </c>
      <c r="N108" s="29"/>
      <c r="O108" s="48">
        <v>45</v>
      </c>
      <c r="P108" s="48">
        <v>5</v>
      </c>
      <c r="Q108" s="48">
        <v>25</v>
      </c>
      <c r="R108" s="48">
        <f t="shared" si="31"/>
        <v>5</v>
      </c>
      <c r="S108" s="48" t="str">
        <f t="shared" si="32"/>
        <v>45_5</v>
      </c>
      <c r="T108" s="54">
        <v>20.03</v>
      </c>
      <c r="U108" s="29"/>
      <c r="V108" s="48">
        <v>45</v>
      </c>
      <c r="W108" s="48">
        <v>5</v>
      </c>
      <c r="X108" s="48">
        <v>25</v>
      </c>
      <c r="Y108" s="48">
        <f t="shared" si="20"/>
        <v>5</v>
      </c>
      <c r="Z108" s="48" t="str">
        <f t="shared" si="33"/>
        <v>45_5</v>
      </c>
      <c r="AA108" s="54">
        <v>20.68</v>
      </c>
      <c r="AB108" s="483"/>
      <c r="AC108" s="48">
        <v>45</v>
      </c>
      <c r="AD108" s="48">
        <v>5</v>
      </c>
      <c r="AE108" s="48">
        <v>25</v>
      </c>
      <c r="AF108" s="48">
        <f t="shared" si="22"/>
        <v>5</v>
      </c>
      <c r="AG108" s="48" t="str">
        <f t="shared" si="23"/>
        <v>45_5</v>
      </c>
      <c r="AH108" s="48">
        <v>21.3</v>
      </c>
      <c r="AI108" s="483"/>
      <c r="AJ108" s="48">
        <v>45</v>
      </c>
      <c r="AK108" s="48">
        <v>5</v>
      </c>
      <c r="AL108" s="48">
        <v>25</v>
      </c>
      <c r="AM108" s="48">
        <f t="shared" si="24"/>
        <v>5</v>
      </c>
      <c r="AN108" s="48" t="s">
        <v>449</v>
      </c>
      <c r="AO108" s="48" t="str">
        <f t="shared" si="25"/>
        <v>45_5</v>
      </c>
      <c r="AP108" s="50">
        <f t="shared" si="29"/>
        <v>20.68</v>
      </c>
      <c r="AQ108" s="50">
        <f t="shared" si="30"/>
        <v>21.3</v>
      </c>
      <c r="AR108" s="469">
        <f t="shared" si="26"/>
        <v>21.3</v>
      </c>
      <c r="AS108" s="29"/>
      <c r="AT108" s="121"/>
      <c r="AU108" s="5"/>
      <c r="AV108" s="5"/>
      <c r="AW108" s="50"/>
      <c r="AX108" s="129"/>
      <c r="AY108" s="31"/>
    </row>
    <row r="109" spans="1:51" x14ac:dyDescent="0.15">
      <c r="A109" s="48">
        <v>45</v>
      </c>
      <c r="B109" s="48">
        <v>6</v>
      </c>
      <c r="C109" s="48">
        <v>26</v>
      </c>
      <c r="D109" s="48">
        <f t="shared" si="27"/>
        <v>6</v>
      </c>
      <c r="E109" s="48" t="str">
        <f t="shared" si="28"/>
        <v>45_6</v>
      </c>
      <c r="F109" s="54">
        <v>19.25</v>
      </c>
      <c r="G109" s="48"/>
      <c r="H109" s="48">
        <v>45</v>
      </c>
      <c r="I109" s="48">
        <v>7</v>
      </c>
      <c r="J109" s="48">
        <v>27</v>
      </c>
      <c r="K109" s="48">
        <f t="shared" si="16"/>
        <v>7</v>
      </c>
      <c r="L109" s="48" t="str">
        <f t="shared" si="17"/>
        <v>45_7</v>
      </c>
      <c r="M109" s="54">
        <v>20.420000000000002</v>
      </c>
      <c r="N109" s="29"/>
      <c r="O109" s="48">
        <v>45</v>
      </c>
      <c r="P109" s="48">
        <v>6</v>
      </c>
      <c r="Q109" s="48">
        <v>26</v>
      </c>
      <c r="R109" s="48">
        <f t="shared" si="31"/>
        <v>6</v>
      </c>
      <c r="S109" s="48" t="str">
        <f t="shared" si="32"/>
        <v>45_6</v>
      </c>
      <c r="T109" s="54">
        <v>20.52</v>
      </c>
      <c r="U109" s="29"/>
      <c r="V109" s="48">
        <v>45</v>
      </c>
      <c r="W109" s="48">
        <v>6</v>
      </c>
      <c r="X109" s="48">
        <v>26</v>
      </c>
      <c r="Y109" s="48">
        <f t="shared" si="20"/>
        <v>6</v>
      </c>
      <c r="Z109" s="48" t="str">
        <f t="shared" si="33"/>
        <v>45_6</v>
      </c>
      <c r="AA109" s="54">
        <v>21.19</v>
      </c>
      <c r="AB109" s="483"/>
      <c r="AC109" s="48">
        <v>45</v>
      </c>
      <c r="AD109" s="48">
        <v>6</v>
      </c>
      <c r="AE109" s="48">
        <v>26</v>
      </c>
      <c r="AF109" s="48">
        <f t="shared" si="22"/>
        <v>6</v>
      </c>
      <c r="AG109" s="48" t="str">
        <f t="shared" si="23"/>
        <v>45_6</v>
      </c>
      <c r="AH109" s="48">
        <v>21.83</v>
      </c>
      <c r="AI109" s="483"/>
      <c r="AJ109" s="48">
        <v>45</v>
      </c>
      <c r="AK109" s="48">
        <v>6</v>
      </c>
      <c r="AL109" s="48">
        <v>26</v>
      </c>
      <c r="AM109" s="48">
        <f t="shared" si="24"/>
        <v>6</v>
      </c>
      <c r="AN109" s="48" t="s">
        <v>450</v>
      </c>
      <c r="AO109" s="48" t="str">
        <f t="shared" si="25"/>
        <v>45_6</v>
      </c>
      <c r="AP109" s="50">
        <f t="shared" si="29"/>
        <v>21.19</v>
      </c>
      <c r="AQ109" s="50">
        <f t="shared" si="30"/>
        <v>21.83</v>
      </c>
      <c r="AR109" s="469">
        <f t="shared" si="26"/>
        <v>21.83</v>
      </c>
      <c r="AS109" s="29"/>
      <c r="AT109" s="121"/>
      <c r="AU109" s="5"/>
      <c r="AV109" s="5"/>
      <c r="AW109" s="50"/>
      <c r="AX109" s="129"/>
      <c r="AY109" s="31"/>
    </row>
    <row r="110" spans="1:51" x14ac:dyDescent="0.15">
      <c r="A110" s="48">
        <v>45</v>
      </c>
      <c r="B110" s="48">
        <v>7</v>
      </c>
      <c r="C110" s="48">
        <v>27</v>
      </c>
      <c r="D110" s="48">
        <f t="shared" si="27"/>
        <v>7</v>
      </c>
      <c r="E110" s="48" t="str">
        <f t="shared" si="28"/>
        <v>45_7</v>
      </c>
      <c r="F110" s="54">
        <v>19.73</v>
      </c>
      <c r="G110" s="48"/>
      <c r="H110" s="48">
        <v>45</v>
      </c>
      <c r="I110" s="48">
        <v>8</v>
      </c>
      <c r="J110" s="48">
        <v>28</v>
      </c>
      <c r="K110" s="48">
        <f t="shared" si="16"/>
        <v>8</v>
      </c>
      <c r="L110" s="48" t="str">
        <f t="shared" si="17"/>
        <v>45_8</v>
      </c>
      <c r="M110" s="54">
        <v>20.86</v>
      </c>
      <c r="N110" s="29"/>
      <c r="O110" s="48">
        <v>45</v>
      </c>
      <c r="P110" s="48">
        <v>7</v>
      </c>
      <c r="Q110" s="48">
        <v>27</v>
      </c>
      <c r="R110" s="48">
        <f t="shared" si="31"/>
        <v>7</v>
      </c>
      <c r="S110" s="48" t="str">
        <f t="shared" si="32"/>
        <v>45_7</v>
      </c>
      <c r="T110" s="54">
        <v>21.04</v>
      </c>
      <c r="U110" s="29"/>
      <c r="V110" s="48">
        <v>45</v>
      </c>
      <c r="W110" s="48">
        <v>7</v>
      </c>
      <c r="X110" s="48">
        <v>27</v>
      </c>
      <c r="Y110" s="48">
        <f t="shared" si="20"/>
        <v>7</v>
      </c>
      <c r="Z110" s="48" t="str">
        <f t="shared" si="33"/>
        <v>45_7</v>
      </c>
      <c r="AA110" s="54">
        <v>21.72</v>
      </c>
      <c r="AB110" s="483"/>
      <c r="AC110" s="48">
        <v>45</v>
      </c>
      <c r="AD110" s="48">
        <v>7</v>
      </c>
      <c r="AE110" s="48">
        <v>27</v>
      </c>
      <c r="AF110" s="48">
        <f t="shared" si="22"/>
        <v>7</v>
      </c>
      <c r="AG110" s="48" t="str">
        <f t="shared" si="23"/>
        <v>45_7</v>
      </c>
      <c r="AH110" s="48">
        <v>22.37</v>
      </c>
      <c r="AI110" s="483"/>
      <c r="AJ110" s="48">
        <v>45</v>
      </c>
      <c r="AK110" s="48">
        <v>7</v>
      </c>
      <c r="AL110" s="48">
        <v>27</v>
      </c>
      <c r="AM110" s="48">
        <f t="shared" si="24"/>
        <v>7</v>
      </c>
      <c r="AN110" s="48" t="s">
        <v>451</v>
      </c>
      <c r="AO110" s="48" t="str">
        <f t="shared" si="25"/>
        <v>45_7</v>
      </c>
      <c r="AP110" s="50">
        <f t="shared" si="29"/>
        <v>21.72</v>
      </c>
      <c r="AQ110" s="50">
        <f t="shared" si="30"/>
        <v>22.37</v>
      </c>
      <c r="AR110" s="469">
        <f t="shared" si="26"/>
        <v>22.37</v>
      </c>
      <c r="AS110" s="29"/>
      <c r="AT110" s="121"/>
      <c r="AU110" s="5"/>
      <c r="AV110" s="5"/>
      <c r="AW110" s="50"/>
      <c r="AX110" s="129"/>
      <c r="AY110" s="31"/>
    </row>
    <row r="111" spans="1:51" x14ac:dyDescent="0.15">
      <c r="A111" s="48">
        <v>45</v>
      </c>
      <c r="B111" s="48">
        <v>8</v>
      </c>
      <c r="C111" s="48">
        <v>28</v>
      </c>
      <c r="D111" s="48">
        <f t="shared" si="27"/>
        <v>8</v>
      </c>
      <c r="E111" s="48" t="str">
        <f t="shared" si="28"/>
        <v>45_8</v>
      </c>
      <c r="F111" s="54">
        <v>20.149999999999999</v>
      </c>
      <c r="G111" s="48"/>
      <c r="H111" s="48">
        <v>50</v>
      </c>
      <c r="I111" s="48" t="s">
        <v>35</v>
      </c>
      <c r="J111" s="48">
        <v>18</v>
      </c>
      <c r="K111" s="48" t="str">
        <f t="shared" si="16"/>
        <v>Aanloopperiodiek_0</v>
      </c>
      <c r="L111" s="48" t="str">
        <f t="shared" si="17"/>
        <v>50_Aanloopperiodiek_0</v>
      </c>
      <c r="M111" s="54">
        <v>16.32</v>
      </c>
      <c r="N111" s="29"/>
      <c r="O111" s="48">
        <v>45</v>
      </c>
      <c r="P111" s="48">
        <v>8</v>
      </c>
      <c r="Q111" s="48">
        <v>28</v>
      </c>
      <c r="R111" s="48">
        <f t="shared" si="31"/>
        <v>8</v>
      </c>
      <c r="S111" s="48" t="str">
        <f t="shared" si="32"/>
        <v>45_8</v>
      </c>
      <c r="T111" s="54">
        <v>21.48</v>
      </c>
      <c r="U111" s="29"/>
      <c r="V111" s="48">
        <v>45</v>
      </c>
      <c r="W111" s="48">
        <v>8</v>
      </c>
      <c r="X111" s="48">
        <v>28</v>
      </c>
      <c r="Y111" s="48">
        <f t="shared" si="20"/>
        <v>8</v>
      </c>
      <c r="Z111" s="48" t="str">
        <f t="shared" si="33"/>
        <v>45_8</v>
      </c>
      <c r="AA111" s="54">
        <v>22.18</v>
      </c>
      <c r="AB111" s="483"/>
      <c r="AC111" s="48">
        <v>45</v>
      </c>
      <c r="AD111" s="48">
        <v>8</v>
      </c>
      <c r="AE111" s="48">
        <v>28</v>
      </c>
      <c r="AF111" s="48">
        <f t="shared" si="22"/>
        <v>8</v>
      </c>
      <c r="AG111" s="48" t="str">
        <f t="shared" si="23"/>
        <v>45_8</v>
      </c>
      <c r="AH111" s="48">
        <v>22.85</v>
      </c>
      <c r="AI111" s="483"/>
      <c r="AJ111" s="48">
        <v>45</v>
      </c>
      <c r="AK111" s="48">
        <v>8</v>
      </c>
      <c r="AL111" s="48">
        <v>28</v>
      </c>
      <c r="AM111" s="48">
        <f t="shared" si="24"/>
        <v>8</v>
      </c>
      <c r="AN111" s="48" t="s">
        <v>452</v>
      </c>
      <c r="AO111" s="48" t="str">
        <f t="shared" si="25"/>
        <v>45_8</v>
      </c>
      <c r="AP111" s="50">
        <f t="shared" si="29"/>
        <v>22.18</v>
      </c>
      <c r="AQ111" s="50">
        <f t="shared" si="30"/>
        <v>22.85</v>
      </c>
      <c r="AR111" s="469">
        <f t="shared" ref="AR111:AR142" si="34">IFERROR($D$6*AP111+$D$7*AQ111,"vervalt")</f>
        <v>22.85</v>
      </c>
      <c r="AS111" s="29"/>
      <c r="AT111" s="121"/>
      <c r="AU111" s="5"/>
      <c r="AV111" s="5"/>
      <c r="AW111" s="50"/>
      <c r="AX111" s="129"/>
      <c r="AY111" s="31"/>
    </row>
    <row r="112" spans="1:51" x14ac:dyDescent="0.15">
      <c r="A112" s="48">
        <v>50</v>
      </c>
      <c r="B112" s="48" t="s">
        <v>35</v>
      </c>
      <c r="C112" s="48">
        <v>18</v>
      </c>
      <c r="D112" s="48" t="str">
        <f t="shared" si="27"/>
        <v>Aanloopperiodiek_0</v>
      </c>
      <c r="E112" s="48" t="str">
        <f t="shared" si="28"/>
        <v>50_Aanloopperiodiek_0</v>
      </c>
      <c r="F112" s="54">
        <v>15.77</v>
      </c>
      <c r="G112" s="48"/>
      <c r="H112" s="48">
        <v>50</v>
      </c>
      <c r="I112" s="48" t="s">
        <v>36</v>
      </c>
      <c r="J112" s="48">
        <v>20</v>
      </c>
      <c r="K112" s="48" t="str">
        <f t="shared" si="16"/>
        <v>Aanloopperiodiek_1</v>
      </c>
      <c r="L112" s="48" t="str">
        <f t="shared" si="17"/>
        <v>50_Aanloopperiodiek_1</v>
      </c>
      <c r="M112" s="54">
        <v>17.21</v>
      </c>
      <c r="N112" s="29"/>
      <c r="O112" s="48">
        <v>50</v>
      </c>
      <c r="P112" s="48" t="s">
        <v>35</v>
      </c>
      <c r="Q112" s="48">
        <v>18</v>
      </c>
      <c r="R112" s="48" t="str">
        <f t="shared" si="31"/>
        <v>Aanloopperiodiek_0</v>
      </c>
      <c r="S112" s="48" t="str">
        <f t="shared" si="32"/>
        <v>50_Aanloopperiodiek_0</v>
      </c>
      <c r="T112" s="54">
        <v>16.82</v>
      </c>
      <c r="U112" s="29"/>
      <c r="V112" s="48">
        <v>50</v>
      </c>
      <c r="W112" s="48" t="s">
        <v>354</v>
      </c>
      <c r="X112" s="48">
        <v>18</v>
      </c>
      <c r="Y112" s="48" t="str">
        <f t="shared" si="20"/>
        <v>zij-instroomperiodiek</v>
      </c>
      <c r="Z112" s="48" t="str">
        <f t="shared" si="33"/>
        <v>50_zij-instroomperiodiek</v>
      </c>
      <c r="AA112" s="54">
        <v>17.36</v>
      </c>
      <c r="AB112" s="483"/>
      <c r="AC112" s="48">
        <v>50</v>
      </c>
      <c r="AD112" s="48" t="s">
        <v>354</v>
      </c>
      <c r="AE112" s="48">
        <v>18</v>
      </c>
      <c r="AF112" s="48" t="str">
        <f t="shared" si="22"/>
        <v>zij-instroomperiodiek</v>
      </c>
      <c r="AG112" s="48" t="str">
        <f t="shared" si="23"/>
        <v>50_zij-instroomperiodiek</v>
      </c>
      <c r="AH112" s="48">
        <v>17.88</v>
      </c>
      <c r="AI112" s="483"/>
      <c r="AJ112" s="48">
        <v>50</v>
      </c>
      <c r="AK112" s="48" t="s">
        <v>354</v>
      </c>
      <c r="AL112" s="48">
        <v>18</v>
      </c>
      <c r="AM112" s="48" t="str">
        <f t="shared" si="24"/>
        <v>zij-instroomperiodiek</v>
      </c>
      <c r="AN112" s="48" t="s">
        <v>453</v>
      </c>
      <c r="AO112" s="48" t="str">
        <f t="shared" si="25"/>
        <v>50_zij-instroomperiodiek</v>
      </c>
      <c r="AP112" s="50">
        <f t="shared" si="29"/>
        <v>17.36</v>
      </c>
      <c r="AQ112" s="50">
        <f t="shared" si="30"/>
        <v>17.88</v>
      </c>
      <c r="AR112" s="469">
        <f t="shared" si="34"/>
        <v>17.88</v>
      </c>
      <c r="AS112" s="29"/>
      <c r="AT112" s="121"/>
      <c r="AU112" s="5"/>
      <c r="AV112" s="5"/>
      <c r="AW112" s="50"/>
      <c r="AX112" s="129"/>
      <c r="AY112" s="31"/>
    </row>
    <row r="113" spans="1:51" x14ac:dyDescent="0.15">
      <c r="A113" s="48">
        <v>50</v>
      </c>
      <c r="B113" s="48" t="s">
        <v>36</v>
      </c>
      <c r="C113" s="48">
        <v>20</v>
      </c>
      <c r="D113" s="48" t="str">
        <f t="shared" si="27"/>
        <v>Aanloopperiodiek_1</v>
      </c>
      <c r="E113" s="48" t="str">
        <f t="shared" si="28"/>
        <v>50_Aanloopperiodiek_1</v>
      </c>
      <c r="F113" s="54">
        <v>16.62</v>
      </c>
      <c r="G113" s="48"/>
      <c r="H113" s="48">
        <v>50</v>
      </c>
      <c r="I113" s="48">
        <v>0</v>
      </c>
      <c r="J113" s="48">
        <v>21</v>
      </c>
      <c r="K113" s="48">
        <f t="shared" si="16"/>
        <v>0</v>
      </c>
      <c r="L113" s="48" t="str">
        <f t="shared" si="17"/>
        <v>50_0</v>
      </c>
      <c r="M113" s="54">
        <v>17.649999999999999</v>
      </c>
      <c r="N113" s="5"/>
      <c r="O113" s="48">
        <v>50</v>
      </c>
      <c r="P113" s="48" t="s">
        <v>36</v>
      </c>
      <c r="Q113" s="48">
        <v>20</v>
      </c>
      <c r="R113" s="48" t="str">
        <f t="shared" si="31"/>
        <v>Aanloopperiodiek_1</v>
      </c>
      <c r="S113" s="48" t="str">
        <f t="shared" si="32"/>
        <v>50_Aanloopperiodiek_1</v>
      </c>
      <c r="T113" s="54">
        <v>17.72</v>
      </c>
      <c r="U113" s="5"/>
      <c r="V113" s="48">
        <v>50</v>
      </c>
      <c r="W113" s="48" t="s">
        <v>36</v>
      </c>
      <c r="X113" s="48">
        <v>20</v>
      </c>
      <c r="Y113" s="48" t="str">
        <f t="shared" si="20"/>
        <v>Aanloopperiodiek_1</v>
      </c>
      <c r="Z113" s="48" t="str">
        <f t="shared" si="33"/>
        <v>50_Aanloopperiodiek_1</v>
      </c>
      <c r="AA113" s="54">
        <v>18.3</v>
      </c>
      <c r="AB113" s="483"/>
      <c r="AC113" s="48">
        <v>50</v>
      </c>
      <c r="AD113" s="48" t="s">
        <v>36</v>
      </c>
      <c r="AE113" s="48">
        <v>20</v>
      </c>
      <c r="AF113" s="48" t="str">
        <f t="shared" si="22"/>
        <v>Aanloopperiodiek_1</v>
      </c>
      <c r="AG113" s="48" t="str">
        <f t="shared" si="23"/>
        <v>50_Aanloopperiodiek_1</v>
      </c>
      <c r="AH113" s="48">
        <v>18.850000000000001</v>
      </c>
      <c r="AI113" s="483"/>
      <c r="AJ113" s="48">
        <v>50</v>
      </c>
      <c r="AK113" s="48" t="s">
        <v>36</v>
      </c>
      <c r="AL113" s="48">
        <v>20</v>
      </c>
      <c r="AM113" s="48" t="str">
        <f t="shared" si="24"/>
        <v>Aanloopperiodiek_1</v>
      </c>
      <c r="AN113" s="48" t="s">
        <v>454</v>
      </c>
      <c r="AO113" s="48" t="str">
        <f t="shared" si="25"/>
        <v>50_Aanloopperiodiek_1</v>
      </c>
      <c r="AP113" s="50">
        <f t="shared" si="29"/>
        <v>18.3</v>
      </c>
      <c r="AQ113" s="50">
        <f t="shared" si="30"/>
        <v>18.850000000000001</v>
      </c>
      <c r="AR113" s="469">
        <f t="shared" si="34"/>
        <v>18.850000000000001</v>
      </c>
      <c r="AS113" s="5"/>
      <c r="AT113" s="5"/>
      <c r="AU113" s="5"/>
      <c r="AV113" s="5"/>
      <c r="AW113" s="5"/>
      <c r="AX113" s="6"/>
    </row>
    <row r="114" spans="1:51" x14ac:dyDescent="0.15">
      <c r="A114" s="48">
        <v>50</v>
      </c>
      <c r="B114" s="48">
        <v>0</v>
      </c>
      <c r="C114" s="48">
        <v>21</v>
      </c>
      <c r="D114" s="48">
        <f t="shared" si="27"/>
        <v>0</v>
      </c>
      <c r="E114" s="48" t="str">
        <f t="shared" si="28"/>
        <v>50_0</v>
      </c>
      <c r="F114" s="54">
        <v>17.05</v>
      </c>
      <c r="G114" s="48"/>
      <c r="H114" s="48">
        <v>50</v>
      </c>
      <c r="I114" s="48">
        <v>1</v>
      </c>
      <c r="J114" s="48">
        <v>23</v>
      </c>
      <c r="K114" s="48">
        <f t="shared" si="16"/>
        <v>1</v>
      </c>
      <c r="L114" s="48" t="str">
        <f t="shared" si="17"/>
        <v>50_1</v>
      </c>
      <c r="M114" s="54">
        <v>18.53</v>
      </c>
      <c r="N114" s="5"/>
      <c r="O114" s="48">
        <v>50</v>
      </c>
      <c r="P114" s="48">
        <v>0</v>
      </c>
      <c r="Q114" s="48">
        <v>21</v>
      </c>
      <c r="R114" s="48">
        <f t="shared" si="31"/>
        <v>0</v>
      </c>
      <c r="S114" s="48" t="str">
        <f t="shared" si="32"/>
        <v>50_0</v>
      </c>
      <c r="T114" s="54">
        <v>18.18</v>
      </c>
      <c r="U114" s="5"/>
      <c r="V114" s="48">
        <v>50</v>
      </c>
      <c r="W114" s="48">
        <v>0</v>
      </c>
      <c r="X114" s="48">
        <v>21</v>
      </c>
      <c r="Y114" s="48">
        <f t="shared" si="20"/>
        <v>0</v>
      </c>
      <c r="Z114" s="48" t="str">
        <f t="shared" si="33"/>
        <v>50_0</v>
      </c>
      <c r="AA114" s="54">
        <v>18.77</v>
      </c>
      <c r="AB114" s="483"/>
      <c r="AC114" s="48">
        <v>50</v>
      </c>
      <c r="AD114" s="48">
        <v>0</v>
      </c>
      <c r="AE114" s="48">
        <v>21</v>
      </c>
      <c r="AF114" s="48">
        <f t="shared" si="22"/>
        <v>0</v>
      </c>
      <c r="AG114" s="48" t="str">
        <f t="shared" si="23"/>
        <v>50_0</v>
      </c>
      <c r="AH114" s="48">
        <v>19.329999999999998</v>
      </c>
      <c r="AI114" s="483"/>
      <c r="AJ114" s="48">
        <v>50</v>
      </c>
      <c r="AK114" s="48">
        <v>0</v>
      </c>
      <c r="AL114" s="48">
        <v>21</v>
      </c>
      <c r="AM114" s="48">
        <f t="shared" si="24"/>
        <v>0</v>
      </c>
      <c r="AN114" s="48" t="s">
        <v>455</v>
      </c>
      <c r="AO114" s="48" t="str">
        <f t="shared" si="25"/>
        <v>50_0</v>
      </c>
      <c r="AP114" s="50">
        <f t="shared" si="29"/>
        <v>18.77</v>
      </c>
      <c r="AQ114" s="50">
        <f t="shared" si="30"/>
        <v>19.329999999999998</v>
      </c>
      <c r="AR114" s="469">
        <f t="shared" si="34"/>
        <v>19.329999999999998</v>
      </c>
      <c r="AS114" s="5"/>
      <c r="AT114" s="5"/>
      <c r="AU114" s="5"/>
      <c r="AV114" s="5"/>
      <c r="AW114" s="5"/>
      <c r="AX114" s="6"/>
    </row>
    <row r="115" spans="1:51" x14ac:dyDescent="0.15">
      <c r="A115" s="48">
        <v>50</v>
      </c>
      <c r="B115" s="48">
        <v>1</v>
      </c>
      <c r="C115" s="48">
        <v>23</v>
      </c>
      <c r="D115" s="48">
        <f t="shared" si="27"/>
        <v>1</v>
      </c>
      <c r="E115" s="48" t="str">
        <f t="shared" si="28"/>
        <v>50_1</v>
      </c>
      <c r="F115" s="54">
        <v>17.899999999999999</v>
      </c>
      <c r="G115" s="48"/>
      <c r="H115" s="48">
        <v>50</v>
      </c>
      <c r="I115" s="48">
        <v>2</v>
      </c>
      <c r="J115" s="48">
        <v>25</v>
      </c>
      <c r="K115" s="48">
        <f t="shared" si="16"/>
        <v>2</v>
      </c>
      <c r="L115" s="48" t="str">
        <f t="shared" si="17"/>
        <v>50_2</v>
      </c>
      <c r="M115" s="54">
        <v>19.45</v>
      </c>
      <c r="N115" s="36"/>
      <c r="O115" s="48">
        <v>50</v>
      </c>
      <c r="P115" s="48">
        <v>1</v>
      </c>
      <c r="Q115" s="48">
        <v>23</v>
      </c>
      <c r="R115" s="48">
        <f t="shared" si="31"/>
        <v>1</v>
      </c>
      <c r="S115" s="48" t="str">
        <f t="shared" si="32"/>
        <v>50_1</v>
      </c>
      <c r="T115" s="54">
        <v>19.09</v>
      </c>
      <c r="U115" s="36"/>
      <c r="V115" s="48">
        <v>50</v>
      </c>
      <c r="W115" s="48">
        <v>1</v>
      </c>
      <c r="X115" s="48">
        <v>23</v>
      </c>
      <c r="Y115" s="48">
        <f t="shared" si="20"/>
        <v>1</v>
      </c>
      <c r="Z115" s="48" t="str">
        <f t="shared" si="33"/>
        <v>50_1</v>
      </c>
      <c r="AA115" s="54">
        <v>19.71</v>
      </c>
      <c r="AB115" s="483"/>
      <c r="AC115" s="48">
        <v>50</v>
      </c>
      <c r="AD115" s="48">
        <v>1</v>
      </c>
      <c r="AE115" s="48">
        <v>23</v>
      </c>
      <c r="AF115" s="48">
        <f t="shared" si="22"/>
        <v>1</v>
      </c>
      <c r="AG115" s="48" t="str">
        <f t="shared" si="23"/>
        <v>50_1</v>
      </c>
      <c r="AH115" s="48">
        <v>20.3</v>
      </c>
      <c r="AI115" s="483"/>
      <c r="AJ115" s="48">
        <v>50</v>
      </c>
      <c r="AK115" s="48">
        <v>1</v>
      </c>
      <c r="AL115" s="48">
        <v>23</v>
      </c>
      <c r="AM115" s="48">
        <f t="shared" si="24"/>
        <v>1</v>
      </c>
      <c r="AN115" s="48" t="s">
        <v>456</v>
      </c>
      <c r="AO115" s="48" t="str">
        <f t="shared" si="25"/>
        <v>50_1</v>
      </c>
      <c r="AP115" s="50">
        <f t="shared" si="29"/>
        <v>19.71</v>
      </c>
      <c r="AQ115" s="50">
        <f t="shared" si="30"/>
        <v>20.3</v>
      </c>
      <c r="AR115" s="469">
        <f t="shared" si="34"/>
        <v>20.3</v>
      </c>
      <c r="AS115" s="36"/>
      <c r="AT115" s="36"/>
      <c r="AU115" s="5"/>
      <c r="AV115" s="5"/>
      <c r="AW115" s="38"/>
      <c r="AX115" s="132"/>
      <c r="AY115" s="33"/>
    </row>
    <row r="116" spans="1:51" x14ac:dyDescent="0.15">
      <c r="A116" s="48">
        <v>50</v>
      </c>
      <c r="B116" s="48">
        <v>2</v>
      </c>
      <c r="C116" s="48">
        <v>25</v>
      </c>
      <c r="D116" s="48">
        <f t="shared" si="27"/>
        <v>2</v>
      </c>
      <c r="E116" s="48" t="str">
        <f t="shared" si="28"/>
        <v>50_2</v>
      </c>
      <c r="F116" s="54">
        <v>18.79</v>
      </c>
      <c r="G116" s="48"/>
      <c r="H116" s="48">
        <v>50</v>
      </c>
      <c r="I116" s="48">
        <v>3</v>
      </c>
      <c r="J116" s="48">
        <v>27</v>
      </c>
      <c r="K116" s="48">
        <f t="shared" si="16"/>
        <v>3</v>
      </c>
      <c r="L116" s="48" t="str">
        <f t="shared" si="17"/>
        <v>50_3</v>
      </c>
      <c r="M116" s="54">
        <v>20.420000000000002</v>
      </c>
      <c r="N116" s="38"/>
      <c r="O116" s="48">
        <v>50</v>
      </c>
      <c r="P116" s="48">
        <v>2</v>
      </c>
      <c r="Q116" s="48">
        <v>25</v>
      </c>
      <c r="R116" s="48">
        <f t="shared" si="31"/>
        <v>2</v>
      </c>
      <c r="S116" s="48" t="str">
        <f t="shared" si="32"/>
        <v>50_2</v>
      </c>
      <c r="T116" s="54">
        <v>20.03</v>
      </c>
      <c r="U116" s="38"/>
      <c r="V116" s="48">
        <v>50</v>
      </c>
      <c r="W116" s="48">
        <v>2</v>
      </c>
      <c r="X116" s="48">
        <v>25</v>
      </c>
      <c r="Y116" s="48">
        <f t="shared" si="20"/>
        <v>2</v>
      </c>
      <c r="Z116" s="48" t="str">
        <f t="shared" si="33"/>
        <v>50_2</v>
      </c>
      <c r="AA116" s="54">
        <v>20.68</v>
      </c>
      <c r="AB116" s="483"/>
      <c r="AC116" s="48">
        <v>50</v>
      </c>
      <c r="AD116" s="48">
        <v>2</v>
      </c>
      <c r="AE116" s="48">
        <v>25</v>
      </c>
      <c r="AF116" s="48">
        <f t="shared" si="22"/>
        <v>2</v>
      </c>
      <c r="AG116" s="48" t="str">
        <f t="shared" si="23"/>
        <v>50_2</v>
      </c>
      <c r="AH116" s="48">
        <v>21.3</v>
      </c>
      <c r="AI116" s="483"/>
      <c r="AJ116" s="48">
        <v>50</v>
      </c>
      <c r="AK116" s="48">
        <v>2</v>
      </c>
      <c r="AL116" s="48">
        <v>25</v>
      </c>
      <c r="AM116" s="48">
        <f t="shared" si="24"/>
        <v>2</v>
      </c>
      <c r="AN116" s="48" t="s">
        <v>457</v>
      </c>
      <c r="AO116" s="48" t="str">
        <f t="shared" si="25"/>
        <v>50_2</v>
      </c>
      <c r="AP116" s="50">
        <f t="shared" si="29"/>
        <v>20.68</v>
      </c>
      <c r="AQ116" s="50">
        <f t="shared" si="30"/>
        <v>21.3</v>
      </c>
      <c r="AR116" s="469">
        <f t="shared" si="34"/>
        <v>21.3</v>
      </c>
      <c r="AS116" s="38"/>
      <c r="AT116" s="32"/>
      <c r="AU116" s="125"/>
      <c r="AV116" s="125"/>
      <c r="AW116" s="38"/>
      <c r="AX116" s="133"/>
      <c r="AY116" s="37"/>
    </row>
    <row r="117" spans="1:51" x14ac:dyDescent="0.15">
      <c r="A117" s="48">
        <v>50</v>
      </c>
      <c r="B117" s="48">
        <v>3</v>
      </c>
      <c r="C117" s="48">
        <v>27</v>
      </c>
      <c r="D117" s="48">
        <f t="shared" si="27"/>
        <v>3</v>
      </c>
      <c r="E117" s="48" t="str">
        <f t="shared" si="28"/>
        <v>50_3</v>
      </c>
      <c r="F117" s="54">
        <v>19.73</v>
      </c>
      <c r="G117" s="48"/>
      <c r="H117" s="48">
        <v>50</v>
      </c>
      <c r="I117" s="48">
        <v>4</v>
      </c>
      <c r="J117" s="48">
        <v>28</v>
      </c>
      <c r="K117" s="48">
        <f t="shared" si="16"/>
        <v>4</v>
      </c>
      <c r="L117" s="48" t="str">
        <f t="shared" si="17"/>
        <v>50_4</v>
      </c>
      <c r="M117" s="54">
        <v>20.86</v>
      </c>
      <c r="N117" s="29"/>
      <c r="O117" s="48">
        <v>50</v>
      </c>
      <c r="P117" s="48">
        <v>3</v>
      </c>
      <c r="Q117" s="48">
        <v>27</v>
      </c>
      <c r="R117" s="48">
        <f t="shared" si="31"/>
        <v>3</v>
      </c>
      <c r="S117" s="48" t="str">
        <f t="shared" si="32"/>
        <v>50_3</v>
      </c>
      <c r="T117" s="54">
        <v>21.04</v>
      </c>
      <c r="U117" s="29"/>
      <c r="V117" s="48">
        <v>50</v>
      </c>
      <c r="W117" s="48">
        <v>3</v>
      </c>
      <c r="X117" s="48">
        <v>27</v>
      </c>
      <c r="Y117" s="48">
        <f t="shared" si="20"/>
        <v>3</v>
      </c>
      <c r="Z117" s="48" t="str">
        <f t="shared" si="33"/>
        <v>50_3</v>
      </c>
      <c r="AA117" s="54">
        <v>21.72</v>
      </c>
      <c r="AB117" s="483"/>
      <c r="AC117" s="48">
        <v>50</v>
      </c>
      <c r="AD117" s="48">
        <v>3</v>
      </c>
      <c r="AE117" s="48">
        <v>27</v>
      </c>
      <c r="AF117" s="48">
        <f t="shared" si="22"/>
        <v>3</v>
      </c>
      <c r="AG117" s="48" t="str">
        <f t="shared" si="23"/>
        <v>50_3</v>
      </c>
      <c r="AH117" s="48">
        <v>22.37</v>
      </c>
      <c r="AI117" s="483"/>
      <c r="AJ117" s="48">
        <v>50</v>
      </c>
      <c r="AK117" s="48">
        <v>3</v>
      </c>
      <c r="AL117" s="48">
        <v>27</v>
      </c>
      <c r="AM117" s="48">
        <f t="shared" si="24"/>
        <v>3</v>
      </c>
      <c r="AN117" s="48" t="s">
        <v>458</v>
      </c>
      <c r="AO117" s="48" t="str">
        <f t="shared" si="25"/>
        <v>50_3</v>
      </c>
      <c r="AP117" s="50">
        <f t="shared" si="29"/>
        <v>21.72</v>
      </c>
      <c r="AQ117" s="50">
        <f t="shared" si="30"/>
        <v>22.37</v>
      </c>
      <c r="AR117" s="469">
        <f t="shared" si="34"/>
        <v>22.37</v>
      </c>
      <c r="AS117" s="29"/>
      <c r="AT117" s="121"/>
      <c r="AU117" s="5"/>
      <c r="AV117" s="5"/>
      <c r="AW117" s="4"/>
      <c r="AX117" s="129"/>
      <c r="AY117" s="31"/>
    </row>
    <row r="118" spans="1:51" x14ac:dyDescent="0.15">
      <c r="A118" s="48">
        <v>50</v>
      </c>
      <c r="B118" s="48">
        <v>4</v>
      </c>
      <c r="C118" s="48">
        <v>28</v>
      </c>
      <c r="D118" s="48">
        <f t="shared" si="27"/>
        <v>4</v>
      </c>
      <c r="E118" s="48" t="str">
        <f t="shared" si="28"/>
        <v>50_4</v>
      </c>
      <c r="F118" s="54">
        <v>20.149999999999999</v>
      </c>
      <c r="G118" s="48"/>
      <c r="H118" s="48">
        <v>50</v>
      </c>
      <c r="I118" s="48">
        <v>5</v>
      </c>
      <c r="J118" s="48">
        <v>29</v>
      </c>
      <c r="K118" s="48">
        <f t="shared" si="16"/>
        <v>5</v>
      </c>
      <c r="L118" s="48" t="str">
        <f t="shared" si="17"/>
        <v>50_5</v>
      </c>
      <c r="M118" s="54">
        <v>21.35</v>
      </c>
      <c r="N118" s="29"/>
      <c r="O118" s="48">
        <v>50</v>
      </c>
      <c r="P118" s="48">
        <v>4</v>
      </c>
      <c r="Q118" s="48">
        <v>28</v>
      </c>
      <c r="R118" s="48">
        <f t="shared" si="31"/>
        <v>4</v>
      </c>
      <c r="S118" s="48" t="str">
        <f t="shared" si="32"/>
        <v>50_4</v>
      </c>
      <c r="T118" s="54">
        <v>21.48</v>
      </c>
      <c r="U118" s="29"/>
      <c r="V118" s="48">
        <v>50</v>
      </c>
      <c r="W118" s="48">
        <v>4</v>
      </c>
      <c r="X118" s="48">
        <v>28</v>
      </c>
      <c r="Y118" s="48">
        <f t="shared" si="20"/>
        <v>4</v>
      </c>
      <c r="Z118" s="48" t="str">
        <f t="shared" si="33"/>
        <v>50_4</v>
      </c>
      <c r="AA118" s="54">
        <v>22.18</v>
      </c>
      <c r="AB118" s="483"/>
      <c r="AC118" s="48">
        <v>50</v>
      </c>
      <c r="AD118" s="48">
        <v>4</v>
      </c>
      <c r="AE118" s="48">
        <v>28</v>
      </c>
      <c r="AF118" s="48">
        <f t="shared" si="22"/>
        <v>4</v>
      </c>
      <c r="AG118" s="48" t="str">
        <f t="shared" si="23"/>
        <v>50_4</v>
      </c>
      <c r="AH118" s="48">
        <v>22.85</v>
      </c>
      <c r="AI118" s="483"/>
      <c r="AJ118" s="48">
        <v>50</v>
      </c>
      <c r="AK118" s="48">
        <v>4</v>
      </c>
      <c r="AL118" s="48">
        <v>28</v>
      </c>
      <c r="AM118" s="48">
        <f t="shared" si="24"/>
        <v>4</v>
      </c>
      <c r="AN118" s="48" t="s">
        <v>459</v>
      </c>
      <c r="AO118" s="48" t="str">
        <f t="shared" si="25"/>
        <v>50_4</v>
      </c>
      <c r="AP118" s="50">
        <f t="shared" si="29"/>
        <v>22.18</v>
      </c>
      <c r="AQ118" s="50">
        <f t="shared" si="30"/>
        <v>22.85</v>
      </c>
      <c r="AR118" s="469">
        <f t="shared" si="34"/>
        <v>22.85</v>
      </c>
      <c r="AS118" s="29"/>
      <c r="AT118" s="121"/>
      <c r="AU118" s="5"/>
      <c r="AV118" s="5"/>
      <c r="AW118" s="4"/>
      <c r="AX118" s="129"/>
      <c r="AY118" s="31"/>
    </row>
    <row r="119" spans="1:51" x14ac:dyDescent="0.15">
      <c r="A119" s="48">
        <v>50</v>
      </c>
      <c r="B119" s="48">
        <v>5</v>
      </c>
      <c r="C119" s="48">
        <v>29</v>
      </c>
      <c r="D119" s="48">
        <f t="shared" si="27"/>
        <v>5</v>
      </c>
      <c r="E119" s="48" t="str">
        <f t="shared" si="28"/>
        <v>50_5</v>
      </c>
      <c r="F119" s="54">
        <v>20.62</v>
      </c>
      <c r="G119" s="48"/>
      <c r="H119" s="48">
        <v>50</v>
      </c>
      <c r="I119" s="48">
        <v>6</v>
      </c>
      <c r="J119" s="48">
        <v>30</v>
      </c>
      <c r="K119" s="48">
        <f t="shared" si="16"/>
        <v>6</v>
      </c>
      <c r="L119" s="48" t="str">
        <f t="shared" si="17"/>
        <v>50_6</v>
      </c>
      <c r="M119" s="54">
        <v>21.83</v>
      </c>
      <c r="N119" s="29"/>
      <c r="O119" s="48">
        <v>50</v>
      </c>
      <c r="P119" s="48">
        <v>5</v>
      </c>
      <c r="Q119" s="48">
        <v>29</v>
      </c>
      <c r="R119" s="48">
        <f t="shared" si="31"/>
        <v>5</v>
      </c>
      <c r="S119" s="48" t="str">
        <f t="shared" si="32"/>
        <v>50_5</v>
      </c>
      <c r="T119" s="54">
        <v>21.99</v>
      </c>
      <c r="U119" s="29"/>
      <c r="V119" s="48">
        <v>50</v>
      </c>
      <c r="W119" s="48">
        <v>5</v>
      </c>
      <c r="X119" s="48">
        <v>29</v>
      </c>
      <c r="Y119" s="48">
        <f t="shared" si="20"/>
        <v>5</v>
      </c>
      <c r="Z119" s="48" t="str">
        <f t="shared" si="33"/>
        <v>50_5</v>
      </c>
      <c r="AA119" s="54">
        <v>22.7</v>
      </c>
      <c r="AB119" s="483"/>
      <c r="AC119" s="48">
        <v>50</v>
      </c>
      <c r="AD119" s="48">
        <v>5</v>
      </c>
      <c r="AE119" s="48">
        <v>29</v>
      </c>
      <c r="AF119" s="48">
        <f t="shared" si="22"/>
        <v>5</v>
      </c>
      <c r="AG119" s="48" t="str">
        <f t="shared" si="23"/>
        <v>50_5</v>
      </c>
      <c r="AH119" s="48">
        <v>23.38</v>
      </c>
      <c r="AI119" s="483"/>
      <c r="AJ119" s="48">
        <v>50</v>
      </c>
      <c r="AK119" s="48">
        <v>5</v>
      </c>
      <c r="AL119" s="48">
        <v>29</v>
      </c>
      <c r="AM119" s="48">
        <f t="shared" si="24"/>
        <v>5</v>
      </c>
      <c r="AN119" s="48" t="s">
        <v>460</v>
      </c>
      <c r="AO119" s="48" t="str">
        <f t="shared" si="25"/>
        <v>50_5</v>
      </c>
      <c r="AP119" s="50">
        <f t="shared" si="29"/>
        <v>22.7</v>
      </c>
      <c r="AQ119" s="50">
        <f t="shared" si="30"/>
        <v>23.38</v>
      </c>
      <c r="AR119" s="469">
        <f t="shared" si="34"/>
        <v>23.38</v>
      </c>
      <c r="AS119" s="29"/>
      <c r="AT119" s="121"/>
      <c r="AU119" s="5"/>
      <c r="AV119" s="5"/>
      <c r="AW119" s="50"/>
      <c r="AX119" s="129"/>
      <c r="AY119" s="31"/>
    </row>
    <row r="120" spans="1:51" x14ac:dyDescent="0.15">
      <c r="A120" s="48">
        <v>50</v>
      </c>
      <c r="B120" s="48">
        <v>6</v>
      </c>
      <c r="C120" s="48">
        <v>30</v>
      </c>
      <c r="D120" s="48">
        <f t="shared" si="27"/>
        <v>6</v>
      </c>
      <c r="E120" s="48" t="str">
        <f t="shared" si="28"/>
        <v>50_6</v>
      </c>
      <c r="F120" s="54">
        <v>21.09</v>
      </c>
      <c r="G120" s="48"/>
      <c r="H120" s="48">
        <v>50</v>
      </c>
      <c r="I120" s="48">
        <v>7</v>
      </c>
      <c r="J120" s="48">
        <v>31</v>
      </c>
      <c r="K120" s="48">
        <f t="shared" si="16"/>
        <v>7</v>
      </c>
      <c r="L120" s="48" t="str">
        <f t="shared" si="17"/>
        <v>50_7</v>
      </c>
      <c r="M120" s="54">
        <v>22.28</v>
      </c>
      <c r="N120" s="29"/>
      <c r="O120" s="48">
        <v>50</v>
      </c>
      <c r="P120" s="48">
        <v>6</v>
      </c>
      <c r="Q120" s="48">
        <v>30</v>
      </c>
      <c r="R120" s="48">
        <f t="shared" si="31"/>
        <v>6</v>
      </c>
      <c r="S120" s="48" t="str">
        <f t="shared" si="32"/>
        <v>50_6</v>
      </c>
      <c r="T120" s="54">
        <v>22.48</v>
      </c>
      <c r="U120" s="29"/>
      <c r="V120" s="48">
        <v>50</v>
      </c>
      <c r="W120" s="48">
        <v>6</v>
      </c>
      <c r="X120" s="48">
        <v>30</v>
      </c>
      <c r="Y120" s="48">
        <f t="shared" si="20"/>
        <v>6</v>
      </c>
      <c r="Z120" s="48" t="str">
        <f t="shared" si="33"/>
        <v>50_6</v>
      </c>
      <c r="AA120" s="54">
        <v>23.21</v>
      </c>
      <c r="AB120" s="483"/>
      <c r="AC120" s="48">
        <v>50</v>
      </c>
      <c r="AD120" s="48">
        <v>6</v>
      </c>
      <c r="AE120" s="48">
        <v>30</v>
      </c>
      <c r="AF120" s="48">
        <f t="shared" si="22"/>
        <v>6</v>
      </c>
      <c r="AG120" s="48" t="str">
        <f t="shared" si="23"/>
        <v>50_6</v>
      </c>
      <c r="AH120" s="48">
        <v>23.91</v>
      </c>
      <c r="AI120" s="483"/>
      <c r="AJ120" s="48">
        <v>50</v>
      </c>
      <c r="AK120" s="48">
        <v>6</v>
      </c>
      <c r="AL120" s="48">
        <v>30</v>
      </c>
      <c r="AM120" s="48">
        <f t="shared" si="24"/>
        <v>6</v>
      </c>
      <c r="AN120" s="48" t="s">
        <v>461</v>
      </c>
      <c r="AO120" s="48" t="str">
        <f t="shared" si="25"/>
        <v>50_6</v>
      </c>
      <c r="AP120" s="50">
        <f t="shared" si="29"/>
        <v>23.21</v>
      </c>
      <c r="AQ120" s="50">
        <f t="shared" si="30"/>
        <v>23.91</v>
      </c>
      <c r="AR120" s="469">
        <f t="shared" si="34"/>
        <v>23.91</v>
      </c>
      <c r="AS120" s="29"/>
      <c r="AT120" s="121"/>
      <c r="AU120" s="5"/>
      <c r="AV120" s="5"/>
      <c r="AW120" s="50"/>
      <c r="AX120" s="129"/>
      <c r="AY120" s="31"/>
    </row>
    <row r="121" spans="1:51" x14ac:dyDescent="0.15">
      <c r="A121" s="48">
        <v>50</v>
      </c>
      <c r="B121" s="48">
        <v>7</v>
      </c>
      <c r="C121" s="48">
        <v>31</v>
      </c>
      <c r="D121" s="48">
        <f t="shared" si="27"/>
        <v>7</v>
      </c>
      <c r="E121" s="48" t="str">
        <f t="shared" si="28"/>
        <v>50_7</v>
      </c>
      <c r="F121" s="54">
        <v>21.53</v>
      </c>
      <c r="G121" s="48"/>
      <c r="H121" s="48">
        <v>50</v>
      </c>
      <c r="I121" s="48">
        <v>8</v>
      </c>
      <c r="J121" s="48">
        <v>32</v>
      </c>
      <c r="K121" s="48">
        <f t="shared" si="16"/>
        <v>8</v>
      </c>
      <c r="L121" s="48" t="str">
        <f t="shared" si="17"/>
        <v>50_8</v>
      </c>
      <c r="M121" s="54">
        <v>22.73</v>
      </c>
      <c r="N121" s="29"/>
      <c r="O121" s="48">
        <v>50</v>
      </c>
      <c r="P121" s="48">
        <v>7</v>
      </c>
      <c r="Q121" s="48">
        <v>31</v>
      </c>
      <c r="R121" s="48">
        <f t="shared" si="31"/>
        <v>7</v>
      </c>
      <c r="S121" s="48" t="str">
        <f t="shared" si="32"/>
        <v>50_7</v>
      </c>
      <c r="T121" s="54">
        <v>22.95</v>
      </c>
      <c r="U121" s="29"/>
      <c r="V121" s="48">
        <v>50</v>
      </c>
      <c r="W121" s="48">
        <v>7</v>
      </c>
      <c r="X121" s="48">
        <v>31</v>
      </c>
      <c r="Y121" s="48">
        <f t="shared" si="20"/>
        <v>7</v>
      </c>
      <c r="Z121" s="48" t="str">
        <f t="shared" si="33"/>
        <v>50_7</v>
      </c>
      <c r="AA121" s="54">
        <v>23.69</v>
      </c>
      <c r="AB121" s="483"/>
      <c r="AC121" s="48">
        <v>50</v>
      </c>
      <c r="AD121" s="48">
        <v>7</v>
      </c>
      <c r="AE121" s="48">
        <v>31</v>
      </c>
      <c r="AF121" s="48">
        <f t="shared" si="22"/>
        <v>7</v>
      </c>
      <c r="AG121" s="48" t="str">
        <f t="shared" si="23"/>
        <v>50_7</v>
      </c>
      <c r="AH121" s="48">
        <v>24.4</v>
      </c>
      <c r="AI121" s="483"/>
      <c r="AJ121" s="48">
        <v>50</v>
      </c>
      <c r="AK121" s="48">
        <v>7</v>
      </c>
      <c r="AL121" s="48">
        <v>31</v>
      </c>
      <c r="AM121" s="48">
        <f t="shared" si="24"/>
        <v>7</v>
      </c>
      <c r="AN121" s="48" t="s">
        <v>462</v>
      </c>
      <c r="AO121" s="48" t="str">
        <f t="shared" si="25"/>
        <v>50_7</v>
      </c>
      <c r="AP121" s="50">
        <f t="shared" si="29"/>
        <v>23.69</v>
      </c>
      <c r="AQ121" s="50">
        <f t="shared" si="30"/>
        <v>24.4</v>
      </c>
      <c r="AR121" s="469">
        <f t="shared" si="34"/>
        <v>24.4</v>
      </c>
      <c r="AS121" s="29"/>
      <c r="AT121" s="121"/>
      <c r="AU121" s="5"/>
      <c r="AV121" s="5"/>
      <c r="AW121" s="50"/>
      <c r="AX121" s="129"/>
      <c r="AY121" s="31"/>
    </row>
    <row r="122" spans="1:51" x14ac:dyDescent="0.15">
      <c r="A122" s="48">
        <v>50</v>
      </c>
      <c r="B122" s="48">
        <v>8</v>
      </c>
      <c r="C122" s="48">
        <v>32</v>
      </c>
      <c r="D122" s="48">
        <f t="shared" si="27"/>
        <v>8</v>
      </c>
      <c r="E122" s="48" t="str">
        <f t="shared" si="28"/>
        <v>50_8</v>
      </c>
      <c r="F122" s="54">
        <v>21.96</v>
      </c>
      <c r="G122" s="48"/>
      <c r="H122" s="48">
        <v>50</v>
      </c>
      <c r="I122" s="48">
        <v>9</v>
      </c>
      <c r="J122" s="48">
        <v>33</v>
      </c>
      <c r="K122" s="48">
        <f t="shared" si="16"/>
        <v>9</v>
      </c>
      <c r="L122" s="48" t="str">
        <f t="shared" si="17"/>
        <v>50_9</v>
      </c>
      <c r="M122" s="54">
        <v>23.21</v>
      </c>
      <c r="N122" s="29"/>
      <c r="O122" s="48">
        <v>50</v>
      </c>
      <c r="P122" s="48">
        <v>8</v>
      </c>
      <c r="Q122" s="48">
        <v>32</v>
      </c>
      <c r="R122" s="48">
        <f t="shared" si="31"/>
        <v>8</v>
      </c>
      <c r="S122" s="48" t="str">
        <f t="shared" si="32"/>
        <v>50_8</v>
      </c>
      <c r="T122" s="54">
        <v>23.41</v>
      </c>
      <c r="U122" s="29"/>
      <c r="V122" s="48">
        <v>50</v>
      </c>
      <c r="W122" s="48">
        <v>8</v>
      </c>
      <c r="X122" s="48">
        <v>32</v>
      </c>
      <c r="Y122" s="48">
        <f t="shared" si="20"/>
        <v>8</v>
      </c>
      <c r="Z122" s="48" t="str">
        <f t="shared" si="33"/>
        <v>50_8</v>
      </c>
      <c r="AA122" s="54">
        <v>24.18</v>
      </c>
      <c r="AB122" s="483"/>
      <c r="AC122" s="48">
        <v>50</v>
      </c>
      <c r="AD122" s="48">
        <v>8</v>
      </c>
      <c r="AE122" s="48">
        <v>32</v>
      </c>
      <c r="AF122" s="48">
        <f t="shared" si="22"/>
        <v>8</v>
      </c>
      <c r="AG122" s="48" t="str">
        <f t="shared" si="23"/>
        <v>50_8</v>
      </c>
      <c r="AH122" s="48">
        <v>24.9</v>
      </c>
      <c r="AI122" s="483"/>
      <c r="AJ122" s="48">
        <v>50</v>
      </c>
      <c r="AK122" s="48">
        <v>8</v>
      </c>
      <c r="AL122" s="48">
        <v>32</v>
      </c>
      <c r="AM122" s="48">
        <f t="shared" si="24"/>
        <v>8</v>
      </c>
      <c r="AN122" s="48" t="s">
        <v>463</v>
      </c>
      <c r="AO122" s="48" t="str">
        <f t="shared" si="25"/>
        <v>50_8</v>
      </c>
      <c r="AP122" s="50">
        <f t="shared" si="29"/>
        <v>24.18</v>
      </c>
      <c r="AQ122" s="50">
        <f t="shared" si="30"/>
        <v>24.9</v>
      </c>
      <c r="AR122" s="469">
        <f t="shared" si="34"/>
        <v>24.9</v>
      </c>
      <c r="AS122" s="29"/>
      <c r="AT122" s="121"/>
      <c r="AU122" s="5"/>
      <c r="AV122" s="5"/>
      <c r="AW122" s="50"/>
      <c r="AX122" s="129"/>
      <c r="AY122" s="31"/>
    </row>
    <row r="123" spans="1:51" x14ac:dyDescent="0.15">
      <c r="A123" s="48">
        <v>50</v>
      </c>
      <c r="B123" s="48">
        <v>9</v>
      </c>
      <c r="C123" s="48">
        <v>33</v>
      </c>
      <c r="D123" s="48">
        <f t="shared" si="27"/>
        <v>9</v>
      </c>
      <c r="E123" s="48" t="str">
        <f t="shared" si="28"/>
        <v>50_9</v>
      </c>
      <c r="F123" s="54">
        <v>22.43</v>
      </c>
      <c r="G123" s="48"/>
      <c r="H123" s="48">
        <v>50</v>
      </c>
      <c r="I123" s="48">
        <v>10</v>
      </c>
      <c r="J123" s="48">
        <v>34</v>
      </c>
      <c r="K123" s="48">
        <f t="shared" si="16"/>
        <v>10</v>
      </c>
      <c r="L123" s="48" t="str">
        <f t="shared" si="17"/>
        <v>50_10</v>
      </c>
      <c r="M123" s="54">
        <v>23.69</v>
      </c>
      <c r="N123" s="29"/>
      <c r="O123" s="48">
        <v>50</v>
      </c>
      <c r="P123" s="48">
        <v>9</v>
      </c>
      <c r="Q123" s="48">
        <v>33</v>
      </c>
      <c r="R123" s="48">
        <f t="shared" si="31"/>
        <v>9</v>
      </c>
      <c r="S123" s="48" t="str">
        <f t="shared" si="32"/>
        <v>50_9</v>
      </c>
      <c r="T123" s="54">
        <v>23.91</v>
      </c>
      <c r="U123" s="29"/>
      <c r="V123" s="48">
        <v>50</v>
      </c>
      <c r="W123" s="48">
        <v>9</v>
      </c>
      <c r="X123" s="48">
        <v>33</v>
      </c>
      <c r="Y123" s="48">
        <f t="shared" si="20"/>
        <v>9</v>
      </c>
      <c r="Z123" s="48" t="str">
        <f t="shared" si="33"/>
        <v>50_9</v>
      </c>
      <c r="AA123" s="54">
        <v>24.68</v>
      </c>
      <c r="AB123" s="483"/>
      <c r="AC123" s="48">
        <v>50</v>
      </c>
      <c r="AD123" s="48">
        <v>9</v>
      </c>
      <c r="AE123" s="48">
        <v>33</v>
      </c>
      <c r="AF123" s="48">
        <f t="shared" si="22"/>
        <v>9</v>
      </c>
      <c r="AG123" s="48" t="str">
        <f t="shared" si="23"/>
        <v>50_9</v>
      </c>
      <c r="AH123" s="48">
        <v>25.43</v>
      </c>
      <c r="AI123" s="483"/>
      <c r="AJ123" s="48">
        <v>50</v>
      </c>
      <c r="AK123" s="48">
        <v>9</v>
      </c>
      <c r="AL123" s="48">
        <v>33</v>
      </c>
      <c r="AM123" s="48">
        <f t="shared" si="24"/>
        <v>9</v>
      </c>
      <c r="AN123" s="48" t="s">
        <v>464</v>
      </c>
      <c r="AO123" s="48" t="str">
        <f t="shared" si="25"/>
        <v>50_9</v>
      </c>
      <c r="AP123" s="50">
        <f t="shared" si="29"/>
        <v>24.68</v>
      </c>
      <c r="AQ123" s="50">
        <f t="shared" si="30"/>
        <v>25.43</v>
      </c>
      <c r="AR123" s="469">
        <f t="shared" si="34"/>
        <v>25.43</v>
      </c>
      <c r="AS123" s="29"/>
      <c r="AT123" s="121"/>
      <c r="AU123" s="5"/>
      <c r="AV123" s="5"/>
      <c r="AW123" s="50"/>
      <c r="AX123" s="129"/>
      <c r="AY123" s="31"/>
    </row>
    <row r="124" spans="1:51" x14ac:dyDescent="0.15">
      <c r="A124" s="48">
        <v>50</v>
      </c>
      <c r="B124" s="48">
        <v>10</v>
      </c>
      <c r="C124" s="48">
        <v>34</v>
      </c>
      <c r="D124" s="48">
        <f t="shared" si="27"/>
        <v>10</v>
      </c>
      <c r="E124" s="48" t="str">
        <f t="shared" si="28"/>
        <v>50_10</v>
      </c>
      <c r="F124" s="54">
        <v>22.89</v>
      </c>
      <c r="G124" s="48"/>
      <c r="H124" s="48">
        <v>55</v>
      </c>
      <c r="I124" s="48" t="s">
        <v>35</v>
      </c>
      <c r="J124" s="48">
        <v>19</v>
      </c>
      <c r="K124" s="48" t="str">
        <f t="shared" si="16"/>
        <v>Aanloopperiodiek_0</v>
      </c>
      <c r="L124" s="48" t="str">
        <f t="shared" si="17"/>
        <v>55_Aanloopperiodiek_0</v>
      </c>
      <c r="M124" s="54">
        <v>16.75</v>
      </c>
      <c r="N124" s="29"/>
      <c r="O124" s="48">
        <v>50</v>
      </c>
      <c r="P124" s="48">
        <v>10</v>
      </c>
      <c r="Q124" s="48">
        <v>34</v>
      </c>
      <c r="R124" s="48">
        <f t="shared" si="31"/>
        <v>10</v>
      </c>
      <c r="S124" s="48" t="str">
        <f t="shared" si="32"/>
        <v>50_10</v>
      </c>
      <c r="T124" s="54">
        <v>24.4</v>
      </c>
      <c r="U124" s="29"/>
      <c r="V124" s="48">
        <v>50</v>
      </c>
      <c r="W124" s="48">
        <v>10</v>
      </c>
      <c r="X124" s="48">
        <v>34</v>
      </c>
      <c r="Y124" s="48">
        <f t="shared" si="20"/>
        <v>10</v>
      </c>
      <c r="Z124" s="48" t="str">
        <f t="shared" si="33"/>
        <v>50_10</v>
      </c>
      <c r="AA124" s="54">
        <v>25.19</v>
      </c>
      <c r="AB124" s="483"/>
      <c r="AC124" s="48">
        <v>50</v>
      </c>
      <c r="AD124" s="48">
        <v>10</v>
      </c>
      <c r="AE124" s="48">
        <v>34</v>
      </c>
      <c r="AF124" s="48">
        <f t="shared" si="22"/>
        <v>10</v>
      </c>
      <c r="AG124" s="48" t="str">
        <f t="shared" si="23"/>
        <v>50_10</v>
      </c>
      <c r="AH124" s="48">
        <v>25.95</v>
      </c>
      <c r="AI124" s="483"/>
      <c r="AJ124" s="48">
        <v>50</v>
      </c>
      <c r="AK124" s="48">
        <v>10</v>
      </c>
      <c r="AL124" s="48">
        <v>34</v>
      </c>
      <c r="AM124" s="48">
        <f t="shared" si="24"/>
        <v>10</v>
      </c>
      <c r="AN124" s="48" t="s">
        <v>465</v>
      </c>
      <c r="AO124" s="48" t="str">
        <f t="shared" si="25"/>
        <v>50_10</v>
      </c>
      <c r="AP124" s="50">
        <f t="shared" si="29"/>
        <v>25.19</v>
      </c>
      <c r="AQ124" s="50">
        <f t="shared" si="30"/>
        <v>25.95</v>
      </c>
      <c r="AR124" s="469">
        <f t="shared" si="34"/>
        <v>25.95</v>
      </c>
      <c r="AS124" s="29"/>
      <c r="AT124" s="121"/>
      <c r="AU124" s="5"/>
      <c r="AV124" s="5"/>
      <c r="AW124" s="50"/>
      <c r="AX124" s="129"/>
      <c r="AY124" s="31"/>
    </row>
    <row r="125" spans="1:51" x14ac:dyDescent="0.15">
      <c r="A125" s="48">
        <v>55</v>
      </c>
      <c r="B125" s="48" t="s">
        <v>35</v>
      </c>
      <c r="C125" s="48">
        <v>19</v>
      </c>
      <c r="D125" s="48" t="str">
        <f t="shared" si="27"/>
        <v>Aanloopperiodiek_0</v>
      </c>
      <c r="E125" s="48" t="str">
        <f t="shared" si="28"/>
        <v>55_Aanloopperiodiek_0</v>
      </c>
      <c r="F125" s="54">
        <v>16.190000000000001</v>
      </c>
      <c r="G125" s="48"/>
      <c r="H125" s="48">
        <v>55</v>
      </c>
      <c r="I125" s="48" t="s">
        <v>36</v>
      </c>
      <c r="J125" s="48">
        <v>21</v>
      </c>
      <c r="K125" s="48" t="str">
        <f t="shared" si="16"/>
        <v>Aanloopperiodiek_1</v>
      </c>
      <c r="L125" s="48" t="str">
        <f t="shared" si="17"/>
        <v>55_Aanloopperiodiek_1</v>
      </c>
      <c r="M125" s="54">
        <v>17.649999999999999</v>
      </c>
      <c r="N125" s="29"/>
      <c r="O125" s="48">
        <v>55</v>
      </c>
      <c r="P125" s="48" t="s">
        <v>35</v>
      </c>
      <c r="Q125" s="48">
        <v>19</v>
      </c>
      <c r="R125" s="48" t="str">
        <f t="shared" si="31"/>
        <v>Aanloopperiodiek_0</v>
      </c>
      <c r="S125" s="48" t="str">
        <f t="shared" si="32"/>
        <v>55_Aanloopperiodiek_0</v>
      </c>
      <c r="T125" s="54">
        <v>17.260000000000002</v>
      </c>
      <c r="U125" s="29"/>
      <c r="V125" s="48">
        <v>55</v>
      </c>
      <c r="W125" s="48" t="s">
        <v>35</v>
      </c>
      <c r="X125" s="48">
        <v>19</v>
      </c>
      <c r="Y125" s="48" t="str">
        <f t="shared" si="20"/>
        <v>Aanloopperiodiek_0</v>
      </c>
      <c r="Z125" s="48" t="str">
        <f t="shared" si="33"/>
        <v>55_Aanloopperiodiek_0</v>
      </c>
      <c r="AA125" s="54" t="s">
        <v>353</v>
      </c>
      <c r="AB125" s="483"/>
      <c r="AC125" s="48">
        <v>55</v>
      </c>
      <c r="AD125" s="48" t="s">
        <v>35</v>
      </c>
      <c r="AE125" s="48">
        <v>19</v>
      </c>
      <c r="AF125" s="48" t="str">
        <f t="shared" si="22"/>
        <v>Aanloopperiodiek_0</v>
      </c>
      <c r="AG125" s="48" t="str">
        <f t="shared" si="23"/>
        <v>55_Aanloopperiodiek_0</v>
      </c>
      <c r="AH125" s="48" t="s">
        <v>353</v>
      </c>
      <c r="AI125" s="483"/>
      <c r="AJ125" s="48">
        <v>55</v>
      </c>
      <c r="AK125" s="48" t="s">
        <v>35</v>
      </c>
      <c r="AL125" s="48">
        <v>19</v>
      </c>
      <c r="AM125" s="48" t="str">
        <f t="shared" si="24"/>
        <v>Aanloopperiodiek_0</v>
      </c>
      <c r="AN125" s="48" t="s">
        <v>466</v>
      </c>
      <c r="AO125" s="48" t="str">
        <f t="shared" si="25"/>
        <v>55_Aanloopperiodiek_0</v>
      </c>
      <c r="AP125" s="50" t="str">
        <f t="shared" si="29"/>
        <v>vervalt</v>
      </c>
      <c r="AQ125" s="50" t="str">
        <f t="shared" si="30"/>
        <v>vervalt</v>
      </c>
      <c r="AR125" s="469" t="str">
        <f t="shared" si="34"/>
        <v>vervalt</v>
      </c>
      <c r="AS125" s="29"/>
      <c r="AT125" s="121"/>
      <c r="AU125" s="5"/>
      <c r="AV125" s="5"/>
      <c r="AW125" s="50"/>
      <c r="AX125" s="129"/>
      <c r="AY125" s="31"/>
    </row>
    <row r="126" spans="1:51" x14ac:dyDescent="0.15">
      <c r="A126" s="48">
        <v>55</v>
      </c>
      <c r="B126" s="48" t="s">
        <v>36</v>
      </c>
      <c r="C126" s="48">
        <v>21</v>
      </c>
      <c r="D126" s="48" t="str">
        <f t="shared" si="27"/>
        <v>Aanloopperiodiek_1</v>
      </c>
      <c r="E126" s="48" t="str">
        <f t="shared" si="28"/>
        <v>55_Aanloopperiodiek_1</v>
      </c>
      <c r="F126" s="54">
        <v>17.05</v>
      </c>
      <c r="G126" s="48"/>
      <c r="H126" s="48">
        <v>55</v>
      </c>
      <c r="I126" s="48">
        <v>0</v>
      </c>
      <c r="J126" s="48">
        <v>23</v>
      </c>
      <c r="K126" s="48">
        <f t="shared" si="16"/>
        <v>0</v>
      </c>
      <c r="L126" s="48" t="str">
        <f t="shared" si="17"/>
        <v>55_0</v>
      </c>
      <c r="M126" s="54">
        <v>18.53</v>
      </c>
      <c r="N126" s="29"/>
      <c r="O126" s="48">
        <v>55</v>
      </c>
      <c r="P126" s="48" t="s">
        <v>36</v>
      </c>
      <c r="Q126" s="48">
        <v>21</v>
      </c>
      <c r="R126" s="48" t="str">
        <f t="shared" si="31"/>
        <v>Aanloopperiodiek_1</v>
      </c>
      <c r="S126" s="48" t="str">
        <f t="shared" si="32"/>
        <v>55_Aanloopperiodiek_1</v>
      </c>
      <c r="T126" s="54">
        <v>18.18</v>
      </c>
      <c r="U126" s="29"/>
      <c r="V126" s="48">
        <v>55</v>
      </c>
      <c r="W126" s="48" t="s">
        <v>354</v>
      </c>
      <c r="X126" s="48">
        <v>21</v>
      </c>
      <c r="Y126" s="48" t="str">
        <f t="shared" si="20"/>
        <v>zij-instroomperiodiek</v>
      </c>
      <c r="Z126" s="48" t="str">
        <f t="shared" si="33"/>
        <v>55_zij-instroomperiodiek</v>
      </c>
      <c r="AA126" s="54">
        <v>18.77</v>
      </c>
      <c r="AB126" s="483"/>
      <c r="AC126" s="48">
        <v>55</v>
      </c>
      <c r="AD126" s="48" t="s">
        <v>354</v>
      </c>
      <c r="AE126" s="48">
        <v>21</v>
      </c>
      <c r="AF126" s="48" t="str">
        <f t="shared" si="22"/>
        <v>zij-instroomperiodiek</v>
      </c>
      <c r="AG126" s="48" t="str">
        <f t="shared" si="23"/>
        <v>55_zij-instroomperiodiek</v>
      </c>
      <c r="AH126" s="48">
        <v>19.329999999999998</v>
      </c>
      <c r="AI126" s="483"/>
      <c r="AJ126" s="48">
        <v>55</v>
      </c>
      <c r="AK126" s="48" t="s">
        <v>354</v>
      </c>
      <c r="AL126" s="48">
        <v>21</v>
      </c>
      <c r="AM126" s="48" t="str">
        <f t="shared" si="24"/>
        <v>zij-instroomperiodiek</v>
      </c>
      <c r="AN126" s="48" t="s">
        <v>467</v>
      </c>
      <c r="AO126" s="48" t="str">
        <f t="shared" si="25"/>
        <v>55_zij-instroomperiodiek</v>
      </c>
      <c r="AP126" s="50">
        <f t="shared" si="29"/>
        <v>18.77</v>
      </c>
      <c r="AQ126" s="50">
        <f t="shared" si="30"/>
        <v>19.329999999999998</v>
      </c>
      <c r="AR126" s="469">
        <f t="shared" si="34"/>
        <v>19.329999999999998</v>
      </c>
      <c r="AS126" s="29"/>
      <c r="AT126" s="121"/>
      <c r="AU126" s="5"/>
      <c r="AV126" s="5"/>
      <c r="AW126" s="50"/>
      <c r="AX126" s="129"/>
      <c r="AY126" s="31"/>
    </row>
    <row r="127" spans="1:51" x14ac:dyDescent="0.15">
      <c r="A127" s="48">
        <v>55</v>
      </c>
      <c r="B127" s="48">
        <v>0</v>
      </c>
      <c r="C127" s="48">
        <v>23</v>
      </c>
      <c r="D127" s="48">
        <f t="shared" si="27"/>
        <v>0</v>
      </c>
      <c r="E127" s="48" t="str">
        <f t="shared" si="28"/>
        <v>55_0</v>
      </c>
      <c r="F127" s="54">
        <v>17.899999999999999</v>
      </c>
      <c r="G127" s="48"/>
      <c r="H127" s="48">
        <v>55</v>
      </c>
      <c r="I127" s="48">
        <v>1</v>
      </c>
      <c r="J127" s="48">
        <v>26</v>
      </c>
      <c r="K127" s="48">
        <f t="shared" si="16"/>
        <v>1</v>
      </c>
      <c r="L127" s="48" t="str">
        <f t="shared" si="17"/>
        <v>55_1</v>
      </c>
      <c r="M127" s="54">
        <v>19.93</v>
      </c>
      <c r="N127" s="29"/>
      <c r="O127" s="48">
        <v>55</v>
      </c>
      <c r="P127" s="48">
        <v>0</v>
      </c>
      <c r="Q127" s="48">
        <v>23</v>
      </c>
      <c r="R127" s="48">
        <f t="shared" si="31"/>
        <v>0</v>
      </c>
      <c r="S127" s="48" t="str">
        <f t="shared" si="32"/>
        <v>55_0</v>
      </c>
      <c r="T127" s="54">
        <v>19.09</v>
      </c>
      <c r="U127" s="29"/>
      <c r="V127" s="48">
        <v>55</v>
      </c>
      <c r="W127" s="48">
        <v>0</v>
      </c>
      <c r="X127" s="48">
        <v>23</v>
      </c>
      <c r="Y127" s="48">
        <f t="shared" si="20"/>
        <v>0</v>
      </c>
      <c r="Z127" s="48" t="str">
        <f t="shared" si="33"/>
        <v>55_0</v>
      </c>
      <c r="AA127" s="54">
        <v>19.71</v>
      </c>
      <c r="AB127" s="483"/>
      <c r="AC127" s="48">
        <v>55</v>
      </c>
      <c r="AD127" s="48">
        <v>0</v>
      </c>
      <c r="AE127" s="48">
        <v>23</v>
      </c>
      <c r="AF127" s="48">
        <f t="shared" si="22"/>
        <v>0</v>
      </c>
      <c r="AG127" s="48" t="str">
        <f t="shared" si="23"/>
        <v>55_0</v>
      </c>
      <c r="AH127" s="48">
        <v>20.3</v>
      </c>
      <c r="AI127" s="483"/>
      <c r="AJ127" s="48">
        <v>55</v>
      </c>
      <c r="AK127" s="48">
        <v>0</v>
      </c>
      <c r="AL127" s="48">
        <v>23</v>
      </c>
      <c r="AM127" s="48">
        <f t="shared" si="24"/>
        <v>0</v>
      </c>
      <c r="AN127" s="48" t="s">
        <v>468</v>
      </c>
      <c r="AO127" s="48" t="str">
        <f t="shared" si="25"/>
        <v>55_0</v>
      </c>
      <c r="AP127" s="50">
        <f t="shared" si="29"/>
        <v>19.71</v>
      </c>
      <c r="AQ127" s="50">
        <f t="shared" si="30"/>
        <v>20.3</v>
      </c>
      <c r="AR127" s="469">
        <f t="shared" si="34"/>
        <v>20.3</v>
      </c>
      <c r="AS127" s="29"/>
      <c r="AT127" s="121"/>
      <c r="AU127" s="5"/>
      <c r="AV127" s="5"/>
      <c r="AW127" s="50"/>
      <c r="AX127" s="129"/>
      <c r="AY127" s="31"/>
    </row>
    <row r="128" spans="1:51" x14ac:dyDescent="0.15">
      <c r="A128" s="48">
        <v>55</v>
      </c>
      <c r="B128" s="48">
        <v>1</v>
      </c>
      <c r="C128" s="48">
        <v>26</v>
      </c>
      <c r="D128" s="48">
        <f t="shared" si="27"/>
        <v>1</v>
      </c>
      <c r="E128" s="48" t="str">
        <f t="shared" si="28"/>
        <v>55_1</v>
      </c>
      <c r="F128" s="54">
        <v>19.25</v>
      </c>
      <c r="G128" s="48"/>
      <c r="H128" s="48">
        <v>55</v>
      </c>
      <c r="I128" s="48">
        <v>2</v>
      </c>
      <c r="J128" s="48">
        <v>28</v>
      </c>
      <c r="K128" s="48">
        <f t="shared" si="16"/>
        <v>2</v>
      </c>
      <c r="L128" s="48" t="str">
        <f t="shared" si="17"/>
        <v>55_2</v>
      </c>
      <c r="M128" s="54">
        <v>20.86</v>
      </c>
      <c r="N128" s="29"/>
      <c r="O128" s="48">
        <v>55</v>
      </c>
      <c r="P128" s="48">
        <v>1</v>
      </c>
      <c r="Q128" s="48">
        <v>26</v>
      </c>
      <c r="R128" s="48">
        <f t="shared" si="31"/>
        <v>1</v>
      </c>
      <c r="S128" s="48" t="str">
        <f t="shared" si="32"/>
        <v>55_1</v>
      </c>
      <c r="T128" s="54">
        <v>20.52</v>
      </c>
      <c r="U128" s="29"/>
      <c r="V128" s="48">
        <v>55</v>
      </c>
      <c r="W128" s="48">
        <v>1</v>
      </c>
      <c r="X128" s="48">
        <v>26</v>
      </c>
      <c r="Y128" s="48">
        <f t="shared" si="20"/>
        <v>1</v>
      </c>
      <c r="Z128" s="48" t="str">
        <f t="shared" si="33"/>
        <v>55_1</v>
      </c>
      <c r="AA128" s="54">
        <v>21.19</v>
      </c>
      <c r="AB128" s="483"/>
      <c r="AC128" s="48">
        <v>55</v>
      </c>
      <c r="AD128" s="48">
        <v>1</v>
      </c>
      <c r="AE128" s="48">
        <v>26</v>
      </c>
      <c r="AF128" s="48">
        <f t="shared" si="22"/>
        <v>1</v>
      </c>
      <c r="AG128" s="48" t="str">
        <f t="shared" si="23"/>
        <v>55_1</v>
      </c>
      <c r="AH128" s="48">
        <v>21.83</v>
      </c>
      <c r="AI128" s="483"/>
      <c r="AJ128" s="48">
        <v>55</v>
      </c>
      <c r="AK128" s="48">
        <v>1</v>
      </c>
      <c r="AL128" s="48">
        <v>26</v>
      </c>
      <c r="AM128" s="48">
        <f t="shared" si="24"/>
        <v>1</v>
      </c>
      <c r="AN128" s="48" t="s">
        <v>469</v>
      </c>
      <c r="AO128" s="48" t="str">
        <f t="shared" si="25"/>
        <v>55_1</v>
      </c>
      <c r="AP128" s="50">
        <f t="shared" si="29"/>
        <v>21.19</v>
      </c>
      <c r="AQ128" s="50">
        <f t="shared" si="30"/>
        <v>21.83</v>
      </c>
      <c r="AR128" s="469">
        <f t="shared" si="34"/>
        <v>21.83</v>
      </c>
      <c r="AS128" s="29"/>
      <c r="AT128" s="121"/>
      <c r="AU128" s="5"/>
      <c r="AV128" s="5"/>
      <c r="AW128" s="50"/>
      <c r="AX128" s="129"/>
      <c r="AY128" s="31"/>
    </row>
    <row r="129" spans="1:51" x14ac:dyDescent="0.15">
      <c r="A129" s="48">
        <v>55</v>
      </c>
      <c r="B129" s="48">
        <v>2</v>
      </c>
      <c r="C129" s="48">
        <v>28</v>
      </c>
      <c r="D129" s="48">
        <f t="shared" si="27"/>
        <v>2</v>
      </c>
      <c r="E129" s="48" t="str">
        <f t="shared" si="28"/>
        <v>55_2</v>
      </c>
      <c r="F129" s="54">
        <v>20.149999999999999</v>
      </c>
      <c r="G129" s="48"/>
      <c r="H129" s="48">
        <v>55</v>
      </c>
      <c r="I129" s="48">
        <v>3</v>
      </c>
      <c r="J129" s="48">
        <v>30</v>
      </c>
      <c r="K129" s="48">
        <f t="shared" si="16"/>
        <v>3</v>
      </c>
      <c r="L129" s="48" t="str">
        <f t="shared" si="17"/>
        <v>55_3</v>
      </c>
      <c r="M129" s="54">
        <v>21.83</v>
      </c>
      <c r="N129" s="29"/>
      <c r="O129" s="48">
        <v>55</v>
      </c>
      <c r="P129" s="48">
        <v>2</v>
      </c>
      <c r="Q129" s="48">
        <v>28</v>
      </c>
      <c r="R129" s="48">
        <f t="shared" si="31"/>
        <v>2</v>
      </c>
      <c r="S129" s="48" t="str">
        <f t="shared" si="32"/>
        <v>55_2</v>
      </c>
      <c r="T129" s="54">
        <v>21.48</v>
      </c>
      <c r="U129" s="29"/>
      <c r="V129" s="48">
        <v>55</v>
      </c>
      <c r="W129" s="48">
        <v>2</v>
      </c>
      <c r="X129" s="48">
        <v>28</v>
      </c>
      <c r="Y129" s="48">
        <f t="shared" si="20"/>
        <v>2</v>
      </c>
      <c r="Z129" s="48" t="str">
        <f t="shared" si="33"/>
        <v>55_2</v>
      </c>
      <c r="AA129" s="54">
        <v>22.18</v>
      </c>
      <c r="AB129" s="483"/>
      <c r="AC129" s="48">
        <v>55</v>
      </c>
      <c r="AD129" s="48">
        <v>2</v>
      </c>
      <c r="AE129" s="48">
        <v>28</v>
      </c>
      <c r="AF129" s="48">
        <f t="shared" si="22"/>
        <v>2</v>
      </c>
      <c r="AG129" s="48" t="str">
        <f t="shared" si="23"/>
        <v>55_2</v>
      </c>
      <c r="AH129" s="48">
        <v>22.85</v>
      </c>
      <c r="AI129" s="483"/>
      <c r="AJ129" s="48">
        <v>55</v>
      </c>
      <c r="AK129" s="48">
        <v>2</v>
      </c>
      <c r="AL129" s="48">
        <v>28</v>
      </c>
      <c r="AM129" s="48">
        <f t="shared" si="24"/>
        <v>2</v>
      </c>
      <c r="AN129" s="48" t="s">
        <v>470</v>
      </c>
      <c r="AO129" s="48" t="str">
        <f t="shared" si="25"/>
        <v>55_2</v>
      </c>
      <c r="AP129" s="50">
        <f t="shared" si="29"/>
        <v>22.18</v>
      </c>
      <c r="AQ129" s="50">
        <f t="shared" si="30"/>
        <v>22.85</v>
      </c>
      <c r="AR129" s="469">
        <f t="shared" si="34"/>
        <v>22.85</v>
      </c>
      <c r="AS129" s="29"/>
      <c r="AT129" s="121"/>
      <c r="AU129" s="5"/>
      <c r="AV129" s="5"/>
      <c r="AW129" s="50"/>
      <c r="AX129" s="129"/>
      <c r="AY129" s="31"/>
    </row>
    <row r="130" spans="1:51" x14ac:dyDescent="0.15">
      <c r="A130" s="48">
        <v>55</v>
      </c>
      <c r="B130" s="48">
        <v>3</v>
      </c>
      <c r="C130" s="48">
        <v>30</v>
      </c>
      <c r="D130" s="48">
        <f t="shared" si="27"/>
        <v>3</v>
      </c>
      <c r="E130" s="48" t="str">
        <f t="shared" si="28"/>
        <v>55_3</v>
      </c>
      <c r="F130" s="54">
        <v>21.09</v>
      </c>
      <c r="G130" s="48"/>
      <c r="H130" s="48">
        <v>55</v>
      </c>
      <c r="I130" s="48">
        <v>4</v>
      </c>
      <c r="J130" s="48">
        <v>32</v>
      </c>
      <c r="K130" s="48">
        <f t="shared" si="16"/>
        <v>4</v>
      </c>
      <c r="L130" s="48" t="str">
        <f t="shared" si="17"/>
        <v>55_4</v>
      </c>
      <c r="M130" s="54">
        <v>22.73</v>
      </c>
      <c r="N130" s="29"/>
      <c r="O130" s="48">
        <v>55</v>
      </c>
      <c r="P130" s="48">
        <v>3</v>
      </c>
      <c r="Q130" s="48">
        <v>30</v>
      </c>
      <c r="R130" s="48">
        <f t="shared" si="31"/>
        <v>3</v>
      </c>
      <c r="S130" s="48" t="str">
        <f t="shared" si="32"/>
        <v>55_3</v>
      </c>
      <c r="T130" s="54">
        <v>22.48</v>
      </c>
      <c r="U130" s="29"/>
      <c r="V130" s="48">
        <v>55</v>
      </c>
      <c r="W130" s="48">
        <v>3</v>
      </c>
      <c r="X130" s="48">
        <v>30</v>
      </c>
      <c r="Y130" s="48">
        <f t="shared" si="20"/>
        <v>3</v>
      </c>
      <c r="Z130" s="48" t="str">
        <f t="shared" si="33"/>
        <v>55_3</v>
      </c>
      <c r="AA130" s="54">
        <v>23.21</v>
      </c>
      <c r="AB130" s="483"/>
      <c r="AC130" s="48">
        <v>55</v>
      </c>
      <c r="AD130" s="48">
        <v>3</v>
      </c>
      <c r="AE130" s="48">
        <v>30</v>
      </c>
      <c r="AF130" s="48">
        <f t="shared" si="22"/>
        <v>3</v>
      </c>
      <c r="AG130" s="48" t="str">
        <f t="shared" si="23"/>
        <v>55_3</v>
      </c>
      <c r="AH130" s="48">
        <v>23.91</v>
      </c>
      <c r="AI130" s="483"/>
      <c r="AJ130" s="48">
        <v>55</v>
      </c>
      <c r="AK130" s="48">
        <v>3</v>
      </c>
      <c r="AL130" s="48">
        <v>30</v>
      </c>
      <c r="AM130" s="48">
        <f t="shared" si="24"/>
        <v>3</v>
      </c>
      <c r="AN130" s="48" t="s">
        <v>471</v>
      </c>
      <c r="AO130" s="48" t="str">
        <f t="shared" si="25"/>
        <v>55_3</v>
      </c>
      <c r="AP130" s="50">
        <f t="shared" si="29"/>
        <v>23.21</v>
      </c>
      <c r="AQ130" s="50">
        <f t="shared" si="30"/>
        <v>23.91</v>
      </c>
      <c r="AR130" s="469">
        <f t="shared" si="34"/>
        <v>23.91</v>
      </c>
      <c r="AS130" s="29"/>
      <c r="AT130" s="121"/>
      <c r="AU130" s="5"/>
      <c r="AV130" s="5"/>
      <c r="AW130" s="50"/>
      <c r="AX130" s="129"/>
      <c r="AY130" s="31"/>
    </row>
    <row r="131" spans="1:51" x14ac:dyDescent="0.15">
      <c r="A131" s="48">
        <v>55</v>
      </c>
      <c r="B131" s="48">
        <v>4</v>
      </c>
      <c r="C131" s="48">
        <v>32</v>
      </c>
      <c r="D131" s="48">
        <f t="shared" si="27"/>
        <v>4</v>
      </c>
      <c r="E131" s="48" t="str">
        <f t="shared" si="28"/>
        <v>55_4</v>
      </c>
      <c r="F131" s="54">
        <v>21.96</v>
      </c>
      <c r="G131" s="48"/>
      <c r="H131" s="48">
        <v>55</v>
      </c>
      <c r="I131" s="48">
        <v>5</v>
      </c>
      <c r="J131" s="48">
        <v>34</v>
      </c>
      <c r="K131" s="48">
        <f t="shared" si="16"/>
        <v>5</v>
      </c>
      <c r="L131" s="48" t="str">
        <f t="shared" si="17"/>
        <v>55_5</v>
      </c>
      <c r="M131" s="54">
        <v>23.69</v>
      </c>
      <c r="N131" s="29"/>
      <c r="O131" s="48">
        <v>55</v>
      </c>
      <c r="P131" s="48">
        <v>4</v>
      </c>
      <c r="Q131" s="48">
        <v>32</v>
      </c>
      <c r="R131" s="48">
        <f t="shared" si="31"/>
        <v>4</v>
      </c>
      <c r="S131" s="48" t="str">
        <f t="shared" si="32"/>
        <v>55_4</v>
      </c>
      <c r="T131" s="54">
        <v>23.41</v>
      </c>
      <c r="U131" s="29"/>
      <c r="V131" s="48">
        <v>55</v>
      </c>
      <c r="W131" s="48">
        <v>4</v>
      </c>
      <c r="X131" s="48">
        <v>32</v>
      </c>
      <c r="Y131" s="48">
        <f t="shared" si="20"/>
        <v>4</v>
      </c>
      <c r="Z131" s="48" t="str">
        <f t="shared" si="33"/>
        <v>55_4</v>
      </c>
      <c r="AA131" s="54">
        <v>24.18</v>
      </c>
      <c r="AB131" s="483"/>
      <c r="AC131" s="48">
        <v>55</v>
      </c>
      <c r="AD131" s="48">
        <v>4</v>
      </c>
      <c r="AE131" s="48">
        <v>32</v>
      </c>
      <c r="AF131" s="48">
        <f t="shared" si="22"/>
        <v>4</v>
      </c>
      <c r="AG131" s="48" t="str">
        <f t="shared" si="23"/>
        <v>55_4</v>
      </c>
      <c r="AH131" s="48">
        <v>24.9</v>
      </c>
      <c r="AI131" s="483"/>
      <c r="AJ131" s="48">
        <v>55</v>
      </c>
      <c r="AK131" s="48">
        <v>4</v>
      </c>
      <c r="AL131" s="48">
        <v>32</v>
      </c>
      <c r="AM131" s="48">
        <f t="shared" si="24"/>
        <v>4</v>
      </c>
      <c r="AN131" s="48" t="s">
        <v>472</v>
      </c>
      <c r="AO131" s="48" t="str">
        <f t="shared" si="25"/>
        <v>55_4</v>
      </c>
      <c r="AP131" s="50">
        <f t="shared" si="29"/>
        <v>24.18</v>
      </c>
      <c r="AQ131" s="50">
        <f t="shared" si="30"/>
        <v>24.9</v>
      </c>
      <c r="AR131" s="469">
        <f t="shared" si="34"/>
        <v>24.9</v>
      </c>
      <c r="AS131" s="29"/>
      <c r="AT131" s="121"/>
      <c r="AU131" s="5"/>
      <c r="AV131" s="5"/>
      <c r="AW131" s="50"/>
      <c r="AX131" s="129"/>
      <c r="AY131" s="31"/>
    </row>
    <row r="132" spans="1:51" x14ac:dyDescent="0.15">
      <c r="A132" s="48">
        <v>55</v>
      </c>
      <c r="B132" s="48">
        <v>5</v>
      </c>
      <c r="C132" s="48">
        <v>34</v>
      </c>
      <c r="D132" s="48">
        <f t="shared" si="27"/>
        <v>5</v>
      </c>
      <c r="E132" s="48" t="str">
        <f t="shared" si="28"/>
        <v>55_5</v>
      </c>
      <c r="F132" s="54">
        <v>22.89</v>
      </c>
      <c r="G132" s="48"/>
      <c r="H132" s="48">
        <v>55</v>
      </c>
      <c r="I132" s="48">
        <v>6</v>
      </c>
      <c r="J132" s="48">
        <v>35</v>
      </c>
      <c r="K132" s="48">
        <f t="shared" si="16"/>
        <v>6</v>
      </c>
      <c r="L132" s="48" t="str">
        <f t="shared" si="17"/>
        <v>55_6</v>
      </c>
      <c r="M132" s="54">
        <v>24.14</v>
      </c>
      <c r="N132" s="29"/>
      <c r="O132" s="48">
        <v>55</v>
      </c>
      <c r="P132" s="48">
        <v>5</v>
      </c>
      <c r="Q132" s="48">
        <v>34</v>
      </c>
      <c r="R132" s="48">
        <f t="shared" si="31"/>
        <v>5</v>
      </c>
      <c r="S132" s="48" t="str">
        <f t="shared" si="32"/>
        <v>55_5</v>
      </c>
      <c r="T132" s="54">
        <v>24.4</v>
      </c>
      <c r="U132" s="29"/>
      <c r="V132" s="48">
        <v>55</v>
      </c>
      <c r="W132" s="48">
        <v>5</v>
      </c>
      <c r="X132" s="48">
        <v>34</v>
      </c>
      <c r="Y132" s="48">
        <f t="shared" si="20"/>
        <v>5</v>
      </c>
      <c r="Z132" s="48" t="str">
        <f t="shared" si="33"/>
        <v>55_5</v>
      </c>
      <c r="AA132" s="54">
        <v>25.19</v>
      </c>
      <c r="AB132" s="483"/>
      <c r="AC132" s="48">
        <v>55</v>
      </c>
      <c r="AD132" s="48">
        <v>5</v>
      </c>
      <c r="AE132" s="48">
        <v>34</v>
      </c>
      <c r="AF132" s="48">
        <f t="shared" si="22"/>
        <v>5</v>
      </c>
      <c r="AG132" s="48" t="str">
        <f t="shared" si="23"/>
        <v>55_5</v>
      </c>
      <c r="AH132" s="48">
        <v>25.95</v>
      </c>
      <c r="AI132" s="483"/>
      <c r="AJ132" s="48">
        <v>55</v>
      </c>
      <c r="AK132" s="48">
        <v>5</v>
      </c>
      <c r="AL132" s="48">
        <v>34</v>
      </c>
      <c r="AM132" s="48">
        <f t="shared" si="24"/>
        <v>5</v>
      </c>
      <c r="AN132" s="48" t="s">
        <v>473</v>
      </c>
      <c r="AO132" s="48" t="str">
        <f t="shared" si="25"/>
        <v>55_5</v>
      </c>
      <c r="AP132" s="50">
        <f t="shared" si="29"/>
        <v>25.19</v>
      </c>
      <c r="AQ132" s="50">
        <f t="shared" si="30"/>
        <v>25.95</v>
      </c>
      <c r="AR132" s="469">
        <f t="shared" si="34"/>
        <v>25.95</v>
      </c>
      <c r="AS132" s="29"/>
      <c r="AT132" s="121"/>
      <c r="AU132" s="5"/>
      <c r="AV132" s="5"/>
      <c r="AW132" s="50"/>
      <c r="AX132" s="129"/>
      <c r="AY132" s="31"/>
    </row>
    <row r="133" spans="1:51" x14ac:dyDescent="0.15">
      <c r="A133" s="48">
        <v>55</v>
      </c>
      <c r="B133" s="48">
        <v>6</v>
      </c>
      <c r="C133" s="48">
        <v>35</v>
      </c>
      <c r="D133" s="48">
        <f t="shared" si="27"/>
        <v>6</v>
      </c>
      <c r="E133" s="48" t="str">
        <f t="shared" si="28"/>
        <v>55_6</v>
      </c>
      <c r="F133" s="54">
        <v>23.32</v>
      </c>
      <c r="G133" s="48"/>
      <c r="H133" s="48">
        <v>55</v>
      </c>
      <c r="I133" s="48">
        <v>7</v>
      </c>
      <c r="J133" s="48">
        <v>36</v>
      </c>
      <c r="K133" s="48">
        <f t="shared" si="16"/>
        <v>7</v>
      </c>
      <c r="L133" s="48" t="str">
        <f t="shared" si="17"/>
        <v>55_7</v>
      </c>
      <c r="M133" s="54">
        <v>24.58</v>
      </c>
      <c r="N133" s="29"/>
      <c r="O133" s="48">
        <v>55</v>
      </c>
      <c r="P133" s="48">
        <v>6</v>
      </c>
      <c r="Q133" s="48">
        <v>35</v>
      </c>
      <c r="R133" s="48">
        <f t="shared" ref="R133:R164" si="35">P133</f>
        <v>6</v>
      </c>
      <c r="S133" s="48" t="str">
        <f t="shared" ref="S133:S164" si="36">O133&amp;"_"&amp;R133</f>
        <v>55_6</v>
      </c>
      <c r="T133" s="54">
        <v>24.86</v>
      </c>
      <c r="U133" s="29"/>
      <c r="V133" s="48">
        <v>55</v>
      </c>
      <c r="W133" s="48">
        <v>6</v>
      </c>
      <c r="X133" s="48">
        <v>35</v>
      </c>
      <c r="Y133" s="48">
        <f t="shared" si="20"/>
        <v>6</v>
      </c>
      <c r="Z133" s="48" t="str">
        <f t="shared" ref="Z133:Z164" si="37">V133&amp;"_"&amp;Y133</f>
        <v>55_6</v>
      </c>
      <c r="AA133" s="54">
        <v>25.67</v>
      </c>
      <c r="AB133" s="483"/>
      <c r="AC133" s="48">
        <v>55</v>
      </c>
      <c r="AD133" s="48">
        <v>6</v>
      </c>
      <c r="AE133" s="48">
        <v>35</v>
      </c>
      <c r="AF133" s="48">
        <f t="shared" si="22"/>
        <v>6</v>
      </c>
      <c r="AG133" s="48" t="str">
        <f t="shared" si="23"/>
        <v>55_6</v>
      </c>
      <c r="AH133" s="48">
        <v>26.44</v>
      </c>
      <c r="AI133" s="483"/>
      <c r="AJ133" s="48">
        <v>55</v>
      </c>
      <c r="AK133" s="48">
        <v>6</v>
      </c>
      <c r="AL133" s="48">
        <v>35</v>
      </c>
      <c r="AM133" s="48">
        <f t="shared" si="24"/>
        <v>6</v>
      </c>
      <c r="AN133" s="48" t="s">
        <v>474</v>
      </c>
      <c r="AO133" s="48" t="str">
        <f t="shared" si="25"/>
        <v>55_6</v>
      </c>
      <c r="AP133" s="50">
        <f t="shared" si="29"/>
        <v>25.67</v>
      </c>
      <c r="AQ133" s="50">
        <f t="shared" si="30"/>
        <v>26.44</v>
      </c>
      <c r="AR133" s="469">
        <f t="shared" si="34"/>
        <v>26.44</v>
      </c>
      <c r="AS133" s="29"/>
      <c r="AT133" s="121"/>
      <c r="AU133" s="5"/>
      <c r="AV133" s="5"/>
      <c r="AW133" s="50"/>
      <c r="AX133" s="129"/>
      <c r="AY133" s="31"/>
    </row>
    <row r="134" spans="1:51" x14ac:dyDescent="0.15">
      <c r="A134" s="48">
        <v>55</v>
      </c>
      <c r="B134" s="48">
        <v>7</v>
      </c>
      <c r="C134" s="48">
        <v>36</v>
      </c>
      <c r="D134" s="48">
        <f t="shared" si="27"/>
        <v>7</v>
      </c>
      <c r="E134" s="48" t="str">
        <f t="shared" si="28"/>
        <v>55_7</v>
      </c>
      <c r="F134" s="54">
        <v>23.75</v>
      </c>
      <c r="G134" s="48"/>
      <c r="H134" s="48">
        <v>55</v>
      </c>
      <c r="I134" s="48">
        <v>8</v>
      </c>
      <c r="J134" s="48">
        <v>37</v>
      </c>
      <c r="K134" s="48">
        <f t="shared" si="16"/>
        <v>8</v>
      </c>
      <c r="L134" s="48" t="str">
        <f t="shared" si="17"/>
        <v>55_8</v>
      </c>
      <c r="M134" s="54">
        <v>25.09</v>
      </c>
      <c r="N134" s="29"/>
      <c r="O134" s="48">
        <v>55</v>
      </c>
      <c r="P134" s="48">
        <v>7</v>
      </c>
      <c r="Q134" s="48">
        <v>36</v>
      </c>
      <c r="R134" s="48">
        <f t="shared" si="35"/>
        <v>7</v>
      </c>
      <c r="S134" s="48" t="str">
        <f t="shared" si="36"/>
        <v>55_7</v>
      </c>
      <c r="T134" s="54">
        <v>25.32</v>
      </c>
      <c r="U134" s="29"/>
      <c r="V134" s="48">
        <v>55</v>
      </c>
      <c r="W134" s="48">
        <v>7</v>
      </c>
      <c r="X134" s="48">
        <v>36</v>
      </c>
      <c r="Y134" s="48">
        <f t="shared" si="20"/>
        <v>7</v>
      </c>
      <c r="Z134" s="48" t="str">
        <f t="shared" si="37"/>
        <v>55_7</v>
      </c>
      <c r="AA134" s="54">
        <v>26.14</v>
      </c>
      <c r="AB134" s="483"/>
      <c r="AC134" s="48">
        <v>55</v>
      </c>
      <c r="AD134" s="48">
        <v>7</v>
      </c>
      <c r="AE134" s="48">
        <v>36</v>
      </c>
      <c r="AF134" s="48">
        <f t="shared" si="22"/>
        <v>7</v>
      </c>
      <c r="AG134" s="48" t="str">
        <f t="shared" si="23"/>
        <v>55_7</v>
      </c>
      <c r="AH134" s="48">
        <v>26.92</v>
      </c>
      <c r="AI134" s="483"/>
      <c r="AJ134" s="48">
        <v>55</v>
      </c>
      <c r="AK134" s="48">
        <v>7</v>
      </c>
      <c r="AL134" s="48">
        <v>36</v>
      </c>
      <c r="AM134" s="48">
        <f t="shared" si="24"/>
        <v>7</v>
      </c>
      <c r="AN134" s="48" t="s">
        <v>475</v>
      </c>
      <c r="AO134" s="48" t="str">
        <f t="shared" si="25"/>
        <v>55_7</v>
      </c>
      <c r="AP134" s="50">
        <f t="shared" si="29"/>
        <v>26.14</v>
      </c>
      <c r="AQ134" s="50">
        <f t="shared" si="30"/>
        <v>26.92</v>
      </c>
      <c r="AR134" s="469">
        <f t="shared" si="34"/>
        <v>26.92</v>
      </c>
      <c r="AS134" s="29"/>
      <c r="AT134" s="121"/>
      <c r="AU134" s="5"/>
      <c r="AV134" s="5"/>
      <c r="AW134" s="50"/>
      <c r="AX134" s="129"/>
      <c r="AY134" s="31"/>
    </row>
    <row r="135" spans="1:51" x14ac:dyDescent="0.15">
      <c r="A135" s="48">
        <v>55</v>
      </c>
      <c r="B135" s="48">
        <v>8</v>
      </c>
      <c r="C135" s="48">
        <v>37</v>
      </c>
      <c r="D135" s="48">
        <f t="shared" si="27"/>
        <v>8</v>
      </c>
      <c r="E135" s="48" t="str">
        <f t="shared" si="28"/>
        <v>55_8</v>
      </c>
      <c r="F135" s="54">
        <v>24.25</v>
      </c>
      <c r="G135" s="48"/>
      <c r="H135" s="48">
        <v>55</v>
      </c>
      <c r="I135" s="48">
        <v>9</v>
      </c>
      <c r="J135" s="48">
        <v>38</v>
      </c>
      <c r="K135" s="48">
        <f t="shared" si="16"/>
        <v>9</v>
      </c>
      <c r="L135" s="48" t="str">
        <f t="shared" si="17"/>
        <v>55_9</v>
      </c>
      <c r="M135" s="54">
        <v>25.62</v>
      </c>
      <c r="N135" s="29"/>
      <c r="O135" s="48">
        <v>55</v>
      </c>
      <c r="P135" s="48">
        <v>8</v>
      </c>
      <c r="Q135" s="48">
        <v>37</v>
      </c>
      <c r="R135" s="48">
        <f t="shared" si="35"/>
        <v>8</v>
      </c>
      <c r="S135" s="48" t="str">
        <f t="shared" si="36"/>
        <v>55_8</v>
      </c>
      <c r="T135" s="54">
        <v>25.85</v>
      </c>
      <c r="U135" s="29"/>
      <c r="V135" s="48">
        <v>55</v>
      </c>
      <c r="W135" s="48">
        <v>8</v>
      </c>
      <c r="X135" s="48">
        <v>37</v>
      </c>
      <c r="Y135" s="48">
        <f t="shared" si="20"/>
        <v>8</v>
      </c>
      <c r="Z135" s="48" t="str">
        <f t="shared" si="37"/>
        <v>55_8</v>
      </c>
      <c r="AA135" s="54">
        <v>26.69</v>
      </c>
      <c r="AB135" s="483"/>
      <c r="AC135" s="48">
        <v>55</v>
      </c>
      <c r="AD135" s="48">
        <v>8</v>
      </c>
      <c r="AE135" s="48">
        <v>37</v>
      </c>
      <c r="AF135" s="48">
        <f t="shared" si="22"/>
        <v>8</v>
      </c>
      <c r="AG135" s="48" t="str">
        <f t="shared" si="23"/>
        <v>55_8</v>
      </c>
      <c r="AH135" s="48">
        <v>27.49</v>
      </c>
      <c r="AI135" s="483"/>
      <c r="AJ135" s="48">
        <v>55</v>
      </c>
      <c r="AK135" s="48">
        <v>8</v>
      </c>
      <c r="AL135" s="48">
        <v>37</v>
      </c>
      <c r="AM135" s="48">
        <f t="shared" si="24"/>
        <v>8</v>
      </c>
      <c r="AN135" s="48" t="s">
        <v>476</v>
      </c>
      <c r="AO135" s="48" t="str">
        <f t="shared" si="25"/>
        <v>55_8</v>
      </c>
      <c r="AP135" s="50">
        <f t="shared" si="29"/>
        <v>26.69</v>
      </c>
      <c r="AQ135" s="50">
        <f t="shared" si="30"/>
        <v>27.49</v>
      </c>
      <c r="AR135" s="469">
        <f t="shared" si="34"/>
        <v>27.49</v>
      </c>
      <c r="AS135" s="29"/>
      <c r="AT135" s="121"/>
      <c r="AU135" s="5"/>
      <c r="AV135" s="5"/>
      <c r="AW135" s="50"/>
      <c r="AX135" s="129"/>
      <c r="AY135" s="31"/>
    </row>
    <row r="136" spans="1:51" x14ac:dyDescent="0.15">
      <c r="A136" s="48">
        <v>55</v>
      </c>
      <c r="B136" s="48">
        <v>9</v>
      </c>
      <c r="C136" s="48">
        <v>38</v>
      </c>
      <c r="D136" s="48">
        <f t="shared" si="27"/>
        <v>9</v>
      </c>
      <c r="E136" s="48" t="str">
        <f t="shared" si="28"/>
        <v>55_9</v>
      </c>
      <c r="F136" s="54">
        <v>24.75</v>
      </c>
      <c r="G136" s="48"/>
      <c r="H136" s="48">
        <v>55</v>
      </c>
      <c r="I136" s="48">
        <v>10</v>
      </c>
      <c r="J136" s="48">
        <v>39</v>
      </c>
      <c r="K136" s="48">
        <f t="shared" si="16"/>
        <v>10</v>
      </c>
      <c r="L136" s="48" t="str">
        <f t="shared" si="17"/>
        <v>55_10</v>
      </c>
      <c r="M136" s="54">
        <v>26.13</v>
      </c>
      <c r="N136" s="29"/>
      <c r="O136" s="48">
        <v>55</v>
      </c>
      <c r="P136" s="48">
        <v>9</v>
      </c>
      <c r="Q136" s="48">
        <v>38</v>
      </c>
      <c r="R136" s="48">
        <f t="shared" si="35"/>
        <v>9</v>
      </c>
      <c r="S136" s="48" t="str">
        <f t="shared" si="36"/>
        <v>55_9</v>
      </c>
      <c r="T136" s="54">
        <v>26.39</v>
      </c>
      <c r="U136" s="29"/>
      <c r="V136" s="48">
        <v>55</v>
      </c>
      <c r="W136" s="48">
        <v>9</v>
      </c>
      <c r="X136" s="48">
        <v>38</v>
      </c>
      <c r="Y136" s="48">
        <f t="shared" si="20"/>
        <v>9</v>
      </c>
      <c r="Z136" s="48" t="str">
        <f t="shared" si="37"/>
        <v>55_9</v>
      </c>
      <c r="AA136" s="54">
        <v>27.24</v>
      </c>
      <c r="AB136" s="483"/>
      <c r="AC136" s="48">
        <v>55</v>
      </c>
      <c r="AD136" s="48">
        <v>9</v>
      </c>
      <c r="AE136" s="48">
        <v>38</v>
      </c>
      <c r="AF136" s="48">
        <f t="shared" si="22"/>
        <v>9</v>
      </c>
      <c r="AG136" s="48" t="str">
        <f t="shared" si="23"/>
        <v>55_9</v>
      </c>
      <c r="AH136" s="48">
        <v>28.06</v>
      </c>
      <c r="AI136" s="483"/>
      <c r="AJ136" s="48">
        <v>55</v>
      </c>
      <c r="AK136" s="48">
        <v>9</v>
      </c>
      <c r="AL136" s="48">
        <v>38</v>
      </c>
      <c r="AM136" s="48">
        <f t="shared" si="24"/>
        <v>9</v>
      </c>
      <c r="AN136" s="48" t="s">
        <v>477</v>
      </c>
      <c r="AO136" s="48" t="str">
        <f t="shared" si="25"/>
        <v>55_9</v>
      </c>
      <c r="AP136" s="50">
        <f t="shared" si="29"/>
        <v>27.24</v>
      </c>
      <c r="AQ136" s="50">
        <f t="shared" si="30"/>
        <v>28.06</v>
      </c>
      <c r="AR136" s="469">
        <f t="shared" si="34"/>
        <v>28.06</v>
      </c>
      <c r="AS136" s="29"/>
      <c r="AT136" s="121"/>
      <c r="AU136" s="5"/>
      <c r="AV136" s="5"/>
      <c r="AW136" s="50"/>
      <c r="AX136" s="129"/>
      <c r="AY136" s="31"/>
    </row>
    <row r="137" spans="1:51" x14ac:dyDescent="0.15">
      <c r="A137" s="48">
        <v>55</v>
      </c>
      <c r="B137" s="48">
        <v>10</v>
      </c>
      <c r="C137" s="48">
        <v>39</v>
      </c>
      <c r="D137" s="48">
        <f t="shared" si="27"/>
        <v>10</v>
      </c>
      <c r="E137" s="48" t="str">
        <f t="shared" si="28"/>
        <v>55_10</v>
      </c>
      <c r="F137" s="54">
        <v>25.25</v>
      </c>
      <c r="G137" s="48"/>
      <c r="H137" s="48">
        <v>55</v>
      </c>
      <c r="I137" s="48">
        <v>11</v>
      </c>
      <c r="J137" s="48">
        <v>40</v>
      </c>
      <c r="K137" s="48">
        <f t="shared" si="16"/>
        <v>11</v>
      </c>
      <c r="L137" s="48" t="str">
        <f t="shared" si="17"/>
        <v>55_11</v>
      </c>
      <c r="M137" s="54">
        <v>26.59</v>
      </c>
      <c r="N137" s="29"/>
      <c r="O137" s="48">
        <v>55</v>
      </c>
      <c r="P137" s="48">
        <v>10</v>
      </c>
      <c r="Q137" s="48">
        <v>39</v>
      </c>
      <c r="R137" s="48">
        <f t="shared" si="35"/>
        <v>10</v>
      </c>
      <c r="S137" s="48" t="str">
        <f t="shared" si="36"/>
        <v>55_10</v>
      </c>
      <c r="T137" s="54">
        <v>26.92</v>
      </c>
      <c r="U137" s="29"/>
      <c r="V137" s="48">
        <v>55</v>
      </c>
      <c r="W137" s="48">
        <v>10</v>
      </c>
      <c r="X137" s="48">
        <v>39</v>
      </c>
      <c r="Y137" s="48">
        <f t="shared" si="20"/>
        <v>10</v>
      </c>
      <c r="Z137" s="48" t="str">
        <f t="shared" si="37"/>
        <v>55_10</v>
      </c>
      <c r="AA137" s="54">
        <v>27.79</v>
      </c>
      <c r="AB137" s="483"/>
      <c r="AC137" s="48">
        <v>55</v>
      </c>
      <c r="AD137" s="48">
        <v>10</v>
      </c>
      <c r="AE137" s="48">
        <v>39</v>
      </c>
      <c r="AF137" s="48">
        <f t="shared" si="22"/>
        <v>10</v>
      </c>
      <c r="AG137" s="48" t="str">
        <f t="shared" si="23"/>
        <v>55_10</v>
      </c>
      <c r="AH137" s="48">
        <v>28.62</v>
      </c>
      <c r="AI137" s="483"/>
      <c r="AJ137" s="48">
        <v>55</v>
      </c>
      <c r="AK137" s="48">
        <v>10</v>
      </c>
      <c r="AL137" s="48">
        <v>39</v>
      </c>
      <c r="AM137" s="48">
        <f t="shared" si="24"/>
        <v>10</v>
      </c>
      <c r="AN137" s="48" t="s">
        <v>478</v>
      </c>
      <c r="AO137" s="48" t="str">
        <f t="shared" si="25"/>
        <v>55_10</v>
      </c>
      <c r="AP137" s="50">
        <f t="shared" si="29"/>
        <v>27.79</v>
      </c>
      <c r="AQ137" s="50">
        <f t="shared" si="30"/>
        <v>28.62</v>
      </c>
      <c r="AR137" s="469">
        <f t="shared" si="34"/>
        <v>28.62</v>
      </c>
      <c r="AS137" s="29"/>
      <c r="AT137" s="121"/>
      <c r="AU137" s="5"/>
      <c r="AV137" s="5"/>
      <c r="AW137" s="50"/>
      <c r="AX137" s="129"/>
      <c r="AY137" s="31"/>
    </row>
    <row r="138" spans="1:51" x14ac:dyDescent="0.15">
      <c r="A138" s="48">
        <v>55</v>
      </c>
      <c r="B138" s="48">
        <v>11</v>
      </c>
      <c r="C138" s="48">
        <v>40</v>
      </c>
      <c r="D138" s="48">
        <f t="shared" si="27"/>
        <v>11</v>
      </c>
      <c r="E138" s="48" t="str">
        <f t="shared" si="28"/>
        <v>55_11</v>
      </c>
      <c r="F138" s="54">
        <v>25.69</v>
      </c>
      <c r="G138" s="48"/>
      <c r="H138" s="48">
        <v>60</v>
      </c>
      <c r="I138" s="48" t="s">
        <v>35</v>
      </c>
      <c r="J138" s="48">
        <v>27</v>
      </c>
      <c r="K138" s="48" t="str">
        <f t="shared" si="16"/>
        <v>Aanloopperiodiek_0</v>
      </c>
      <c r="L138" s="48" t="str">
        <f t="shared" si="17"/>
        <v>60_Aanloopperiodiek_0</v>
      </c>
      <c r="M138" s="54">
        <v>20.420000000000002</v>
      </c>
      <c r="N138" s="5"/>
      <c r="O138" s="48">
        <v>55</v>
      </c>
      <c r="P138" s="48">
        <v>11</v>
      </c>
      <c r="Q138" s="48">
        <v>40</v>
      </c>
      <c r="R138" s="48">
        <f t="shared" si="35"/>
        <v>11</v>
      </c>
      <c r="S138" s="48" t="str">
        <f t="shared" si="36"/>
        <v>55_11</v>
      </c>
      <c r="T138" s="54">
        <v>27.39</v>
      </c>
      <c r="U138" s="5"/>
      <c r="V138" s="48">
        <v>55</v>
      </c>
      <c r="W138" s="48">
        <v>11</v>
      </c>
      <c r="X138" s="48">
        <v>40</v>
      </c>
      <c r="Y138" s="48">
        <f t="shared" si="20"/>
        <v>11</v>
      </c>
      <c r="Z138" s="48" t="str">
        <f t="shared" si="37"/>
        <v>55_11</v>
      </c>
      <c r="AA138" s="54">
        <v>28.28</v>
      </c>
      <c r="AB138" s="483"/>
      <c r="AC138" s="48">
        <v>55</v>
      </c>
      <c r="AD138" s="48">
        <v>11</v>
      </c>
      <c r="AE138" s="48">
        <v>40</v>
      </c>
      <c r="AF138" s="48">
        <f t="shared" si="22"/>
        <v>11</v>
      </c>
      <c r="AG138" s="48" t="str">
        <f t="shared" si="23"/>
        <v>55_11</v>
      </c>
      <c r="AH138" s="48">
        <v>29.13</v>
      </c>
      <c r="AI138" s="483"/>
      <c r="AJ138" s="48">
        <v>55</v>
      </c>
      <c r="AK138" s="48">
        <v>11</v>
      </c>
      <c r="AL138" s="48">
        <v>40</v>
      </c>
      <c r="AM138" s="48">
        <f t="shared" si="24"/>
        <v>11</v>
      </c>
      <c r="AN138" s="48" t="s">
        <v>479</v>
      </c>
      <c r="AO138" s="48" t="str">
        <f t="shared" si="25"/>
        <v>55_11</v>
      </c>
      <c r="AP138" s="50">
        <f t="shared" si="29"/>
        <v>28.28</v>
      </c>
      <c r="AQ138" s="50">
        <f t="shared" si="30"/>
        <v>29.13</v>
      </c>
      <c r="AR138" s="469">
        <f t="shared" si="34"/>
        <v>29.13</v>
      </c>
      <c r="AS138" s="5"/>
      <c r="AT138" s="5"/>
      <c r="AU138" s="5"/>
      <c r="AV138" s="5"/>
      <c r="AW138" s="5"/>
      <c r="AX138" s="6"/>
    </row>
    <row r="139" spans="1:51" x14ac:dyDescent="0.15">
      <c r="A139" s="48">
        <v>60</v>
      </c>
      <c r="B139" s="48" t="s">
        <v>35</v>
      </c>
      <c r="C139" s="48">
        <v>27</v>
      </c>
      <c r="D139" s="48" t="str">
        <f t="shared" si="27"/>
        <v>Aanloopperiodiek_0</v>
      </c>
      <c r="E139" s="48" t="str">
        <f t="shared" si="28"/>
        <v>60_Aanloopperiodiek_0</v>
      </c>
      <c r="F139" s="54">
        <v>19.73</v>
      </c>
      <c r="G139" s="48"/>
      <c r="H139" s="48">
        <v>60</v>
      </c>
      <c r="I139" s="48" t="s">
        <v>36</v>
      </c>
      <c r="J139" s="48">
        <v>29</v>
      </c>
      <c r="K139" s="48" t="str">
        <f t="shared" si="16"/>
        <v>Aanloopperiodiek_1</v>
      </c>
      <c r="L139" s="48" t="str">
        <f t="shared" si="17"/>
        <v>60_Aanloopperiodiek_1</v>
      </c>
      <c r="M139" s="54">
        <v>21.35</v>
      </c>
      <c r="N139" s="5"/>
      <c r="O139" s="48">
        <v>60</v>
      </c>
      <c r="P139" s="48" t="s">
        <v>35</v>
      </c>
      <c r="Q139" s="48">
        <v>27</v>
      </c>
      <c r="R139" s="48" t="str">
        <f t="shared" si="35"/>
        <v>Aanloopperiodiek_0</v>
      </c>
      <c r="S139" s="48" t="str">
        <f t="shared" si="36"/>
        <v>60_Aanloopperiodiek_0</v>
      </c>
      <c r="T139" s="54">
        <v>21.04</v>
      </c>
      <c r="U139" s="5"/>
      <c r="V139" s="48">
        <v>60</v>
      </c>
      <c r="W139" s="48" t="s">
        <v>35</v>
      </c>
      <c r="X139" s="48">
        <v>27</v>
      </c>
      <c r="Y139" s="48" t="str">
        <f t="shared" si="20"/>
        <v>Aanloopperiodiek_0</v>
      </c>
      <c r="Z139" s="48" t="str">
        <f t="shared" si="37"/>
        <v>60_Aanloopperiodiek_0</v>
      </c>
      <c r="AA139" s="54">
        <v>21.72</v>
      </c>
      <c r="AB139" s="483"/>
      <c r="AC139" s="48">
        <v>60</v>
      </c>
      <c r="AD139" s="48" t="s">
        <v>35</v>
      </c>
      <c r="AE139" s="48">
        <v>27</v>
      </c>
      <c r="AF139" s="48" t="str">
        <f t="shared" si="22"/>
        <v>Aanloopperiodiek_0</v>
      </c>
      <c r="AG139" s="48" t="str">
        <f t="shared" si="23"/>
        <v>60_Aanloopperiodiek_0</v>
      </c>
      <c r="AH139" s="48">
        <v>22.37</v>
      </c>
      <c r="AI139" s="483"/>
      <c r="AJ139" s="48">
        <v>60</v>
      </c>
      <c r="AK139" s="48" t="s">
        <v>35</v>
      </c>
      <c r="AL139" s="48">
        <v>27</v>
      </c>
      <c r="AM139" s="48" t="str">
        <f t="shared" si="24"/>
        <v>Aanloopperiodiek_0</v>
      </c>
      <c r="AN139" s="48" t="s">
        <v>480</v>
      </c>
      <c r="AO139" s="48" t="str">
        <f t="shared" si="25"/>
        <v>60_Aanloopperiodiek_0</v>
      </c>
      <c r="AP139" s="50">
        <f t="shared" si="29"/>
        <v>21.72</v>
      </c>
      <c r="AQ139" s="50">
        <f t="shared" si="30"/>
        <v>22.37</v>
      </c>
      <c r="AR139" s="469">
        <f t="shared" si="34"/>
        <v>22.37</v>
      </c>
      <c r="AS139" s="5"/>
      <c r="AT139" s="5"/>
      <c r="AU139" s="5"/>
      <c r="AV139" s="5"/>
      <c r="AW139" s="5"/>
      <c r="AX139" s="6"/>
    </row>
    <row r="140" spans="1:51" x14ac:dyDescent="0.15">
      <c r="A140" s="48">
        <v>60</v>
      </c>
      <c r="B140" s="48" t="s">
        <v>36</v>
      </c>
      <c r="C140" s="48">
        <v>29</v>
      </c>
      <c r="D140" s="48" t="str">
        <f t="shared" si="27"/>
        <v>Aanloopperiodiek_1</v>
      </c>
      <c r="E140" s="48" t="str">
        <f t="shared" si="28"/>
        <v>60_Aanloopperiodiek_1</v>
      </c>
      <c r="F140" s="54">
        <v>20.62</v>
      </c>
      <c r="G140" s="48"/>
      <c r="H140" s="48">
        <v>60</v>
      </c>
      <c r="I140" s="48">
        <v>0</v>
      </c>
      <c r="J140" s="48">
        <v>32</v>
      </c>
      <c r="K140" s="48">
        <f t="shared" si="16"/>
        <v>0</v>
      </c>
      <c r="L140" s="48" t="str">
        <f t="shared" si="17"/>
        <v>60_0</v>
      </c>
      <c r="M140" s="54">
        <v>22.73</v>
      </c>
      <c r="N140" s="5"/>
      <c r="O140" s="48">
        <v>60</v>
      </c>
      <c r="P140" s="48" t="s">
        <v>36</v>
      </c>
      <c r="Q140" s="48">
        <v>29</v>
      </c>
      <c r="R140" s="48" t="str">
        <f t="shared" si="35"/>
        <v>Aanloopperiodiek_1</v>
      </c>
      <c r="S140" s="48" t="str">
        <f t="shared" si="36"/>
        <v>60_Aanloopperiodiek_1</v>
      </c>
      <c r="T140" s="54">
        <v>21.99</v>
      </c>
      <c r="U140" s="5"/>
      <c r="V140" s="48">
        <v>60</v>
      </c>
      <c r="W140" s="48" t="s">
        <v>36</v>
      </c>
      <c r="X140" s="48">
        <v>29</v>
      </c>
      <c r="Y140" s="48" t="str">
        <f t="shared" si="20"/>
        <v>Aanloopperiodiek_1</v>
      </c>
      <c r="Z140" s="48" t="str">
        <f t="shared" si="37"/>
        <v>60_Aanloopperiodiek_1</v>
      </c>
      <c r="AA140" s="54">
        <v>22.7</v>
      </c>
      <c r="AB140" s="483"/>
      <c r="AC140" s="48">
        <v>60</v>
      </c>
      <c r="AD140" s="48" t="s">
        <v>36</v>
      </c>
      <c r="AE140" s="48">
        <v>29</v>
      </c>
      <c r="AF140" s="48" t="str">
        <f t="shared" si="22"/>
        <v>Aanloopperiodiek_1</v>
      </c>
      <c r="AG140" s="48" t="str">
        <f t="shared" si="23"/>
        <v>60_Aanloopperiodiek_1</v>
      </c>
      <c r="AH140" s="48">
        <v>23.38</v>
      </c>
      <c r="AI140" s="483"/>
      <c r="AJ140" s="48">
        <v>60</v>
      </c>
      <c r="AK140" s="48" t="s">
        <v>36</v>
      </c>
      <c r="AL140" s="48">
        <v>29</v>
      </c>
      <c r="AM140" s="48" t="str">
        <f t="shared" si="24"/>
        <v>Aanloopperiodiek_1</v>
      </c>
      <c r="AN140" s="48" t="s">
        <v>481</v>
      </c>
      <c r="AO140" s="48" t="str">
        <f t="shared" si="25"/>
        <v>60_Aanloopperiodiek_1</v>
      </c>
      <c r="AP140" s="50">
        <f t="shared" si="29"/>
        <v>22.7</v>
      </c>
      <c r="AQ140" s="50">
        <f t="shared" si="30"/>
        <v>23.38</v>
      </c>
      <c r="AR140" s="469">
        <f t="shared" si="34"/>
        <v>23.38</v>
      </c>
      <c r="AS140" s="5"/>
      <c r="AT140" s="5"/>
      <c r="AU140" s="5"/>
      <c r="AV140" s="5"/>
      <c r="AW140" s="5"/>
      <c r="AX140" s="6"/>
    </row>
    <row r="141" spans="1:51" x14ac:dyDescent="0.15">
      <c r="A141" s="48">
        <v>60</v>
      </c>
      <c r="B141" s="48">
        <v>0</v>
      </c>
      <c r="C141" s="48">
        <v>32</v>
      </c>
      <c r="D141" s="48">
        <f t="shared" si="27"/>
        <v>0</v>
      </c>
      <c r="E141" s="48" t="str">
        <f t="shared" si="28"/>
        <v>60_0</v>
      </c>
      <c r="F141" s="54">
        <v>21.96</v>
      </c>
      <c r="G141" s="48"/>
      <c r="H141" s="48">
        <v>60</v>
      </c>
      <c r="I141" s="48">
        <v>1</v>
      </c>
      <c r="J141" s="48">
        <v>34</v>
      </c>
      <c r="K141" s="48">
        <f t="shared" si="16"/>
        <v>1</v>
      </c>
      <c r="L141" s="48" t="str">
        <f t="shared" si="17"/>
        <v>60_1</v>
      </c>
      <c r="M141" s="54">
        <v>23.69</v>
      </c>
      <c r="N141" s="5"/>
      <c r="O141" s="48">
        <v>60</v>
      </c>
      <c r="P141" s="48">
        <v>0</v>
      </c>
      <c r="Q141" s="48">
        <v>32</v>
      </c>
      <c r="R141" s="48">
        <f t="shared" si="35"/>
        <v>0</v>
      </c>
      <c r="S141" s="48" t="str">
        <f t="shared" si="36"/>
        <v>60_0</v>
      </c>
      <c r="T141" s="54">
        <v>23.41</v>
      </c>
      <c r="U141" s="5"/>
      <c r="V141" s="48">
        <v>60</v>
      </c>
      <c r="W141" s="48">
        <v>0</v>
      </c>
      <c r="X141" s="48">
        <v>32</v>
      </c>
      <c r="Y141" s="48">
        <f t="shared" si="20"/>
        <v>0</v>
      </c>
      <c r="Z141" s="48" t="str">
        <f t="shared" si="37"/>
        <v>60_0</v>
      </c>
      <c r="AA141" s="54">
        <v>24.18</v>
      </c>
      <c r="AB141" s="483"/>
      <c r="AC141" s="48">
        <v>60</v>
      </c>
      <c r="AD141" s="48">
        <v>0</v>
      </c>
      <c r="AE141" s="48">
        <v>32</v>
      </c>
      <c r="AF141" s="48">
        <f t="shared" si="22"/>
        <v>0</v>
      </c>
      <c r="AG141" s="48" t="str">
        <f t="shared" si="23"/>
        <v>60_0</v>
      </c>
      <c r="AH141" s="48">
        <v>24.9</v>
      </c>
      <c r="AI141" s="483"/>
      <c r="AJ141" s="48">
        <v>60</v>
      </c>
      <c r="AK141" s="48">
        <v>0</v>
      </c>
      <c r="AL141" s="48">
        <v>32</v>
      </c>
      <c r="AM141" s="48">
        <f t="shared" si="24"/>
        <v>0</v>
      </c>
      <c r="AN141" s="48" t="s">
        <v>482</v>
      </c>
      <c r="AO141" s="48" t="str">
        <f t="shared" si="25"/>
        <v>60_0</v>
      </c>
      <c r="AP141" s="50">
        <f t="shared" si="29"/>
        <v>24.18</v>
      </c>
      <c r="AQ141" s="50">
        <f t="shared" si="30"/>
        <v>24.9</v>
      </c>
      <c r="AR141" s="469">
        <f t="shared" si="34"/>
        <v>24.9</v>
      </c>
      <c r="AS141" s="5"/>
      <c r="AT141" s="5"/>
      <c r="AU141" s="5"/>
      <c r="AV141" s="5"/>
      <c r="AW141" s="5"/>
      <c r="AX141" s="6"/>
    </row>
    <row r="142" spans="1:51" x14ac:dyDescent="0.15">
      <c r="A142" s="48">
        <v>60</v>
      </c>
      <c r="B142" s="48">
        <v>1</v>
      </c>
      <c r="C142" s="48">
        <v>34</v>
      </c>
      <c r="D142" s="48">
        <f t="shared" si="27"/>
        <v>1</v>
      </c>
      <c r="E142" s="48" t="str">
        <f t="shared" si="28"/>
        <v>60_1</v>
      </c>
      <c r="F142" s="54">
        <v>22.89</v>
      </c>
      <c r="G142" s="48"/>
      <c r="H142" s="48">
        <v>60</v>
      </c>
      <c r="I142" s="48">
        <v>2</v>
      </c>
      <c r="J142" s="48">
        <v>36</v>
      </c>
      <c r="K142" s="48">
        <f t="shared" si="16"/>
        <v>2</v>
      </c>
      <c r="L142" s="48" t="str">
        <f t="shared" si="17"/>
        <v>60_2</v>
      </c>
      <c r="M142" s="54">
        <v>24.58</v>
      </c>
      <c r="N142" s="5"/>
      <c r="O142" s="48">
        <v>60</v>
      </c>
      <c r="P142" s="48">
        <v>1</v>
      </c>
      <c r="Q142" s="48">
        <v>34</v>
      </c>
      <c r="R142" s="48">
        <f t="shared" si="35"/>
        <v>1</v>
      </c>
      <c r="S142" s="48" t="str">
        <f t="shared" si="36"/>
        <v>60_1</v>
      </c>
      <c r="T142" s="54">
        <v>24.4</v>
      </c>
      <c r="U142" s="5"/>
      <c r="V142" s="48">
        <v>60</v>
      </c>
      <c r="W142" s="48">
        <v>1</v>
      </c>
      <c r="X142" s="48">
        <v>34</v>
      </c>
      <c r="Y142" s="48">
        <f t="shared" si="20"/>
        <v>1</v>
      </c>
      <c r="Z142" s="48" t="str">
        <f t="shared" si="37"/>
        <v>60_1</v>
      </c>
      <c r="AA142" s="54">
        <v>25.19</v>
      </c>
      <c r="AB142" s="483"/>
      <c r="AC142" s="48">
        <v>60</v>
      </c>
      <c r="AD142" s="48">
        <v>1</v>
      </c>
      <c r="AE142" s="48">
        <v>34</v>
      </c>
      <c r="AF142" s="48">
        <f t="shared" si="22"/>
        <v>1</v>
      </c>
      <c r="AG142" s="48" t="str">
        <f t="shared" si="23"/>
        <v>60_1</v>
      </c>
      <c r="AH142" s="48">
        <v>25.95</v>
      </c>
      <c r="AI142" s="483"/>
      <c r="AJ142" s="48">
        <v>60</v>
      </c>
      <c r="AK142" s="48">
        <v>1</v>
      </c>
      <c r="AL142" s="48">
        <v>34</v>
      </c>
      <c r="AM142" s="48">
        <f t="shared" si="24"/>
        <v>1</v>
      </c>
      <c r="AN142" s="48" t="s">
        <v>483</v>
      </c>
      <c r="AO142" s="48" t="str">
        <f t="shared" si="25"/>
        <v>60_1</v>
      </c>
      <c r="AP142" s="50">
        <f t="shared" si="29"/>
        <v>25.19</v>
      </c>
      <c r="AQ142" s="50">
        <f t="shared" si="30"/>
        <v>25.95</v>
      </c>
      <c r="AR142" s="469">
        <f t="shared" si="34"/>
        <v>25.95</v>
      </c>
      <c r="AS142" s="5"/>
      <c r="AT142" s="5"/>
      <c r="AU142" s="5"/>
      <c r="AV142" s="5"/>
      <c r="AW142" s="5"/>
      <c r="AX142" s="6"/>
    </row>
    <row r="143" spans="1:51" x14ac:dyDescent="0.15">
      <c r="A143" s="48">
        <v>60</v>
      </c>
      <c r="B143" s="48">
        <v>2</v>
      </c>
      <c r="C143" s="48">
        <v>36</v>
      </c>
      <c r="D143" s="48">
        <f t="shared" si="27"/>
        <v>2</v>
      </c>
      <c r="E143" s="48" t="str">
        <f t="shared" si="28"/>
        <v>60_2</v>
      </c>
      <c r="F143" s="54">
        <v>23.75</v>
      </c>
      <c r="G143" s="48"/>
      <c r="H143" s="48">
        <v>60</v>
      </c>
      <c r="I143" s="48">
        <v>3</v>
      </c>
      <c r="J143" s="48">
        <v>38</v>
      </c>
      <c r="K143" s="48">
        <f t="shared" ref="K143:K206" si="38">I143</f>
        <v>3</v>
      </c>
      <c r="L143" s="48" t="str">
        <f t="shared" ref="L143:L206" si="39">H143&amp;"_"&amp;K143</f>
        <v>60_3</v>
      </c>
      <c r="M143" s="54">
        <v>25.62</v>
      </c>
      <c r="N143" s="5"/>
      <c r="O143" s="48">
        <v>60</v>
      </c>
      <c r="P143" s="48">
        <v>2</v>
      </c>
      <c r="Q143" s="48">
        <v>36</v>
      </c>
      <c r="R143" s="48">
        <f t="shared" si="35"/>
        <v>2</v>
      </c>
      <c r="S143" s="48" t="str">
        <f t="shared" si="36"/>
        <v>60_2</v>
      </c>
      <c r="T143" s="54">
        <v>25.32</v>
      </c>
      <c r="U143" s="5"/>
      <c r="V143" s="48">
        <v>60</v>
      </c>
      <c r="W143" s="48">
        <v>2</v>
      </c>
      <c r="X143" s="48">
        <v>36</v>
      </c>
      <c r="Y143" s="48">
        <f t="shared" si="20"/>
        <v>2</v>
      </c>
      <c r="Z143" s="48" t="str">
        <f t="shared" si="37"/>
        <v>60_2</v>
      </c>
      <c r="AA143" s="54">
        <v>26.14</v>
      </c>
      <c r="AB143" s="483"/>
      <c r="AC143" s="48">
        <v>60</v>
      </c>
      <c r="AD143" s="48">
        <v>2</v>
      </c>
      <c r="AE143" s="48">
        <v>36</v>
      </c>
      <c r="AF143" s="48">
        <f t="shared" si="22"/>
        <v>2</v>
      </c>
      <c r="AG143" s="48" t="str">
        <f t="shared" ref="AG143:AG206" si="40">AC143&amp;"_"&amp;AF143</f>
        <v>60_2</v>
      </c>
      <c r="AH143" s="48">
        <v>26.92</v>
      </c>
      <c r="AI143" s="483"/>
      <c r="AJ143" s="48">
        <v>60</v>
      </c>
      <c r="AK143" s="48">
        <v>2</v>
      </c>
      <c r="AL143" s="48">
        <v>36</v>
      </c>
      <c r="AM143" s="48">
        <f t="shared" si="24"/>
        <v>2</v>
      </c>
      <c r="AN143" s="48" t="s">
        <v>484</v>
      </c>
      <c r="AO143" s="48" t="str">
        <f t="shared" ref="AO143:AO206" si="41">AJ143&amp;"_"&amp;AM143</f>
        <v>60_2</v>
      </c>
      <c r="AP143" s="50">
        <f t="shared" si="29"/>
        <v>26.14</v>
      </c>
      <c r="AQ143" s="50">
        <f t="shared" si="30"/>
        <v>26.92</v>
      </c>
      <c r="AR143" s="469">
        <f t="shared" ref="AR143:AR174" si="42">IFERROR($D$6*AP143+$D$7*AQ143,"vervalt")</f>
        <v>26.92</v>
      </c>
      <c r="AS143" s="5"/>
      <c r="AT143" s="5"/>
      <c r="AU143" s="5"/>
      <c r="AV143" s="5"/>
      <c r="AW143" s="5"/>
      <c r="AX143" s="6"/>
    </row>
    <row r="144" spans="1:51" x14ac:dyDescent="0.15">
      <c r="A144" s="48">
        <v>60</v>
      </c>
      <c r="B144" s="48">
        <v>3</v>
      </c>
      <c r="C144" s="48">
        <v>38</v>
      </c>
      <c r="D144" s="48">
        <f t="shared" ref="D144:D207" si="43">B144</f>
        <v>3</v>
      </c>
      <c r="E144" s="48" t="str">
        <f t="shared" ref="E144:E207" si="44">A144&amp;"_"&amp;D144</f>
        <v>60_3</v>
      </c>
      <c r="F144" s="54">
        <v>24.75</v>
      </c>
      <c r="G144" s="48"/>
      <c r="H144" s="48">
        <v>60</v>
      </c>
      <c r="I144" s="48">
        <v>4</v>
      </c>
      <c r="J144" s="48">
        <v>40</v>
      </c>
      <c r="K144" s="48">
        <f t="shared" si="38"/>
        <v>4</v>
      </c>
      <c r="L144" s="48" t="str">
        <f t="shared" si="39"/>
        <v>60_4</v>
      </c>
      <c r="M144" s="54">
        <v>26.59</v>
      </c>
      <c r="N144" s="5"/>
      <c r="O144" s="48">
        <v>60</v>
      </c>
      <c r="P144" s="48">
        <v>3</v>
      </c>
      <c r="Q144" s="48">
        <v>38</v>
      </c>
      <c r="R144" s="48">
        <f t="shared" si="35"/>
        <v>3</v>
      </c>
      <c r="S144" s="48" t="str">
        <f t="shared" si="36"/>
        <v>60_3</v>
      </c>
      <c r="T144" s="54">
        <v>26.39</v>
      </c>
      <c r="U144" s="5"/>
      <c r="V144" s="48">
        <v>60</v>
      </c>
      <c r="W144" s="48">
        <v>3</v>
      </c>
      <c r="X144" s="48">
        <v>38</v>
      </c>
      <c r="Y144" s="48">
        <f t="shared" ref="Y144:Y207" si="45">W144</f>
        <v>3</v>
      </c>
      <c r="Z144" s="48" t="str">
        <f t="shared" si="37"/>
        <v>60_3</v>
      </c>
      <c r="AA144" s="54">
        <v>27.24</v>
      </c>
      <c r="AB144" s="483"/>
      <c r="AC144" s="48">
        <v>60</v>
      </c>
      <c r="AD144" s="48">
        <v>3</v>
      </c>
      <c r="AE144" s="48">
        <v>38</v>
      </c>
      <c r="AF144" s="48">
        <f t="shared" ref="AF144:AF207" si="46">AD144</f>
        <v>3</v>
      </c>
      <c r="AG144" s="48" t="str">
        <f t="shared" si="40"/>
        <v>60_3</v>
      </c>
      <c r="AH144" s="48">
        <v>28.06</v>
      </c>
      <c r="AI144" s="483"/>
      <c r="AJ144" s="48">
        <v>60</v>
      </c>
      <c r="AK144" s="48">
        <v>3</v>
      </c>
      <c r="AL144" s="48">
        <v>38</v>
      </c>
      <c r="AM144" s="48">
        <f t="shared" ref="AM144:AM207" si="47">AK144</f>
        <v>3</v>
      </c>
      <c r="AN144" s="48" t="s">
        <v>485</v>
      </c>
      <c r="AO144" s="48" t="str">
        <f t="shared" si="41"/>
        <v>60_3</v>
      </c>
      <c r="AP144" s="50">
        <f t="shared" ref="AP144:AP207" si="48">INDEX($AA$15:$AA$235,MATCH(AO144,$Z$15:$Z$235,0))</f>
        <v>27.24</v>
      </c>
      <c r="AQ144" s="50">
        <f t="shared" ref="AQ144:AQ207" si="49">INDEX($AH$15:$AH$235,MATCH(AO144,$AG$15:$AG$235,0))</f>
        <v>28.06</v>
      </c>
      <c r="AR144" s="469">
        <f t="shared" si="42"/>
        <v>28.06</v>
      </c>
      <c r="AS144" s="5"/>
      <c r="AT144" s="5"/>
      <c r="AU144" s="5"/>
      <c r="AV144" s="5"/>
      <c r="AW144" s="5"/>
      <c r="AX144" s="6"/>
    </row>
    <row r="145" spans="1:50" x14ac:dyDescent="0.15">
      <c r="A145" s="48">
        <v>60</v>
      </c>
      <c r="B145" s="48">
        <v>4</v>
      </c>
      <c r="C145" s="48">
        <v>40</v>
      </c>
      <c r="D145" s="48">
        <f t="shared" si="43"/>
        <v>4</v>
      </c>
      <c r="E145" s="48" t="str">
        <f t="shared" si="44"/>
        <v>60_4</v>
      </c>
      <c r="F145" s="54">
        <v>25.69</v>
      </c>
      <c r="G145" s="48"/>
      <c r="H145" s="48">
        <v>60</v>
      </c>
      <c r="I145" s="48">
        <v>5</v>
      </c>
      <c r="J145" s="48">
        <v>42</v>
      </c>
      <c r="K145" s="48">
        <f t="shared" si="38"/>
        <v>5</v>
      </c>
      <c r="L145" s="48" t="str">
        <f t="shared" si="39"/>
        <v>60_5</v>
      </c>
      <c r="M145" s="54">
        <v>27.6</v>
      </c>
      <c r="N145" s="5"/>
      <c r="O145" s="48">
        <v>60</v>
      </c>
      <c r="P145" s="48">
        <v>4</v>
      </c>
      <c r="Q145" s="48">
        <v>40</v>
      </c>
      <c r="R145" s="48">
        <f t="shared" si="35"/>
        <v>4</v>
      </c>
      <c r="S145" s="48" t="str">
        <f t="shared" si="36"/>
        <v>60_4</v>
      </c>
      <c r="T145" s="54">
        <v>27.39</v>
      </c>
      <c r="U145" s="5"/>
      <c r="V145" s="48">
        <v>60</v>
      </c>
      <c r="W145" s="48">
        <v>4</v>
      </c>
      <c r="X145" s="48">
        <v>40</v>
      </c>
      <c r="Y145" s="48">
        <f t="shared" si="45"/>
        <v>4</v>
      </c>
      <c r="Z145" s="48" t="str">
        <f t="shared" si="37"/>
        <v>60_4</v>
      </c>
      <c r="AA145" s="54">
        <v>28.28</v>
      </c>
      <c r="AB145" s="483"/>
      <c r="AC145" s="48">
        <v>60</v>
      </c>
      <c r="AD145" s="48">
        <v>4</v>
      </c>
      <c r="AE145" s="48">
        <v>40</v>
      </c>
      <c r="AF145" s="48">
        <f t="shared" si="46"/>
        <v>4</v>
      </c>
      <c r="AG145" s="48" t="str">
        <f t="shared" si="40"/>
        <v>60_4</v>
      </c>
      <c r="AH145" s="48">
        <v>29.13</v>
      </c>
      <c r="AI145" s="483"/>
      <c r="AJ145" s="48">
        <v>60</v>
      </c>
      <c r="AK145" s="48">
        <v>4</v>
      </c>
      <c r="AL145" s="48">
        <v>40</v>
      </c>
      <c r="AM145" s="48">
        <f t="shared" si="47"/>
        <v>4</v>
      </c>
      <c r="AN145" s="48" t="s">
        <v>486</v>
      </c>
      <c r="AO145" s="48" t="str">
        <f t="shared" si="41"/>
        <v>60_4</v>
      </c>
      <c r="AP145" s="50">
        <f t="shared" si="48"/>
        <v>28.28</v>
      </c>
      <c r="AQ145" s="50">
        <f t="shared" si="49"/>
        <v>29.13</v>
      </c>
      <c r="AR145" s="469">
        <f t="shared" si="42"/>
        <v>29.13</v>
      </c>
      <c r="AS145" s="5"/>
      <c r="AT145" s="5"/>
      <c r="AU145" s="5"/>
      <c r="AV145" s="5"/>
      <c r="AW145" s="5"/>
      <c r="AX145" s="6"/>
    </row>
    <row r="146" spans="1:50" x14ac:dyDescent="0.15">
      <c r="A146" s="48">
        <v>60</v>
      </c>
      <c r="B146" s="48">
        <v>5</v>
      </c>
      <c r="C146" s="48">
        <v>42</v>
      </c>
      <c r="D146" s="48">
        <f t="shared" si="43"/>
        <v>5</v>
      </c>
      <c r="E146" s="48" t="str">
        <f t="shared" si="44"/>
        <v>60_5</v>
      </c>
      <c r="F146" s="54">
        <v>26.66</v>
      </c>
      <c r="G146" s="48"/>
      <c r="H146" s="48">
        <v>60</v>
      </c>
      <c r="I146" s="48">
        <v>6</v>
      </c>
      <c r="J146" s="48">
        <v>44</v>
      </c>
      <c r="K146" s="48">
        <f t="shared" si="38"/>
        <v>6</v>
      </c>
      <c r="L146" s="48" t="str">
        <f t="shared" si="39"/>
        <v>60_6</v>
      </c>
      <c r="M146" s="54">
        <v>28.56</v>
      </c>
      <c r="N146" s="5"/>
      <c r="O146" s="48">
        <v>60</v>
      </c>
      <c r="P146" s="48">
        <v>5</v>
      </c>
      <c r="Q146" s="48">
        <v>42</v>
      </c>
      <c r="R146" s="48">
        <f t="shared" si="35"/>
        <v>5</v>
      </c>
      <c r="S146" s="48" t="str">
        <f t="shared" si="36"/>
        <v>60_5</v>
      </c>
      <c r="T146" s="54">
        <v>28.42</v>
      </c>
      <c r="U146" s="5"/>
      <c r="V146" s="48">
        <v>60</v>
      </c>
      <c r="W146" s="48">
        <v>5</v>
      </c>
      <c r="X146" s="48">
        <v>42</v>
      </c>
      <c r="Y146" s="48">
        <f t="shared" si="45"/>
        <v>5</v>
      </c>
      <c r="Z146" s="48" t="str">
        <f t="shared" si="37"/>
        <v>60_5</v>
      </c>
      <c r="AA146" s="54">
        <v>29.35</v>
      </c>
      <c r="AB146" s="483"/>
      <c r="AC146" s="48">
        <v>60</v>
      </c>
      <c r="AD146" s="48">
        <v>5</v>
      </c>
      <c r="AE146" s="48">
        <v>42</v>
      </c>
      <c r="AF146" s="48">
        <f t="shared" si="46"/>
        <v>5</v>
      </c>
      <c r="AG146" s="48" t="str">
        <f t="shared" si="40"/>
        <v>60_5</v>
      </c>
      <c r="AH146" s="48">
        <v>30.23</v>
      </c>
      <c r="AI146" s="483"/>
      <c r="AJ146" s="48">
        <v>60</v>
      </c>
      <c r="AK146" s="48">
        <v>5</v>
      </c>
      <c r="AL146" s="48">
        <v>42</v>
      </c>
      <c r="AM146" s="48">
        <f t="shared" si="47"/>
        <v>5</v>
      </c>
      <c r="AN146" s="48" t="s">
        <v>487</v>
      </c>
      <c r="AO146" s="48" t="str">
        <f t="shared" si="41"/>
        <v>60_5</v>
      </c>
      <c r="AP146" s="50">
        <f t="shared" si="48"/>
        <v>29.35</v>
      </c>
      <c r="AQ146" s="50">
        <f t="shared" si="49"/>
        <v>30.23</v>
      </c>
      <c r="AR146" s="469">
        <f t="shared" si="42"/>
        <v>30.23</v>
      </c>
      <c r="AS146" s="5"/>
      <c r="AT146" s="5"/>
      <c r="AU146" s="5"/>
      <c r="AV146" s="5"/>
      <c r="AW146" s="5"/>
      <c r="AX146" s="6"/>
    </row>
    <row r="147" spans="1:50" x14ac:dyDescent="0.15">
      <c r="A147" s="48">
        <v>60</v>
      </c>
      <c r="B147" s="48">
        <v>6</v>
      </c>
      <c r="C147" s="48">
        <v>44</v>
      </c>
      <c r="D147" s="48">
        <f t="shared" si="43"/>
        <v>6</v>
      </c>
      <c r="E147" s="48" t="str">
        <f t="shared" si="44"/>
        <v>60_6</v>
      </c>
      <c r="F147" s="54">
        <v>27.6</v>
      </c>
      <c r="G147" s="48"/>
      <c r="H147" s="48">
        <v>60</v>
      </c>
      <c r="I147" s="48">
        <v>7</v>
      </c>
      <c r="J147" s="48">
        <v>45</v>
      </c>
      <c r="K147" s="48">
        <f t="shared" si="38"/>
        <v>7</v>
      </c>
      <c r="L147" s="48" t="str">
        <f t="shared" si="39"/>
        <v>60_7</v>
      </c>
      <c r="M147" s="54">
        <v>28.99</v>
      </c>
      <c r="N147" s="5"/>
      <c r="O147" s="48">
        <v>60</v>
      </c>
      <c r="P147" s="48">
        <v>6</v>
      </c>
      <c r="Q147" s="48">
        <v>44</v>
      </c>
      <c r="R147" s="48">
        <f t="shared" si="35"/>
        <v>6</v>
      </c>
      <c r="S147" s="48" t="str">
        <f t="shared" si="36"/>
        <v>60_6</v>
      </c>
      <c r="T147" s="54">
        <v>29.42</v>
      </c>
      <c r="U147" s="5"/>
      <c r="V147" s="48">
        <v>60</v>
      </c>
      <c r="W147" s="48">
        <v>6</v>
      </c>
      <c r="X147" s="48">
        <v>44</v>
      </c>
      <c r="Y147" s="48">
        <f t="shared" si="45"/>
        <v>6</v>
      </c>
      <c r="Z147" s="48" t="str">
        <f t="shared" si="37"/>
        <v>60_6</v>
      </c>
      <c r="AA147" s="54">
        <v>30.38</v>
      </c>
      <c r="AB147" s="483"/>
      <c r="AC147" s="48">
        <v>60</v>
      </c>
      <c r="AD147" s="48">
        <v>6</v>
      </c>
      <c r="AE147" s="48">
        <v>44</v>
      </c>
      <c r="AF147" s="48">
        <f t="shared" si="46"/>
        <v>6</v>
      </c>
      <c r="AG147" s="48" t="str">
        <f t="shared" si="40"/>
        <v>60_6</v>
      </c>
      <c r="AH147" s="48">
        <v>31.29</v>
      </c>
      <c r="AI147" s="483"/>
      <c r="AJ147" s="48">
        <v>60</v>
      </c>
      <c r="AK147" s="48">
        <v>6</v>
      </c>
      <c r="AL147" s="48">
        <v>44</v>
      </c>
      <c r="AM147" s="48">
        <f t="shared" si="47"/>
        <v>6</v>
      </c>
      <c r="AN147" s="48" t="s">
        <v>488</v>
      </c>
      <c r="AO147" s="48" t="str">
        <f t="shared" si="41"/>
        <v>60_6</v>
      </c>
      <c r="AP147" s="50">
        <f t="shared" si="48"/>
        <v>30.38</v>
      </c>
      <c r="AQ147" s="50">
        <f t="shared" si="49"/>
        <v>31.29</v>
      </c>
      <c r="AR147" s="469">
        <f t="shared" si="42"/>
        <v>31.29</v>
      </c>
      <c r="AS147" s="5"/>
      <c r="AT147" s="5"/>
      <c r="AU147" s="5"/>
      <c r="AV147" s="5"/>
      <c r="AW147" s="5"/>
      <c r="AX147" s="6"/>
    </row>
    <row r="148" spans="1:50" x14ac:dyDescent="0.15">
      <c r="A148" s="48">
        <v>60</v>
      </c>
      <c r="B148" s="48">
        <v>7</v>
      </c>
      <c r="C148" s="48">
        <v>45</v>
      </c>
      <c r="D148" s="48">
        <f t="shared" si="43"/>
        <v>7</v>
      </c>
      <c r="E148" s="48" t="str">
        <f t="shared" si="44"/>
        <v>60_7</v>
      </c>
      <c r="F148" s="54">
        <v>28.01</v>
      </c>
      <c r="G148" s="48"/>
      <c r="H148" s="48">
        <v>60</v>
      </c>
      <c r="I148" s="48">
        <v>8</v>
      </c>
      <c r="J148" s="48">
        <v>46</v>
      </c>
      <c r="K148" s="48">
        <f t="shared" si="38"/>
        <v>8</v>
      </c>
      <c r="L148" s="48" t="str">
        <f t="shared" si="39"/>
        <v>60_8</v>
      </c>
      <c r="M148" s="54">
        <v>29.43</v>
      </c>
      <c r="N148" s="5"/>
      <c r="O148" s="48">
        <v>60</v>
      </c>
      <c r="P148" s="48">
        <v>7</v>
      </c>
      <c r="Q148" s="48">
        <v>45</v>
      </c>
      <c r="R148" s="48">
        <f t="shared" si="35"/>
        <v>7</v>
      </c>
      <c r="S148" s="48" t="str">
        <f t="shared" si="36"/>
        <v>60_7</v>
      </c>
      <c r="T148" s="54">
        <v>29.86</v>
      </c>
      <c r="U148" s="5"/>
      <c r="V148" s="48">
        <v>60</v>
      </c>
      <c r="W148" s="48">
        <v>7</v>
      </c>
      <c r="X148" s="48">
        <v>45</v>
      </c>
      <c r="Y148" s="48">
        <f t="shared" si="45"/>
        <v>7</v>
      </c>
      <c r="Z148" s="48" t="str">
        <f t="shared" si="37"/>
        <v>60_7</v>
      </c>
      <c r="AA148" s="54">
        <v>30.83</v>
      </c>
      <c r="AB148" s="483"/>
      <c r="AC148" s="48">
        <v>60</v>
      </c>
      <c r="AD148" s="48">
        <v>7</v>
      </c>
      <c r="AE148" s="48">
        <v>45</v>
      </c>
      <c r="AF148" s="48">
        <f t="shared" si="46"/>
        <v>7</v>
      </c>
      <c r="AG148" s="48" t="str">
        <f t="shared" si="40"/>
        <v>60_7</v>
      </c>
      <c r="AH148" s="48">
        <v>31.76</v>
      </c>
      <c r="AI148" s="483"/>
      <c r="AJ148" s="48">
        <v>60</v>
      </c>
      <c r="AK148" s="48">
        <v>7</v>
      </c>
      <c r="AL148" s="48">
        <v>45</v>
      </c>
      <c r="AM148" s="48">
        <f t="shared" si="47"/>
        <v>7</v>
      </c>
      <c r="AN148" s="48" t="s">
        <v>489</v>
      </c>
      <c r="AO148" s="48" t="str">
        <f t="shared" si="41"/>
        <v>60_7</v>
      </c>
      <c r="AP148" s="50">
        <f t="shared" si="48"/>
        <v>30.83</v>
      </c>
      <c r="AQ148" s="50">
        <f t="shared" si="49"/>
        <v>31.76</v>
      </c>
      <c r="AR148" s="469">
        <f t="shared" si="42"/>
        <v>31.76</v>
      </c>
      <c r="AS148" s="5"/>
      <c r="AT148" s="5"/>
      <c r="AU148" s="5"/>
      <c r="AV148" s="5"/>
      <c r="AW148" s="5"/>
      <c r="AX148" s="6"/>
    </row>
    <row r="149" spans="1:50" x14ac:dyDescent="0.15">
      <c r="A149" s="48">
        <v>60</v>
      </c>
      <c r="B149" s="48">
        <v>8</v>
      </c>
      <c r="C149" s="48">
        <v>46</v>
      </c>
      <c r="D149" s="48">
        <f t="shared" si="43"/>
        <v>8</v>
      </c>
      <c r="E149" s="48" t="str">
        <f t="shared" si="44"/>
        <v>60_8</v>
      </c>
      <c r="F149" s="54">
        <v>28.43</v>
      </c>
      <c r="G149" s="48"/>
      <c r="H149" s="48">
        <v>60</v>
      </c>
      <c r="I149" s="48">
        <v>9</v>
      </c>
      <c r="J149" s="48">
        <v>47</v>
      </c>
      <c r="K149" s="48">
        <f t="shared" si="38"/>
        <v>9</v>
      </c>
      <c r="L149" s="48" t="str">
        <f t="shared" si="39"/>
        <v>60_9</v>
      </c>
      <c r="M149" s="54">
        <v>29.88</v>
      </c>
      <c r="N149" s="5"/>
      <c r="O149" s="48">
        <v>60</v>
      </c>
      <c r="P149" s="48">
        <v>8</v>
      </c>
      <c r="Q149" s="48">
        <v>46</v>
      </c>
      <c r="R149" s="48">
        <f t="shared" si="35"/>
        <v>8</v>
      </c>
      <c r="S149" s="48" t="str">
        <f t="shared" si="36"/>
        <v>60_8</v>
      </c>
      <c r="T149" s="54">
        <v>30.31</v>
      </c>
      <c r="U149" s="5"/>
      <c r="V149" s="48">
        <v>60</v>
      </c>
      <c r="W149" s="48">
        <v>8</v>
      </c>
      <c r="X149" s="48">
        <v>46</v>
      </c>
      <c r="Y149" s="48">
        <f t="shared" si="45"/>
        <v>8</v>
      </c>
      <c r="Z149" s="48" t="str">
        <f t="shared" si="37"/>
        <v>60_8</v>
      </c>
      <c r="AA149" s="54">
        <v>31.29</v>
      </c>
      <c r="AB149" s="483"/>
      <c r="AC149" s="48">
        <v>60</v>
      </c>
      <c r="AD149" s="48">
        <v>8</v>
      </c>
      <c r="AE149" s="48">
        <v>46</v>
      </c>
      <c r="AF149" s="48">
        <f t="shared" si="46"/>
        <v>8</v>
      </c>
      <c r="AG149" s="48" t="str">
        <f t="shared" si="40"/>
        <v>60_8</v>
      </c>
      <c r="AH149" s="48">
        <v>32.229999999999997</v>
      </c>
      <c r="AI149" s="483"/>
      <c r="AJ149" s="48">
        <v>60</v>
      </c>
      <c r="AK149" s="48">
        <v>8</v>
      </c>
      <c r="AL149" s="48">
        <v>46</v>
      </c>
      <c r="AM149" s="48">
        <f t="shared" si="47"/>
        <v>8</v>
      </c>
      <c r="AN149" s="48" t="s">
        <v>490</v>
      </c>
      <c r="AO149" s="48" t="str">
        <f t="shared" si="41"/>
        <v>60_8</v>
      </c>
      <c r="AP149" s="50">
        <f t="shared" si="48"/>
        <v>31.29</v>
      </c>
      <c r="AQ149" s="50">
        <f t="shared" si="49"/>
        <v>32.229999999999997</v>
      </c>
      <c r="AR149" s="469">
        <f t="shared" si="42"/>
        <v>32.229999999999997</v>
      </c>
      <c r="AS149" s="5"/>
      <c r="AT149" s="5"/>
      <c r="AU149" s="5"/>
      <c r="AV149" s="5"/>
      <c r="AW149" s="5"/>
      <c r="AX149" s="6"/>
    </row>
    <row r="150" spans="1:50" x14ac:dyDescent="0.15">
      <c r="A150" s="48">
        <v>60</v>
      </c>
      <c r="B150" s="48">
        <v>9</v>
      </c>
      <c r="C150" s="48">
        <v>47</v>
      </c>
      <c r="D150" s="48">
        <f t="shared" si="43"/>
        <v>9</v>
      </c>
      <c r="E150" s="48" t="str">
        <f t="shared" si="44"/>
        <v>60_9</v>
      </c>
      <c r="F150" s="54">
        <v>28.87</v>
      </c>
      <c r="G150" s="48"/>
      <c r="H150" s="48">
        <v>60</v>
      </c>
      <c r="I150" s="48">
        <v>10</v>
      </c>
      <c r="J150" s="48">
        <v>48</v>
      </c>
      <c r="K150" s="48">
        <f t="shared" si="38"/>
        <v>10</v>
      </c>
      <c r="L150" s="48" t="str">
        <f t="shared" si="39"/>
        <v>60_10</v>
      </c>
      <c r="M150" s="54">
        <v>30.32</v>
      </c>
      <c r="N150" s="5"/>
      <c r="O150" s="48">
        <v>60</v>
      </c>
      <c r="P150" s="48">
        <v>9</v>
      </c>
      <c r="Q150" s="48">
        <v>47</v>
      </c>
      <c r="R150" s="48">
        <f t="shared" si="35"/>
        <v>9</v>
      </c>
      <c r="S150" s="48" t="str">
        <f t="shared" si="36"/>
        <v>60_9</v>
      </c>
      <c r="T150" s="54">
        <v>30.78</v>
      </c>
      <c r="U150" s="5"/>
      <c r="V150" s="48">
        <v>60</v>
      </c>
      <c r="W150" s="48">
        <v>9</v>
      </c>
      <c r="X150" s="48">
        <v>47</v>
      </c>
      <c r="Y150" s="48">
        <f t="shared" si="45"/>
        <v>9</v>
      </c>
      <c r="Z150" s="48" t="str">
        <f t="shared" si="37"/>
        <v>60_9</v>
      </c>
      <c r="AA150" s="54">
        <v>31.78</v>
      </c>
      <c r="AB150" s="483"/>
      <c r="AC150" s="48">
        <v>60</v>
      </c>
      <c r="AD150" s="48">
        <v>9</v>
      </c>
      <c r="AE150" s="48">
        <v>47</v>
      </c>
      <c r="AF150" s="48">
        <f t="shared" si="46"/>
        <v>9</v>
      </c>
      <c r="AG150" s="48" t="str">
        <f t="shared" si="40"/>
        <v>60_9</v>
      </c>
      <c r="AH150" s="48">
        <v>32.729999999999997</v>
      </c>
      <c r="AI150" s="483"/>
      <c r="AJ150" s="48">
        <v>60</v>
      </c>
      <c r="AK150" s="48">
        <v>9</v>
      </c>
      <c r="AL150" s="48">
        <v>47</v>
      </c>
      <c r="AM150" s="48">
        <f t="shared" si="47"/>
        <v>9</v>
      </c>
      <c r="AN150" s="48" t="s">
        <v>491</v>
      </c>
      <c r="AO150" s="48" t="str">
        <f t="shared" si="41"/>
        <v>60_9</v>
      </c>
      <c r="AP150" s="50">
        <f t="shared" si="48"/>
        <v>31.78</v>
      </c>
      <c r="AQ150" s="50">
        <f t="shared" si="49"/>
        <v>32.729999999999997</v>
      </c>
      <c r="AR150" s="469">
        <f t="shared" si="42"/>
        <v>32.729999999999997</v>
      </c>
      <c r="AS150" s="5"/>
      <c r="AT150" s="5"/>
      <c r="AU150" s="5"/>
      <c r="AV150" s="5"/>
      <c r="AW150" s="5"/>
      <c r="AX150" s="6"/>
    </row>
    <row r="151" spans="1:50" x14ac:dyDescent="0.15">
      <c r="A151" s="48">
        <v>60</v>
      </c>
      <c r="B151" s="48">
        <v>10</v>
      </c>
      <c r="C151" s="48">
        <v>48</v>
      </c>
      <c r="D151" s="48">
        <f t="shared" si="43"/>
        <v>10</v>
      </c>
      <c r="E151" s="48" t="str">
        <f t="shared" si="44"/>
        <v>60_10</v>
      </c>
      <c r="F151" s="54">
        <v>29.29</v>
      </c>
      <c r="G151" s="48"/>
      <c r="H151" s="48">
        <v>65</v>
      </c>
      <c r="I151" s="48" t="s">
        <v>35</v>
      </c>
      <c r="J151" s="48">
        <v>34</v>
      </c>
      <c r="K151" s="48" t="str">
        <f t="shared" si="38"/>
        <v>Aanloopperiodiek_0</v>
      </c>
      <c r="L151" s="48" t="str">
        <f t="shared" si="39"/>
        <v>65_Aanloopperiodiek_0</v>
      </c>
      <c r="M151" s="54">
        <v>23.69</v>
      </c>
      <c r="N151" s="5"/>
      <c r="O151" s="48">
        <v>60</v>
      </c>
      <c r="P151" s="48">
        <v>10</v>
      </c>
      <c r="Q151" s="48">
        <v>48</v>
      </c>
      <c r="R151" s="48">
        <f t="shared" si="35"/>
        <v>10</v>
      </c>
      <c r="S151" s="48" t="str">
        <f t="shared" si="36"/>
        <v>60_10</v>
      </c>
      <c r="T151" s="54">
        <v>31.23</v>
      </c>
      <c r="U151" s="5"/>
      <c r="V151" s="48">
        <v>60</v>
      </c>
      <c r="W151" s="48">
        <v>10</v>
      </c>
      <c r="X151" s="48">
        <v>48</v>
      </c>
      <c r="Y151" s="48">
        <f t="shared" si="45"/>
        <v>10</v>
      </c>
      <c r="Z151" s="48" t="str">
        <f t="shared" si="37"/>
        <v>60_10</v>
      </c>
      <c r="AA151" s="54">
        <v>32.24</v>
      </c>
      <c r="AB151" s="483"/>
      <c r="AC151" s="48">
        <v>60</v>
      </c>
      <c r="AD151" s="48">
        <v>10</v>
      </c>
      <c r="AE151" s="48">
        <v>48</v>
      </c>
      <c r="AF151" s="48">
        <f t="shared" si="46"/>
        <v>10</v>
      </c>
      <c r="AG151" s="48" t="str">
        <f t="shared" si="40"/>
        <v>60_10</v>
      </c>
      <c r="AH151" s="48">
        <v>33.21</v>
      </c>
      <c r="AI151" s="483"/>
      <c r="AJ151" s="48">
        <v>60</v>
      </c>
      <c r="AK151" s="48">
        <v>10</v>
      </c>
      <c r="AL151" s="48">
        <v>48</v>
      </c>
      <c r="AM151" s="48">
        <f t="shared" si="47"/>
        <v>10</v>
      </c>
      <c r="AN151" s="48" t="s">
        <v>492</v>
      </c>
      <c r="AO151" s="48" t="str">
        <f t="shared" si="41"/>
        <v>60_10</v>
      </c>
      <c r="AP151" s="50">
        <f t="shared" si="48"/>
        <v>32.24</v>
      </c>
      <c r="AQ151" s="50">
        <f t="shared" si="49"/>
        <v>33.21</v>
      </c>
      <c r="AR151" s="469">
        <f t="shared" si="42"/>
        <v>33.21</v>
      </c>
      <c r="AS151" s="5"/>
      <c r="AT151" s="5"/>
      <c r="AU151" s="5"/>
      <c r="AV151" s="5"/>
      <c r="AW151" s="5"/>
      <c r="AX151" s="6"/>
    </row>
    <row r="152" spans="1:50" x14ac:dyDescent="0.15">
      <c r="A152" s="48">
        <v>65</v>
      </c>
      <c r="B152" s="48" t="s">
        <v>35</v>
      </c>
      <c r="C152" s="48">
        <v>34</v>
      </c>
      <c r="D152" s="48" t="str">
        <f t="shared" si="43"/>
        <v>Aanloopperiodiek_0</v>
      </c>
      <c r="E152" s="48" t="str">
        <f t="shared" si="44"/>
        <v>65_Aanloopperiodiek_0</v>
      </c>
      <c r="F152" s="54">
        <v>22.89</v>
      </c>
      <c r="G152" s="48"/>
      <c r="H152" s="48">
        <v>65</v>
      </c>
      <c r="I152" s="48" t="s">
        <v>36</v>
      </c>
      <c r="J152" s="48">
        <v>36</v>
      </c>
      <c r="K152" s="48" t="str">
        <f t="shared" si="38"/>
        <v>Aanloopperiodiek_1</v>
      </c>
      <c r="L152" s="48" t="str">
        <f t="shared" si="39"/>
        <v>65_Aanloopperiodiek_1</v>
      </c>
      <c r="M152" s="54">
        <v>24.58</v>
      </c>
      <c r="N152" s="5"/>
      <c r="O152" s="48">
        <v>65</v>
      </c>
      <c r="P152" s="48" t="s">
        <v>35</v>
      </c>
      <c r="Q152" s="48">
        <v>34</v>
      </c>
      <c r="R152" s="48" t="str">
        <f t="shared" si="35"/>
        <v>Aanloopperiodiek_0</v>
      </c>
      <c r="S152" s="48" t="str">
        <f t="shared" si="36"/>
        <v>65_Aanloopperiodiek_0</v>
      </c>
      <c r="T152" s="54">
        <v>24.4</v>
      </c>
      <c r="U152" s="5"/>
      <c r="V152" s="48">
        <v>65</v>
      </c>
      <c r="W152" s="48" t="s">
        <v>35</v>
      </c>
      <c r="X152" s="48">
        <v>34</v>
      </c>
      <c r="Y152" s="48" t="str">
        <f t="shared" si="45"/>
        <v>Aanloopperiodiek_0</v>
      </c>
      <c r="Z152" s="48" t="str">
        <f t="shared" si="37"/>
        <v>65_Aanloopperiodiek_0</v>
      </c>
      <c r="AA152" s="54">
        <v>25.19</v>
      </c>
      <c r="AB152" s="483"/>
      <c r="AC152" s="48">
        <v>65</v>
      </c>
      <c r="AD152" s="48" t="s">
        <v>35</v>
      </c>
      <c r="AE152" s="48">
        <v>34</v>
      </c>
      <c r="AF152" s="48" t="str">
        <f t="shared" si="46"/>
        <v>Aanloopperiodiek_0</v>
      </c>
      <c r="AG152" s="48" t="str">
        <f t="shared" si="40"/>
        <v>65_Aanloopperiodiek_0</v>
      </c>
      <c r="AH152" s="48">
        <v>25.95</v>
      </c>
      <c r="AI152" s="483"/>
      <c r="AJ152" s="48">
        <v>65</v>
      </c>
      <c r="AK152" s="48" t="s">
        <v>35</v>
      </c>
      <c r="AL152" s="48">
        <v>34</v>
      </c>
      <c r="AM152" s="48" t="str">
        <f t="shared" si="47"/>
        <v>Aanloopperiodiek_0</v>
      </c>
      <c r="AN152" s="48" t="s">
        <v>493</v>
      </c>
      <c r="AO152" s="48" t="str">
        <f t="shared" si="41"/>
        <v>65_Aanloopperiodiek_0</v>
      </c>
      <c r="AP152" s="50">
        <f t="shared" si="48"/>
        <v>25.19</v>
      </c>
      <c r="AQ152" s="50">
        <f t="shared" si="49"/>
        <v>25.95</v>
      </c>
      <c r="AR152" s="469">
        <f t="shared" si="42"/>
        <v>25.95</v>
      </c>
      <c r="AS152" s="5"/>
      <c r="AT152" s="5"/>
      <c r="AU152" s="5"/>
      <c r="AV152" s="5"/>
      <c r="AW152" s="5"/>
      <c r="AX152" s="6"/>
    </row>
    <row r="153" spans="1:50" x14ac:dyDescent="0.15">
      <c r="A153" s="48">
        <v>65</v>
      </c>
      <c r="B153" s="48" t="s">
        <v>36</v>
      </c>
      <c r="C153" s="48">
        <v>36</v>
      </c>
      <c r="D153" s="48" t="str">
        <f t="shared" si="43"/>
        <v>Aanloopperiodiek_1</v>
      </c>
      <c r="E153" s="48" t="str">
        <f t="shared" si="44"/>
        <v>65_Aanloopperiodiek_1</v>
      </c>
      <c r="F153" s="54">
        <v>23.75</v>
      </c>
      <c r="G153" s="48"/>
      <c r="H153" s="48">
        <v>65</v>
      </c>
      <c r="I153" s="48">
        <v>0</v>
      </c>
      <c r="J153" s="48">
        <v>38</v>
      </c>
      <c r="K153" s="48">
        <f t="shared" si="38"/>
        <v>0</v>
      </c>
      <c r="L153" s="48" t="str">
        <f t="shared" si="39"/>
        <v>65_0</v>
      </c>
      <c r="M153" s="54">
        <v>25.62</v>
      </c>
      <c r="N153" s="5"/>
      <c r="O153" s="48">
        <v>65</v>
      </c>
      <c r="P153" s="48" t="s">
        <v>36</v>
      </c>
      <c r="Q153" s="48">
        <v>36</v>
      </c>
      <c r="R153" s="48" t="str">
        <f t="shared" si="35"/>
        <v>Aanloopperiodiek_1</v>
      </c>
      <c r="S153" s="48" t="str">
        <f t="shared" si="36"/>
        <v>65_Aanloopperiodiek_1</v>
      </c>
      <c r="T153" s="54">
        <v>25.32</v>
      </c>
      <c r="U153" s="5"/>
      <c r="V153" s="48">
        <v>65</v>
      </c>
      <c r="W153" s="48" t="s">
        <v>36</v>
      </c>
      <c r="X153" s="48">
        <v>36</v>
      </c>
      <c r="Y153" s="48" t="str">
        <f t="shared" si="45"/>
        <v>Aanloopperiodiek_1</v>
      </c>
      <c r="Z153" s="48" t="str">
        <f t="shared" si="37"/>
        <v>65_Aanloopperiodiek_1</v>
      </c>
      <c r="AA153" s="54">
        <v>26.14</v>
      </c>
      <c r="AB153" s="483"/>
      <c r="AC153" s="48">
        <v>65</v>
      </c>
      <c r="AD153" s="48" t="s">
        <v>36</v>
      </c>
      <c r="AE153" s="48">
        <v>36</v>
      </c>
      <c r="AF153" s="48" t="str">
        <f t="shared" si="46"/>
        <v>Aanloopperiodiek_1</v>
      </c>
      <c r="AG153" s="48" t="str">
        <f t="shared" si="40"/>
        <v>65_Aanloopperiodiek_1</v>
      </c>
      <c r="AH153" s="48">
        <v>26.92</v>
      </c>
      <c r="AI153" s="483"/>
      <c r="AJ153" s="48">
        <v>65</v>
      </c>
      <c r="AK153" s="48" t="s">
        <v>36</v>
      </c>
      <c r="AL153" s="48">
        <v>36</v>
      </c>
      <c r="AM153" s="48" t="str">
        <f t="shared" si="47"/>
        <v>Aanloopperiodiek_1</v>
      </c>
      <c r="AN153" s="48" t="s">
        <v>494</v>
      </c>
      <c r="AO153" s="48" t="str">
        <f t="shared" si="41"/>
        <v>65_Aanloopperiodiek_1</v>
      </c>
      <c r="AP153" s="50">
        <f t="shared" si="48"/>
        <v>26.14</v>
      </c>
      <c r="AQ153" s="50">
        <f t="shared" si="49"/>
        <v>26.92</v>
      </c>
      <c r="AR153" s="469">
        <f t="shared" si="42"/>
        <v>26.92</v>
      </c>
      <c r="AS153" s="5"/>
      <c r="AT153" s="5"/>
      <c r="AU153" s="5"/>
      <c r="AV153" s="5"/>
      <c r="AW153" s="5"/>
      <c r="AX153" s="6"/>
    </row>
    <row r="154" spans="1:50" x14ac:dyDescent="0.15">
      <c r="A154" s="48">
        <v>65</v>
      </c>
      <c r="B154" s="48">
        <v>0</v>
      </c>
      <c r="C154" s="48">
        <v>38</v>
      </c>
      <c r="D154" s="48">
        <f t="shared" si="43"/>
        <v>0</v>
      </c>
      <c r="E154" s="48" t="str">
        <f t="shared" si="44"/>
        <v>65_0</v>
      </c>
      <c r="F154" s="54">
        <v>24.75</v>
      </c>
      <c r="G154" s="48"/>
      <c r="H154" s="48">
        <v>65</v>
      </c>
      <c r="I154" s="48">
        <v>1</v>
      </c>
      <c r="J154" s="48">
        <v>40</v>
      </c>
      <c r="K154" s="48">
        <f t="shared" si="38"/>
        <v>1</v>
      </c>
      <c r="L154" s="48" t="str">
        <f t="shared" si="39"/>
        <v>65_1</v>
      </c>
      <c r="M154" s="54">
        <v>26.59</v>
      </c>
      <c r="N154" s="5"/>
      <c r="O154" s="48">
        <v>65</v>
      </c>
      <c r="P154" s="48">
        <v>0</v>
      </c>
      <c r="Q154" s="48">
        <v>38</v>
      </c>
      <c r="R154" s="48">
        <f t="shared" si="35"/>
        <v>0</v>
      </c>
      <c r="S154" s="48" t="str">
        <f t="shared" si="36"/>
        <v>65_0</v>
      </c>
      <c r="T154" s="54">
        <v>26.39</v>
      </c>
      <c r="U154" s="5"/>
      <c r="V154" s="48">
        <v>65</v>
      </c>
      <c r="W154" s="48">
        <v>0</v>
      </c>
      <c r="X154" s="48">
        <v>38</v>
      </c>
      <c r="Y154" s="48">
        <f t="shared" si="45"/>
        <v>0</v>
      </c>
      <c r="Z154" s="48" t="str">
        <f t="shared" si="37"/>
        <v>65_0</v>
      </c>
      <c r="AA154" s="54">
        <v>27.24</v>
      </c>
      <c r="AB154" s="483"/>
      <c r="AC154" s="48">
        <v>65</v>
      </c>
      <c r="AD154" s="48">
        <v>0</v>
      </c>
      <c r="AE154" s="48">
        <v>38</v>
      </c>
      <c r="AF154" s="48">
        <f t="shared" si="46"/>
        <v>0</v>
      </c>
      <c r="AG154" s="48" t="str">
        <f t="shared" si="40"/>
        <v>65_0</v>
      </c>
      <c r="AH154" s="48">
        <v>28.06</v>
      </c>
      <c r="AI154" s="483"/>
      <c r="AJ154" s="48">
        <v>65</v>
      </c>
      <c r="AK154" s="48">
        <v>0</v>
      </c>
      <c r="AL154" s="48">
        <v>38</v>
      </c>
      <c r="AM154" s="48">
        <f t="shared" si="47"/>
        <v>0</v>
      </c>
      <c r="AN154" s="48" t="s">
        <v>495</v>
      </c>
      <c r="AO154" s="48" t="str">
        <f t="shared" si="41"/>
        <v>65_0</v>
      </c>
      <c r="AP154" s="50">
        <f t="shared" si="48"/>
        <v>27.24</v>
      </c>
      <c r="AQ154" s="50">
        <f t="shared" si="49"/>
        <v>28.06</v>
      </c>
      <c r="AR154" s="469">
        <f t="shared" si="42"/>
        <v>28.06</v>
      </c>
      <c r="AS154" s="5"/>
      <c r="AT154" s="5"/>
      <c r="AU154" s="5"/>
      <c r="AV154" s="5"/>
      <c r="AW154" s="5"/>
      <c r="AX154" s="6"/>
    </row>
    <row r="155" spans="1:50" x14ac:dyDescent="0.15">
      <c r="A155" s="48">
        <v>65</v>
      </c>
      <c r="B155" s="48">
        <v>1</v>
      </c>
      <c r="C155" s="48">
        <v>40</v>
      </c>
      <c r="D155" s="48">
        <f t="shared" si="43"/>
        <v>1</v>
      </c>
      <c r="E155" s="48" t="str">
        <f t="shared" si="44"/>
        <v>65_1</v>
      </c>
      <c r="F155" s="54">
        <v>25.69</v>
      </c>
      <c r="G155" s="48"/>
      <c r="H155" s="48">
        <v>65</v>
      </c>
      <c r="I155" s="48">
        <v>2</v>
      </c>
      <c r="J155" s="48">
        <v>41</v>
      </c>
      <c r="K155" s="48">
        <f t="shared" si="38"/>
        <v>2</v>
      </c>
      <c r="L155" s="48" t="str">
        <f t="shared" si="39"/>
        <v>65_2</v>
      </c>
      <c r="M155" s="54">
        <v>27.11</v>
      </c>
      <c r="N155" s="5"/>
      <c r="O155" s="48">
        <v>65</v>
      </c>
      <c r="P155" s="48">
        <v>1</v>
      </c>
      <c r="Q155" s="48">
        <v>40</v>
      </c>
      <c r="R155" s="48">
        <f t="shared" si="35"/>
        <v>1</v>
      </c>
      <c r="S155" s="48" t="str">
        <f t="shared" si="36"/>
        <v>65_1</v>
      </c>
      <c r="T155" s="54">
        <v>27.39</v>
      </c>
      <c r="U155" s="5"/>
      <c r="V155" s="48">
        <v>65</v>
      </c>
      <c r="W155" s="48">
        <v>1</v>
      </c>
      <c r="X155" s="48">
        <v>40</v>
      </c>
      <c r="Y155" s="48">
        <f t="shared" si="45"/>
        <v>1</v>
      </c>
      <c r="Z155" s="48" t="str">
        <f t="shared" si="37"/>
        <v>65_1</v>
      </c>
      <c r="AA155" s="54">
        <v>28.28</v>
      </c>
      <c r="AB155" s="483"/>
      <c r="AC155" s="48">
        <v>65</v>
      </c>
      <c r="AD155" s="48">
        <v>1</v>
      </c>
      <c r="AE155" s="48">
        <v>40</v>
      </c>
      <c r="AF155" s="48">
        <f t="shared" si="46"/>
        <v>1</v>
      </c>
      <c r="AG155" s="48" t="str">
        <f t="shared" si="40"/>
        <v>65_1</v>
      </c>
      <c r="AH155" s="48">
        <v>29.13</v>
      </c>
      <c r="AI155" s="483"/>
      <c r="AJ155" s="48">
        <v>65</v>
      </c>
      <c r="AK155" s="48">
        <v>1</v>
      </c>
      <c r="AL155" s="48">
        <v>40</v>
      </c>
      <c r="AM155" s="48">
        <f t="shared" si="47"/>
        <v>1</v>
      </c>
      <c r="AN155" s="48" t="s">
        <v>496</v>
      </c>
      <c r="AO155" s="48" t="str">
        <f t="shared" si="41"/>
        <v>65_1</v>
      </c>
      <c r="AP155" s="50">
        <f t="shared" si="48"/>
        <v>28.28</v>
      </c>
      <c r="AQ155" s="50">
        <f t="shared" si="49"/>
        <v>29.13</v>
      </c>
      <c r="AR155" s="469">
        <f t="shared" si="42"/>
        <v>29.13</v>
      </c>
      <c r="AS155" s="5"/>
      <c r="AT155" s="5"/>
      <c r="AU155" s="5"/>
      <c r="AV155" s="5"/>
      <c r="AW155" s="5"/>
      <c r="AX155" s="6"/>
    </row>
    <row r="156" spans="1:50" x14ac:dyDescent="0.15">
      <c r="A156" s="48">
        <v>65</v>
      </c>
      <c r="B156" s="48">
        <v>2</v>
      </c>
      <c r="C156" s="48">
        <v>41</v>
      </c>
      <c r="D156" s="48">
        <f t="shared" si="43"/>
        <v>2</v>
      </c>
      <c r="E156" s="48" t="str">
        <f t="shared" si="44"/>
        <v>65_2</v>
      </c>
      <c r="F156" s="54">
        <v>26.19</v>
      </c>
      <c r="G156" s="48"/>
      <c r="H156" s="48">
        <v>65</v>
      </c>
      <c r="I156" s="48">
        <v>3</v>
      </c>
      <c r="J156" s="48">
        <v>42</v>
      </c>
      <c r="K156" s="48">
        <f t="shared" si="38"/>
        <v>3</v>
      </c>
      <c r="L156" s="48" t="str">
        <f t="shared" si="39"/>
        <v>65_3</v>
      </c>
      <c r="M156" s="54">
        <v>27.6</v>
      </c>
      <c r="N156" s="5"/>
      <c r="O156" s="48">
        <v>65</v>
      </c>
      <c r="P156" s="48">
        <v>2</v>
      </c>
      <c r="Q156" s="48">
        <v>41</v>
      </c>
      <c r="R156" s="48">
        <f t="shared" si="35"/>
        <v>2</v>
      </c>
      <c r="S156" s="48" t="str">
        <f t="shared" si="36"/>
        <v>65_2</v>
      </c>
      <c r="T156" s="54">
        <v>27.92</v>
      </c>
      <c r="U156" s="5"/>
      <c r="V156" s="48">
        <v>65</v>
      </c>
      <c r="W156" s="48">
        <v>2</v>
      </c>
      <c r="X156" s="48">
        <v>41</v>
      </c>
      <c r="Y156" s="48">
        <f t="shared" si="45"/>
        <v>2</v>
      </c>
      <c r="Z156" s="48" t="str">
        <f t="shared" si="37"/>
        <v>65_2</v>
      </c>
      <c r="AA156" s="54">
        <v>28.83</v>
      </c>
      <c r="AB156" s="483"/>
      <c r="AC156" s="48">
        <v>65</v>
      </c>
      <c r="AD156" s="48">
        <v>2</v>
      </c>
      <c r="AE156" s="48">
        <v>41</v>
      </c>
      <c r="AF156" s="48">
        <f t="shared" si="46"/>
        <v>2</v>
      </c>
      <c r="AG156" s="48" t="str">
        <f t="shared" si="40"/>
        <v>65_2</v>
      </c>
      <c r="AH156" s="48">
        <v>29.69</v>
      </c>
      <c r="AI156" s="483"/>
      <c r="AJ156" s="48">
        <v>65</v>
      </c>
      <c r="AK156" s="48">
        <v>2</v>
      </c>
      <c r="AL156" s="48">
        <v>41</v>
      </c>
      <c r="AM156" s="48">
        <f t="shared" si="47"/>
        <v>2</v>
      </c>
      <c r="AN156" s="48" t="s">
        <v>497</v>
      </c>
      <c r="AO156" s="48" t="str">
        <f t="shared" si="41"/>
        <v>65_2</v>
      </c>
      <c r="AP156" s="50">
        <f t="shared" si="48"/>
        <v>28.83</v>
      </c>
      <c r="AQ156" s="50">
        <f t="shared" si="49"/>
        <v>29.69</v>
      </c>
      <c r="AR156" s="469">
        <f t="shared" si="42"/>
        <v>29.69</v>
      </c>
      <c r="AS156" s="5"/>
      <c r="AT156" s="5"/>
      <c r="AU156" s="5"/>
      <c r="AV156" s="5"/>
      <c r="AW156" s="5"/>
      <c r="AX156" s="6"/>
    </row>
    <row r="157" spans="1:50" x14ac:dyDescent="0.15">
      <c r="A157" s="48">
        <v>65</v>
      </c>
      <c r="B157" s="48">
        <v>3</v>
      </c>
      <c r="C157" s="48">
        <v>42</v>
      </c>
      <c r="D157" s="48">
        <f t="shared" si="43"/>
        <v>3</v>
      </c>
      <c r="E157" s="48" t="str">
        <f t="shared" si="44"/>
        <v>65_3</v>
      </c>
      <c r="F157" s="54">
        <v>26.66</v>
      </c>
      <c r="G157" s="48"/>
      <c r="H157" s="48">
        <v>65</v>
      </c>
      <c r="I157" s="48">
        <v>4</v>
      </c>
      <c r="J157" s="48">
        <v>43</v>
      </c>
      <c r="K157" s="48">
        <f t="shared" si="38"/>
        <v>4</v>
      </c>
      <c r="L157" s="48" t="str">
        <f t="shared" si="39"/>
        <v>65_4</v>
      </c>
      <c r="M157" s="54">
        <v>28.09</v>
      </c>
      <c r="N157" s="5"/>
      <c r="O157" s="48">
        <v>65</v>
      </c>
      <c r="P157" s="48">
        <v>3</v>
      </c>
      <c r="Q157" s="48">
        <v>42</v>
      </c>
      <c r="R157" s="48">
        <f t="shared" si="35"/>
        <v>3</v>
      </c>
      <c r="S157" s="48" t="str">
        <f t="shared" si="36"/>
        <v>65_3</v>
      </c>
      <c r="T157" s="54">
        <v>28.42</v>
      </c>
      <c r="U157" s="5"/>
      <c r="V157" s="48">
        <v>65</v>
      </c>
      <c r="W157" s="48">
        <v>3</v>
      </c>
      <c r="X157" s="48">
        <v>42</v>
      </c>
      <c r="Y157" s="48">
        <f t="shared" si="45"/>
        <v>3</v>
      </c>
      <c r="Z157" s="48" t="str">
        <f t="shared" si="37"/>
        <v>65_3</v>
      </c>
      <c r="AA157" s="54">
        <v>29.35</v>
      </c>
      <c r="AB157" s="483"/>
      <c r="AC157" s="48">
        <v>65</v>
      </c>
      <c r="AD157" s="48">
        <v>3</v>
      </c>
      <c r="AE157" s="48">
        <v>42</v>
      </c>
      <c r="AF157" s="48">
        <f t="shared" si="46"/>
        <v>3</v>
      </c>
      <c r="AG157" s="48" t="str">
        <f t="shared" si="40"/>
        <v>65_3</v>
      </c>
      <c r="AH157" s="48">
        <v>30.23</v>
      </c>
      <c r="AI157" s="483"/>
      <c r="AJ157" s="48">
        <v>65</v>
      </c>
      <c r="AK157" s="48">
        <v>3</v>
      </c>
      <c r="AL157" s="48">
        <v>42</v>
      </c>
      <c r="AM157" s="48">
        <f t="shared" si="47"/>
        <v>3</v>
      </c>
      <c r="AN157" s="48" t="s">
        <v>498</v>
      </c>
      <c r="AO157" s="48" t="str">
        <f t="shared" si="41"/>
        <v>65_3</v>
      </c>
      <c r="AP157" s="50">
        <f t="shared" si="48"/>
        <v>29.35</v>
      </c>
      <c r="AQ157" s="50">
        <f t="shared" si="49"/>
        <v>30.23</v>
      </c>
      <c r="AR157" s="469">
        <f t="shared" si="42"/>
        <v>30.23</v>
      </c>
      <c r="AS157" s="5"/>
      <c r="AT157" s="5"/>
      <c r="AU157" s="5"/>
      <c r="AV157" s="5"/>
      <c r="AW157" s="5"/>
      <c r="AX157" s="6"/>
    </row>
    <row r="158" spans="1:50" x14ac:dyDescent="0.15">
      <c r="A158" s="48">
        <v>65</v>
      </c>
      <c r="B158" s="48">
        <v>4</v>
      </c>
      <c r="C158" s="48">
        <v>43</v>
      </c>
      <c r="D158" s="48">
        <f t="shared" si="43"/>
        <v>4</v>
      </c>
      <c r="E158" s="48" t="str">
        <f t="shared" si="44"/>
        <v>65_4</v>
      </c>
      <c r="F158" s="54">
        <v>27.14</v>
      </c>
      <c r="G158" s="48"/>
      <c r="H158" s="48">
        <v>65</v>
      </c>
      <c r="I158" s="48">
        <v>5</v>
      </c>
      <c r="J158" s="48">
        <v>44</v>
      </c>
      <c r="K158" s="48">
        <f t="shared" si="38"/>
        <v>5</v>
      </c>
      <c r="L158" s="48" t="str">
        <f t="shared" si="39"/>
        <v>65_5</v>
      </c>
      <c r="M158" s="54">
        <v>28.56</v>
      </c>
      <c r="N158" s="5"/>
      <c r="O158" s="48">
        <v>65</v>
      </c>
      <c r="P158" s="48">
        <v>4</v>
      </c>
      <c r="Q158" s="48">
        <v>43</v>
      </c>
      <c r="R158" s="48">
        <f t="shared" si="35"/>
        <v>4</v>
      </c>
      <c r="S158" s="48" t="str">
        <f t="shared" si="36"/>
        <v>65_4</v>
      </c>
      <c r="T158" s="54">
        <v>28.94</v>
      </c>
      <c r="U158" s="5"/>
      <c r="V158" s="48">
        <v>65</v>
      </c>
      <c r="W158" s="48">
        <v>4</v>
      </c>
      <c r="X158" s="48">
        <v>43</v>
      </c>
      <c r="Y158" s="48">
        <f t="shared" si="45"/>
        <v>4</v>
      </c>
      <c r="Z158" s="48" t="str">
        <f t="shared" si="37"/>
        <v>65_4</v>
      </c>
      <c r="AA158" s="54">
        <v>29.88</v>
      </c>
      <c r="AB158" s="483"/>
      <c r="AC158" s="48">
        <v>65</v>
      </c>
      <c r="AD158" s="48">
        <v>4</v>
      </c>
      <c r="AE158" s="48">
        <v>43</v>
      </c>
      <c r="AF158" s="48">
        <f t="shared" si="46"/>
        <v>4</v>
      </c>
      <c r="AG158" s="48" t="str">
        <f t="shared" si="40"/>
        <v>65_4</v>
      </c>
      <c r="AH158" s="48">
        <v>30.77</v>
      </c>
      <c r="AI158" s="483"/>
      <c r="AJ158" s="48">
        <v>65</v>
      </c>
      <c r="AK158" s="48">
        <v>4</v>
      </c>
      <c r="AL158" s="48">
        <v>43</v>
      </c>
      <c r="AM158" s="48">
        <f t="shared" si="47"/>
        <v>4</v>
      </c>
      <c r="AN158" s="48" t="s">
        <v>499</v>
      </c>
      <c r="AO158" s="48" t="str">
        <f t="shared" si="41"/>
        <v>65_4</v>
      </c>
      <c r="AP158" s="50">
        <f t="shared" si="48"/>
        <v>29.88</v>
      </c>
      <c r="AQ158" s="50">
        <f t="shared" si="49"/>
        <v>30.77</v>
      </c>
      <c r="AR158" s="469">
        <f t="shared" si="42"/>
        <v>30.77</v>
      </c>
      <c r="AS158" s="5"/>
      <c r="AT158" s="5"/>
      <c r="AU158" s="5"/>
      <c r="AV158" s="5"/>
      <c r="AW158" s="5"/>
      <c r="AX158" s="6"/>
    </row>
    <row r="159" spans="1:50" x14ac:dyDescent="0.15">
      <c r="A159" s="48">
        <v>65</v>
      </c>
      <c r="B159" s="48">
        <v>5</v>
      </c>
      <c r="C159" s="48">
        <v>44</v>
      </c>
      <c r="D159" s="48">
        <f t="shared" si="43"/>
        <v>5</v>
      </c>
      <c r="E159" s="48" t="str">
        <f t="shared" si="44"/>
        <v>65_5</v>
      </c>
      <c r="F159" s="54">
        <v>27.6</v>
      </c>
      <c r="G159" s="48"/>
      <c r="H159" s="48">
        <v>65</v>
      </c>
      <c r="I159" s="48">
        <v>6</v>
      </c>
      <c r="J159" s="48">
        <v>46</v>
      </c>
      <c r="K159" s="48">
        <f t="shared" si="38"/>
        <v>6</v>
      </c>
      <c r="L159" s="48" t="str">
        <f t="shared" si="39"/>
        <v>65_6</v>
      </c>
      <c r="M159" s="54">
        <v>29.43</v>
      </c>
      <c r="N159" s="5"/>
      <c r="O159" s="48">
        <v>65</v>
      </c>
      <c r="P159" s="48">
        <v>5</v>
      </c>
      <c r="Q159" s="48">
        <v>44</v>
      </c>
      <c r="R159" s="48">
        <f t="shared" si="35"/>
        <v>5</v>
      </c>
      <c r="S159" s="48" t="str">
        <f t="shared" si="36"/>
        <v>65_5</v>
      </c>
      <c r="T159" s="54">
        <v>29.42</v>
      </c>
      <c r="U159" s="5"/>
      <c r="V159" s="48">
        <v>65</v>
      </c>
      <c r="W159" s="48">
        <v>5</v>
      </c>
      <c r="X159" s="48">
        <v>44</v>
      </c>
      <c r="Y159" s="48">
        <f t="shared" si="45"/>
        <v>5</v>
      </c>
      <c r="Z159" s="48" t="str">
        <f t="shared" si="37"/>
        <v>65_5</v>
      </c>
      <c r="AA159" s="54">
        <v>30.38</v>
      </c>
      <c r="AB159" s="483"/>
      <c r="AC159" s="48">
        <v>65</v>
      </c>
      <c r="AD159" s="48">
        <v>5</v>
      </c>
      <c r="AE159" s="48">
        <v>44</v>
      </c>
      <c r="AF159" s="48">
        <f t="shared" si="46"/>
        <v>5</v>
      </c>
      <c r="AG159" s="48" t="str">
        <f t="shared" si="40"/>
        <v>65_5</v>
      </c>
      <c r="AH159" s="48">
        <v>31.29</v>
      </c>
      <c r="AI159" s="483"/>
      <c r="AJ159" s="48">
        <v>65</v>
      </c>
      <c r="AK159" s="48">
        <v>5</v>
      </c>
      <c r="AL159" s="48">
        <v>44</v>
      </c>
      <c r="AM159" s="48">
        <f t="shared" si="47"/>
        <v>5</v>
      </c>
      <c r="AN159" s="48" t="s">
        <v>500</v>
      </c>
      <c r="AO159" s="48" t="str">
        <f t="shared" si="41"/>
        <v>65_5</v>
      </c>
      <c r="AP159" s="50">
        <f t="shared" si="48"/>
        <v>30.38</v>
      </c>
      <c r="AQ159" s="50">
        <f t="shared" si="49"/>
        <v>31.29</v>
      </c>
      <c r="AR159" s="469">
        <f t="shared" si="42"/>
        <v>31.29</v>
      </c>
      <c r="AS159" s="5"/>
      <c r="AT159" s="5"/>
      <c r="AU159" s="5"/>
      <c r="AV159" s="5"/>
      <c r="AW159" s="5"/>
      <c r="AX159" s="6"/>
    </row>
    <row r="160" spans="1:50" x14ac:dyDescent="0.15">
      <c r="A160" s="48">
        <v>65</v>
      </c>
      <c r="B160" s="48">
        <v>6</v>
      </c>
      <c r="C160" s="48">
        <v>46</v>
      </c>
      <c r="D160" s="48">
        <f t="shared" si="43"/>
        <v>6</v>
      </c>
      <c r="E160" s="48" t="str">
        <f t="shared" si="44"/>
        <v>65_6</v>
      </c>
      <c r="F160" s="54">
        <v>28.43</v>
      </c>
      <c r="G160" s="48"/>
      <c r="H160" s="48">
        <v>65</v>
      </c>
      <c r="I160" s="48">
        <v>7</v>
      </c>
      <c r="J160" s="48">
        <v>48</v>
      </c>
      <c r="K160" s="48">
        <f t="shared" si="38"/>
        <v>7</v>
      </c>
      <c r="L160" s="48" t="str">
        <f t="shared" si="39"/>
        <v>65_7</v>
      </c>
      <c r="M160" s="54">
        <v>30.32</v>
      </c>
      <c r="N160" s="5"/>
      <c r="O160" s="48">
        <v>65</v>
      </c>
      <c r="P160" s="48">
        <v>6</v>
      </c>
      <c r="Q160" s="48">
        <v>46</v>
      </c>
      <c r="R160" s="48">
        <f t="shared" si="35"/>
        <v>6</v>
      </c>
      <c r="S160" s="48" t="str">
        <f t="shared" si="36"/>
        <v>65_6</v>
      </c>
      <c r="T160" s="54">
        <v>30.31</v>
      </c>
      <c r="U160" s="5"/>
      <c r="V160" s="48">
        <v>65</v>
      </c>
      <c r="W160" s="48">
        <v>6</v>
      </c>
      <c r="X160" s="48">
        <v>46</v>
      </c>
      <c r="Y160" s="48">
        <f t="shared" si="45"/>
        <v>6</v>
      </c>
      <c r="Z160" s="48" t="str">
        <f t="shared" si="37"/>
        <v>65_6</v>
      </c>
      <c r="AA160" s="54">
        <v>31.29</v>
      </c>
      <c r="AB160" s="483"/>
      <c r="AC160" s="48">
        <v>65</v>
      </c>
      <c r="AD160" s="48">
        <v>6</v>
      </c>
      <c r="AE160" s="48">
        <v>46</v>
      </c>
      <c r="AF160" s="48">
        <f t="shared" si="46"/>
        <v>6</v>
      </c>
      <c r="AG160" s="48" t="str">
        <f t="shared" si="40"/>
        <v>65_6</v>
      </c>
      <c r="AH160" s="48">
        <v>32.229999999999997</v>
      </c>
      <c r="AI160" s="483"/>
      <c r="AJ160" s="48">
        <v>65</v>
      </c>
      <c r="AK160" s="48">
        <v>6</v>
      </c>
      <c r="AL160" s="48">
        <v>46</v>
      </c>
      <c r="AM160" s="48">
        <f t="shared" si="47"/>
        <v>6</v>
      </c>
      <c r="AN160" s="48" t="s">
        <v>501</v>
      </c>
      <c r="AO160" s="48" t="str">
        <f t="shared" si="41"/>
        <v>65_6</v>
      </c>
      <c r="AP160" s="50">
        <f t="shared" si="48"/>
        <v>31.29</v>
      </c>
      <c r="AQ160" s="50">
        <f t="shared" si="49"/>
        <v>32.229999999999997</v>
      </c>
      <c r="AR160" s="469">
        <f t="shared" si="42"/>
        <v>32.229999999999997</v>
      </c>
      <c r="AS160" s="5"/>
      <c r="AT160" s="5"/>
      <c r="AU160" s="5"/>
      <c r="AV160" s="5"/>
      <c r="AW160" s="5"/>
      <c r="AX160" s="6"/>
    </row>
    <row r="161" spans="1:50" x14ac:dyDescent="0.15">
      <c r="A161" s="48">
        <v>65</v>
      </c>
      <c r="B161" s="48">
        <v>7</v>
      </c>
      <c r="C161" s="48">
        <v>48</v>
      </c>
      <c r="D161" s="48">
        <f t="shared" si="43"/>
        <v>7</v>
      </c>
      <c r="E161" s="48" t="str">
        <f t="shared" si="44"/>
        <v>65_7</v>
      </c>
      <c r="F161" s="54">
        <v>29.29</v>
      </c>
      <c r="G161" s="48"/>
      <c r="H161" s="48">
        <v>65</v>
      </c>
      <c r="I161" s="48">
        <v>8</v>
      </c>
      <c r="J161" s="48">
        <v>50</v>
      </c>
      <c r="K161" s="48">
        <f t="shared" si="38"/>
        <v>8</v>
      </c>
      <c r="L161" s="48" t="str">
        <f t="shared" si="39"/>
        <v>65_8</v>
      </c>
      <c r="M161" s="54">
        <v>31.21</v>
      </c>
      <c r="N161" s="5"/>
      <c r="O161" s="48">
        <v>65</v>
      </c>
      <c r="P161" s="48">
        <v>7</v>
      </c>
      <c r="Q161" s="48">
        <v>48</v>
      </c>
      <c r="R161" s="48">
        <f t="shared" si="35"/>
        <v>7</v>
      </c>
      <c r="S161" s="48" t="str">
        <f t="shared" si="36"/>
        <v>65_7</v>
      </c>
      <c r="T161" s="54">
        <v>31.23</v>
      </c>
      <c r="U161" s="5"/>
      <c r="V161" s="48">
        <v>65</v>
      </c>
      <c r="W161" s="48">
        <v>7</v>
      </c>
      <c r="X161" s="48">
        <v>48</v>
      </c>
      <c r="Y161" s="48">
        <f t="shared" si="45"/>
        <v>7</v>
      </c>
      <c r="Z161" s="48" t="str">
        <f t="shared" si="37"/>
        <v>65_7</v>
      </c>
      <c r="AA161" s="54">
        <v>32.24</v>
      </c>
      <c r="AB161" s="483"/>
      <c r="AC161" s="48">
        <v>65</v>
      </c>
      <c r="AD161" s="48">
        <v>7</v>
      </c>
      <c r="AE161" s="48">
        <v>48</v>
      </c>
      <c r="AF161" s="48">
        <f t="shared" si="46"/>
        <v>7</v>
      </c>
      <c r="AG161" s="48" t="str">
        <f t="shared" si="40"/>
        <v>65_7</v>
      </c>
      <c r="AH161" s="48">
        <v>33.21</v>
      </c>
      <c r="AI161" s="483"/>
      <c r="AJ161" s="48">
        <v>65</v>
      </c>
      <c r="AK161" s="48">
        <v>7</v>
      </c>
      <c r="AL161" s="48">
        <v>48</v>
      </c>
      <c r="AM161" s="48">
        <f t="shared" si="47"/>
        <v>7</v>
      </c>
      <c r="AN161" s="48" t="s">
        <v>502</v>
      </c>
      <c r="AO161" s="48" t="str">
        <f t="shared" si="41"/>
        <v>65_7</v>
      </c>
      <c r="AP161" s="50">
        <f t="shared" si="48"/>
        <v>32.24</v>
      </c>
      <c r="AQ161" s="50">
        <f t="shared" si="49"/>
        <v>33.21</v>
      </c>
      <c r="AR161" s="469">
        <f t="shared" si="42"/>
        <v>33.21</v>
      </c>
      <c r="AS161" s="5"/>
      <c r="AT161" s="5"/>
      <c r="AU161" s="5"/>
      <c r="AV161" s="5"/>
      <c r="AW161" s="5"/>
      <c r="AX161" s="6"/>
    </row>
    <row r="162" spans="1:50" x14ac:dyDescent="0.15">
      <c r="A162" s="48">
        <v>65</v>
      </c>
      <c r="B162" s="48">
        <v>8</v>
      </c>
      <c r="C162" s="48">
        <v>50</v>
      </c>
      <c r="D162" s="48">
        <f t="shared" si="43"/>
        <v>8</v>
      </c>
      <c r="E162" s="48" t="str">
        <f t="shared" si="44"/>
        <v>65_8</v>
      </c>
      <c r="F162" s="54">
        <v>30.16</v>
      </c>
      <c r="G162" s="48"/>
      <c r="H162" s="48">
        <v>65</v>
      </c>
      <c r="I162" s="48">
        <v>9</v>
      </c>
      <c r="J162" s="48">
        <v>52</v>
      </c>
      <c r="K162" s="48">
        <f t="shared" si="38"/>
        <v>9</v>
      </c>
      <c r="L162" s="48" t="str">
        <f t="shared" si="39"/>
        <v>65_9</v>
      </c>
      <c r="M162" s="54">
        <v>32.1</v>
      </c>
      <c r="N162" s="5"/>
      <c r="O162" s="48">
        <v>65</v>
      </c>
      <c r="P162" s="48">
        <v>8</v>
      </c>
      <c r="Q162" s="48">
        <v>50</v>
      </c>
      <c r="R162" s="48">
        <f t="shared" si="35"/>
        <v>8</v>
      </c>
      <c r="S162" s="48" t="str">
        <f t="shared" si="36"/>
        <v>65_8</v>
      </c>
      <c r="T162" s="54">
        <v>32.15</v>
      </c>
      <c r="U162" s="5"/>
      <c r="V162" s="48">
        <v>65</v>
      </c>
      <c r="W162" s="48">
        <v>8</v>
      </c>
      <c r="X162" s="48">
        <v>50</v>
      </c>
      <c r="Y162" s="48">
        <f t="shared" si="45"/>
        <v>8</v>
      </c>
      <c r="Z162" s="48" t="str">
        <f t="shared" si="37"/>
        <v>65_8</v>
      </c>
      <c r="AA162" s="54">
        <v>33.19</v>
      </c>
      <c r="AB162" s="483"/>
      <c r="AC162" s="48">
        <v>65</v>
      </c>
      <c r="AD162" s="48">
        <v>8</v>
      </c>
      <c r="AE162" s="48">
        <v>50</v>
      </c>
      <c r="AF162" s="48">
        <f t="shared" si="46"/>
        <v>8</v>
      </c>
      <c r="AG162" s="48" t="str">
        <f t="shared" si="40"/>
        <v>65_8</v>
      </c>
      <c r="AH162" s="48">
        <v>34.19</v>
      </c>
      <c r="AI162" s="483"/>
      <c r="AJ162" s="48">
        <v>65</v>
      </c>
      <c r="AK162" s="48">
        <v>8</v>
      </c>
      <c r="AL162" s="48">
        <v>50</v>
      </c>
      <c r="AM162" s="48">
        <f t="shared" si="47"/>
        <v>8</v>
      </c>
      <c r="AN162" s="48" t="s">
        <v>503</v>
      </c>
      <c r="AO162" s="48" t="str">
        <f t="shared" si="41"/>
        <v>65_8</v>
      </c>
      <c r="AP162" s="50">
        <f t="shared" si="48"/>
        <v>33.19</v>
      </c>
      <c r="AQ162" s="50">
        <f t="shared" si="49"/>
        <v>34.19</v>
      </c>
      <c r="AR162" s="469">
        <f t="shared" si="42"/>
        <v>34.19</v>
      </c>
      <c r="AS162" s="5"/>
      <c r="AT162" s="5"/>
      <c r="AU162" s="5"/>
      <c r="AV162" s="5"/>
      <c r="AW162" s="5"/>
      <c r="AX162" s="6"/>
    </row>
    <row r="163" spans="1:50" x14ac:dyDescent="0.15">
      <c r="A163" s="48">
        <v>65</v>
      </c>
      <c r="B163" s="48">
        <v>9</v>
      </c>
      <c r="C163" s="48">
        <v>52</v>
      </c>
      <c r="D163" s="48">
        <f t="shared" si="43"/>
        <v>9</v>
      </c>
      <c r="E163" s="48" t="str">
        <f t="shared" si="44"/>
        <v>65_9</v>
      </c>
      <c r="F163" s="54">
        <v>31.02</v>
      </c>
      <c r="G163" s="48"/>
      <c r="H163" s="48">
        <v>65</v>
      </c>
      <c r="I163" s="48">
        <v>10</v>
      </c>
      <c r="J163" s="48">
        <v>54</v>
      </c>
      <c r="K163" s="48">
        <f t="shared" si="38"/>
        <v>10</v>
      </c>
      <c r="L163" s="48" t="str">
        <f t="shared" si="39"/>
        <v>65_10</v>
      </c>
      <c r="M163" s="54">
        <v>33</v>
      </c>
      <c r="N163" s="5"/>
      <c r="O163" s="48">
        <v>65</v>
      </c>
      <c r="P163" s="48">
        <v>9</v>
      </c>
      <c r="Q163" s="48">
        <v>52</v>
      </c>
      <c r="R163" s="48">
        <f t="shared" si="35"/>
        <v>9</v>
      </c>
      <c r="S163" s="48" t="str">
        <f t="shared" si="36"/>
        <v>65_9</v>
      </c>
      <c r="T163" s="54">
        <v>33.07</v>
      </c>
      <c r="U163" s="5"/>
      <c r="V163" s="48">
        <v>65</v>
      </c>
      <c r="W163" s="48">
        <v>9</v>
      </c>
      <c r="X163" s="48">
        <v>52</v>
      </c>
      <c r="Y163" s="48">
        <f t="shared" si="45"/>
        <v>9</v>
      </c>
      <c r="Z163" s="48" t="str">
        <f t="shared" si="37"/>
        <v>65_9</v>
      </c>
      <c r="AA163" s="54">
        <v>34.14</v>
      </c>
      <c r="AB163" s="483"/>
      <c r="AC163" s="48">
        <v>65</v>
      </c>
      <c r="AD163" s="48">
        <v>9</v>
      </c>
      <c r="AE163" s="48">
        <v>52</v>
      </c>
      <c r="AF163" s="48">
        <f t="shared" si="46"/>
        <v>9</v>
      </c>
      <c r="AG163" s="48" t="str">
        <f t="shared" si="40"/>
        <v>65_9</v>
      </c>
      <c r="AH163" s="48">
        <v>35.159999999999997</v>
      </c>
      <c r="AI163" s="483"/>
      <c r="AJ163" s="48">
        <v>65</v>
      </c>
      <c r="AK163" s="48">
        <v>9</v>
      </c>
      <c r="AL163" s="48">
        <v>52</v>
      </c>
      <c r="AM163" s="48">
        <f t="shared" si="47"/>
        <v>9</v>
      </c>
      <c r="AN163" s="48" t="s">
        <v>504</v>
      </c>
      <c r="AO163" s="48" t="str">
        <f t="shared" si="41"/>
        <v>65_9</v>
      </c>
      <c r="AP163" s="50">
        <f t="shared" si="48"/>
        <v>34.14</v>
      </c>
      <c r="AQ163" s="50">
        <f t="shared" si="49"/>
        <v>35.159999999999997</v>
      </c>
      <c r="AR163" s="469">
        <f t="shared" si="42"/>
        <v>35.159999999999997</v>
      </c>
      <c r="AS163" s="5"/>
      <c r="AT163" s="5"/>
      <c r="AU163" s="5"/>
      <c r="AV163" s="5"/>
      <c r="AW163" s="5"/>
      <c r="AX163" s="6"/>
    </row>
    <row r="164" spans="1:50" x14ac:dyDescent="0.15">
      <c r="A164" s="48">
        <v>65</v>
      </c>
      <c r="B164" s="48">
        <v>10</v>
      </c>
      <c r="C164" s="48">
        <v>54</v>
      </c>
      <c r="D164" s="48">
        <f t="shared" si="43"/>
        <v>10</v>
      </c>
      <c r="E164" s="48" t="str">
        <f t="shared" si="44"/>
        <v>65_10</v>
      </c>
      <c r="F164" s="54">
        <v>31.88</v>
      </c>
      <c r="G164" s="48"/>
      <c r="H164" s="48">
        <v>65</v>
      </c>
      <c r="I164" s="48">
        <v>11</v>
      </c>
      <c r="J164" s="48">
        <v>56</v>
      </c>
      <c r="K164" s="48">
        <f t="shared" si="38"/>
        <v>11</v>
      </c>
      <c r="L164" s="48" t="str">
        <f t="shared" si="39"/>
        <v>65_11</v>
      </c>
      <c r="M164" s="54">
        <v>33.9</v>
      </c>
      <c r="N164" s="5"/>
      <c r="O164" s="48">
        <v>65</v>
      </c>
      <c r="P164" s="48">
        <v>10</v>
      </c>
      <c r="Q164" s="48">
        <v>54</v>
      </c>
      <c r="R164" s="48">
        <f t="shared" si="35"/>
        <v>10</v>
      </c>
      <c r="S164" s="48" t="str">
        <f t="shared" si="36"/>
        <v>65_10</v>
      </c>
      <c r="T164" s="54">
        <v>33.99</v>
      </c>
      <c r="U164" s="5"/>
      <c r="V164" s="48">
        <v>65</v>
      </c>
      <c r="W164" s="48">
        <v>10</v>
      </c>
      <c r="X164" s="48">
        <v>54</v>
      </c>
      <c r="Y164" s="48">
        <f t="shared" si="45"/>
        <v>10</v>
      </c>
      <c r="Z164" s="48" t="str">
        <f t="shared" si="37"/>
        <v>65_10</v>
      </c>
      <c r="AA164" s="54">
        <v>35.090000000000003</v>
      </c>
      <c r="AB164" s="483"/>
      <c r="AC164" s="48">
        <v>65</v>
      </c>
      <c r="AD164" s="48">
        <v>10</v>
      </c>
      <c r="AE164" s="48">
        <v>54</v>
      </c>
      <c r="AF164" s="48">
        <f t="shared" si="46"/>
        <v>10</v>
      </c>
      <c r="AG164" s="48" t="str">
        <f t="shared" si="40"/>
        <v>65_10</v>
      </c>
      <c r="AH164" s="48">
        <v>36.15</v>
      </c>
      <c r="AI164" s="483"/>
      <c r="AJ164" s="48">
        <v>65</v>
      </c>
      <c r="AK164" s="48">
        <v>10</v>
      </c>
      <c r="AL164" s="48">
        <v>54</v>
      </c>
      <c r="AM164" s="48">
        <f t="shared" si="47"/>
        <v>10</v>
      </c>
      <c r="AN164" s="48" t="s">
        <v>505</v>
      </c>
      <c r="AO164" s="48" t="str">
        <f t="shared" si="41"/>
        <v>65_10</v>
      </c>
      <c r="AP164" s="50">
        <f t="shared" si="48"/>
        <v>35.090000000000003</v>
      </c>
      <c r="AQ164" s="50">
        <f t="shared" si="49"/>
        <v>36.15</v>
      </c>
      <c r="AR164" s="469">
        <f t="shared" si="42"/>
        <v>36.15</v>
      </c>
      <c r="AS164" s="5"/>
      <c r="AT164" s="5"/>
      <c r="AU164" s="5"/>
      <c r="AV164" s="5"/>
      <c r="AW164" s="5"/>
      <c r="AX164" s="6"/>
    </row>
    <row r="165" spans="1:50" x14ac:dyDescent="0.15">
      <c r="A165" s="48">
        <v>65</v>
      </c>
      <c r="B165" s="48">
        <v>11</v>
      </c>
      <c r="C165" s="48">
        <v>56</v>
      </c>
      <c r="D165" s="48">
        <f t="shared" si="43"/>
        <v>11</v>
      </c>
      <c r="E165" s="48" t="str">
        <f t="shared" si="44"/>
        <v>65_11</v>
      </c>
      <c r="F165" s="54">
        <v>32.75</v>
      </c>
      <c r="G165" s="48"/>
      <c r="H165" s="48">
        <v>65</v>
      </c>
      <c r="I165" s="48">
        <v>12</v>
      </c>
      <c r="J165" s="48">
        <v>57</v>
      </c>
      <c r="K165" s="48">
        <f t="shared" si="38"/>
        <v>12</v>
      </c>
      <c r="L165" s="48" t="str">
        <f t="shared" si="39"/>
        <v>65_12</v>
      </c>
      <c r="M165" s="54">
        <v>34.33</v>
      </c>
      <c r="N165" s="5"/>
      <c r="O165" s="48">
        <v>65</v>
      </c>
      <c r="P165" s="48">
        <v>11</v>
      </c>
      <c r="Q165" s="48">
        <v>56</v>
      </c>
      <c r="R165" s="48">
        <f t="shared" ref="R165:R196" si="50">P165</f>
        <v>11</v>
      </c>
      <c r="S165" s="48" t="str">
        <f t="shared" ref="S165:S196" si="51">O165&amp;"_"&amp;R165</f>
        <v>65_11</v>
      </c>
      <c r="T165" s="54">
        <v>34.909999999999997</v>
      </c>
      <c r="U165" s="5"/>
      <c r="V165" s="48">
        <v>65</v>
      </c>
      <c r="W165" s="48">
        <v>11</v>
      </c>
      <c r="X165" s="48">
        <v>56</v>
      </c>
      <c r="Y165" s="48">
        <f t="shared" si="45"/>
        <v>11</v>
      </c>
      <c r="Z165" s="48" t="str">
        <f t="shared" ref="Z165:Z196" si="52">V165&amp;"_"&amp;Y165</f>
        <v>65_11</v>
      </c>
      <c r="AA165" s="54">
        <v>36.049999999999997</v>
      </c>
      <c r="AB165" s="483"/>
      <c r="AC165" s="48">
        <v>65</v>
      </c>
      <c r="AD165" s="48">
        <v>11</v>
      </c>
      <c r="AE165" s="48">
        <v>56</v>
      </c>
      <c r="AF165" s="48">
        <f t="shared" si="46"/>
        <v>11</v>
      </c>
      <c r="AG165" s="48" t="str">
        <f t="shared" si="40"/>
        <v>65_11</v>
      </c>
      <c r="AH165" s="48">
        <v>37.130000000000003</v>
      </c>
      <c r="AI165" s="483"/>
      <c r="AJ165" s="48">
        <v>65</v>
      </c>
      <c r="AK165" s="48">
        <v>11</v>
      </c>
      <c r="AL165" s="48">
        <v>56</v>
      </c>
      <c r="AM165" s="48">
        <f t="shared" si="47"/>
        <v>11</v>
      </c>
      <c r="AN165" s="48" t="s">
        <v>506</v>
      </c>
      <c r="AO165" s="48" t="str">
        <f t="shared" si="41"/>
        <v>65_11</v>
      </c>
      <c r="AP165" s="50">
        <f t="shared" si="48"/>
        <v>36.049999999999997</v>
      </c>
      <c r="AQ165" s="50">
        <f t="shared" si="49"/>
        <v>37.130000000000003</v>
      </c>
      <c r="AR165" s="469">
        <f t="shared" si="42"/>
        <v>37.130000000000003</v>
      </c>
      <c r="AS165" s="5"/>
      <c r="AT165" s="5"/>
      <c r="AU165" s="5"/>
      <c r="AV165" s="5"/>
      <c r="AW165" s="5"/>
      <c r="AX165" s="6"/>
    </row>
    <row r="166" spans="1:50" x14ac:dyDescent="0.15">
      <c r="A166" s="48">
        <v>65</v>
      </c>
      <c r="B166" s="48">
        <v>12</v>
      </c>
      <c r="C166" s="48">
        <v>57</v>
      </c>
      <c r="D166" s="48">
        <f t="shared" si="43"/>
        <v>12</v>
      </c>
      <c r="E166" s="48" t="str">
        <f t="shared" si="44"/>
        <v>65_12</v>
      </c>
      <c r="F166" s="54">
        <v>33.17</v>
      </c>
      <c r="G166" s="48"/>
      <c r="H166" s="48">
        <v>65</v>
      </c>
      <c r="I166" s="48">
        <v>13</v>
      </c>
      <c r="J166" s="48">
        <v>58</v>
      </c>
      <c r="K166" s="48">
        <f t="shared" si="38"/>
        <v>13</v>
      </c>
      <c r="L166" s="48" t="str">
        <f t="shared" si="39"/>
        <v>65_13</v>
      </c>
      <c r="M166" s="54">
        <v>34.78</v>
      </c>
      <c r="N166" s="5"/>
      <c r="O166" s="48">
        <v>65</v>
      </c>
      <c r="P166" s="48">
        <v>12</v>
      </c>
      <c r="Q166" s="48">
        <v>57</v>
      </c>
      <c r="R166" s="48">
        <f t="shared" si="50"/>
        <v>12</v>
      </c>
      <c r="S166" s="48" t="str">
        <f t="shared" si="51"/>
        <v>65_12</v>
      </c>
      <c r="T166" s="54">
        <v>35.36</v>
      </c>
      <c r="U166" s="5"/>
      <c r="V166" s="48">
        <v>65</v>
      </c>
      <c r="W166" s="48">
        <v>12</v>
      </c>
      <c r="X166" s="48">
        <v>57</v>
      </c>
      <c r="Y166" s="48">
        <f t="shared" si="45"/>
        <v>12</v>
      </c>
      <c r="Z166" s="48" t="str">
        <f t="shared" si="52"/>
        <v>65_12</v>
      </c>
      <c r="AA166" s="54">
        <v>36.51</v>
      </c>
      <c r="AB166" s="483"/>
      <c r="AC166" s="48">
        <v>65</v>
      </c>
      <c r="AD166" s="48">
        <v>12</v>
      </c>
      <c r="AE166" s="48">
        <v>57</v>
      </c>
      <c r="AF166" s="48">
        <f t="shared" si="46"/>
        <v>12</v>
      </c>
      <c r="AG166" s="48" t="str">
        <f t="shared" si="40"/>
        <v>65_12</v>
      </c>
      <c r="AH166" s="48">
        <v>37.61</v>
      </c>
      <c r="AI166" s="483"/>
      <c r="AJ166" s="48">
        <v>65</v>
      </c>
      <c r="AK166" s="48">
        <v>12</v>
      </c>
      <c r="AL166" s="48">
        <v>57</v>
      </c>
      <c r="AM166" s="48">
        <f t="shared" si="47"/>
        <v>12</v>
      </c>
      <c r="AN166" s="48" t="s">
        <v>507</v>
      </c>
      <c r="AO166" s="48" t="str">
        <f t="shared" si="41"/>
        <v>65_12</v>
      </c>
      <c r="AP166" s="50">
        <f t="shared" si="48"/>
        <v>36.51</v>
      </c>
      <c r="AQ166" s="50">
        <f t="shared" si="49"/>
        <v>37.61</v>
      </c>
      <c r="AR166" s="469">
        <f t="shared" si="42"/>
        <v>37.61</v>
      </c>
      <c r="AS166" s="5"/>
      <c r="AT166" s="5"/>
      <c r="AU166" s="5"/>
      <c r="AV166" s="5"/>
      <c r="AW166" s="5"/>
      <c r="AX166" s="6"/>
    </row>
    <row r="167" spans="1:50" x14ac:dyDescent="0.15">
      <c r="A167" s="48">
        <v>65</v>
      </c>
      <c r="B167" s="48">
        <v>13</v>
      </c>
      <c r="C167" s="48">
        <v>58</v>
      </c>
      <c r="D167" s="48">
        <f t="shared" si="43"/>
        <v>13</v>
      </c>
      <c r="E167" s="48" t="str">
        <f t="shared" si="44"/>
        <v>65_13</v>
      </c>
      <c r="F167" s="54">
        <v>33.6</v>
      </c>
      <c r="G167" s="48"/>
      <c r="H167" s="48">
        <v>65</v>
      </c>
      <c r="I167" s="48">
        <v>14</v>
      </c>
      <c r="J167" s="48">
        <v>59</v>
      </c>
      <c r="K167" s="48">
        <f t="shared" si="38"/>
        <v>14</v>
      </c>
      <c r="L167" s="48" t="str">
        <f t="shared" si="39"/>
        <v>65_14</v>
      </c>
      <c r="M167" s="54">
        <v>35.24</v>
      </c>
      <c r="N167" s="5"/>
      <c r="O167" s="48">
        <v>65</v>
      </c>
      <c r="P167" s="48">
        <v>13</v>
      </c>
      <c r="Q167" s="48">
        <v>58</v>
      </c>
      <c r="R167" s="48">
        <f t="shared" si="50"/>
        <v>13</v>
      </c>
      <c r="S167" s="48" t="str">
        <f t="shared" si="51"/>
        <v>65_13</v>
      </c>
      <c r="T167" s="54">
        <v>35.82</v>
      </c>
      <c r="U167" s="5"/>
      <c r="V167" s="48">
        <v>65</v>
      </c>
      <c r="W167" s="48">
        <v>13</v>
      </c>
      <c r="X167" s="48">
        <v>58</v>
      </c>
      <c r="Y167" s="48">
        <f t="shared" si="45"/>
        <v>13</v>
      </c>
      <c r="Z167" s="48" t="str">
        <f t="shared" si="52"/>
        <v>65_13</v>
      </c>
      <c r="AA167" s="54">
        <v>36.99</v>
      </c>
      <c r="AB167" s="483"/>
      <c r="AC167" s="48">
        <v>65</v>
      </c>
      <c r="AD167" s="48">
        <v>13</v>
      </c>
      <c r="AE167" s="48">
        <v>58</v>
      </c>
      <c r="AF167" s="48">
        <f t="shared" si="46"/>
        <v>13</v>
      </c>
      <c r="AG167" s="48" t="str">
        <f t="shared" si="40"/>
        <v>65_13</v>
      </c>
      <c r="AH167" s="48">
        <v>38.1</v>
      </c>
      <c r="AI167" s="483"/>
      <c r="AJ167" s="48">
        <v>65</v>
      </c>
      <c r="AK167" s="48">
        <v>13</v>
      </c>
      <c r="AL167" s="48">
        <v>58</v>
      </c>
      <c r="AM167" s="48">
        <f t="shared" si="47"/>
        <v>13</v>
      </c>
      <c r="AN167" s="48" t="s">
        <v>508</v>
      </c>
      <c r="AO167" s="48" t="str">
        <f t="shared" si="41"/>
        <v>65_13</v>
      </c>
      <c r="AP167" s="50">
        <f t="shared" si="48"/>
        <v>36.99</v>
      </c>
      <c r="AQ167" s="50">
        <f t="shared" si="49"/>
        <v>38.1</v>
      </c>
      <c r="AR167" s="469">
        <f t="shared" si="42"/>
        <v>38.1</v>
      </c>
      <c r="AS167" s="5"/>
      <c r="AT167" s="5"/>
      <c r="AU167" s="5"/>
      <c r="AV167" s="5"/>
      <c r="AW167" s="5"/>
      <c r="AX167" s="6"/>
    </row>
    <row r="168" spans="1:50" x14ac:dyDescent="0.15">
      <c r="A168" s="48">
        <v>65</v>
      </c>
      <c r="B168" s="48">
        <v>14</v>
      </c>
      <c r="C168" s="48">
        <v>59</v>
      </c>
      <c r="D168" s="48">
        <f t="shared" si="43"/>
        <v>14</v>
      </c>
      <c r="E168" s="48" t="str">
        <f t="shared" si="44"/>
        <v>65_14</v>
      </c>
      <c r="F168" s="54">
        <v>34.049999999999997</v>
      </c>
      <c r="G168" s="48"/>
      <c r="H168" s="48">
        <v>65</v>
      </c>
      <c r="I168" s="48">
        <v>15</v>
      </c>
      <c r="J168" s="48">
        <v>60</v>
      </c>
      <c r="K168" s="48">
        <f t="shared" si="38"/>
        <v>15</v>
      </c>
      <c r="L168" s="48" t="str">
        <f t="shared" si="39"/>
        <v>65_15</v>
      </c>
      <c r="M168" s="54">
        <v>35.68</v>
      </c>
      <c r="N168" s="5"/>
      <c r="O168" s="48">
        <v>65</v>
      </c>
      <c r="P168" s="48">
        <v>14</v>
      </c>
      <c r="Q168" s="48">
        <v>59</v>
      </c>
      <c r="R168" s="48">
        <f t="shared" si="50"/>
        <v>14</v>
      </c>
      <c r="S168" s="48" t="str">
        <f t="shared" si="51"/>
        <v>65_14</v>
      </c>
      <c r="T168" s="54">
        <v>36.299999999999997</v>
      </c>
      <c r="U168" s="5"/>
      <c r="V168" s="48">
        <v>65</v>
      </c>
      <c r="W168" s="48">
        <v>14</v>
      </c>
      <c r="X168" s="48">
        <v>59</v>
      </c>
      <c r="Y168" s="48">
        <f t="shared" si="45"/>
        <v>14</v>
      </c>
      <c r="Z168" s="48" t="str">
        <f t="shared" si="52"/>
        <v>65_14</v>
      </c>
      <c r="AA168" s="54">
        <v>37.479999999999997</v>
      </c>
      <c r="AB168" s="483"/>
      <c r="AC168" s="48">
        <v>65</v>
      </c>
      <c r="AD168" s="48">
        <v>14</v>
      </c>
      <c r="AE168" s="48">
        <v>59</v>
      </c>
      <c r="AF168" s="48">
        <f t="shared" si="46"/>
        <v>14</v>
      </c>
      <c r="AG168" s="48" t="str">
        <f t="shared" si="40"/>
        <v>65_14</v>
      </c>
      <c r="AH168" s="48">
        <v>38.6</v>
      </c>
      <c r="AI168" s="483"/>
      <c r="AJ168" s="48">
        <v>65</v>
      </c>
      <c r="AK168" s="48">
        <v>14</v>
      </c>
      <c r="AL168" s="48">
        <v>59</v>
      </c>
      <c r="AM168" s="48">
        <f t="shared" si="47"/>
        <v>14</v>
      </c>
      <c r="AN168" s="48" t="s">
        <v>509</v>
      </c>
      <c r="AO168" s="48" t="str">
        <f t="shared" si="41"/>
        <v>65_14</v>
      </c>
      <c r="AP168" s="50">
        <f t="shared" si="48"/>
        <v>37.479999999999997</v>
      </c>
      <c r="AQ168" s="50">
        <f t="shared" si="49"/>
        <v>38.6</v>
      </c>
      <c r="AR168" s="469">
        <f t="shared" si="42"/>
        <v>38.6</v>
      </c>
      <c r="AS168" s="5"/>
      <c r="AT168" s="5"/>
      <c r="AU168" s="5"/>
      <c r="AV168" s="5"/>
      <c r="AW168" s="5"/>
      <c r="AX168" s="6"/>
    </row>
    <row r="169" spans="1:50" x14ac:dyDescent="0.15">
      <c r="A169" s="48">
        <v>65</v>
      </c>
      <c r="B169" s="48">
        <v>15</v>
      </c>
      <c r="C169" s="48">
        <v>60</v>
      </c>
      <c r="D169" s="48">
        <f t="shared" si="43"/>
        <v>15</v>
      </c>
      <c r="E169" s="48" t="str">
        <f t="shared" si="44"/>
        <v>65_15</v>
      </c>
      <c r="F169" s="54">
        <v>34.479999999999997</v>
      </c>
      <c r="G169" s="48"/>
      <c r="H169" s="48">
        <v>70</v>
      </c>
      <c r="I169" s="48" t="s">
        <v>35</v>
      </c>
      <c r="J169" s="48">
        <v>44</v>
      </c>
      <c r="K169" s="48" t="str">
        <f t="shared" si="38"/>
        <v>Aanloopperiodiek_0</v>
      </c>
      <c r="L169" s="48" t="str">
        <f t="shared" si="39"/>
        <v>70_Aanloopperiodiek_0</v>
      </c>
      <c r="M169" s="54">
        <v>28.56</v>
      </c>
      <c r="N169" s="5"/>
      <c r="O169" s="48">
        <v>65</v>
      </c>
      <c r="P169" s="48">
        <v>15</v>
      </c>
      <c r="Q169" s="48">
        <v>60</v>
      </c>
      <c r="R169" s="48">
        <f t="shared" si="50"/>
        <v>15</v>
      </c>
      <c r="S169" s="48" t="str">
        <f t="shared" si="51"/>
        <v>65_15</v>
      </c>
      <c r="T169" s="54">
        <v>37.76</v>
      </c>
      <c r="U169" s="5"/>
      <c r="V169" s="48">
        <v>65</v>
      </c>
      <c r="W169" s="48">
        <v>15</v>
      </c>
      <c r="X169" s="48">
        <v>60</v>
      </c>
      <c r="Y169" s="48">
        <f t="shared" si="45"/>
        <v>15</v>
      </c>
      <c r="Z169" s="48" t="str">
        <f t="shared" si="52"/>
        <v>65_15</v>
      </c>
      <c r="AA169" s="54">
        <v>37.950000000000003</v>
      </c>
      <c r="AB169" s="483"/>
      <c r="AC169" s="48">
        <v>65</v>
      </c>
      <c r="AD169" s="48">
        <v>15</v>
      </c>
      <c r="AE169" s="48">
        <v>60</v>
      </c>
      <c r="AF169" s="48">
        <f t="shared" si="46"/>
        <v>15</v>
      </c>
      <c r="AG169" s="48" t="str">
        <f t="shared" si="40"/>
        <v>65_15</v>
      </c>
      <c r="AH169" s="48">
        <v>39.090000000000003</v>
      </c>
      <c r="AI169" s="483"/>
      <c r="AJ169" s="48">
        <v>65</v>
      </c>
      <c r="AK169" s="48">
        <v>15</v>
      </c>
      <c r="AL169" s="48">
        <v>60</v>
      </c>
      <c r="AM169" s="48">
        <f t="shared" si="47"/>
        <v>15</v>
      </c>
      <c r="AN169" s="48" t="s">
        <v>510</v>
      </c>
      <c r="AO169" s="48" t="str">
        <f t="shared" si="41"/>
        <v>65_15</v>
      </c>
      <c r="AP169" s="50">
        <f t="shared" si="48"/>
        <v>37.950000000000003</v>
      </c>
      <c r="AQ169" s="50">
        <f t="shared" si="49"/>
        <v>39.090000000000003</v>
      </c>
      <c r="AR169" s="469">
        <f t="shared" si="42"/>
        <v>39.090000000000003</v>
      </c>
      <c r="AS169" s="5"/>
      <c r="AT169" s="5"/>
      <c r="AU169" s="5"/>
      <c r="AV169" s="5"/>
      <c r="AW169" s="5"/>
      <c r="AX169" s="6"/>
    </row>
    <row r="170" spans="1:50" x14ac:dyDescent="0.15">
      <c r="A170" s="48">
        <v>70</v>
      </c>
      <c r="B170" s="48" t="s">
        <v>35</v>
      </c>
      <c r="C170" s="48">
        <v>44</v>
      </c>
      <c r="D170" s="48" t="str">
        <f t="shared" si="43"/>
        <v>Aanloopperiodiek_0</v>
      </c>
      <c r="E170" s="48" t="str">
        <f t="shared" si="44"/>
        <v>70_Aanloopperiodiek_0</v>
      </c>
      <c r="F170" s="54">
        <v>27.6</v>
      </c>
      <c r="G170" s="48"/>
      <c r="H170" s="48">
        <v>70</v>
      </c>
      <c r="I170" s="48" t="s">
        <v>36</v>
      </c>
      <c r="J170" s="48">
        <v>46</v>
      </c>
      <c r="K170" s="48" t="str">
        <f t="shared" si="38"/>
        <v>Aanloopperiodiek_1</v>
      </c>
      <c r="L170" s="48" t="str">
        <f t="shared" si="39"/>
        <v>70_Aanloopperiodiek_1</v>
      </c>
      <c r="M170" s="54">
        <v>29.43</v>
      </c>
      <c r="N170" s="5"/>
      <c r="O170" s="48">
        <v>70</v>
      </c>
      <c r="P170" s="48" t="s">
        <v>35</v>
      </c>
      <c r="Q170" s="48">
        <v>44</v>
      </c>
      <c r="R170" s="48" t="str">
        <f t="shared" si="50"/>
        <v>Aanloopperiodiek_0</v>
      </c>
      <c r="S170" s="48" t="str">
        <f t="shared" si="51"/>
        <v>70_Aanloopperiodiek_0</v>
      </c>
      <c r="T170" s="54">
        <v>29.42</v>
      </c>
      <c r="U170" s="5"/>
      <c r="V170" s="48">
        <v>70</v>
      </c>
      <c r="W170" s="48" t="s">
        <v>35</v>
      </c>
      <c r="X170" s="48">
        <v>44</v>
      </c>
      <c r="Y170" s="48" t="str">
        <f t="shared" si="45"/>
        <v>Aanloopperiodiek_0</v>
      </c>
      <c r="Z170" s="48" t="str">
        <f t="shared" si="52"/>
        <v>70_Aanloopperiodiek_0</v>
      </c>
      <c r="AA170" s="54">
        <v>30.38</v>
      </c>
      <c r="AB170" s="483"/>
      <c r="AC170" s="48">
        <v>70</v>
      </c>
      <c r="AD170" s="48" t="s">
        <v>35</v>
      </c>
      <c r="AE170" s="48">
        <v>44</v>
      </c>
      <c r="AF170" s="48" t="str">
        <f t="shared" si="46"/>
        <v>Aanloopperiodiek_0</v>
      </c>
      <c r="AG170" s="48" t="str">
        <f t="shared" si="40"/>
        <v>70_Aanloopperiodiek_0</v>
      </c>
      <c r="AH170" s="48">
        <v>31.29</v>
      </c>
      <c r="AI170" s="483"/>
      <c r="AJ170" s="48">
        <v>70</v>
      </c>
      <c r="AK170" s="48" t="s">
        <v>35</v>
      </c>
      <c r="AL170" s="48">
        <v>44</v>
      </c>
      <c r="AM170" s="48" t="str">
        <f t="shared" si="47"/>
        <v>Aanloopperiodiek_0</v>
      </c>
      <c r="AN170" s="48" t="s">
        <v>511</v>
      </c>
      <c r="AO170" s="48" t="str">
        <f t="shared" si="41"/>
        <v>70_Aanloopperiodiek_0</v>
      </c>
      <c r="AP170" s="50">
        <f t="shared" si="48"/>
        <v>30.38</v>
      </c>
      <c r="AQ170" s="50">
        <f t="shared" si="49"/>
        <v>31.29</v>
      </c>
      <c r="AR170" s="469">
        <f t="shared" si="42"/>
        <v>31.29</v>
      </c>
      <c r="AS170" s="5"/>
      <c r="AT170" s="5"/>
      <c r="AU170" s="5"/>
      <c r="AV170" s="5"/>
      <c r="AW170" s="5"/>
      <c r="AX170" s="6"/>
    </row>
    <row r="171" spans="1:50" x14ac:dyDescent="0.15">
      <c r="A171" s="48">
        <v>70</v>
      </c>
      <c r="B171" s="48" t="s">
        <v>36</v>
      </c>
      <c r="C171" s="48">
        <v>46</v>
      </c>
      <c r="D171" s="48" t="str">
        <f t="shared" si="43"/>
        <v>Aanloopperiodiek_1</v>
      </c>
      <c r="E171" s="48" t="str">
        <f t="shared" si="44"/>
        <v>70_Aanloopperiodiek_1</v>
      </c>
      <c r="F171" s="54">
        <v>28.43</v>
      </c>
      <c r="G171" s="48"/>
      <c r="H171" s="48">
        <v>70</v>
      </c>
      <c r="I171" s="48">
        <v>0</v>
      </c>
      <c r="J171" s="48">
        <v>48</v>
      </c>
      <c r="K171" s="48">
        <f t="shared" si="38"/>
        <v>0</v>
      </c>
      <c r="L171" s="48" t="str">
        <f t="shared" si="39"/>
        <v>70_0</v>
      </c>
      <c r="M171" s="54">
        <v>30.32</v>
      </c>
      <c r="N171" s="5"/>
      <c r="O171" s="48">
        <v>70</v>
      </c>
      <c r="P171" s="48" t="s">
        <v>36</v>
      </c>
      <c r="Q171" s="48">
        <v>46</v>
      </c>
      <c r="R171" s="48" t="str">
        <f t="shared" si="50"/>
        <v>Aanloopperiodiek_1</v>
      </c>
      <c r="S171" s="48" t="str">
        <f t="shared" si="51"/>
        <v>70_Aanloopperiodiek_1</v>
      </c>
      <c r="T171" s="54">
        <v>30.31</v>
      </c>
      <c r="U171" s="5"/>
      <c r="V171" s="48">
        <v>70</v>
      </c>
      <c r="W171" s="48" t="s">
        <v>36</v>
      </c>
      <c r="X171" s="48">
        <v>46</v>
      </c>
      <c r="Y171" s="48" t="str">
        <f t="shared" si="45"/>
        <v>Aanloopperiodiek_1</v>
      </c>
      <c r="Z171" s="48" t="str">
        <f t="shared" si="52"/>
        <v>70_Aanloopperiodiek_1</v>
      </c>
      <c r="AA171" s="54">
        <v>31.29</v>
      </c>
      <c r="AB171" s="483"/>
      <c r="AC171" s="48">
        <v>70</v>
      </c>
      <c r="AD171" s="48" t="s">
        <v>36</v>
      </c>
      <c r="AE171" s="48">
        <v>46</v>
      </c>
      <c r="AF171" s="48" t="str">
        <f t="shared" si="46"/>
        <v>Aanloopperiodiek_1</v>
      </c>
      <c r="AG171" s="48" t="str">
        <f t="shared" si="40"/>
        <v>70_Aanloopperiodiek_1</v>
      </c>
      <c r="AH171" s="48">
        <v>32.229999999999997</v>
      </c>
      <c r="AI171" s="483"/>
      <c r="AJ171" s="48">
        <v>70</v>
      </c>
      <c r="AK171" s="48" t="s">
        <v>36</v>
      </c>
      <c r="AL171" s="48">
        <v>46</v>
      </c>
      <c r="AM171" s="48" t="str">
        <f t="shared" si="47"/>
        <v>Aanloopperiodiek_1</v>
      </c>
      <c r="AN171" s="48" t="s">
        <v>512</v>
      </c>
      <c r="AO171" s="48" t="str">
        <f t="shared" si="41"/>
        <v>70_Aanloopperiodiek_1</v>
      </c>
      <c r="AP171" s="50">
        <f t="shared" si="48"/>
        <v>31.29</v>
      </c>
      <c r="AQ171" s="50">
        <f t="shared" si="49"/>
        <v>32.229999999999997</v>
      </c>
      <c r="AR171" s="469">
        <f t="shared" si="42"/>
        <v>32.229999999999997</v>
      </c>
      <c r="AS171" s="5"/>
      <c r="AT171" s="5"/>
      <c r="AU171" s="5"/>
      <c r="AV171" s="5"/>
      <c r="AW171" s="5"/>
      <c r="AX171" s="6"/>
    </row>
    <row r="172" spans="1:50" x14ac:dyDescent="0.15">
      <c r="A172" s="48">
        <v>70</v>
      </c>
      <c r="B172" s="48">
        <v>0</v>
      </c>
      <c r="C172" s="48">
        <v>48</v>
      </c>
      <c r="D172" s="48">
        <f t="shared" si="43"/>
        <v>0</v>
      </c>
      <c r="E172" s="48" t="str">
        <f t="shared" si="44"/>
        <v>70_0</v>
      </c>
      <c r="F172" s="54">
        <v>29.29</v>
      </c>
      <c r="G172" s="48"/>
      <c r="H172" s="48">
        <v>70</v>
      </c>
      <c r="I172" s="48">
        <v>1</v>
      </c>
      <c r="J172" s="48">
        <v>50</v>
      </c>
      <c r="K172" s="48">
        <f t="shared" si="38"/>
        <v>1</v>
      </c>
      <c r="L172" s="48" t="str">
        <f t="shared" si="39"/>
        <v>70_1</v>
      </c>
      <c r="M172" s="54">
        <v>31.21</v>
      </c>
      <c r="N172" s="5"/>
      <c r="O172" s="48">
        <v>70</v>
      </c>
      <c r="P172" s="48">
        <v>0</v>
      </c>
      <c r="Q172" s="48">
        <v>48</v>
      </c>
      <c r="R172" s="48">
        <f t="shared" si="50"/>
        <v>0</v>
      </c>
      <c r="S172" s="48" t="str">
        <f t="shared" si="51"/>
        <v>70_0</v>
      </c>
      <c r="T172" s="54">
        <v>31.23</v>
      </c>
      <c r="U172" s="5"/>
      <c r="V172" s="48">
        <v>70</v>
      </c>
      <c r="W172" s="48">
        <v>0</v>
      </c>
      <c r="X172" s="48">
        <v>48</v>
      </c>
      <c r="Y172" s="48">
        <f t="shared" si="45"/>
        <v>0</v>
      </c>
      <c r="Z172" s="48" t="str">
        <f t="shared" si="52"/>
        <v>70_0</v>
      </c>
      <c r="AA172" s="54">
        <v>32.24</v>
      </c>
      <c r="AB172" s="483"/>
      <c r="AC172" s="48">
        <v>70</v>
      </c>
      <c r="AD172" s="48">
        <v>0</v>
      </c>
      <c r="AE172" s="48">
        <v>48</v>
      </c>
      <c r="AF172" s="48">
        <f t="shared" si="46"/>
        <v>0</v>
      </c>
      <c r="AG172" s="48" t="str">
        <f t="shared" si="40"/>
        <v>70_0</v>
      </c>
      <c r="AH172" s="48">
        <v>33.21</v>
      </c>
      <c r="AI172" s="483"/>
      <c r="AJ172" s="48">
        <v>70</v>
      </c>
      <c r="AK172" s="48">
        <v>0</v>
      </c>
      <c r="AL172" s="48">
        <v>48</v>
      </c>
      <c r="AM172" s="48">
        <f t="shared" si="47"/>
        <v>0</v>
      </c>
      <c r="AN172" s="48" t="s">
        <v>513</v>
      </c>
      <c r="AO172" s="48" t="str">
        <f t="shared" si="41"/>
        <v>70_0</v>
      </c>
      <c r="AP172" s="50">
        <f t="shared" si="48"/>
        <v>32.24</v>
      </c>
      <c r="AQ172" s="50">
        <f t="shared" si="49"/>
        <v>33.21</v>
      </c>
      <c r="AR172" s="469">
        <f t="shared" si="42"/>
        <v>33.21</v>
      </c>
      <c r="AS172" s="5"/>
      <c r="AT172" s="5"/>
      <c r="AU172" s="5"/>
      <c r="AV172" s="5"/>
      <c r="AW172" s="5"/>
      <c r="AX172" s="6"/>
    </row>
    <row r="173" spans="1:50" x14ac:dyDescent="0.15">
      <c r="A173" s="48">
        <v>70</v>
      </c>
      <c r="B173" s="48">
        <v>1</v>
      </c>
      <c r="C173" s="48">
        <v>50</v>
      </c>
      <c r="D173" s="48">
        <f t="shared" si="43"/>
        <v>1</v>
      </c>
      <c r="E173" s="48" t="str">
        <f t="shared" si="44"/>
        <v>70_1</v>
      </c>
      <c r="F173" s="54">
        <v>30.16</v>
      </c>
      <c r="G173" s="48"/>
      <c r="H173" s="48">
        <v>70</v>
      </c>
      <c r="I173" s="48">
        <v>2</v>
      </c>
      <c r="J173" s="48">
        <v>51</v>
      </c>
      <c r="K173" s="48">
        <f t="shared" si="38"/>
        <v>2</v>
      </c>
      <c r="L173" s="48" t="str">
        <f t="shared" si="39"/>
        <v>70_2</v>
      </c>
      <c r="M173" s="54">
        <v>31.67</v>
      </c>
      <c r="N173" s="5"/>
      <c r="O173" s="48">
        <v>70</v>
      </c>
      <c r="P173" s="48">
        <v>1</v>
      </c>
      <c r="Q173" s="48">
        <v>50</v>
      </c>
      <c r="R173" s="48">
        <f t="shared" si="50"/>
        <v>1</v>
      </c>
      <c r="S173" s="48" t="str">
        <f t="shared" si="51"/>
        <v>70_1</v>
      </c>
      <c r="T173" s="54">
        <v>32.15</v>
      </c>
      <c r="U173" s="5"/>
      <c r="V173" s="48">
        <v>70</v>
      </c>
      <c r="W173" s="48">
        <v>1</v>
      </c>
      <c r="X173" s="48">
        <v>50</v>
      </c>
      <c r="Y173" s="48">
        <f t="shared" si="45"/>
        <v>1</v>
      </c>
      <c r="Z173" s="48" t="str">
        <f t="shared" si="52"/>
        <v>70_1</v>
      </c>
      <c r="AA173" s="54">
        <v>33.19</v>
      </c>
      <c r="AB173" s="483"/>
      <c r="AC173" s="48">
        <v>70</v>
      </c>
      <c r="AD173" s="48">
        <v>1</v>
      </c>
      <c r="AE173" s="48">
        <v>50</v>
      </c>
      <c r="AF173" s="48">
        <f t="shared" si="46"/>
        <v>1</v>
      </c>
      <c r="AG173" s="48" t="str">
        <f t="shared" si="40"/>
        <v>70_1</v>
      </c>
      <c r="AH173" s="48">
        <v>34.19</v>
      </c>
      <c r="AI173" s="483"/>
      <c r="AJ173" s="48">
        <v>70</v>
      </c>
      <c r="AK173" s="48">
        <v>1</v>
      </c>
      <c r="AL173" s="48">
        <v>50</v>
      </c>
      <c r="AM173" s="48">
        <f t="shared" si="47"/>
        <v>1</v>
      </c>
      <c r="AN173" s="48" t="s">
        <v>514</v>
      </c>
      <c r="AO173" s="48" t="str">
        <f t="shared" si="41"/>
        <v>70_1</v>
      </c>
      <c r="AP173" s="50">
        <f t="shared" si="48"/>
        <v>33.19</v>
      </c>
      <c r="AQ173" s="50">
        <f t="shared" si="49"/>
        <v>34.19</v>
      </c>
      <c r="AR173" s="469">
        <f t="shared" si="42"/>
        <v>34.19</v>
      </c>
      <c r="AS173" s="5"/>
      <c r="AT173" s="5"/>
      <c r="AU173" s="5"/>
      <c r="AV173" s="5"/>
      <c r="AW173" s="5"/>
      <c r="AX173" s="6"/>
    </row>
    <row r="174" spans="1:50" x14ac:dyDescent="0.15">
      <c r="A174" s="48">
        <v>70</v>
      </c>
      <c r="B174" s="48">
        <v>2</v>
      </c>
      <c r="C174" s="48">
        <v>51</v>
      </c>
      <c r="D174" s="48">
        <f t="shared" si="43"/>
        <v>2</v>
      </c>
      <c r="E174" s="48" t="str">
        <f t="shared" si="44"/>
        <v>70_2</v>
      </c>
      <c r="F174" s="54">
        <v>30.6</v>
      </c>
      <c r="G174" s="48"/>
      <c r="H174" s="48">
        <v>70</v>
      </c>
      <c r="I174" s="48">
        <v>3</v>
      </c>
      <c r="J174" s="48">
        <v>52</v>
      </c>
      <c r="K174" s="48">
        <f t="shared" si="38"/>
        <v>3</v>
      </c>
      <c r="L174" s="48" t="str">
        <f t="shared" si="39"/>
        <v>70_3</v>
      </c>
      <c r="M174" s="54">
        <v>32.1</v>
      </c>
      <c r="N174" s="5"/>
      <c r="O174" s="48">
        <v>70</v>
      </c>
      <c r="P174" s="48">
        <v>2</v>
      </c>
      <c r="Q174" s="48">
        <v>51</v>
      </c>
      <c r="R174" s="48">
        <f t="shared" si="50"/>
        <v>2</v>
      </c>
      <c r="S174" s="48" t="str">
        <f t="shared" si="51"/>
        <v>70_2</v>
      </c>
      <c r="T174" s="54">
        <v>32.619999999999997</v>
      </c>
      <c r="U174" s="5"/>
      <c r="V174" s="48">
        <v>70</v>
      </c>
      <c r="W174" s="48">
        <v>2</v>
      </c>
      <c r="X174" s="48">
        <v>51</v>
      </c>
      <c r="Y174" s="48">
        <f t="shared" si="45"/>
        <v>2</v>
      </c>
      <c r="Z174" s="48" t="str">
        <f t="shared" si="52"/>
        <v>70_2</v>
      </c>
      <c r="AA174" s="54">
        <v>33.68</v>
      </c>
      <c r="AB174" s="483"/>
      <c r="AC174" s="48">
        <v>70</v>
      </c>
      <c r="AD174" s="48">
        <v>2</v>
      </c>
      <c r="AE174" s="48">
        <v>51</v>
      </c>
      <c r="AF174" s="48">
        <f t="shared" si="46"/>
        <v>2</v>
      </c>
      <c r="AG174" s="48" t="str">
        <f t="shared" si="40"/>
        <v>70_2</v>
      </c>
      <c r="AH174" s="48">
        <v>34.69</v>
      </c>
      <c r="AI174" s="483"/>
      <c r="AJ174" s="48">
        <v>70</v>
      </c>
      <c r="AK174" s="48">
        <v>2</v>
      </c>
      <c r="AL174" s="48">
        <v>51</v>
      </c>
      <c r="AM174" s="48">
        <f t="shared" si="47"/>
        <v>2</v>
      </c>
      <c r="AN174" s="48" t="s">
        <v>515</v>
      </c>
      <c r="AO174" s="48" t="str">
        <f t="shared" si="41"/>
        <v>70_2</v>
      </c>
      <c r="AP174" s="50">
        <f t="shared" si="48"/>
        <v>33.68</v>
      </c>
      <c r="AQ174" s="50">
        <f t="shared" si="49"/>
        <v>34.69</v>
      </c>
      <c r="AR174" s="469">
        <f t="shared" si="42"/>
        <v>34.69</v>
      </c>
      <c r="AS174" s="5"/>
      <c r="AT174" s="5"/>
      <c r="AU174" s="5"/>
      <c r="AV174" s="5"/>
      <c r="AW174" s="5"/>
      <c r="AX174" s="6"/>
    </row>
    <row r="175" spans="1:50" x14ac:dyDescent="0.15">
      <c r="A175" s="48">
        <v>70</v>
      </c>
      <c r="B175" s="48">
        <v>3</v>
      </c>
      <c r="C175" s="48">
        <v>52</v>
      </c>
      <c r="D175" s="48">
        <f t="shared" si="43"/>
        <v>3</v>
      </c>
      <c r="E175" s="48" t="str">
        <f t="shared" si="44"/>
        <v>70_3</v>
      </c>
      <c r="F175" s="54">
        <v>31.02</v>
      </c>
      <c r="G175" s="48"/>
      <c r="H175" s="48">
        <v>70</v>
      </c>
      <c r="I175" s="48">
        <v>4</v>
      </c>
      <c r="J175" s="48">
        <v>53</v>
      </c>
      <c r="K175" s="48">
        <f t="shared" si="38"/>
        <v>4</v>
      </c>
      <c r="L175" s="48" t="str">
        <f t="shared" si="39"/>
        <v>70_4</v>
      </c>
      <c r="M175" s="54">
        <v>32.56</v>
      </c>
      <c r="N175" s="5"/>
      <c r="O175" s="48">
        <v>70</v>
      </c>
      <c r="P175" s="48">
        <v>3</v>
      </c>
      <c r="Q175" s="48">
        <v>52</v>
      </c>
      <c r="R175" s="48">
        <f t="shared" si="50"/>
        <v>3</v>
      </c>
      <c r="S175" s="48" t="str">
        <f t="shared" si="51"/>
        <v>70_3</v>
      </c>
      <c r="T175" s="54">
        <v>33.07</v>
      </c>
      <c r="U175" s="5"/>
      <c r="V175" s="48">
        <v>70</v>
      </c>
      <c r="W175" s="48">
        <v>3</v>
      </c>
      <c r="X175" s="48">
        <v>52</v>
      </c>
      <c r="Y175" s="48">
        <f t="shared" si="45"/>
        <v>3</v>
      </c>
      <c r="Z175" s="48" t="str">
        <f t="shared" si="52"/>
        <v>70_3</v>
      </c>
      <c r="AA175" s="54">
        <v>34.14</v>
      </c>
      <c r="AB175" s="483"/>
      <c r="AC175" s="48">
        <v>70</v>
      </c>
      <c r="AD175" s="48">
        <v>3</v>
      </c>
      <c r="AE175" s="48">
        <v>52</v>
      </c>
      <c r="AF175" s="48">
        <f t="shared" si="46"/>
        <v>3</v>
      </c>
      <c r="AG175" s="48" t="str">
        <f t="shared" si="40"/>
        <v>70_3</v>
      </c>
      <c r="AH175" s="48">
        <v>35.159999999999997</v>
      </c>
      <c r="AI175" s="483"/>
      <c r="AJ175" s="48">
        <v>70</v>
      </c>
      <c r="AK175" s="48">
        <v>3</v>
      </c>
      <c r="AL175" s="48">
        <v>52</v>
      </c>
      <c r="AM175" s="48">
        <f t="shared" si="47"/>
        <v>3</v>
      </c>
      <c r="AN175" s="48" t="s">
        <v>516</v>
      </c>
      <c r="AO175" s="48" t="str">
        <f t="shared" si="41"/>
        <v>70_3</v>
      </c>
      <c r="AP175" s="50">
        <f t="shared" si="48"/>
        <v>34.14</v>
      </c>
      <c r="AQ175" s="50">
        <f t="shared" si="49"/>
        <v>35.159999999999997</v>
      </c>
      <c r="AR175" s="469">
        <f t="shared" ref="AR175:AR206" si="53">IFERROR($D$6*AP175+$D$7*AQ175,"vervalt")</f>
        <v>35.159999999999997</v>
      </c>
      <c r="AS175" s="5"/>
      <c r="AT175" s="5"/>
      <c r="AU175" s="5"/>
      <c r="AV175" s="5"/>
      <c r="AW175" s="5"/>
      <c r="AX175" s="6"/>
    </row>
    <row r="176" spans="1:50" x14ac:dyDescent="0.15">
      <c r="A176" s="48">
        <v>70</v>
      </c>
      <c r="B176" s="48">
        <v>4</v>
      </c>
      <c r="C176" s="48">
        <v>53</v>
      </c>
      <c r="D176" s="48">
        <f t="shared" si="43"/>
        <v>4</v>
      </c>
      <c r="E176" s="48" t="str">
        <f t="shared" si="44"/>
        <v>70_4</v>
      </c>
      <c r="F176" s="54">
        <v>31.46</v>
      </c>
      <c r="G176" s="48"/>
      <c r="H176" s="48">
        <v>70</v>
      </c>
      <c r="I176" s="48">
        <v>5</v>
      </c>
      <c r="J176" s="48">
        <v>56</v>
      </c>
      <c r="K176" s="48">
        <f t="shared" si="38"/>
        <v>5</v>
      </c>
      <c r="L176" s="48" t="str">
        <f t="shared" si="39"/>
        <v>70_5</v>
      </c>
      <c r="M176" s="54">
        <v>33.9</v>
      </c>
      <c r="N176" s="5"/>
      <c r="O176" s="48">
        <v>70</v>
      </c>
      <c r="P176" s="48">
        <v>4</v>
      </c>
      <c r="Q176" s="48">
        <v>53</v>
      </c>
      <c r="R176" s="48">
        <f t="shared" si="50"/>
        <v>4</v>
      </c>
      <c r="S176" s="48" t="str">
        <f t="shared" si="51"/>
        <v>70_4</v>
      </c>
      <c r="T176" s="54">
        <v>33.54</v>
      </c>
      <c r="U176" s="5"/>
      <c r="V176" s="48">
        <v>70</v>
      </c>
      <c r="W176" s="48">
        <v>4</v>
      </c>
      <c r="X176" s="48">
        <v>53</v>
      </c>
      <c r="Y176" s="48">
        <f t="shared" si="45"/>
        <v>4</v>
      </c>
      <c r="Z176" s="48" t="str">
        <f t="shared" si="52"/>
        <v>70_4</v>
      </c>
      <c r="AA176" s="54">
        <v>34.630000000000003</v>
      </c>
      <c r="AB176" s="483"/>
      <c r="AC176" s="48">
        <v>70</v>
      </c>
      <c r="AD176" s="48">
        <v>4</v>
      </c>
      <c r="AE176" s="48">
        <v>53</v>
      </c>
      <c r="AF176" s="48">
        <f t="shared" si="46"/>
        <v>4</v>
      </c>
      <c r="AG176" s="48" t="str">
        <f t="shared" si="40"/>
        <v>70_4</v>
      </c>
      <c r="AH176" s="48">
        <v>35.67</v>
      </c>
      <c r="AI176" s="483"/>
      <c r="AJ176" s="48">
        <v>70</v>
      </c>
      <c r="AK176" s="48">
        <v>4</v>
      </c>
      <c r="AL176" s="48">
        <v>53</v>
      </c>
      <c r="AM176" s="48">
        <f t="shared" si="47"/>
        <v>4</v>
      </c>
      <c r="AN176" s="48" t="s">
        <v>517</v>
      </c>
      <c r="AO176" s="48" t="str">
        <f t="shared" si="41"/>
        <v>70_4</v>
      </c>
      <c r="AP176" s="50">
        <f t="shared" si="48"/>
        <v>34.630000000000003</v>
      </c>
      <c r="AQ176" s="50">
        <f t="shared" si="49"/>
        <v>35.67</v>
      </c>
      <c r="AR176" s="469">
        <f t="shared" si="53"/>
        <v>35.67</v>
      </c>
      <c r="AS176" s="5"/>
      <c r="AT176" s="5"/>
      <c r="AU176" s="5"/>
      <c r="AV176" s="5"/>
      <c r="AW176" s="5"/>
      <c r="AX176" s="6"/>
    </row>
    <row r="177" spans="1:50" x14ac:dyDescent="0.15">
      <c r="A177" s="48">
        <v>70</v>
      </c>
      <c r="B177" s="48">
        <v>5</v>
      </c>
      <c r="C177" s="48">
        <v>56</v>
      </c>
      <c r="D177" s="48">
        <f t="shared" si="43"/>
        <v>5</v>
      </c>
      <c r="E177" s="48" t="str">
        <f t="shared" si="44"/>
        <v>70_5</v>
      </c>
      <c r="F177" s="54">
        <v>32.75</v>
      </c>
      <c r="G177" s="48"/>
      <c r="H177" s="48">
        <v>70</v>
      </c>
      <c r="I177" s="48">
        <v>6</v>
      </c>
      <c r="J177" s="48">
        <v>59</v>
      </c>
      <c r="K177" s="48">
        <f t="shared" si="38"/>
        <v>6</v>
      </c>
      <c r="L177" s="48" t="str">
        <f t="shared" si="39"/>
        <v>70_6</v>
      </c>
      <c r="M177" s="54">
        <v>35.24</v>
      </c>
      <c r="N177" s="5"/>
      <c r="O177" s="48">
        <v>70</v>
      </c>
      <c r="P177" s="48">
        <v>5</v>
      </c>
      <c r="Q177" s="48">
        <v>56</v>
      </c>
      <c r="R177" s="48">
        <f t="shared" si="50"/>
        <v>5</v>
      </c>
      <c r="S177" s="48" t="str">
        <f t="shared" si="51"/>
        <v>70_5</v>
      </c>
      <c r="T177" s="54">
        <v>34.909999999999997</v>
      </c>
      <c r="U177" s="5"/>
      <c r="V177" s="48">
        <v>70</v>
      </c>
      <c r="W177" s="48">
        <v>5</v>
      </c>
      <c r="X177" s="48">
        <v>56</v>
      </c>
      <c r="Y177" s="48">
        <f t="shared" si="45"/>
        <v>5</v>
      </c>
      <c r="Z177" s="48" t="str">
        <f t="shared" si="52"/>
        <v>70_5</v>
      </c>
      <c r="AA177" s="54">
        <v>36.049999999999997</v>
      </c>
      <c r="AB177" s="483"/>
      <c r="AC177" s="48">
        <v>70</v>
      </c>
      <c r="AD177" s="48">
        <v>5</v>
      </c>
      <c r="AE177" s="48">
        <v>56</v>
      </c>
      <c r="AF177" s="48">
        <f t="shared" si="46"/>
        <v>5</v>
      </c>
      <c r="AG177" s="48" t="str">
        <f t="shared" si="40"/>
        <v>70_5</v>
      </c>
      <c r="AH177" s="48">
        <v>37.130000000000003</v>
      </c>
      <c r="AI177" s="483"/>
      <c r="AJ177" s="48">
        <v>70</v>
      </c>
      <c r="AK177" s="48">
        <v>5</v>
      </c>
      <c r="AL177" s="48">
        <v>56</v>
      </c>
      <c r="AM177" s="48">
        <f t="shared" si="47"/>
        <v>5</v>
      </c>
      <c r="AN177" s="48" t="s">
        <v>518</v>
      </c>
      <c r="AO177" s="48" t="str">
        <f t="shared" si="41"/>
        <v>70_5</v>
      </c>
      <c r="AP177" s="50">
        <f t="shared" si="48"/>
        <v>36.049999999999997</v>
      </c>
      <c r="AQ177" s="50">
        <f t="shared" si="49"/>
        <v>37.130000000000003</v>
      </c>
      <c r="AR177" s="469">
        <f t="shared" si="53"/>
        <v>37.130000000000003</v>
      </c>
      <c r="AS177" s="5"/>
      <c r="AT177" s="5"/>
      <c r="AU177" s="5"/>
      <c r="AV177" s="5"/>
      <c r="AW177" s="5"/>
      <c r="AX177" s="6"/>
    </row>
    <row r="178" spans="1:50" x14ac:dyDescent="0.15">
      <c r="A178" s="48">
        <v>70</v>
      </c>
      <c r="B178" s="48">
        <v>6</v>
      </c>
      <c r="C178" s="48">
        <v>59</v>
      </c>
      <c r="D178" s="48">
        <f t="shared" si="43"/>
        <v>6</v>
      </c>
      <c r="E178" s="48" t="str">
        <f t="shared" si="44"/>
        <v>70_6</v>
      </c>
      <c r="F178" s="54">
        <v>34.049999999999997</v>
      </c>
      <c r="G178" s="48"/>
      <c r="H178" s="48">
        <v>70</v>
      </c>
      <c r="I178" s="48">
        <v>7</v>
      </c>
      <c r="J178" s="48">
        <v>62</v>
      </c>
      <c r="K178" s="48">
        <f t="shared" si="38"/>
        <v>7</v>
      </c>
      <c r="L178" s="48" t="str">
        <f t="shared" si="39"/>
        <v>70_7</v>
      </c>
      <c r="M178" s="54">
        <v>36.58</v>
      </c>
      <c r="N178" s="5"/>
      <c r="O178" s="48">
        <v>70</v>
      </c>
      <c r="P178" s="48">
        <v>6</v>
      </c>
      <c r="Q178" s="48">
        <v>59</v>
      </c>
      <c r="R178" s="48">
        <f t="shared" si="50"/>
        <v>6</v>
      </c>
      <c r="S178" s="48" t="str">
        <f t="shared" si="51"/>
        <v>70_6</v>
      </c>
      <c r="T178" s="54">
        <v>36.299999999999997</v>
      </c>
      <c r="U178" s="5"/>
      <c r="V178" s="48">
        <v>70</v>
      </c>
      <c r="W178" s="48">
        <v>6</v>
      </c>
      <c r="X178" s="48">
        <v>59</v>
      </c>
      <c r="Y178" s="48">
        <f t="shared" si="45"/>
        <v>6</v>
      </c>
      <c r="Z178" s="48" t="str">
        <f t="shared" si="52"/>
        <v>70_6</v>
      </c>
      <c r="AA178" s="54">
        <v>37.479999999999997</v>
      </c>
      <c r="AB178" s="483"/>
      <c r="AC178" s="48">
        <v>70</v>
      </c>
      <c r="AD178" s="48">
        <v>6</v>
      </c>
      <c r="AE178" s="48">
        <v>59</v>
      </c>
      <c r="AF178" s="48">
        <f t="shared" si="46"/>
        <v>6</v>
      </c>
      <c r="AG178" s="48" t="str">
        <f t="shared" si="40"/>
        <v>70_6</v>
      </c>
      <c r="AH178" s="48">
        <v>38.6</v>
      </c>
      <c r="AI178" s="483"/>
      <c r="AJ178" s="48">
        <v>70</v>
      </c>
      <c r="AK178" s="48">
        <v>6</v>
      </c>
      <c r="AL178" s="48">
        <v>59</v>
      </c>
      <c r="AM178" s="48">
        <f t="shared" si="47"/>
        <v>6</v>
      </c>
      <c r="AN178" s="48" t="s">
        <v>519</v>
      </c>
      <c r="AO178" s="48" t="str">
        <f t="shared" si="41"/>
        <v>70_6</v>
      </c>
      <c r="AP178" s="50">
        <f t="shared" si="48"/>
        <v>37.479999999999997</v>
      </c>
      <c r="AQ178" s="50">
        <f t="shared" si="49"/>
        <v>38.6</v>
      </c>
      <c r="AR178" s="469">
        <f t="shared" si="53"/>
        <v>38.6</v>
      </c>
      <c r="AS178" s="5"/>
      <c r="AT178" s="5"/>
      <c r="AU178" s="5"/>
      <c r="AV178" s="5"/>
      <c r="AW178" s="5"/>
      <c r="AX178" s="6"/>
    </row>
    <row r="179" spans="1:50" x14ac:dyDescent="0.15">
      <c r="A179" s="48">
        <v>70</v>
      </c>
      <c r="B179" s="48">
        <v>7</v>
      </c>
      <c r="C179" s="48">
        <v>62</v>
      </c>
      <c r="D179" s="48">
        <f t="shared" si="43"/>
        <v>7</v>
      </c>
      <c r="E179" s="48" t="str">
        <f t="shared" si="44"/>
        <v>70_7</v>
      </c>
      <c r="F179" s="54">
        <v>35.35</v>
      </c>
      <c r="G179" s="48"/>
      <c r="H179" s="48">
        <v>70</v>
      </c>
      <c r="I179" s="48">
        <v>8</v>
      </c>
      <c r="J179" s="48">
        <v>64</v>
      </c>
      <c r="K179" s="48">
        <f t="shared" si="38"/>
        <v>8</v>
      </c>
      <c r="L179" s="48" t="str">
        <f t="shared" si="39"/>
        <v>70_8</v>
      </c>
      <c r="M179" s="54">
        <v>37.479999999999997</v>
      </c>
      <c r="N179" s="5"/>
      <c r="O179" s="48">
        <v>70</v>
      </c>
      <c r="P179" s="48">
        <v>7</v>
      </c>
      <c r="Q179" s="48">
        <v>62</v>
      </c>
      <c r="R179" s="48">
        <f t="shared" si="50"/>
        <v>7</v>
      </c>
      <c r="S179" s="48" t="str">
        <f t="shared" si="51"/>
        <v>70_7</v>
      </c>
      <c r="T179" s="54">
        <v>37.68</v>
      </c>
      <c r="U179" s="5"/>
      <c r="V179" s="48">
        <v>70</v>
      </c>
      <c r="W179" s="48">
        <v>7</v>
      </c>
      <c r="X179" s="48">
        <v>62</v>
      </c>
      <c r="Y179" s="48">
        <f t="shared" si="45"/>
        <v>7</v>
      </c>
      <c r="Z179" s="48" t="str">
        <f t="shared" si="52"/>
        <v>70_7</v>
      </c>
      <c r="AA179" s="54">
        <v>38.43</v>
      </c>
      <c r="AB179" s="483"/>
      <c r="AC179" s="48">
        <v>70</v>
      </c>
      <c r="AD179" s="48">
        <v>7</v>
      </c>
      <c r="AE179" s="48">
        <v>62</v>
      </c>
      <c r="AF179" s="48">
        <f t="shared" si="46"/>
        <v>7</v>
      </c>
      <c r="AG179" s="48" t="str">
        <f t="shared" si="40"/>
        <v>70_7</v>
      </c>
      <c r="AH179" s="48">
        <v>39.590000000000003</v>
      </c>
      <c r="AI179" s="483"/>
      <c r="AJ179" s="48">
        <v>70</v>
      </c>
      <c r="AK179" s="48">
        <v>7</v>
      </c>
      <c r="AL179" s="48">
        <v>62</v>
      </c>
      <c r="AM179" s="48">
        <f t="shared" si="47"/>
        <v>7</v>
      </c>
      <c r="AN179" s="48" t="s">
        <v>520</v>
      </c>
      <c r="AO179" s="48" t="str">
        <f t="shared" si="41"/>
        <v>70_7</v>
      </c>
      <c r="AP179" s="50">
        <f t="shared" si="48"/>
        <v>38.43</v>
      </c>
      <c r="AQ179" s="50">
        <f t="shared" si="49"/>
        <v>39.590000000000003</v>
      </c>
      <c r="AR179" s="469">
        <f t="shared" si="53"/>
        <v>39.590000000000003</v>
      </c>
      <c r="AS179" s="5"/>
      <c r="AT179" s="5"/>
      <c r="AU179" s="5"/>
      <c r="AV179" s="5"/>
      <c r="AW179" s="5"/>
      <c r="AX179" s="6"/>
    </row>
    <row r="180" spans="1:50" x14ac:dyDescent="0.15">
      <c r="A180" s="48">
        <v>70</v>
      </c>
      <c r="B180" s="48">
        <v>8</v>
      </c>
      <c r="C180" s="48">
        <v>64</v>
      </c>
      <c r="D180" s="48">
        <f t="shared" si="43"/>
        <v>8</v>
      </c>
      <c r="E180" s="48" t="str">
        <f t="shared" si="44"/>
        <v>70_8</v>
      </c>
      <c r="F180" s="54">
        <v>36.21</v>
      </c>
      <c r="G180" s="48"/>
      <c r="H180" s="48">
        <v>70</v>
      </c>
      <c r="I180" s="48">
        <v>9</v>
      </c>
      <c r="J180" s="48">
        <v>66</v>
      </c>
      <c r="K180" s="48">
        <f t="shared" si="38"/>
        <v>9</v>
      </c>
      <c r="L180" s="48" t="str">
        <f t="shared" si="39"/>
        <v>70_9</v>
      </c>
      <c r="M180" s="54">
        <v>38.590000000000003</v>
      </c>
      <c r="N180" s="5"/>
      <c r="O180" s="48">
        <v>70</v>
      </c>
      <c r="P180" s="48">
        <v>8</v>
      </c>
      <c r="Q180" s="48">
        <v>64</v>
      </c>
      <c r="R180" s="48">
        <f t="shared" si="50"/>
        <v>8</v>
      </c>
      <c r="S180" s="48" t="str">
        <f t="shared" si="51"/>
        <v>70_8</v>
      </c>
      <c r="T180" s="54">
        <v>38.6</v>
      </c>
      <c r="U180" s="5"/>
      <c r="V180" s="48">
        <v>70</v>
      </c>
      <c r="W180" s="48">
        <v>8</v>
      </c>
      <c r="X180" s="48">
        <v>64</v>
      </c>
      <c r="Y180" s="48">
        <f t="shared" si="45"/>
        <v>8</v>
      </c>
      <c r="Z180" s="48" t="str">
        <f t="shared" si="52"/>
        <v>70_8</v>
      </c>
      <c r="AA180" s="54">
        <v>39.380000000000003</v>
      </c>
      <c r="AB180" s="483"/>
      <c r="AC180" s="48">
        <v>70</v>
      </c>
      <c r="AD180" s="48">
        <v>8</v>
      </c>
      <c r="AE180" s="48">
        <v>64</v>
      </c>
      <c r="AF180" s="48">
        <f t="shared" si="46"/>
        <v>8</v>
      </c>
      <c r="AG180" s="48" t="str">
        <f t="shared" si="40"/>
        <v>70_8</v>
      </c>
      <c r="AH180" s="48">
        <v>40.56</v>
      </c>
      <c r="AI180" s="483"/>
      <c r="AJ180" s="48">
        <v>70</v>
      </c>
      <c r="AK180" s="48">
        <v>8</v>
      </c>
      <c r="AL180" s="48">
        <v>64</v>
      </c>
      <c r="AM180" s="48">
        <f t="shared" si="47"/>
        <v>8</v>
      </c>
      <c r="AN180" s="48" t="s">
        <v>521</v>
      </c>
      <c r="AO180" s="48" t="str">
        <f t="shared" si="41"/>
        <v>70_8</v>
      </c>
      <c r="AP180" s="50">
        <f t="shared" si="48"/>
        <v>39.380000000000003</v>
      </c>
      <c r="AQ180" s="50">
        <f t="shared" si="49"/>
        <v>40.56</v>
      </c>
      <c r="AR180" s="469">
        <f t="shared" si="53"/>
        <v>40.56</v>
      </c>
      <c r="AS180" s="5"/>
      <c r="AT180" s="5"/>
      <c r="AU180" s="5"/>
      <c r="AV180" s="5"/>
      <c r="AW180" s="5"/>
      <c r="AX180" s="6"/>
    </row>
    <row r="181" spans="1:50" x14ac:dyDescent="0.15">
      <c r="A181" s="48">
        <v>70</v>
      </c>
      <c r="B181" s="48">
        <v>9</v>
      </c>
      <c r="C181" s="48">
        <v>66</v>
      </c>
      <c r="D181" s="48">
        <f t="shared" si="43"/>
        <v>9</v>
      </c>
      <c r="E181" s="48" t="str">
        <f t="shared" si="44"/>
        <v>70_9</v>
      </c>
      <c r="F181" s="54">
        <v>37.28</v>
      </c>
      <c r="G181" s="48"/>
      <c r="H181" s="48">
        <v>70</v>
      </c>
      <c r="I181" s="48">
        <v>10</v>
      </c>
      <c r="J181" s="48">
        <v>68</v>
      </c>
      <c r="K181" s="48">
        <f t="shared" si="38"/>
        <v>10</v>
      </c>
      <c r="L181" s="48" t="str">
        <f t="shared" si="39"/>
        <v>70_10</v>
      </c>
      <c r="M181" s="54">
        <v>39.71</v>
      </c>
      <c r="N181" s="5"/>
      <c r="O181" s="48">
        <v>70</v>
      </c>
      <c r="P181" s="48">
        <v>9</v>
      </c>
      <c r="Q181" s="48">
        <v>66</v>
      </c>
      <c r="R181" s="48">
        <f t="shared" si="50"/>
        <v>9</v>
      </c>
      <c r="S181" s="48" t="str">
        <f t="shared" si="51"/>
        <v>70_9</v>
      </c>
      <c r="T181" s="54">
        <v>39.75</v>
      </c>
      <c r="U181" s="5"/>
      <c r="V181" s="48">
        <v>70</v>
      </c>
      <c r="W181" s="48">
        <v>9</v>
      </c>
      <c r="X181" s="48">
        <v>66</v>
      </c>
      <c r="Y181" s="48">
        <f t="shared" si="45"/>
        <v>9</v>
      </c>
      <c r="Z181" s="48" t="str">
        <f t="shared" si="52"/>
        <v>70_9</v>
      </c>
      <c r="AA181" s="54">
        <v>40.54</v>
      </c>
      <c r="AB181" s="483"/>
      <c r="AC181" s="48">
        <v>70</v>
      </c>
      <c r="AD181" s="48">
        <v>9</v>
      </c>
      <c r="AE181" s="48">
        <v>66</v>
      </c>
      <c r="AF181" s="48">
        <f t="shared" si="46"/>
        <v>9</v>
      </c>
      <c r="AG181" s="48" t="str">
        <f t="shared" si="40"/>
        <v>70_9</v>
      </c>
      <c r="AH181" s="48">
        <v>41.76</v>
      </c>
      <c r="AI181" s="483"/>
      <c r="AJ181" s="48">
        <v>70</v>
      </c>
      <c r="AK181" s="48">
        <v>9</v>
      </c>
      <c r="AL181" s="48">
        <v>66</v>
      </c>
      <c r="AM181" s="48">
        <f t="shared" si="47"/>
        <v>9</v>
      </c>
      <c r="AN181" s="48" t="s">
        <v>522</v>
      </c>
      <c r="AO181" s="48" t="str">
        <f t="shared" si="41"/>
        <v>70_9</v>
      </c>
      <c r="AP181" s="50">
        <f t="shared" si="48"/>
        <v>40.54</v>
      </c>
      <c r="AQ181" s="50">
        <f t="shared" si="49"/>
        <v>41.76</v>
      </c>
      <c r="AR181" s="469">
        <f t="shared" si="53"/>
        <v>41.76</v>
      </c>
      <c r="AS181" s="5"/>
      <c r="AT181" s="5"/>
      <c r="AU181" s="5"/>
      <c r="AV181" s="5"/>
      <c r="AW181" s="5"/>
      <c r="AX181" s="6"/>
    </row>
    <row r="182" spans="1:50" x14ac:dyDescent="0.15">
      <c r="A182" s="48">
        <v>70</v>
      </c>
      <c r="B182" s="48">
        <v>10</v>
      </c>
      <c r="C182" s="48">
        <v>68</v>
      </c>
      <c r="D182" s="48">
        <f t="shared" si="43"/>
        <v>10</v>
      </c>
      <c r="E182" s="48" t="str">
        <f t="shared" si="44"/>
        <v>70_10</v>
      </c>
      <c r="F182" s="54">
        <v>38.369999999999997</v>
      </c>
      <c r="G182" s="48"/>
      <c r="H182" s="48">
        <v>70</v>
      </c>
      <c r="I182" s="48">
        <v>11</v>
      </c>
      <c r="J182" s="48">
        <v>70</v>
      </c>
      <c r="K182" s="48">
        <f t="shared" si="38"/>
        <v>11</v>
      </c>
      <c r="L182" s="48" t="str">
        <f t="shared" si="39"/>
        <v>70_11</v>
      </c>
      <c r="M182" s="54">
        <v>40.83</v>
      </c>
      <c r="N182" s="5"/>
      <c r="O182" s="48">
        <v>70</v>
      </c>
      <c r="P182" s="48">
        <v>10</v>
      </c>
      <c r="Q182" s="48">
        <v>68</v>
      </c>
      <c r="R182" s="48">
        <f t="shared" si="50"/>
        <v>10</v>
      </c>
      <c r="S182" s="48" t="str">
        <f t="shared" si="51"/>
        <v>70_10</v>
      </c>
      <c r="T182" s="54">
        <v>40.9</v>
      </c>
      <c r="U182" s="5"/>
      <c r="V182" s="48">
        <v>70</v>
      </c>
      <c r="W182" s="48">
        <v>10</v>
      </c>
      <c r="X182" s="48">
        <v>68</v>
      </c>
      <c r="Y182" s="48">
        <f t="shared" si="45"/>
        <v>10</v>
      </c>
      <c r="Z182" s="48" t="str">
        <f t="shared" si="52"/>
        <v>70_10</v>
      </c>
      <c r="AA182" s="54">
        <v>41.72</v>
      </c>
      <c r="AB182" s="483"/>
      <c r="AC182" s="48">
        <v>70</v>
      </c>
      <c r="AD182" s="48">
        <v>10</v>
      </c>
      <c r="AE182" s="48">
        <v>68</v>
      </c>
      <c r="AF182" s="48">
        <f t="shared" si="46"/>
        <v>10</v>
      </c>
      <c r="AG182" s="48" t="str">
        <f t="shared" si="40"/>
        <v>70_10</v>
      </c>
      <c r="AH182" s="48">
        <v>42.97</v>
      </c>
      <c r="AI182" s="483"/>
      <c r="AJ182" s="48">
        <v>70</v>
      </c>
      <c r="AK182" s="48">
        <v>10</v>
      </c>
      <c r="AL182" s="48">
        <v>68</v>
      </c>
      <c r="AM182" s="48">
        <f t="shared" si="47"/>
        <v>10</v>
      </c>
      <c r="AN182" s="48" t="s">
        <v>523</v>
      </c>
      <c r="AO182" s="48" t="str">
        <f t="shared" si="41"/>
        <v>70_10</v>
      </c>
      <c r="AP182" s="50">
        <f t="shared" si="48"/>
        <v>41.72</v>
      </c>
      <c r="AQ182" s="50">
        <f t="shared" si="49"/>
        <v>42.97</v>
      </c>
      <c r="AR182" s="469">
        <f t="shared" si="53"/>
        <v>42.97</v>
      </c>
      <c r="AS182" s="5"/>
      <c r="AT182" s="5"/>
      <c r="AU182" s="5"/>
      <c r="AV182" s="5"/>
      <c r="AW182" s="5"/>
      <c r="AX182" s="6"/>
    </row>
    <row r="183" spans="1:50" x14ac:dyDescent="0.15">
      <c r="A183" s="48">
        <v>70</v>
      </c>
      <c r="B183" s="48">
        <v>11</v>
      </c>
      <c r="C183" s="48">
        <v>70</v>
      </c>
      <c r="D183" s="48">
        <f t="shared" si="43"/>
        <v>11</v>
      </c>
      <c r="E183" s="48" t="str">
        <f t="shared" si="44"/>
        <v>70_11</v>
      </c>
      <c r="F183" s="54">
        <v>39.450000000000003</v>
      </c>
      <c r="G183" s="48"/>
      <c r="H183" s="48">
        <v>70</v>
      </c>
      <c r="I183" s="48">
        <v>12</v>
      </c>
      <c r="J183" s="48">
        <v>71</v>
      </c>
      <c r="K183" s="48">
        <f t="shared" si="38"/>
        <v>12</v>
      </c>
      <c r="L183" s="48" t="str">
        <f t="shared" si="39"/>
        <v>70_12</v>
      </c>
      <c r="M183" s="54">
        <v>41.38</v>
      </c>
      <c r="N183" s="5"/>
      <c r="O183" s="48">
        <v>70</v>
      </c>
      <c r="P183" s="48">
        <v>11</v>
      </c>
      <c r="Q183" s="48">
        <v>70</v>
      </c>
      <c r="R183" s="48">
        <f t="shared" si="50"/>
        <v>11</v>
      </c>
      <c r="S183" s="48" t="str">
        <f t="shared" si="51"/>
        <v>70_11</v>
      </c>
      <c r="T183" s="54">
        <v>42.05</v>
      </c>
      <c r="U183" s="5"/>
      <c r="V183" s="48">
        <v>70</v>
      </c>
      <c r="W183" s="48">
        <v>11</v>
      </c>
      <c r="X183" s="48">
        <v>70</v>
      </c>
      <c r="Y183" s="48">
        <f t="shared" si="45"/>
        <v>11</v>
      </c>
      <c r="Z183" s="48" t="str">
        <f t="shared" si="52"/>
        <v>70_11</v>
      </c>
      <c r="AA183" s="54">
        <v>42.89</v>
      </c>
      <c r="AB183" s="483"/>
      <c r="AC183" s="48">
        <v>70</v>
      </c>
      <c r="AD183" s="48">
        <v>11</v>
      </c>
      <c r="AE183" s="48">
        <v>70</v>
      </c>
      <c r="AF183" s="48">
        <f t="shared" si="46"/>
        <v>11</v>
      </c>
      <c r="AG183" s="48" t="str">
        <f t="shared" si="40"/>
        <v>70_11</v>
      </c>
      <c r="AH183" s="48">
        <v>44.18</v>
      </c>
      <c r="AI183" s="483"/>
      <c r="AJ183" s="48">
        <v>70</v>
      </c>
      <c r="AK183" s="48">
        <v>11</v>
      </c>
      <c r="AL183" s="48">
        <v>70</v>
      </c>
      <c r="AM183" s="48">
        <f t="shared" si="47"/>
        <v>11</v>
      </c>
      <c r="AN183" s="48" t="s">
        <v>524</v>
      </c>
      <c r="AO183" s="48" t="str">
        <f t="shared" si="41"/>
        <v>70_11</v>
      </c>
      <c r="AP183" s="50">
        <f t="shared" si="48"/>
        <v>42.89</v>
      </c>
      <c r="AQ183" s="50">
        <f t="shared" si="49"/>
        <v>44.18</v>
      </c>
      <c r="AR183" s="469">
        <f t="shared" si="53"/>
        <v>44.18</v>
      </c>
      <c r="AS183" s="5"/>
      <c r="AT183" s="5"/>
      <c r="AU183" s="5"/>
      <c r="AV183" s="5"/>
      <c r="AW183" s="5"/>
      <c r="AX183" s="6"/>
    </row>
    <row r="184" spans="1:50" x14ac:dyDescent="0.15">
      <c r="A184" s="48">
        <v>70</v>
      </c>
      <c r="B184" s="48">
        <v>12</v>
      </c>
      <c r="C184" s="48">
        <v>71</v>
      </c>
      <c r="D184" s="48">
        <f t="shared" si="43"/>
        <v>12</v>
      </c>
      <c r="E184" s="48" t="str">
        <f t="shared" si="44"/>
        <v>70_12</v>
      </c>
      <c r="F184" s="54">
        <v>39.979999999999997</v>
      </c>
      <c r="G184" s="48"/>
      <c r="H184" s="48">
        <v>70</v>
      </c>
      <c r="I184" s="48">
        <v>13</v>
      </c>
      <c r="J184" s="48">
        <v>72</v>
      </c>
      <c r="K184" s="48">
        <f t="shared" si="38"/>
        <v>13</v>
      </c>
      <c r="L184" s="48" t="str">
        <f t="shared" si="39"/>
        <v>70_13</v>
      </c>
      <c r="M184" s="54">
        <v>41.95</v>
      </c>
      <c r="N184" s="5"/>
      <c r="O184" s="48">
        <v>70</v>
      </c>
      <c r="P184" s="48">
        <v>12</v>
      </c>
      <c r="Q184" s="48">
        <v>71</v>
      </c>
      <c r="R184" s="48">
        <f t="shared" si="50"/>
        <v>12</v>
      </c>
      <c r="S184" s="48" t="str">
        <f t="shared" si="51"/>
        <v>70_12</v>
      </c>
      <c r="T184" s="54">
        <v>42.62</v>
      </c>
      <c r="U184" s="5"/>
      <c r="V184" s="48">
        <v>70</v>
      </c>
      <c r="W184" s="48">
        <v>12</v>
      </c>
      <c r="X184" s="48">
        <v>71</v>
      </c>
      <c r="Y184" s="48">
        <f t="shared" si="45"/>
        <v>12</v>
      </c>
      <c r="Z184" s="48" t="str">
        <f t="shared" si="52"/>
        <v>70_12</v>
      </c>
      <c r="AA184" s="54">
        <v>43.47</v>
      </c>
      <c r="AB184" s="483"/>
      <c r="AC184" s="48">
        <v>70</v>
      </c>
      <c r="AD184" s="48">
        <v>12</v>
      </c>
      <c r="AE184" s="48">
        <v>71</v>
      </c>
      <c r="AF184" s="48">
        <f t="shared" si="46"/>
        <v>12</v>
      </c>
      <c r="AG184" s="48" t="str">
        <f t="shared" si="40"/>
        <v>70_12</v>
      </c>
      <c r="AH184" s="48">
        <v>44.77</v>
      </c>
      <c r="AI184" s="483"/>
      <c r="AJ184" s="48">
        <v>70</v>
      </c>
      <c r="AK184" s="48">
        <v>12</v>
      </c>
      <c r="AL184" s="48">
        <v>71</v>
      </c>
      <c r="AM184" s="48">
        <f t="shared" si="47"/>
        <v>12</v>
      </c>
      <c r="AN184" s="48" t="s">
        <v>525</v>
      </c>
      <c r="AO184" s="48" t="str">
        <f t="shared" si="41"/>
        <v>70_12</v>
      </c>
      <c r="AP184" s="50">
        <f t="shared" si="48"/>
        <v>43.47</v>
      </c>
      <c r="AQ184" s="50">
        <f t="shared" si="49"/>
        <v>44.77</v>
      </c>
      <c r="AR184" s="469">
        <f t="shared" si="53"/>
        <v>44.77</v>
      </c>
      <c r="AS184" s="5"/>
      <c r="AT184" s="5"/>
      <c r="AU184" s="5"/>
      <c r="AV184" s="5"/>
      <c r="AW184" s="5"/>
      <c r="AX184" s="6"/>
    </row>
    <row r="185" spans="1:50" x14ac:dyDescent="0.15">
      <c r="A185" s="48">
        <v>70</v>
      </c>
      <c r="B185" s="48">
        <v>13</v>
      </c>
      <c r="C185" s="48">
        <v>72</v>
      </c>
      <c r="D185" s="48">
        <f t="shared" si="43"/>
        <v>13</v>
      </c>
      <c r="E185" s="48" t="str">
        <f t="shared" si="44"/>
        <v>70_13</v>
      </c>
      <c r="F185" s="54">
        <v>40.53</v>
      </c>
      <c r="G185" s="48"/>
      <c r="H185" s="48">
        <v>70</v>
      </c>
      <c r="I185" s="48">
        <v>14</v>
      </c>
      <c r="J185" s="48">
        <v>73</v>
      </c>
      <c r="K185" s="48">
        <f t="shared" si="38"/>
        <v>14</v>
      </c>
      <c r="L185" s="48" t="str">
        <f t="shared" si="39"/>
        <v>70_14</v>
      </c>
      <c r="M185" s="54">
        <v>42.51</v>
      </c>
      <c r="N185" s="5"/>
      <c r="O185" s="48">
        <v>70</v>
      </c>
      <c r="P185" s="48">
        <v>13</v>
      </c>
      <c r="Q185" s="48">
        <v>72</v>
      </c>
      <c r="R185" s="48">
        <f t="shared" si="50"/>
        <v>13</v>
      </c>
      <c r="S185" s="48" t="str">
        <f t="shared" si="51"/>
        <v>70_13</v>
      </c>
      <c r="T185" s="54">
        <v>43.21</v>
      </c>
      <c r="U185" s="5"/>
      <c r="V185" s="48">
        <v>70</v>
      </c>
      <c r="W185" s="48">
        <v>13</v>
      </c>
      <c r="X185" s="48">
        <v>72</v>
      </c>
      <c r="Y185" s="48">
        <f t="shared" si="45"/>
        <v>13</v>
      </c>
      <c r="Z185" s="48" t="str">
        <f t="shared" si="52"/>
        <v>70_13</v>
      </c>
      <c r="AA185" s="54">
        <v>44.07</v>
      </c>
      <c r="AB185" s="483"/>
      <c r="AC185" s="48">
        <v>70</v>
      </c>
      <c r="AD185" s="48">
        <v>13</v>
      </c>
      <c r="AE185" s="48">
        <v>72</v>
      </c>
      <c r="AF185" s="48">
        <f t="shared" si="46"/>
        <v>13</v>
      </c>
      <c r="AG185" s="48" t="str">
        <f t="shared" si="40"/>
        <v>70_13</v>
      </c>
      <c r="AH185" s="48">
        <v>45.4</v>
      </c>
      <c r="AI185" s="483"/>
      <c r="AJ185" s="48">
        <v>70</v>
      </c>
      <c r="AK185" s="48">
        <v>13</v>
      </c>
      <c r="AL185" s="48">
        <v>72</v>
      </c>
      <c r="AM185" s="48">
        <f t="shared" si="47"/>
        <v>13</v>
      </c>
      <c r="AN185" s="48" t="s">
        <v>526</v>
      </c>
      <c r="AO185" s="48" t="str">
        <f t="shared" si="41"/>
        <v>70_13</v>
      </c>
      <c r="AP185" s="50">
        <f t="shared" si="48"/>
        <v>44.07</v>
      </c>
      <c r="AQ185" s="50">
        <f t="shared" si="49"/>
        <v>45.4</v>
      </c>
      <c r="AR185" s="469">
        <f t="shared" si="53"/>
        <v>45.4</v>
      </c>
      <c r="AS185" s="5"/>
      <c r="AT185" s="5"/>
      <c r="AU185" s="5"/>
      <c r="AV185" s="5"/>
      <c r="AW185" s="5"/>
      <c r="AX185" s="6"/>
    </row>
    <row r="186" spans="1:50" x14ac:dyDescent="0.15">
      <c r="A186" s="48">
        <v>70</v>
      </c>
      <c r="B186" s="48">
        <v>14</v>
      </c>
      <c r="C186" s="48">
        <v>73</v>
      </c>
      <c r="D186" s="48">
        <f t="shared" si="43"/>
        <v>14</v>
      </c>
      <c r="E186" s="48" t="str">
        <f t="shared" si="44"/>
        <v>70_14</v>
      </c>
      <c r="F186" s="54">
        <v>41.07</v>
      </c>
      <c r="G186" s="48"/>
      <c r="H186" s="48">
        <v>70</v>
      </c>
      <c r="I186" s="48">
        <v>15</v>
      </c>
      <c r="J186" s="48">
        <v>74</v>
      </c>
      <c r="K186" s="48">
        <f t="shared" si="38"/>
        <v>15</v>
      </c>
      <c r="L186" s="48" t="str">
        <f t="shared" si="39"/>
        <v>70_15</v>
      </c>
      <c r="M186" s="54">
        <v>43.07</v>
      </c>
      <c r="N186" s="5"/>
      <c r="O186" s="48">
        <v>70</v>
      </c>
      <c r="P186" s="48">
        <v>14</v>
      </c>
      <c r="Q186" s="48">
        <v>73</v>
      </c>
      <c r="R186" s="48">
        <f t="shared" si="50"/>
        <v>14</v>
      </c>
      <c r="S186" s="48" t="str">
        <f t="shared" si="51"/>
        <v>70_14</v>
      </c>
      <c r="T186" s="54">
        <v>43.79</v>
      </c>
      <c r="U186" s="5"/>
      <c r="V186" s="48">
        <v>70</v>
      </c>
      <c r="W186" s="48">
        <v>14</v>
      </c>
      <c r="X186" s="48">
        <v>73</v>
      </c>
      <c r="Y186" s="48">
        <f t="shared" si="45"/>
        <v>14</v>
      </c>
      <c r="Z186" s="48" t="str">
        <f t="shared" si="52"/>
        <v>70_14</v>
      </c>
      <c r="AA186" s="54">
        <v>44.66</v>
      </c>
      <c r="AB186" s="483"/>
      <c r="AC186" s="48">
        <v>70</v>
      </c>
      <c r="AD186" s="48">
        <v>14</v>
      </c>
      <c r="AE186" s="48">
        <v>73</v>
      </c>
      <c r="AF186" s="48">
        <f t="shared" si="46"/>
        <v>14</v>
      </c>
      <c r="AG186" s="48" t="str">
        <f t="shared" si="40"/>
        <v>70_14</v>
      </c>
      <c r="AH186" s="48">
        <v>46</v>
      </c>
      <c r="AI186" s="483"/>
      <c r="AJ186" s="48">
        <v>70</v>
      </c>
      <c r="AK186" s="48">
        <v>14</v>
      </c>
      <c r="AL186" s="48">
        <v>73</v>
      </c>
      <c r="AM186" s="48">
        <f t="shared" si="47"/>
        <v>14</v>
      </c>
      <c r="AN186" s="48" t="s">
        <v>527</v>
      </c>
      <c r="AO186" s="48" t="str">
        <f t="shared" si="41"/>
        <v>70_14</v>
      </c>
      <c r="AP186" s="50">
        <f t="shared" si="48"/>
        <v>44.66</v>
      </c>
      <c r="AQ186" s="50">
        <f t="shared" si="49"/>
        <v>46</v>
      </c>
      <c r="AR186" s="469">
        <f t="shared" si="53"/>
        <v>46</v>
      </c>
      <c r="AS186" s="5"/>
      <c r="AT186" s="5"/>
      <c r="AU186" s="5"/>
      <c r="AV186" s="5"/>
      <c r="AW186" s="5"/>
      <c r="AX186" s="6"/>
    </row>
    <row r="187" spans="1:50" x14ac:dyDescent="0.15">
      <c r="A187" s="48">
        <v>70</v>
      </c>
      <c r="B187" s="48">
        <v>15</v>
      </c>
      <c r="C187" s="48">
        <v>74</v>
      </c>
      <c r="D187" s="48">
        <f t="shared" si="43"/>
        <v>15</v>
      </c>
      <c r="E187" s="48" t="str">
        <f t="shared" si="44"/>
        <v>70_15</v>
      </c>
      <c r="F187" s="54">
        <v>41.61</v>
      </c>
      <c r="G187" s="48"/>
      <c r="H187" s="48">
        <v>75</v>
      </c>
      <c r="I187" s="48" t="s">
        <v>35</v>
      </c>
      <c r="J187" s="48">
        <v>54</v>
      </c>
      <c r="K187" s="48" t="str">
        <f t="shared" si="38"/>
        <v>Aanloopperiodiek_0</v>
      </c>
      <c r="L187" s="48" t="str">
        <f t="shared" si="39"/>
        <v>75_Aanloopperiodiek_0</v>
      </c>
      <c r="M187" s="54">
        <v>33</v>
      </c>
      <c r="N187" s="5"/>
      <c r="O187" s="48">
        <v>70</v>
      </c>
      <c r="P187" s="48">
        <v>15</v>
      </c>
      <c r="Q187" s="48">
        <v>74</v>
      </c>
      <c r="R187" s="48">
        <f t="shared" si="50"/>
        <v>15</v>
      </c>
      <c r="S187" s="48" t="str">
        <f t="shared" si="51"/>
        <v>70_15</v>
      </c>
      <c r="T187" s="54">
        <v>44.36</v>
      </c>
      <c r="U187" s="5"/>
      <c r="V187" s="48">
        <v>70</v>
      </c>
      <c r="W187" s="48">
        <v>15</v>
      </c>
      <c r="X187" s="48">
        <v>74</v>
      </c>
      <c r="Y187" s="48">
        <f t="shared" si="45"/>
        <v>15</v>
      </c>
      <c r="Z187" s="48" t="str">
        <f t="shared" si="52"/>
        <v>70_15</v>
      </c>
      <c r="AA187" s="54">
        <v>45.25</v>
      </c>
      <c r="AB187" s="483"/>
      <c r="AC187" s="48">
        <v>70</v>
      </c>
      <c r="AD187" s="48">
        <v>15</v>
      </c>
      <c r="AE187" s="48">
        <v>74</v>
      </c>
      <c r="AF187" s="48">
        <f t="shared" si="46"/>
        <v>15</v>
      </c>
      <c r="AG187" s="48" t="str">
        <f t="shared" si="40"/>
        <v>70_15</v>
      </c>
      <c r="AH187" s="48">
        <v>46.6</v>
      </c>
      <c r="AI187" s="483"/>
      <c r="AJ187" s="48">
        <v>70</v>
      </c>
      <c r="AK187" s="48">
        <v>15</v>
      </c>
      <c r="AL187" s="48">
        <v>74</v>
      </c>
      <c r="AM187" s="48">
        <f t="shared" si="47"/>
        <v>15</v>
      </c>
      <c r="AN187" s="48" t="s">
        <v>528</v>
      </c>
      <c r="AO187" s="48" t="str">
        <f t="shared" si="41"/>
        <v>70_15</v>
      </c>
      <c r="AP187" s="50">
        <f t="shared" si="48"/>
        <v>45.25</v>
      </c>
      <c r="AQ187" s="50">
        <f t="shared" si="49"/>
        <v>46.6</v>
      </c>
      <c r="AR187" s="469">
        <f t="shared" si="53"/>
        <v>46.6</v>
      </c>
      <c r="AS187" s="5"/>
      <c r="AT187" s="5"/>
      <c r="AU187" s="5"/>
      <c r="AV187" s="5"/>
      <c r="AW187" s="5"/>
      <c r="AX187" s="6"/>
    </row>
    <row r="188" spans="1:50" x14ac:dyDescent="0.15">
      <c r="A188" s="48">
        <v>75</v>
      </c>
      <c r="B188" s="48" t="s">
        <v>35</v>
      </c>
      <c r="C188" s="48">
        <v>54</v>
      </c>
      <c r="D188" s="48" t="str">
        <f t="shared" si="43"/>
        <v>Aanloopperiodiek_0</v>
      </c>
      <c r="E188" s="48" t="str">
        <f t="shared" si="44"/>
        <v>75_Aanloopperiodiek_0</v>
      </c>
      <c r="F188" s="54">
        <v>31.88</v>
      </c>
      <c r="G188" s="48"/>
      <c r="H188" s="48">
        <v>75</v>
      </c>
      <c r="I188" s="48" t="s">
        <v>36</v>
      </c>
      <c r="J188" s="48">
        <v>56</v>
      </c>
      <c r="K188" s="48" t="str">
        <f t="shared" si="38"/>
        <v>Aanloopperiodiek_1</v>
      </c>
      <c r="L188" s="48" t="str">
        <f t="shared" si="39"/>
        <v>75_Aanloopperiodiek_1</v>
      </c>
      <c r="M188" s="54">
        <v>33.9</v>
      </c>
      <c r="N188" s="5"/>
      <c r="O188" s="48">
        <v>75</v>
      </c>
      <c r="P188" s="48" t="s">
        <v>35</v>
      </c>
      <c r="Q188" s="48">
        <v>54</v>
      </c>
      <c r="R188" s="48" t="str">
        <f t="shared" si="50"/>
        <v>Aanloopperiodiek_0</v>
      </c>
      <c r="S188" s="48" t="str">
        <f t="shared" si="51"/>
        <v>75_Aanloopperiodiek_0</v>
      </c>
      <c r="T188" s="54">
        <v>33.99</v>
      </c>
      <c r="U188" s="5"/>
      <c r="V188" s="48">
        <v>75</v>
      </c>
      <c r="W188" s="48" t="s">
        <v>35</v>
      </c>
      <c r="X188" s="48">
        <v>54</v>
      </c>
      <c r="Y188" s="48" t="str">
        <f t="shared" si="45"/>
        <v>Aanloopperiodiek_0</v>
      </c>
      <c r="Z188" s="48" t="str">
        <f t="shared" si="52"/>
        <v>75_Aanloopperiodiek_0</v>
      </c>
      <c r="AA188" s="54">
        <v>35.090000000000003</v>
      </c>
      <c r="AB188" s="483"/>
      <c r="AC188" s="48">
        <v>75</v>
      </c>
      <c r="AD188" s="48" t="s">
        <v>35</v>
      </c>
      <c r="AE188" s="48">
        <v>54</v>
      </c>
      <c r="AF188" s="48" t="str">
        <f t="shared" si="46"/>
        <v>Aanloopperiodiek_0</v>
      </c>
      <c r="AG188" s="48" t="str">
        <f t="shared" si="40"/>
        <v>75_Aanloopperiodiek_0</v>
      </c>
      <c r="AH188" s="48">
        <v>36.15</v>
      </c>
      <c r="AI188" s="483"/>
      <c r="AJ188" s="48">
        <v>75</v>
      </c>
      <c r="AK188" s="48" t="s">
        <v>35</v>
      </c>
      <c r="AL188" s="48">
        <v>54</v>
      </c>
      <c r="AM188" s="48" t="str">
        <f t="shared" si="47"/>
        <v>Aanloopperiodiek_0</v>
      </c>
      <c r="AN188" s="48" t="s">
        <v>529</v>
      </c>
      <c r="AO188" s="48" t="str">
        <f t="shared" si="41"/>
        <v>75_Aanloopperiodiek_0</v>
      </c>
      <c r="AP188" s="50">
        <f t="shared" si="48"/>
        <v>35.090000000000003</v>
      </c>
      <c r="AQ188" s="50">
        <f t="shared" si="49"/>
        <v>36.15</v>
      </c>
      <c r="AR188" s="469">
        <f t="shared" si="53"/>
        <v>36.15</v>
      </c>
      <c r="AS188" s="5"/>
      <c r="AT188" s="5"/>
      <c r="AU188" s="5"/>
      <c r="AV188" s="5"/>
      <c r="AW188" s="5"/>
      <c r="AX188" s="6"/>
    </row>
    <row r="189" spans="1:50" x14ac:dyDescent="0.15">
      <c r="A189" s="48">
        <v>75</v>
      </c>
      <c r="B189" s="48" t="s">
        <v>36</v>
      </c>
      <c r="C189" s="48">
        <v>56</v>
      </c>
      <c r="D189" s="48" t="str">
        <f t="shared" si="43"/>
        <v>Aanloopperiodiek_1</v>
      </c>
      <c r="E189" s="48" t="str">
        <f t="shared" si="44"/>
        <v>75_Aanloopperiodiek_1</v>
      </c>
      <c r="F189" s="54">
        <v>32.75</v>
      </c>
      <c r="G189" s="48"/>
      <c r="H189" s="48">
        <v>75</v>
      </c>
      <c r="I189" s="48">
        <v>0</v>
      </c>
      <c r="J189" s="48">
        <v>58</v>
      </c>
      <c r="K189" s="48">
        <f t="shared" si="38"/>
        <v>0</v>
      </c>
      <c r="L189" s="48" t="str">
        <f t="shared" si="39"/>
        <v>75_0</v>
      </c>
      <c r="M189" s="54">
        <v>34.78</v>
      </c>
      <c r="N189" s="5"/>
      <c r="O189" s="48">
        <v>75</v>
      </c>
      <c r="P189" s="48" t="s">
        <v>36</v>
      </c>
      <c r="Q189" s="48">
        <v>56</v>
      </c>
      <c r="R189" s="48" t="str">
        <f t="shared" si="50"/>
        <v>Aanloopperiodiek_1</v>
      </c>
      <c r="S189" s="48" t="str">
        <f t="shared" si="51"/>
        <v>75_Aanloopperiodiek_1</v>
      </c>
      <c r="T189" s="54">
        <v>34.909999999999997</v>
      </c>
      <c r="U189" s="5"/>
      <c r="V189" s="48">
        <v>75</v>
      </c>
      <c r="W189" s="48" t="s">
        <v>36</v>
      </c>
      <c r="X189" s="48">
        <v>56</v>
      </c>
      <c r="Y189" s="48" t="str">
        <f t="shared" si="45"/>
        <v>Aanloopperiodiek_1</v>
      </c>
      <c r="Z189" s="48" t="str">
        <f t="shared" si="52"/>
        <v>75_Aanloopperiodiek_1</v>
      </c>
      <c r="AA189" s="54">
        <v>36.049999999999997</v>
      </c>
      <c r="AB189" s="483"/>
      <c r="AC189" s="48">
        <v>75</v>
      </c>
      <c r="AD189" s="48" t="s">
        <v>36</v>
      </c>
      <c r="AE189" s="48">
        <v>56</v>
      </c>
      <c r="AF189" s="48" t="str">
        <f t="shared" si="46"/>
        <v>Aanloopperiodiek_1</v>
      </c>
      <c r="AG189" s="48" t="str">
        <f t="shared" si="40"/>
        <v>75_Aanloopperiodiek_1</v>
      </c>
      <c r="AH189" s="48">
        <v>37.130000000000003</v>
      </c>
      <c r="AI189" s="483"/>
      <c r="AJ189" s="48">
        <v>75</v>
      </c>
      <c r="AK189" s="48" t="s">
        <v>36</v>
      </c>
      <c r="AL189" s="48">
        <v>56</v>
      </c>
      <c r="AM189" s="48" t="str">
        <f t="shared" si="47"/>
        <v>Aanloopperiodiek_1</v>
      </c>
      <c r="AN189" s="48" t="s">
        <v>530</v>
      </c>
      <c r="AO189" s="48" t="str">
        <f t="shared" si="41"/>
        <v>75_Aanloopperiodiek_1</v>
      </c>
      <c r="AP189" s="50">
        <f t="shared" si="48"/>
        <v>36.049999999999997</v>
      </c>
      <c r="AQ189" s="50">
        <f t="shared" si="49"/>
        <v>37.130000000000003</v>
      </c>
      <c r="AR189" s="469">
        <f t="shared" si="53"/>
        <v>37.130000000000003</v>
      </c>
      <c r="AS189" s="5"/>
      <c r="AT189" s="5"/>
      <c r="AU189" s="5"/>
      <c r="AV189" s="5"/>
      <c r="AW189" s="5"/>
      <c r="AX189" s="6"/>
    </row>
    <row r="190" spans="1:50" x14ac:dyDescent="0.15">
      <c r="A190" s="48">
        <v>75</v>
      </c>
      <c r="B190" s="48">
        <v>0</v>
      </c>
      <c r="C190" s="48">
        <v>58</v>
      </c>
      <c r="D190" s="48">
        <f t="shared" si="43"/>
        <v>0</v>
      </c>
      <c r="E190" s="48" t="str">
        <f t="shared" si="44"/>
        <v>75_0</v>
      </c>
      <c r="F190" s="54">
        <v>33.6</v>
      </c>
      <c r="G190" s="48"/>
      <c r="H190" s="48">
        <v>75</v>
      </c>
      <c r="I190" s="48">
        <v>1</v>
      </c>
      <c r="J190" s="48">
        <v>60</v>
      </c>
      <c r="K190" s="48">
        <f t="shared" si="38"/>
        <v>1</v>
      </c>
      <c r="L190" s="48" t="str">
        <f t="shared" si="39"/>
        <v>75_1</v>
      </c>
      <c r="M190" s="54">
        <v>35.68</v>
      </c>
      <c r="N190" s="5"/>
      <c r="O190" s="48">
        <v>75</v>
      </c>
      <c r="P190" s="48">
        <v>0</v>
      </c>
      <c r="Q190" s="48">
        <v>58</v>
      </c>
      <c r="R190" s="48">
        <f t="shared" si="50"/>
        <v>0</v>
      </c>
      <c r="S190" s="48" t="str">
        <f t="shared" si="51"/>
        <v>75_0</v>
      </c>
      <c r="T190" s="54">
        <v>35.82</v>
      </c>
      <c r="U190" s="5"/>
      <c r="V190" s="48">
        <v>75</v>
      </c>
      <c r="W190" s="48">
        <v>0</v>
      </c>
      <c r="X190" s="48">
        <v>58</v>
      </c>
      <c r="Y190" s="48">
        <f t="shared" si="45"/>
        <v>0</v>
      </c>
      <c r="Z190" s="48" t="str">
        <f t="shared" si="52"/>
        <v>75_0</v>
      </c>
      <c r="AA190" s="54">
        <v>36.99</v>
      </c>
      <c r="AB190" s="483"/>
      <c r="AC190" s="48">
        <v>75</v>
      </c>
      <c r="AD190" s="48">
        <v>0</v>
      </c>
      <c r="AE190" s="48">
        <v>58</v>
      </c>
      <c r="AF190" s="48">
        <f t="shared" si="46"/>
        <v>0</v>
      </c>
      <c r="AG190" s="48" t="str">
        <f t="shared" si="40"/>
        <v>75_0</v>
      </c>
      <c r="AH190" s="48">
        <v>38.1</v>
      </c>
      <c r="AI190" s="483"/>
      <c r="AJ190" s="48">
        <v>75</v>
      </c>
      <c r="AK190" s="48">
        <v>0</v>
      </c>
      <c r="AL190" s="48">
        <v>58</v>
      </c>
      <c r="AM190" s="48">
        <f t="shared" si="47"/>
        <v>0</v>
      </c>
      <c r="AN190" s="48" t="s">
        <v>531</v>
      </c>
      <c r="AO190" s="48" t="str">
        <f t="shared" si="41"/>
        <v>75_0</v>
      </c>
      <c r="AP190" s="50">
        <f t="shared" si="48"/>
        <v>36.99</v>
      </c>
      <c r="AQ190" s="50">
        <f t="shared" si="49"/>
        <v>38.1</v>
      </c>
      <c r="AR190" s="469">
        <f t="shared" si="53"/>
        <v>38.1</v>
      </c>
      <c r="AS190" s="5"/>
      <c r="AT190" s="5"/>
      <c r="AU190" s="5"/>
      <c r="AV190" s="5"/>
      <c r="AW190" s="5"/>
      <c r="AX190" s="6"/>
    </row>
    <row r="191" spans="1:50" x14ac:dyDescent="0.15">
      <c r="A191" s="48">
        <v>75</v>
      </c>
      <c r="B191" s="48">
        <v>1</v>
      </c>
      <c r="C191" s="48">
        <v>60</v>
      </c>
      <c r="D191" s="48">
        <f t="shared" si="43"/>
        <v>1</v>
      </c>
      <c r="E191" s="48" t="str">
        <f t="shared" si="44"/>
        <v>75_1</v>
      </c>
      <c r="F191" s="54">
        <v>34.479999999999997</v>
      </c>
      <c r="G191" s="48"/>
      <c r="H191" s="48">
        <v>75</v>
      </c>
      <c r="I191" s="48">
        <v>2</v>
      </c>
      <c r="J191" s="48">
        <v>62</v>
      </c>
      <c r="K191" s="48">
        <f t="shared" si="38"/>
        <v>2</v>
      </c>
      <c r="L191" s="48" t="str">
        <f t="shared" si="39"/>
        <v>75_2</v>
      </c>
      <c r="M191" s="54">
        <v>36.58</v>
      </c>
      <c r="N191" s="5"/>
      <c r="O191" s="48">
        <v>75</v>
      </c>
      <c r="P191" s="48">
        <v>1</v>
      </c>
      <c r="Q191" s="48">
        <v>60</v>
      </c>
      <c r="R191" s="48">
        <f t="shared" si="50"/>
        <v>1</v>
      </c>
      <c r="S191" s="48" t="str">
        <f t="shared" si="51"/>
        <v>75_1</v>
      </c>
      <c r="T191" s="54">
        <v>36.76</v>
      </c>
      <c r="U191" s="5"/>
      <c r="V191" s="48">
        <v>75</v>
      </c>
      <c r="W191" s="48">
        <v>1</v>
      </c>
      <c r="X191" s="48">
        <v>60</v>
      </c>
      <c r="Y191" s="48">
        <f t="shared" si="45"/>
        <v>1</v>
      </c>
      <c r="Z191" s="48" t="str">
        <f t="shared" si="52"/>
        <v>75_1</v>
      </c>
      <c r="AA191" s="54">
        <v>37.950000000000003</v>
      </c>
      <c r="AB191" s="483"/>
      <c r="AC191" s="48">
        <v>75</v>
      </c>
      <c r="AD191" s="48">
        <v>1</v>
      </c>
      <c r="AE191" s="48">
        <v>60</v>
      </c>
      <c r="AF191" s="48">
        <f t="shared" si="46"/>
        <v>1</v>
      </c>
      <c r="AG191" s="48" t="str">
        <f t="shared" si="40"/>
        <v>75_1</v>
      </c>
      <c r="AH191" s="48">
        <v>39.090000000000003</v>
      </c>
      <c r="AI191" s="483"/>
      <c r="AJ191" s="48">
        <v>75</v>
      </c>
      <c r="AK191" s="48">
        <v>1</v>
      </c>
      <c r="AL191" s="48">
        <v>60</v>
      </c>
      <c r="AM191" s="48">
        <f t="shared" si="47"/>
        <v>1</v>
      </c>
      <c r="AN191" s="48" t="s">
        <v>532</v>
      </c>
      <c r="AO191" s="48" t="str">
        <f t="shared" si="41"/>
        <v>75_1</v>
      </c>
      <c r="AP191" s="50">
        <f t="shared" si="48"/>
        <v>37.950000000000003</v>
      </c>
      <c r="AQ191" s="50">
        <f t="shared" si="49"/>
        <v>39.090000000000003</v>
      </c>
      <c r="AR191" s="469">
        <f t="shared" si="53"/>
        <v>39.090000000000003</v>
      </c>
      <c r="AS191" s="5"/>
      <c r="AT191" s="5"/>
      <c r="AU191" s="5"/>
      <c r="AV191" s="5"/>
      <c r="AW191" s="5"/>
      <c r="AX191" s="6"/>
    </row>
    <row r="192" spans="1:50" x14ac:dyDescent="0.15">
      <c r="A192" s="48">
        <v>75</v>
      </c>
      <c r="B192" s="48">
        <v>2</v>
      </c>
      <c r="C192" s="48">
        <v>62</v>
      </c>
      <c r="D192" s="48">
        <f t="shared" si="43"/>
        <v>2</v>
      </c>
      <c r="E192" s="48" t="str">
        <f t="shared" si="44"/>
        <v>75_2</v>
      </c>
      <c r="F192" s="54">
        <v>35.35</v>
      </c>
      <c r="G192" s="48"/>
      <c r="H192" s="48">
        <v>75</v>
      </c>
      <c r="I192" s="48">
        <v>3</v>
      </c>
      <c r="J192" s="48">
        <v>63</v>
      </c>
      <c r="K192" s="48">
        <f t="shared" si="38"/>
        <v>3</v>
      </c>
      <c r="L192" s="48" t="str">
        <f t="shared" si="39"/>
        <v>75_3</v>
      </c>
      <c r="M192" s="54">
        <v>37.020000000000003</v>
      </c>
      <c r="N192" s="5"/>
      <c r="O192" s="48">
        <v>75</v>
      </c>
      <c r="P192" s="48">
        <v>2</v>
      </c>
      <c r="Q192" s="48">
        <v>62</v>
      </c>
      <c r="R192" s="48">
        <f t="shared" si="50"/>
        <v>2</v>
      </c>
      <c r="S192" s="48" t="str">
        <f t="shared" si="51"/>
        <v>75_2</v>
      </c>
      <c r="T192" s="54">
        <v>37.68</v>
      </c>
      <c r="U192" s="5"/>
      <c r="V192" s="48">
        <v>75</v>
      </c>
      <c r="W192" s="48">
        <v>2</v>
      </c>
      <c r="X192" s="48">
        <v>62</v>
      </c>
      <c r="Y192" s="48">
        <f t="shared" si="45"/>
        <v>2</v>
      </c>
      <c r="Z192" s="48" t="str">
        <f t="shared" si="52"/>
        <v>75_2</v>
      </c>
      <c r="AA192" s="54">
        <v>38.43</v>
      </c>
      <c r="AB192" s="483"/>
      <c r="AC192" s="48">
        <v>75</v>
      </c>
      <c r="AD192" s="48">
        <v>2</v>
      </c>
      <c r="AE192" s="48">
        <v>62</v>
      </c>
      <c r="AF192" s="48">
        <f t="shared" si="46"/>
        <v>2</v>
      </c>
      <c r="AG192" s="48" t="str">
        <f t="shared" si="40"/>
        <v>75_2</v>
      </c>
      <c r="AH192" s="48">
        <v>39.590000000000003</v>
      </c>
      <c r="AI192" s="483"/>
      <c r="AJ192" s="48">
        <v>75</v>
      </c>
      <c r="AK192" s="48">
        <v>2</v>
      </c>
      <c r="AL192" s="48">
        <v>62</v>
      </c>
      <c r="AM192" s="48">
        <f t="shared" si="47"/>
        <v>2</v>
      </c>
      <c r="AN192" s="48" t="s">
        <v>533</v>
      </c>
      <c r="AO192" s="48" t="str">
        <f t="shared" si="41"/>
        <v>75_2</v>
      </c>
      <c r="AP192" s="50">
        <f t="shared" si="48"/>
        <v>38.43</v>
      </c>
      <c r="AQ192" s="50">
        <f t="shared" si="49"/>
        <v>39.590000000000003</v>
      </c>
      <c r="AR192" s="469">
        <f t="shared" si="53"/>
        <v>39.590000000000003</v>
      </c>
      <c r="AS192" s="5"/>
      <c r="AT192" s="5"/>
      <c r="AU192" s="5"/>
      <c r="AV192" s="5"/>
      <c r="AW192" s="5"/>
      <c r="AX192" s="6"/>
    </row>
    <row r="193" spans="1:50" x14ac:dyDescent="0.15">
      <c r="A193" s="48">
        <v>75</v>
      </c>
      <c r="B193" s="48">
        <v>3</v>
      </c>
      <c r="C193" s="48">
        <v>63</v>
      </c>
      <c r="D193" s="48">
        <f t="shared" si="43"/>
        <v>3</v>
      </c>
      <c r="E193" s="48" t="str">
        <f t="shared" si="44"/>
        <v>75_3</v>
      </c>
      <c r="F193" s="54">
        <v>35.770000000000003</v>
      </c>
      <c r="G193" s="48"/>
      <c r="H193" s="48">
        <v>75</v>
      </c>
      <c r="I193" s="48">
        <v>4</v>
      </c>
      <c r="J193" s="48">
        <v>64</v>
      </c>
      <c r="K193" s="48">
        <f t="shared" si="38"/>
        <v>4</v>
      </c>
      <c r="L193" s="48" t="str">
        <f t="shared" si="39"/>
        <v>75_4</v>
      </c>
      <c r="M193" s="54">
        <v>37.479999999999997</v>
      </c>
      <c r="N193" s="5"/>
      <c r="O193" s="48">
        <v>75</v>
      </c>
      <c r="P193" s="48">
        <v>3</v>
      </c>
      <c r="Q193" s="48">
        <v>63</v>
      </c>
      <c r="R193" s="48">
        <f t="shared" si="50"/>
        <v>3</v>
      </c>
      <c r="S193" s="48" t="str">
        <f t="shared" si="51"/>
        <v>75_3</v>
      </c>
      <c r="T193" s="54">
        <v>38.130000000000003</v>
      </c>
      <c r="U193" s="5"/>
      <c r="V193" s="48">
        <v>75</v>
      </c>
      <c r="W193" s="48">
        <v>3</v>
      </c>
      <c r="X193" s="48">
        <v>63</v>
      </c>
      <c r="Y193" s="48">
        <f t="shared" si="45"/>
        <v>3</v>
      </c>
      <c r="Z193" s="48" t="str">
        <f t="shared" si="52"/>
        <v>75_3</v>
      </c>
      <c r="AA193" s="54">
        <v>38.89</v>
      </c>
      <c r="AB193" s="483"/>
      <c r="AC193" s="48">
        <v>75</v>
      </c>
      <c r="AD193" s="48">
        <v>3</v>
      </c>
      <c r="AE193" s="48">
        <v>63</v>
      </c>
      <c r="AF193" s="48">
        <f t="shared" si="46"/>
        <v>3</v>
      </c>
      <c r="AG193" s="48" t="str">
        <f t="shared" si="40"/>
        <v>75_3</v>
      </c>
      <c r="AH193" s="48">
        <v>40.06</v>
      </c>
      <c r="AI193" s="483"/>
      <c r="AJ193" s="48">
        <v>75</v>
      </c>
      <c r="AK193" s="48">
        <v>3</v>
      </c>
      <c r="AL193" s="48">
        <v>63</v>
      </c>
      <c r="AM193" s="48">
        <f t="shared" si="47"/>
        <v>3</v>
      </c>
      <c r="AN193" s="48" t="s">
        <v>534</v>
      </c>
      <c r="AO193" s="48" t="str">
        <f t="shared" si="41"/>
        <v>75_3</v>
      </c>
      <c r="AP193" s="50">
        <f t="shared" si="48"/>
        <v>38.89</v>
      </c>
      <c r="AQ193" s="50">
        <f t="shared" si="49"/>
        <v>40.06</v>
      </c>
      <c r="AR193" s="469">
        <f t="shared" si="53"/>
        <v>40.06</v>
      </c>
      <c r="AS193" s="5"/>
      <c r="AT193" s="5"/>
      <c r="AU193" s="5"/>
      <c r="AV193" s="5"/>
      <c r="AW193" s="5"/>
      <c r="AX193" s="6"/>
    </row>
    <row r="194" spans="1:50" x14ac:dyDescent="0.15">
      <c r="A194" s="48">
        <v>75</v>
      </c>
      <c r="B194" s="48">
        <v>4</v>
      </c>
      <c r="C194" s="48">
        <v>64</v>
      </c>
      <c r="D194" s="48">
        <f t="shared" si="43"/>
        <v>4</v>
      </c>
      <c r="E194" s="48" t="str">
        <f t="shared" si="44"/>
        <v>75_4</v>
      </c>
      <c r="F194" s="54">
        <v>36.21</v>
      </c>
      <c r="G194" s="48"/>
      <c r="H194" s="48">
        <v>75</v>
      </c>
      <c r="I194" s="48">
        <v>5</v>
      </c>
      <c r="J194" s="48">
        <v>65</v>
      </c>
      <c r="K194" s="48">
        <f t="shared" si="38"/>
        <v>5</v>
      </c>
      <c r="L194" s="48" t="str">
        <f t="shared" si="39"/>
        <v>75_5</v>
      </c>
      <c r="M194" s="54">
        <v>38.03</v>
      </c>
      <c r="N194" s="5"/>
      <c r="O194" s="48">
        <v>75</v>
      </c>
      <c r="P194" s="48">
        <v>4</v>
      </c>
      <c r="Q194" s="48">
        <v>64</v>
      </c>
      <c r="R194" s="48">
        <f t="shared" si="50"/>
        <v>4</v>
      </c>
      <c r="S194" s="48" t="str">
        <f t="shared" si="51"/>
        <v>75_4</v>
      </c>
      <c r="T194" s="54">
        <v>38.6</v>
      </c>
      <c r="U194" s="5"/>
      <c r="V194" s="48">
        <v>75</v>
      </c>
      <c r="W194" s="48">
        <v>4</v>
      </c>
      <c r="X194" s="48">
        <v>64</v>
      </c>
      <c r="Y194" s="48">
        <f t="shared" si="45"/>
        <v>4</v>
      </c>
      <c r="Z194" s="48" t="str">
        <f t="shared" si="52"/>
        <v>75_4</v>
      </c>
      <c r="AA194" s="54">
        <v>39.380000000000003</v>
      </c>
      <c r="AB194" s="483"/>
      <c r="AC194" s="48">
        <v>75</v>
      </c>
      <c r="AD194" s="48">
        <v>4</v>
      </c>
      <c r="AE194" s="48">
        <v>64</v>
      </c>
      <c r="AF194" s="48">
        <f t="shared" si="46"/>
        <v>4</v>
      </c>
      <c r="AG194" s="48" t="str">
        <f t="shared" si="40"/>
        <v>75_4</v>
      </c>
      <c r="AH194" s="48">
        <v>40.56</v>
      </c>
      <c r="AI194" s="483"/>
      <c r="AJ194" s="48">
        <v>75</v>
      </c>
      <c r="AK194" s="48">
        <v>4</v>
      </c>
      <c r="AL194" s="48">
        <v>64</v>
      </c>
      <c r="AM194" s="48">
        <f t="shared" si="47"/>
        <v>4</v>
      </c>
      <c r="AN194" s="48" t="s">
        <v>535</v>
      </c>
      <c r="AO194" s="48" t="str">
        <f t="shared" si="41"/>
        <v>75_4</v>
      </c>
      <c r="AP194" s="50">
        <f t="shared" si="48"/>
        <v>39.380000000000003</v>
      </c>
      <c r="AQ194" s="50">
        <f t="shared" si="49"/>
        <v>40.56</v>
      </c>
      <c r="AR194" s="469">
        <f t="shared" si="53"/>
        <v>40.56</v>
      </c>
      <c r="AS194" s="5"/>
      <c r="AT194" s="5"/>
      <c r="AU194" s="5"/>
      <c r="AV194" s="5"/>
      <c r="AW194" s="5"/>
      <c r="AX194" s="6"/>
    </row>
    <row r="195" spans="1:50" x14ac:dyDescent="0.15">
      <c r="A195" s="48">
        <v>75</v>
      </c>
      <c r="B195" s="48">
        <v>5</v>
      </c>
      <c r="C195" s="48">
        <v>65</v>
      </c>
      <c r="D195" s="48">
        <f t="shared" si="43"/>
        <v>5</v>
      </c>
      <c r="E195" s="48" t="str">
        <f t="shared" si="44"/>
        <v>75_5</v>
      </c>
      <c r="F195" s="54">
        <v>36.74</v>
      </c>
      <c r="G195" s="48"/>
      <c r="H195" s="48">
        <v>75</v>
      </c>
      <c r="I195" s="48">
        <v>6</v>
      </c>
      <c r="J195" s="48">
        <v>68</v>
      </c>
      <c r="K195" s="48">
        <f t="shared" si="38"/>
        <v>6</v>
      </c>
      <c r="L195" s="48" t="str">
        <f t="shared" si="39"/>
        <v>75_6</v>
      </c>
      <c r="M195" s="54">
        <v>39.71</v>
      </c>
      <c r="N195" s="5"/>
      <c r="O195" s="48">
        <v>75</v>
      </c>
      <c r="P195" s="48">
        <v>5</v>
      </c>
      <c r="Q195" s="48">
        <v>65</v>
      </c>
      <c r="R195" s="48">
        <f t="shared" si="50"/>
        <v>5</v>
      </c>
      <c r="S195" s="48" t="str">
        <f t="shared" si="51"/>
        <v>75_5</v>
      </c>
      <c r="T195" s="54">
        <v>39.17</v>
      </c>
      <c r="U195" s="5"/>
      <c r="V195" s="48">
        <v>75</v>
      </c>
      <c r="W195" s="48">
        <v>5</v>
      </c>
      <c r="X195" s="48">
        <v>65</v>
      </c>
      <c r="Y195" s="48">
        <f t="shared" si="45"/>
        <v>5</v>
      </c>
      <c r="Z195" s="48" t="str">
        <f t="shared" si="52"/>
        <v>75_5</v>
      </c>
      <c r="AA195" s="54">
        <v>39.950000000000003</v>
      </c>
      <c r="AB195" s="483"/>
      <c r="AC195" s="48">
        <v>75</v>
      </c>
      <c r="AD195" s="48">
        <v>5</v>
      </c>
      <c r="AE195" s="48">
        <v>65</v>
      </c>
      <c r="AF195" s="48">
        <f t="shared" si="46"/>
        <v>5</v>
      </c>
      <c r="AG195" s="48" t="str">
        <f t="shared" si="40"/>
        <v>75_5</v>
      </c>
      <c r="AH195" s="48">
        <v>41.15</v>
      </c>
      <c r="AI195" s="483"/>
      <c r="AJ195" s="48">
        <v>75</v>
      </c>
      <c r="AK195" s="48">
        <v>5</v>
      </c>
      <c r="AL195" s="48">
        <v>65</v>
      </c>
      <c r="AM195" s="48">
        <f t="shared" si="47"/>
        <v>5</v>
      </c>
      <c r="AN195" s="48" t="s">
        <v>536</v>
      </c>
      <c r="AO195" s="48" t="str">
        <f t="shared" si="41"/>
        <v>75_5</v>
      </c>
      <c r="AP195" s="50">
        <f t="shared" si="48"/>
        <v>39.950000000000003</v>
      </c>
      <c r="AQ195" s="50">
        <f t="shared" si="49"/>
        <v>41.15</v>
      </c>
      <c r="AR195" s="469">
        <f t="shared" si="53"/>
        <v>41.15</v>
      </c>
      <c r="AS195" s="5"/>
      <c r="AT195" s="5"/>
      <c r="AU195" s="5"/>
      <c r="AV195" s="5"/>
      <c r="AW195" s="5"/>
      <c r="AX195" s="6"/>
    </row>
    <row r="196" spans="1:50" x14ac:dyDescent="0.15">
      <c r="A196" s="48">
        <v>75</v>
      </c>
      <c r="B196" s="48">
        <v>6</v>
      </c>
      <c r="C196" s="48">
        <v>68</v>
      </c>
      <c r="D196" s="48">
        <f t="shared" si="43"/>
        <v>6</v>
      </c>
      <c r="E196" s="48" t="str">
        <f t="shared" si="44"/>
        <v>75_6</v>
      </c>
      <c r="F196" s="54">
        <v>38.369999999999997</v>
      </c>
      <c r="G196" s="48"/>
      <c r="H196" s="48">
        <v>75</v>
      </c>
      <c r="I196" s="48">
        <v>7</v>
      </c>
      <c r="J196" s="48">
        <v>71</v>
      </c>
      <c r="K196" s="48">
        <f t="shared" si="38"/>
        <v>7</v>
      </c>
      <c r="L196" s="48" t="str">
        <f t="shared" si="39"/>
        <v>75_7</v>
      </c>
      <c r="M196" s="54">
        <v>41.38</v>
      </c>
      <c r="N196" s="5"/>
      <c r="O196" s="48">
        <v>75</v>
      </c>
      <c r="P196" s="48">
        <v>6</v>
      </c>
      <c r="Q196" s="48">
        <v>68</v>
      </c>
      <c r="R196" s="48">
        <f t="shared" si="50"/>
        <v>6</v>
      </c>
      <c r="S196" s="48" t="str">
        <f t="shared" si="51"/>
        <v>75_6</v>
      </c>
      <c r="T196" s="54">
        <v>40.9</v>
      </c>
      <c r="U196" s="5"/>
      <c r="V196" s="48">
        <v>75</v>
      </c>
      <c r="W196" s="48">
        <v>6</v>
      </c>
      <c r="X196" s="48">
        <v>68</v>
      </c>
      <c r="Y196" s="48">
        <f t="shared" si="45"/>
        <v>6</v>
      </c>
      <c r="Z196" s="48" t="str">
        <f t="shared" si="52"/>
        <v>75_6</v>
      </c>
      <c r="AA196" s="54">
        <v>41.72</v>
      </c>
      <c r="AB196" s="483"/>
      <c r="AC196" s="48">
        <v>75</v>
      </c>
      <c r="AD196" s="48">
        <v>6</v>
      </c>
      <c r="AE196" s="48">
        <v>68</v>
      </c>
      <c r="AF196" s="48">
        <f t="shared" si="46"/>
        <v>6</v>
      </c>
      <c r="AG196" s="48" t="str">
        <f t="shared" si="40"/>
        <v>75_6</v>
      </c>
      <c r="AH196" s="48">
        <v>42.97</v>
      </c>
      <c r="AI196" s="483"/>
      <c r="AJ196" s="48">
        <v>75</v>
      </c>
      <c r="AK196" s="48">
        <v>6</v>
      </c>
      <c r="AL196" s="48">
        <v>68</v>
      </c>
      <c r="AM196" s="48">
        <f t="shared" si="47"/>
        <v>6</v>
      </c>
      <c r="AN196" s="48" t="s">
        <v>537</v>
      </c>
      <c r="AO196" s="48" t="str">
        <f t="shared" si="41"/>
        <v>75_6</v>
      </c>
      <c r="AP196" s="50">
        <f t="shared" si="48"/>
        <v>41.72</v>
      </c>
      <c r="AQ196" s="50">
        <f t="shared" si="49"/>
        <v>42.97</v>
      </c>
      <c r="AR196" s="469">
        <f t="shared" si="53"/>
        <v>42.97</v>
      </c>
      <c r="AS196" s="5"/>
      <c r="AT196" s="5"/>
      <c r="AU196" s="5"/>
      <c r="AV196" s="5"/>
      <c r="AW196" s="5"/>
      <c r="AX196" s="6"/>
    </row>
    <row r="197" spans="1:50" x14ac:dyDescent="0.15">
      <c r="A197" s="48">
        <v>75</v>
      </c>
      <c r="B197" s="48">
        <v>7</v>
      </c>
      <c r="C197" s="48">
        <v>71</v>
      </c>
      <c r="D197" s="48">
        <f t="shared" si="43"/>
        <v>7</v>
      </c>
      <c r="E197" s="48" t="str">
        <f t="shared" si="44"/>
        <v>75_7</v>
      </c>
      <c r="F197" s="54">
        <v>39.979999999999997</v>
      </c>
      <c r="G197" s="48"/>
      <c r="H197" s="48">
        <v>75</v>
      </c>
      <c r="I197" s="48">
        <v>8</v>
      </c>
      <c r="J197" s="48">
        <v>74</v>
      </c>
      <c r="K197" s="48">
        <f t="shared" si="38"/>
        <v>8</v>
      </c>
      <c r="L197" s="48" t="str">
        <f t="shared" si="39"/>
        <v>75_8</v>
      </c>
      <c r="M197" s="54">
        <v>43.07</v>
      </c>
      <c r="N197" s="5"/>
      <c r="O197" s="48">
        <v>75</v>
      </c>
      <c r="P197" s="48">
        <v>7</v>
      </c>
      <c r="Q197" s="48">
        <v>71</v>
      </c>
      <c r="R197" s="48">
        <f t="shared" ref="R197:R228" si="54">P197</f>
        <v>7</v>
      </c>
      <c r="S197" s="48" t="str">
        <f t="shared" ref="S197:S228" si="55">O197&amp;"_"&amp;R197</f>
        <v>75_7</v>
      </c>
      <c r="T197" s="54">
        <v>42.62</v>
      </c>
      <c r="U197" s="5"/>
      <c r="V197" s="48">
        <v>75</v>
      </c>
      <c r="W197" s="48">
        <v>7</v>
      </c>
      <c r="X197" s="48">
        <v>71</v>
      </c>
      <c r="Y197" s="48">
        <f t="shared" si="45"/>
        <v>7</v>
      </c>
      <c r="Z197" s="48" t="str">
        <f t="shared" ref="Z197:Z228" si="56">V197&amp;"_"&amp;Y197</f>
        <v>75_7</v>
      </c>
      <c r="AA197" s="54">
        <v>43.47</v>
      </c>
      <c r="AB197" s="483"/>
      <c r="AC197" s="48">
        <v>75</v>
      </c>
      <c r="AD197" s="48">
        <v>7</v>
      </c>
      <c r="AE197" s="48">
        <v>71</v>
      </c>
      <c r="AF197" s="48">
        <f t="shared" si="46"/>
        <v>7</v>
      </c>
      <c r="AG197" s="48" t="str">
        <f t="shared" si="40"/>
        <v>75_7</v>
      </c>
      <c r="AH197" s="48">
        <v>44.77</v>
      </c>
      <c r="AI197" s="483"/>
      <c r="AJ197" s="48">
        <v>75</v>
      </c>
      <c r="AK197" s="48">
        <v>7</v>
      </c>
      <c r="AL197" s="48">
        <v>71</v>
      </c>
      <c r="AM197" s="48">
        <f t="shared" si="47"/>
        <v>7</v>
      </c>
      <c r="AN197" s="48" t="s">
        <v>538</v>
      </c>
      <c r="AO197" s="48" t="str">
        <f t="shared" si="41"/>
        <v>75_7</v>
      </c>
      <c r="AP197" s="50">
        <f t="shared" si="48"/>
        <v>43.47</v>
      </c>
      <c r="AQ197" s="50">
        <f t="shared" si="49"/>
        <v>44.77</v>
      </c>
      <c r="AR197" s="469">
        <f t="shared" si="53"/>
        <v>44.77</v>
      </c>
      <c r="AS197" s="5"/>
      <c r="AT197" s="5"/>
      <c r="AU197" s="5"/>
      <c r="AV197" s="5"/>
      <c r="AW197" s="5"/>
      <c r="AX197" s="6"/>
    </row>
    <row r="198" spans="1:50" x14ac:dyDescent="0.15">
      <c r="A198" s="48">
        <v>75</v>
      </c>
      <c r="B198" s="48">
        <v>8</v>
      </c>
      <c r="C198" s="48">
        <v>74</v>
      </c>
      <c r="D198" s="48">
        <f t="shared" si="43"/>
        <v>8</v>
      </c>
      <c r="E198" s="48" t="str">
        <f t="shared" si="44"/>
        <v>75_8</v>
      </c>
      <c r="F198" s="54">
        <v>41.61</v>
      </c>
      <c r="G198" s="48"/>
      <c r="H198" s="48">
        <v>75</v>
      </c>
      <c r="I198" s="48">
        <v>9</v>
      </c>
      <c r="J198" s="48">
        <v>76</v>
      </c>
      <c r="K198" s="48">
        <f t="shared" si="38"/>
        <v>9</v>
      </c>
      <c r="L198" s="48" t="str">
        <f t="shared" si="39"/>
        <v>75_9</v>
      </c>
      <c r="M198" s="54">
        <v>44.19</v>
      </c>
      <c r="N198" s="5"/>
      <c r="O198" s="48">
        <v>75</v>
      </c>
      <c r="P198" s="48">
        <v>8</v>
      </c>
      <c r="Q198" s="48">
        <v>74</v>
      </c>
      <c r="R198" s="48">
        <f t="shared" si="54"/>
        <v>8</v>
      </c>
      <c r="S198" s="48" t="str">
        <f t="shared" si="55"/>
        <v>75_8</v>
      </c>
      <c r="T198" s="54">
        <v>44.36</v>
      </c>
      <c r="U198" s="5"/>
      <c r="V198" s="48">
        <v>75</v>
      </c>
      <c r="W198" s="48">
        <v>8</v>
      </c>
      <c r="X198" s="48">
        <v>74</v>
      </c>
      <c r="Y198" s="48">
        <f t="shared" si="45"/>
        <v>8</v>
      </c>
      <c r="Z198" s="48" t="str">
        <f t="shared" si="56"/>
        <v>75_8</v>
      </c>
      <c r="AA198" s="54">
        <v>45.25</v>
      </c>
      <c r="AB198" s="483"/>
      <c r="AC198" s="48">
        <v>75</v>
      </c>
      <c r="AD198" s="48">
        <v>8</v>
      </c>
      <c r="AE198" s="48">
        <v>74</v>
      </c>
      <c r="AF198" s="48">
        <f t="shared" si="46"/>
        <v>8</v>
      </c>
      <c r="AG198" s="48" t="str">
        <f t="shared" si="40"/>
        <v>75_8</v>
      </c>
      <c r="AH198" s="48">
        <v>46.6</v>
      </c>
      <c r="AI198" s="483"/>
      <c r="AJ198" s="48">
        <v>75</v>
      </c>
      <c r="AK198" s="48">
        <v>8</v>
      </c>
      <c r="AL198" s="48">
        <v>74</v>
      </c>
      <c r="AM198" s="48">
        <f t="shared" si="47"/>
        <v>8</v>
      </c>
      <c r="AN198" s="48" t="s">
        <v>539</v>
      </c>
      <c r="AO198" s="48" t="str">
        <f t="shared" si="41"/>
        <v>75_8</v>
      </c>
      <c r="AP198" s="50">
        <f t="shared" si="48"/>
        <v>45.25</v>
      </c>
      <c r="AQ198" s="50">
        <f t="shared" si="49"/>
        <v>46.6</v>
      </c>
      <c r="AR198" s="469">
        <f t="shared" si="53"/>
        <v>46.6</v>
      </c>
      <c r="AS198" s="5"/>
      <c r="AT198" s="5"/>
      <c r="AU198" s="5"/>
      <c r="AV198" s="5"/>
      <c r="AW198" s="5"/>
      <c r="AX198" s="6"/>
    </row>
    <row r="199" spans="1:50" x14ac:dyDescent="0.15">
      <c r="A199" s="48">
        <v>75</v>
      </c>
      <c r="B199" s="48">
        <v>9</v>
      </c>
      <c r="C199" s="48">
        <v>76</v>
      </c>
      <c r="D199" s="48">
        <f t="shared" si="43"/>
        <v>9</v>
      </c>
      <c r="E199" s="48" t="str">
        <f t="shared" si="44"/>
        <v>75_9</v>
      </c>
      <c r="F199" s="54">
        <v>42.7</v>
      </c>
      <c r="G199" s="48"/>
      <c r="H199" s="48">
        <v>75</v>
      </c>
      <c r="I199" s="48">
        <v>10</v>
      </c>
      <c r="J199" s="48">
        <v>78</v>
      </c>
      <c r="K199" s="48">
        <f t="shared" si="38"/>
        <v>10</v>
      </c>
      <c r="L199" s="48" t="str">
        <f t="shared" si="39"/>
        <v>75_10</v>
      </c>
      <c r="M199" s="54">
        <v>45.36</v>
      </c>
      <c r="N199" s="5"/>
      <c r="O199" s="48">
        <v>75</v>
      </c>
      <c r="P199" s="48">
        <v>9</v>
      </c>
      <c r="Q199" s="48">
        <v>76</v>
      </c>
      <c r="R199" s="48">
        <f t="shared" si="54"/>
        <v>9</v>
      </c>
      <c r="S199" s="48" t="str">
        <f t="shared" si="55"/>
        <v>75_9</v>
      </c>
      <c r="T199" s="54">
        <v>45.52</v>
      </c>
      <c r="U199" s="5"/>
      <c r="V199" s="48">
        <v>75</v>
      </c>
      <c r="W199" s="48">
        <v>9</v>
      </c>
      <c r="X199" s="48">
        <v>76</v>
      </c>
      <c r="Y199" s="48">
        <f t="shared" si="45"/>
        <v>9</v>
      </c>
      <c r="Z199" s="48" t="str">
        <f t="shared" si="56"/>
        <v>75_9</v>
      </c>
      <c r="AA199" s="54">
        <v>46.43</v>
      </c>
      <c r="AB199" s="483"/>
      <c r="AC199" s="48">
        <v>75</v>
      </c>
      <c r="AD199" s="48">
        <v>9</v>
      </c>
      <c r="AE199" s="48">
        <v>76</v>
      </c>
      <c r="AF199" s="48">
        <f t="shared" si="46"/>
        <v>9</v>
      </c>
      <c r="AG199" s="48" t="str">
        <f t="shared" si="40"/>
        <v>75_9</v>
      </c>
      <c r="AH199" s="48">
        <v>47.82</v>
      </c>
      <c r="AI199" s="483"/>
      <c r="AJ199" s="48">
        <v>75</v>
      </c>
      <c r="AK199" s="48">
        <v>9</v>
      </c>
      <c r="AL199" s="48">
        <v>76</v>
      </c>
      <c r="AM199" s="48">
        <f t="shared" si="47"/>
        <v>9</v>
      </c>
      <c r="AN199" s="48" t="s">
        <v>540</v>
      </c>
      <c r="AO199" s="48" t="str">
        <f t="shared" si="41"/>
        <v>75_9</v>
      </c>
      <c r="AP199" s="50">
        <f t="shared" si="48"/>
        <v>46.43</v>
      </c>
      <c r="AQ199" s="50">
        <f t="shared" si="49"/>
        <v>47.82</v>
      </c>
      <c r="AR199" s="469">
        <f t="shared" si="53"/>
        <v>47.82</v>
      </c>
      <c r="AS199" s="5"/>
      <c r="AT199" s="5"/>
      <c r="AU199" s="5"/>
      <c r="AV199" s="5"/>
      <c r="AW199" s="5"/>
      <c r="AX199" s="6"/>
    </row>
    <row r="200" spans="1:50" x14ac:dyDescent="0.15">
      <c r="A200" s="48">
        <v>75</v>
      </c>
      <c r="B200" s="48">
        <v>10</v>
      </c>
      <c r="C200" s="48">
        <v>78</v>
      </c>
      <c r="D200" s="48">
        <f t="shared" si="43"/>
        <v>10</v>
      </c>
      <c r="E200" s="48" t="str">
        <f t="shared" si="44"/>
        <v>75_10</v>
      </c>
      <c r="F200" s="54">
        <v>43.83</v>
      </c>
      <c r="G200" s="48"/>
      <c r="H200" s="48">
        <v>75</v>
      </c>
      <c r="I200" s="48">
        <v>11</v>
      </c>
      <c r="J200" s="48">
        <v>80</v>
      </c>
      <c r="K200" s="48">
        <f t="shared" si="38"/>
        <v>11</v>
      </c>
      <c r="L200" s="48" t="str">
        <f t="shared" si="39"/>
        <v>75_11</v>
      </c>
      <c r="M200" s="54">
        <v>46.61</v>
      </c>
      <c r="N200" s="5"/>
      <c r="O200" s="48">
        <v>75</v>
      </c>
      <c r="P200" s="48">
        <v>10</v>
      </c>
      <c r="Q200" s="48">
        <v>78</v>
      </c>
      <c r="R200" s="48">
        <f t="shared" si="54"/>
        <v>10</v>
      </c>
      <c r="S200" s="48" t="str">
        <f t="shared" si="55"/>
        <v>75_10</v>
      </c>
      <c r="T200" s="54">
        <v>46.72</v>
      </c>
      <c r="U200" s="5"/>
      <c r="V200" s="48">
        <v>75</v>
      </c>
      <c r="W200" s="48">
        <v>10</v>
      </c>
      <c r="X200" s="48">
        <v>78</v>
      </c>
      <c r="Y200" s="48">
        <f t="shared" si="45"/>
        <v>10</v>
      </c>
      <c r="Z200" s="48" t="str">
        <f t="shared" si="56"/>
        <v>75_10</v>
      </c>
      <c r="AA200" s="54">
        <v>47.66</v>
      </c>
      <c r="AB200" s="483"/>
      <c r="AC200" s="48">
        <v>75</v>
      </c>
      <c r="AD200" s="48">
        <v>10</v>
      </c>
      <c r="AE200" s="48">
        <v>78</v>
      </c>
      <c r="AF200" s="48">
        <f t="shared" si="46"/>
        <v>10</v>
      </c>
      <c r="AG200" s="48" t="str">
        <f t="shared" si="40"/>
        <v>75_10</v>
      </c>
      <c r="AH200" s="48">
        <v>49.09</v>
      </c>
      <c r="AI200" s="483"/>
      <c r="AJ200" s="48">
        <v>75</v>
      </c>
      <c r="AK200" s="48">
        <v>10</v>
      </c>
      <c r="AL200" s="48">
        <v>78</v>
      </c>
      <c r="AM200" s="48">
        <f t="shared" si="47"/>
        <v>10</v>
      </c>
      <c r="AN200" s="48" t="s">
        <v>541</v>
      </c>
      <c r="AO200" s="48" t="str">
        <f t="shared" si="41"/>
        <v>75_10</v>
      </c>
      <c r="AP200" s="50">
        <f t="shared" si="48"/>
        <v>47.66</v>
      </c>
      <c r="AQ200" s="50">
        <f t="shared" si="49"/>
        <v>49.09</v>
      </c>
      <c r="AR200" s="469">
        <f t="shared" si="53"/>
        <v>49.09</v>
      </c>
      <c r="AS200" s="5"/>
      <c r="AT200" s="5"/>
      <c r="AU200" s="5"/>
      <c r="AV200" s="5"/>
      <c r="AW200" s="5"/>
      <c r="AX200" s="6"/>
    </row>
    <row r="201" spans="1:50" ht="10.5" customHeight="1" x14ac:dyDescent="0.15">
      <c r="A201" s="48">
        <v>75</v>
      </c>
      <c r="B201" s="48">
        <v>11</v>
      </c>
      <c r="C201" s="48">
        <v>80</v>
      </c>
      <c r="D201" s="48">
        <f t="shared" si="43"/>
        <v>11</v>
      </c>
      <c r="E201" s="48" t="str">
        <f t="shared" si="44"/>
        <v>75_11</v>
      </c>
      <c r="F201" s="54">
        <v>45.03</v>
      </c>
      <c r="G201" s="48"/>
      <c r="H201" s="48">
        <v>75</v>
      </c>
      <c r="I201" s="48">
        <v>12</v>
      </c>
      <c r="J201" s="48">
        <v>82</v>
      </c>
      <c r="K201" s="48">
        <f t="shared" si="38"/>
        <v>12</v>
      </c>
      <c r="L201" s="48" t="str">
        <f t="shared" si="39"/>
        <v>75_12</v>
      </c>
      <c r="M201" s="54">
        <v>47.87</v>
      </c>
      <c r="N201" s="5"/>
      <c r="O201" s="48">
        <v>75</v>
      </c>
      <c r="P201" s="48">
        <v>11</v>
      </c>
      <c r="Q201" s="48">
        <v>80</v>
      </c>
      <c r="R201" s="48">
        <f t="shared" si="54"/>
        <v>11</v>
      </c>
      <c r="S201" s="48" t="str">
        <f t="shared" si="55"/>
        <v>75_11</v>
      </c>
      <c r="T201" s="54">
        <v>48</v>
      </c>
      <c r="U201" s="5"/>
      <c r="V201" s="48">
        <v>75</v>
      </c>
      <c r="W201" s="48">
        <v>11</v>
      </c>
      <c r="X201" s="48">
        <v>80</v>
      </c>
      <c r="Y201" s="48">
        <f t="shared" si="45"/>
        <v>11</v>
      </c>
      <c r="Z201" s="48" t="str">
        <f t="shared" si="56"/>
        <v>75_11</v>
      </c>
      <c r="AA201" s="54">
        <v>48.96</v>
      </c>
      <c r="AB201" s="483"/>
      <c r="AC201" s="48">
        <v>75</v>
      </c>
      <c r="AD201" s="48">
        <v>11</v>
      </c>
      <c r="AE201" s="48">
        <v>80</v>
      </c>
      <c r="AF201" s="48">
        <f t="shared" si="46"/>
        <v>11</v>
      </c>
      <c r="AG201" s="48" t="str">
        <f t="shared" si="40"/>
        <v>75_11</v>
      </c>
      <c r="AH201" s="48">
        <v>50.43</v>
      </c>
      <c r="AI201" s="483"/>
      <c r="AJ201" s="48">
        <v>75</v>
      </c>
      <c r="AK201" s="48">
        <v>11</v>
      </c>
      <c r="AL201" s="48">
        <v>80</v>
      </c>
      <c r="AM201" s="48">
        <f t="shared" si="47"/>
        <v>11</v>
      </c>
      <c r="AN201" s="48" t="s">
        <v>542</v>
      </c>
      <c r="AO201" s="48" t="str">
        <f t="shared" si="41"/>
        <v>75_11</v>
      </c>
      <c r="AP201" s="50">
        <f t="shared" si="48"/>
        <v>48.96</v>
      </c>
      <c r="AQ201" s="50">
        <f t="shared" si="49"/>
        <v>50.43</v>
      </c>
      <c r="AR201" s="469">
        <f t="shared" si="53"/>
        <v>50.43</v>
      </c>
      <c r="AS201" s="5"/>
      <c r="AT201" s="5"/>
      <c r="AU201" s="5"/>
      <c r="AV201" s="5"/>
      <c r="AW201" s="5"/>
      <c r="AX201" s="6"/>
    </row>
    <row r="202" spans="1:50" ht="10.5" customHeight="1" x14ac:dyDescent="0.15">
      <c r="A202" s="48">
        <v>75</v>
      </c>
      <c r="B202" s="48">
        <v>12</v>
      </c>
      <c r="C202" s="48">
        <v>82</v>
      </c>
      <c r="D202" s="48">
        <f t="shared" si="43"/>
        <v>12</v>
      </c>
      <c r="E202" s="48" t="str">
        <f t="shared" si="44"/>
        <v>75_12</v>
      </c>
      <c r="F202" s="54">
        <v>46.25</v>
      </c>
      <c r="G202" s="48"/>
      <c r="H202" s="48">
        <v>75</v>
      </c>
      <c r="I202" s="48">
        <v>13</v>
      </c>
      <c r="J202" s="48">
        <v>83</v>
      </c>
      <c r="K202" s="48">
        <f t="shared" si="38"/>
        <v>13</v>
      </c>
      <c r="L202" s="48" t="str">
        <f t="shared" si="39"/>
        <v>75_13</v>
      </c>
      <c r="M202" s="54">
        <v>48.48</v>
      </c>
      <c r="N202" s="5"/>
      <c r="O202" s="48">
        <v>75</v>
      </c>
      <c r="P202" s="48">
        <v>12</v>
      </c>
      <c r="Q202" s="48">
        <v>82</v>
      </c>
      <c r="R202" s="48">
        <f t="shared" si="54"/>
        <v>12</v>
      </c>
      <c r="S202" s="48" t="str">
        <f t="shared" si="55"/>
        <v>75_12</v>
      </c>
      <c r="T202" s="54">
        <v>49.31</v>
      </c>
      <c r="U202" s="5"/>
      <c r="V202" s="48">
        <v>75</v>
      </c>
      <c r="W202" s="48">
        <v>12</v>
      </c>
      <c r="X202" s="48">
        <v>82</v>
      </c>
      <c r="Y202" s="48">
        <f t="shared" si="45"/>
        <v>12</v>
      </c>
      <c r="Z202" s="48" t="str">
        <f t="shared" si="56"/>
        <v>75_12</v>
      </c>
      <c r="AA202" s="54">
        <v>50.29</v>
      </c>
      <c r="AB202" s="483"/>
      <c r="AC202" s="48">
        <v>75</v>
      </c>
      <c r="AD202" s="48">
        <v>12</v>
      </c>
      <c r="AE202" s="48">
        <v>82</v>
      </c>
      <c r="AF202" s="48">
        <f t="shared" si="46"/>
        <v>12</v>
      </c>
      <c r="AG202" s="48" t="str">
        <f t="shared" si="40"/>
        <v>75_12</v>
      </c>
      <c r="AH202" s="48">
        <v>51.8</v>
      </c>
      <c r="AI202" s="483"/>
      <c r="AJ202" s="48">
        <v>75</v>
      </c>
      <c r="AK202" s="48">
        <v>12</v>
      </c>
      <c r="AL202" s="48">
        <v>82</v>
      </c>
      <c r="AM202" s="48">
        <f t="shared" si="47"/>
        <v>12</v>
      </c>
      <c r="AN202" s="48" t="s">
        <v>543</v>
      </c>
      <c r="AO202" s="48" t="str">
        <f t="shared" si="41"/>
        <v>75_12</v>
      </c>
      <c r="AP202" s="50">
        <f t="shared" si="48"/>
        <v>50.29</v>
      </c>
      <c r="AQ202" s="50">
        <f t="shared" si="49"/>
        <v>51.8</v>
      </c>
      <c r="AR202" s="469">
        <f t="shared" si="53"/>
        <v>51.8</v>
      </c>
      <c r="AS202" s="5"/>
      <c r="AT202" s="5"/>
      <c r="AU202" s="5"/>
      <c r="AV202" s="5"/>
      <c r="AW202" s="5"/>
      <c r="AX202" s="6"/>
    </row>
    <row r="203" spans="1:50" ht="10.5" customHeight="1" x14ac:dyDescent="0.15">
      <c r="A203" s="48">
        <v>75</v>
      </c>
      <c r="B203" s="48">
        <v>13</v>
      </c>
      <c r="C203" s="48">
        <v>83</v>
      </c>
      <c r="D203" s="48">
        <f t="shared" si="43"/>
        <v>13</v>
      </c>
      <c r="E203" s="48" t="str">
        <f t="shared" si="44"/>
        <v>75_13</v>
      </c>
      <c r="F203" s="54">
        <v>46.84</v>
      </c>
      <c r="G203" s="48"/>
      <c r="H203" s="48">
        <v>75</v>
      </c>
      <c r="I203" s="48">
        <v>14</v>
      </c>
      <c r="J203" s="48">
        <v>84</v>
      </c>
      <c r="K203" s="48">
        <f t="shared" si="38"/>
        <v>14</v>
      </c>
      <c r="L203" s="48" t="str">
        <f t="shared" si="39"/>
        <v>75_14</v>
      </c>
      <c r="M203" s="54">
        <v>49.12</v>
      </c>
      <c r="N203" s="5"/>
      <c r="O203" s="48">
        <v>75</v>
      </c>
      <c r="P203" s="48">
        <v>13</v>
      </c>
      <c r="Q203" s="48">
        <v>83</v>
      </c>
      <c r="R203" s="48">
        <f t="shared" si="54"/>
        <v>13</v>
      </c>
      <c r="S203" s="48" t="str">
        <f t="shared" si="55"/>
        <v>75_13</v>
      </c>
      <c r="T203" s="54">
        <v>49.93</v>
      </c>
      <c r="U203" s="5"/>
      <c r="V203" s="48">
        <v>75</v>
      </c>
      <c r="W203" s="48">
        <v>13</v>
      </c>
      <c r="X203" s="48">
        <v>83</v>
      </c>
      <c r="Y203" s="48">
        <f t="shared" si="45"/>
        <v>13</v>
      </c>
      <c r="Z203" s="48" t="str">
        <f t="shared" si="56"/>
        <v>75_13</v>
      </c>
      <c r="AA203" s="54">
        <v>50.93</v>
      </c>
      <c r="AB203" s="483"/>
      <c r="AC203" s="48">
        <v>75</v>
      </c>
      <c r="AD203" s="48">
        <v>13</v>
      </c>
      <c r="AE203" s="48">
        <v>83</v>
      </c>
      <c r="AF203" s="48">
        <f t="shared" si="46"/>
        <v>13</v>
      </c>
      <c r="AG203" s="48" t="str">
        <f t="shared" si="40"/>
        <v>75_13</v>
      </c>
      <c r="AH203" s="48">
        <v>52.46</v>
      </c>
      <c r="AI203" s="483"/>
      <c r="AJ203" s="48">
        <v>75</v>
      </c>
      <c r="AK203" s="48">
        <v>13</v>
      </c>
      <c r="AL203" s="48">
        <v>83</v>
      </c>
      <c r="AM203" s="48">
        <f t="shared" si="47"/>
        <v>13</v>
      </c>
      <c r="AN203" s="48" t="s">
        <v>544</v>
      </c>
      <c r="AO203" s="48" t="str">
        <f t="shared" si="41"/>
        <v>75_13</v>
      </c>
      <c r="AP203" s="50">
        <f t="shared" si="48"/>
        <v>50.93</v>
      </c>
      <c r="AQ203" s="50">
        <f t="shared" si="49"/>
        <v>52.46</v>
      </c>
      <c r="AR203" s="469">
        <f t="shared" si="53"/>
        <v>52.46</v>
      </c>
      <c r="AS203" s="5"/>
      <c r="AT203" s="5"/>
      <c r="AU203" s="5"/>
      <c r="AV203" s="5"/>
      <c r="AW203" s="5"/>
      <c r="AX203" s="6"/>
    </row>
    <row r="204" spans="1:50" ht="10.5" customHeight="1" x14ac:dyDescent="0.15">
      <c r="A204" s="48">
        <v>75</v>
      </c>
      <c r="B204" s="48">
        <v>14</v>
      </c>
      <c r="C204" s="48">
        <v>84</v>
      </c>
      <c r="D204" s="48">
        <f t="shared" si="43"/>
        <v>14</v>
      </c>
      <c r="E204" s="48" t="str">
        <f t="shared" si="44"/>
        <v>75_14</v>
      </c>
      <c r="F204" s="54">
        <v>47.46</v>
      </c>
      <c r="G204" s="48"/>
      <c r="H204" s="48">
        <v>75</v>
      </c>
      <c r="I204" s="48">
        <v>15</v>
      </c>
      <c r="J204" s="48">
        <v>85</v>
      </c>
      <c r="K204" s="48">
        <f t="shared" si="38"/>
        <v>15</v>
      </c>
      <c r="L204" s="48" t="str">
        <f t="shared" si="39"/>
        <v>75_15</v>
      </c>
      <c r="M204" s="54">
        <v>49.85</v>
      </c>
      <c r="N204" s="5"/>
      <c r="O204" s="48">
        <v>75</v>
      </c>
      <c r="P204" s="48">
        <v>14</v>
      </c>
      <c r="Q204" s="48">
        <v>84</v>
      </c>
      <c r="R204" s="48">
        <f t="shared" si="54"/>
        <v>14</v>
      </c>
      <c r="S204" s="48" t="str">
        <f t="shared" si="55"/>
        <v>75_14</v>
      </c>
      <c r="T204" s="54">
        <v>50.59</v>
      </c>
      <c r="U204" s="5"/>
      <c r="V204" s="48">
        <v>75</v>
      </c>
      <c r="W204" s="48">
        <v>14</v>
      </c>
      <c r="X204" s="48">
        <v>84</v>
      </c>
      <c r="Y204" s="48">
        <f t="shared" si="45"/>
        <v>14</v>
      </c>
      <c r="Z204" s="48" t="str">
        <f t="shared" si="56"/>
        <v>75_14</v>
      </c>
      <c r="AA204" s="54">
        <v>51.6</v>
      </c>
      <c r="AB204" s="483"/>
      <c r="AC204" s="48">
        <v>75</v>
      </c>
      <c r="AD204" s="48">
        <v>14</v>
      </c>
      <c r="AE204" s="48">
        <v>84</v>
      </c>
      <c r="AF204" s="48">
        <f t="shared" si="46"/>
        <v>14</v>
      </c>
      <c r="AG204" s="48" t="str">
        <f t="shared" si="40"/>
        <v>75_14</v>
      </c>
      <c r="AH204" s="48">
        <v>53.15</v>
      </c>
      <c r="AI204" s="483"/>
      <c r="AJ204" s="48">
        <v>75</v>
      </c>
      <c r="AK204" s="48">
        <v>14</v>
      </c>
      <c r="AL204" s="48">
        <v>84</v>
      </c>
      <c r="AM204" s="48">
        <f t="shared" si="47"/>
        <v>14</v>
      </c>
      <c r="AN204" s="48" t="s">
        <v>545</v>
      </c>
      <c r="AO204" s="48" t="str">
        <f t="shared" si="41"/>
        <v>75_14</v>
      </c>
      <c r="AP204" s="50">
        <f t="shared" si="48"/>
        <v>51.6</v>
      </c>
      <c r="AQ204" s="50">
        <f t="shared" si="49"/>
        <v>53.15</v>
      </c>
      <c r="AR204" s="469">
        <f t="shared" si="53"/>
        <v>53.15</v>
      </c>
      <c r="AS204" s="5"/>
      <c r="AT204" s="5"/>
      <c r="AU204" s="5"/>
      <c r="AV204" s="5"/>
      <c r="AW204" s="5"/>
      <c r="AX204" s="6"/>
    </row>
    <row r="205" spans="1:50" x14ac:dyDescent="0.15">
      <c r="A205" s="48">
        <v>75</v>
      </c>
      <c r="B205" s="48">
        <v>15</v>
      </c>
      <c r="C205" s="48">
        <v>85</v>
      </c>
      <c r="D205" s="48">
        <f t="shared" si="43"/>
        <v>15</v>
      </c>
      <c r="E205" s="48" t="str">
        <f t="shared" si="44"/>
        <v>75_15</v>
      </c>
      <c r="F205" s="54">
        <v>48.16</v>
      </c>
      <c r="G205" s="48"/>
      <c r="H205" s="48">
        <v>75</v>
      </c>
      <c r="I205" s="48">
        <v>16</v>
      </c>
      <c r="J205" s="48">
        <v>86</v>
      </c>
      <c r="K205" s="48">
        <f t="shared" si="38"/>
        <v>16</v>
      </c>
      <c r="L205" s="48" t="str">
        <f t="shared" si="39"/>
        <v>75_16</v>
      </c>
      <c r="M205" s="54">
        <v>50.59</v>
      </c>
      <c r="N205" s="5"/>
      <c r="O205" s="48">
        <v>75</v>
      </c>
      <c r="P205" s="48">
        <v>15</v>
      </c>
      <c r="Q205" s="48">
        <v>85</v>
      </c>
      <c r="R205" s="48">
        <f t="shared" si="54"/>
        <v>15</v>
      </c>
      <c r="S205" s="48" t="str">
        <f t="shared" si="55"/>
        <v>75_15</v>
      </c>
      <c r="T205" s="54">
        <v>51.34</v>
      </c>
      <c r="U205" s="5"/>
      <c r="V205" s="48">
        <v>75</v>
      </c>
      <c r="W205" s="48">
        <v>15</v>
      </c>
      <c r="X205" s="48">
        <v>85</v>
      </c>
      <c r="Y205" s="48">
        <f t="shared" si="45"/>
        <v>15</v>
      </c>
      <c r="Z205" s="48" t="str">
        <f t="shared" si="56"/>
        <v>75_15</v>
      </c>
      <c r="AA205" s="54">
        <v>52.37</v>
      </c>
      <c r="AB205" s="483"/>
      <c r="AC205" s="48">
        <v>75</v>
      </c>
      <c r="AD205" s="48">
        <v>15</v>
      </c>
      <c r="AE205" s="48">
        <v>85</v>
      </c>
      <c r="AF205" s="48">
        <f t="shared" si="46"/>
        <v>15</v>
      </c>
      <c r="AG205" s="48" t="str">
        <f t="shared" si="40"/>
        <v>75_15</v>
      </c>
      <c r="AH205" s="48">
        <v>53.94</v>
      </c>
      <c r="AI205" s="483"/>
      <c r="AJ205" s="48">
        <v>75</v>
      </c>
      <c r="AK205" s="48">
        <v>15</v>
      </c>
      <c r="AL205" s="48">
        <v>85</v>
      </c>
      <c r="AM205" s="48">
        <f t="shared" si="47"/>
        <v>15</v>
      </c>
      <c r="AN205" s="48" t="s">
        <v>546</v>
      </c>
      <c r="AO205" s="48" t="str">
        <f t="shared" si="41"/>
        <v>75_15</v>
      </c>
      <c r="AP205" s="50">
        <f t="shared" si="48"/>
        <v>52.37</v>
      </c>
      <c r="AQ205" s="50">
        <f t="shared" si="49"/>
        <v>53.94</v>
      </c>
      <c r="AR205" s="469">
        <f t="shared" si="53"/>
        <v>53.94</v>
      </c>
      <c r="AS205" s="5"/>
      <c r="AT205" s="5"/>
      <c r="AU205" s="5"/>
      <c r="AV205" s="5"/>
      <c r="AW205" s="5"/>
      <c r="AX205" s="6"/>
    </row>
    <row r="206" spans="1:50" x14ac:dyDescent="0.15">
      <c r="A206" s="48">
        <v>75</v>
      </c>
      <c r="B206" s="48">
        <v>16</v>
      </c>
      <c r="C206" s="48">
        <v>86</v>
      </c>
      <c r="D206" s="48">
        <f t="shared" si="43"/>
        <v>16</v>
      </c>
      <c r="E206" s="48" t="str">
        <f t="shared" si="44"/>
        <v>75_16</v>
      </c>
      <c r="F206" s="54">
        <v>48.88</v>
      </c>
      <c r="G206" s="48"/>
      <c r="H206" s="48">
        <v>75</v>
      </c>
      <c r="I206" s="48">
        <v>17</v>
      </c>
      <c r="J206" s="48">
        <v>87</v>
      </c>
      <c r="K206" s="48">
        <f t="shared" si="38"/>
        <v>17</v>
      </c>
      <c r="L206" s="48" t="str">
        <f t="shared" si="39"/>
        <v>75_17</v>
      </c>
      <c r="M206" s="54">
        <v>51.31</v>
      </c>
      <c r="N206" s="5"/>
      <c r="O206" s="48">
        <v>75</v>
      </c>
      <c r="P206" s="48">
        <v>16</v>
      </c>
      <c r="Q206" s="48">
        <v>86</v>
      </c>
      <c r="R206" s="48">
        <f t="shared" si="54"/>
        <v>16</v>
      </c>
      <c r="S206" s="48" t="str">
        <f t="shared" si="55"/>
        <v>75_16</v>
      </c>
      <c r="T206" s="54">
        <v>52.11</v>
      </c>
      <c r="U206" s="5"/>
      <c r="V206" s="48">
        <v>75</v>
      </c>
      <c r="W206" s="48">
        <v>16</v>
      </c>
      <c r="X206" s="48">
        <v>86</v>
      </c>
      <c r="Y206" s="48">
        <f t="shared" si="45"/>
        <v>16</v>
      </c>
      <c r="Z206" s="48" t="str">
        <f t="shared" si="56"/>
        <v>75_16</v>
      </c>
      <c r="AA206" s="54">
        <v>53.15</v>
      </c>
      <c r="AB206" s="483"/>
      <c r="AC206" s="48">
        <v>75</v>
      </c>
      <c r="AD206" s="48">
        <v>16</v>
      </c>
      <c r="AE206" s="48">
        <v>86</v>
      </c>
      <c r="AF206" s="48">
        <f t="shared" si="46"/>
        <v>16</v>
      </c>
      <c r="AG206" s="48" t="str">
        <f t="shared" si="40"/>
        <v>75_16</v>
      </c>
      <c r="AH206" s="48">
        <v>54.74</v>
      </c>
      <c r="AI206" s="483"/>
      <c r="AJ206" s="48">
        <v>75</v>
      </c>
      <c r="AK206" s="48">
        <v>16</v>
      </c>
      <c r="AL206" s="48">
        <v>86</v>
      </c>
      <c r="AM206" s="48">
        <f t="shared" si="47"/>
        <v>16</v>
      </c>
      <c r="AN206" s="48" t="s">
        <v>547</v>
      </c>
      <c r="AO206" s="48" t="str">
        <f t="shared" si="41"/>
        <v>75_16</v>
      </c>
      <c r="AP206" s="50">
        <f t="shared" si="48"/>
        <v>53.15</v>
      </c>
      <c r="AQ206" s="50">
        <f t="shared" si="49"/>
        <v>54.74</v>
      </c>
      <c r="AR206" s="469">
        <f t="shared" si="53"/>
        <v>54.74</v>
      </c>
      <c r="AS206" s="5"/>
      <c r="AT206" s="5"/>
      <c r="AU206" s="5"/>
      <c r="AV206" s="5"/>
      <c r="AW206" s="5"/>
      <c r="AX206" s="6"/>
    </row>
    <row r="207" spans="1:50" x14ac:dyDescent="0.15">
      <c r="A207" s="48">
        <v>75</v>
      </c>
      <c r="B207" s="48">
        <v>17</v>
      </c>
      <c r="C207" s="48">
        <v>87</v>
      </c>
      <c r="D207" s="48">
        <f t="shared" si="43"/>
        <v>17</v>
      </c>
      <c r="E207" s="48" t="str">
        <f t="shared" si="44"/>
        <v>75_17</v>
      </c>
      <c r="F207" s="54">
        <v>49.58</v>
      </c>
      <c r="G207" s="48"/>
      <c r="H207" s="48">
        <v>75</v>
      </c>
      <c r="I207" s="48">
        <v>18</v>
      </c>
      <c r="J207" s="48">
        <v>88</v>
      </c>
      <c r="K207" s="48">
        <f t="shared" ref="K207:K234" si="57">I207</f>
        <v>18</v>
      </c>
      <c r="L207" s="48" t="str">
        <f t="shared" ref="L207:L234" si="58">H207&amp;"_"&amp;K207</f>
        <v>75_18</v>
      </c>
      <c r="M207" s="54">
        <v>52.05</v>
      </c>
      <c r="N207" s="5"/>
      <c r="O207" s="48">
        <v>75</v>
      </c>
      <c r="P207" s="48">
        <v>17</v>
      </c>
      <c r="Q207" s="48">
        <v>87</v>
      </c>
      <c r="R207" s="48">
        <f t="shared" si="54"/>
        <v>17</v>
      </c>
      <c r="S207" s="48" t="str">
        <f t="shared" si="55"/>
        <v>75_17</v>
      </c>
      <c r="T207" s="54">
        <v>52.85</v>
      </c>
      <c r="U207" s="5"/>
      <c r="V207" s="48">
        <v>75</v>
      </c>
      <c r="W207" s="48">
        <v>17</v>
      </c>
      <c r="X207" s="48">
        <v>87</v>
      </c>
      <c r="Y207" s="48">
        <f t="shared" si="45"/>
        <v>17</v>
      </c>
      <c r="Z207" s="48" t="str">
        <f t="shared" si="56"/>
        <v>75_17</v>
      </c>
      <c r="AA207" s="54">
        <v>53.91</v>
      </c>
      <c r="AB207" s="483"/>
      <c r="AC207" s="48">
        <v>75</v>
      </c>
      <c r="AD207" s="48">
        <v>17</v>
      </c>
      <c r="AE207" s="48">
        <v>87</v>
      </c>
      <c r="AF207" s="48">
        <f t="shared" si="46"/>
        <v>17</v>
      </c>
      <c r="AG207" s="48" t="str">
        <f t="shared" ref="AG207:AG235" si="59">AC207&amp;"_"&amp;AF207</f>
        <v>75_17</v>
      </c>
      <c r="AH207" s="48">
        <v>55.53</v>
      </c>
      <c r="AI207" s="483"/>
      <c r="AJ207" s="48">
        <v>75</v>
      </c>
      <c r="AK207" s="48">
        <v>17</v>
      </c>
      <c r="AL207" s="48">
        <v>87</v>
      </c>
      <c r="AM207" s="48">
        <f t="shared" si="47"/>
        <v>17</v>
      </c>
      <c r="AN207" s="48" t="s">
        <v>548</v>
      </c>
      <c r="AO207" s="48" t="str">
        <f t="shared" ref="AO207:AO235" si="60">AJ207&amp;"_"&amp;AM207</f>
        <v>75_17</v>
      </c>
      <c r="AP207" s="50">
        <f t="shared" si="48"/>
        <v>53.91</v>
      </c>
      <c r="AQ207" s="50">
        <f t="shared" si="49"/>
        <v>55.53</v>
      </c>
      <c r="AR207" s="469">
        <f t="shared" ref="AR207" si="61">IFERROR($D$6*AP207+$D$7*AQ207,"vervalt")</f>
        <v>55.53</v>
      </c>
      <c r="AS207" s="5"/>
      <c r="AT207" s="5"/>
      <c r="AU207" s="5"/>
      <c r="AV207" s="5"/>
      <c r="AW207" s="5"/>
      <c r="AX207" s="6"/>
    </row>
    <row r="208" spans="1:50" x14ac:dyDescent="0.15">
      <c r="A208" s="48">
        <v>75</v>
      </c>
      <c r="B208" s="48">
        <v>18</v>
      </c>
      <c r="C208" s="48">
        <v>88</v>
      </c>
      <c r="D208" s="48">
        <f t="shared" ref="D208:D229" si="62">B208</f>
        <v>18</v>
      </c>
      <c r="E208" s="48" t="str">
        <f t="shared" ref="E208:E229" si="63">A208&amp;"_"&amp;D208</f>
        <v>75_18</v>
      </c>
      <c r="F208" s="54">
        <v>50.29</v>
      </c>
      <c r="G208" s="48"/>
      <c r="H208" s="48">
        <v>80</v>
      </c>
      <c r="I208" s="48" t="s">
        <v>35</v>
      </c>
      <c r="J208" s="48">
        <v>66</v>
      </c>
      <c r="K208" s="48" t="str">
        <f t="shared" si="57"/>
        <v>Aanloopperiodiek_0</v>
      </c>
      <c r="L208" s="48" t="str">
        <f t="shared" si="58"/>
        <v>80_Aanloopperiodiek_0</v>
      </c>
      <c r="M208" s="54">
        <v>38.590000000000003</v>
      </c>
      <c r="N208" s="5"/>
      <c r="O208" s="48">
        <v>75</v>
      </c>
      <c r="P208" s="48">
        <v>18</v>
      </c>
      <c r="Q208" s="48">
        <v>88</v>
      </c>
      <c r="R208" s="48">
        <f t="shared" si="54"/>
        <v>18</v>
      </c>
      <c r="S208" s="48" t="str">
        <f t="shared" si="55"/>
        <v>75_18</v>
      </c>
      <c r="T208" s="54">
        <v>53.62</v>
      </c>
      <c r="U208" s="5"/>
      <c r="V208" s="48">
        <v>75</v>
      </c>
      <c r="W208" s="48">
        <v>18</v>
      </c>
      <c r="X208" s="48">
        <v>88</v>
      </c>
      <c r="Y208" s="48">
        <f t="shared" ref="Y208:Y235" si="64">W208</f>
        <v>18</v>
      </c>
      <c r="Z208" s="48" t="str">
        <f t="shared" si="56"/>
        <v>75_18</v>
      </c>
      <c r="AA208" s="54">
        <v>54.69</v>
      </c>
      <c r="AB208" s="483"/>
      <c r="AC208" s="48">
        <v>75</v>
      </c>
      <c r="AD208" s="48">
        <v>18</v>
      </c>
      <c r="AE208" s="48">
        <v>88</v>
      </c>
      <c r="AF208" s="48">
        <f t="shared" ref="AF208:AF235" si="65">AD208</f>
        <v>18</v>
      </c>
      <c r="AG208" s="48" t="str">
        <f t="shared" si="59"/>
        <v>75_18</v>
      </c>
      <c r="AH208" s="48">
        <v>56.33</v>
      </c>
      <c r="AI208" s="483"/>
      <c r="AJ208" s="48">
        <v>75</v>
      </c>
      <c r="AK208" s="48">
        <v>18</v>
      </c>
      <c r="AL208" s="48">
        <v>88</v>
      </c>
      <c r="AM208" s="48">
        <f t="shared" ref="AM208:AM235" si="66">AK208</f>
        <v>18</v>
      </c>
      <c r="AN208" s="48" t="s">
        <v>549</v>
      </c>
      <c r="AO208" s="48" t="str">
        <f t="shared" si="60"/>
        <v>75_18</v>
      </c>
      <c r="AP208" s="50">
        <f t="shared" ref="AP208:AP235" si="67">INDEX($AA$15:$AA$235,MATCH(AO208,$Z$15:$Z$235,0))</f>
        <v>54.69</v>
      </c>
      <c r="AQ208" s="50">
        <f t="shared" ref="AQ208:AQ235" si="68">INDEX($AH$15:$AH$235,MATCH(AO208,$AG$15:$AG$235,0))</f>
        <v>56.33</v>
      </c>
      <c r="AR208" s="469">
        <f t="shared" ref="AR208:AR235" si="69">IFERROR($D$6*AP208+$D$7*AQ208,"vervalt")</f>
        <v>56.33</v>
      </c>
      <c r="AS208" s="5"/>
      <c r="AT208" s="5"/>
      <c r="AU208" s="5"/>
      <c r="AV208" s="5"/>
      <c r="AW208" s="5"/>
      <c r="AX208" s="6"/>
    </row>
    <row r="209" spans="1:50" x14ac:dyDescent="0.15">
      <c r="A209" s="48">
        <v>80</v>
      </c>
      <c r="B209" s="48" t="s">
        <v>35</v>
      </c>
      <c r="C209" s="48">
        <v>66</v>
      </c>
      <c r="D209" s="48" t="str">
        <f t="shared" si="62"/>
        <v>Aanloopperiodiek_0</v>
      </c>
      <c r="E209" s="48" t="str">
        <f t="shared" si="63"/>
        <v>80_Aanloopperiodiek_0</v>
      </c>
      <c r="F209" s="54">
        <v>37.28</v>
      </c>
      <c r="G209" s="48"/>
      <c r="H209" s="48">
        <v>80</v>
      </c>
      <c r="I209" s="48" t="s">
        <v>36</v>
      </c>
      <c r="J209" s="48">
        <v>68</v>
      </c>
      <c r="K209" s="48" t="str">
        <f t="shared" si="57"/>
        <v>Aanloopperiodiek_1</v>
      </c>
      <c r="L209" s="48" t="str">
        <f t="shared" si="58"/>
        <v>80_Aanloopperiodiek_1</v>
      </c>
      <c r="M209" s="54">
        <v>39.71</v>
      </c>
      <c r="N209" s="5"/>
      <c r="O209" s="48">
        <v>80</v>
      </c>
      <c r="P209" s="48" t="s">
        <v>35</v>
      </c>
      <c r="Q209" s="48">
        <v>66</v>
      </c>
      <c r="R209" s="48" t="str">
        <f t="shared" si="54"/>
        <v>Aanloopperiodiek_0</v>
      </c>
      <c r="S209" s="48" t="str">
        <f t="shared" si="55"/>
        <v>80_Aanloopperiodiek_0</v>
      </c>
      <c r="T209" s="54">
        <v>39.75</v>
      </c>
      <c r="U209" s="5"/>
      <c r="V209" s="48">
        <v>80</v>
      </c>
      <c r="W209" s="48" t="s">
        <v>35</v>
      </c>
      <c r="X209" s="48">
        <v>66</v>
      </c>
      <c r="Y209" s="48" t="str">
        <f t="shared" si="64"/>
        <v>Aanloopperiodiek_0</v>
      </c>
      <c r="Z209" s="48" t="str">
        <f t="shared" si="56"/>
        <v>80_Aanloopperiodiek_0</v>
      </c>
      <c r="AA209" s="54">
        <v>40.54</v>
      </c>
      <c r="AB209" s="483"/>
      <c r="AC209" s="48">
        <v>80</v>
      </c>
      <c r="AD209" s="48" t="s">
        <v>35</v>
      </c>
      <c r="AE209" s="48">
        <v>66</v>
      </c>
      <c r="AF209" s="48" t="str">
        <f t="shared" si="65"/>
        <v>Aanloopperiodiek_0</v>
      </c>
      <c r="AG209" s="48" t="str">
        <f t="shared" si="59"/>
        <v>80_Aanloopperiodiek_0</v>
      </c>
      <c r="AH209" s="48">
        <v>41.76</v>
      </c>
      <c r="AI209" s="483"/>
      <c r="AJ209" s="48">
        <v>80</v>
      </c>
      <c r="AK209" s="48" t="s">
        <v>35</v>
      </c>
      <c r="AL209" s="48">
        <v>66</v>
      </c>
      <c r="AM209" s="48" t="str">
        <f t="shared" si="66"/>
        <v>Aanloopperiodiek_0</v>
      </c>
      <c r="AN209" s="48" t="s">
        <v>550</v>
      </c>
      <c r="AO209" s="48" t="str">
        <f t="shared" si="60"/>
        <v>80_Aanloopperiodiek_0</v>
      </c>
      <c r="AP209" s="50">
        <f t="shared" si="67"/>
        <v>40.54</v>
      </c>
      <c r="AQ209" s="50">
        <f t="shared" si="68"/>
        <v>41.76</v>
      </c>
      <c r="AR209" s="469">
        <f t="shared" si="69"/>
        <v>41.76</v>
      </c>
      <c r="AS209" s="5"/>
      <c r="AT209" s="5"/>
      <c r="AU209" s="5"/>
      <c r="AV209" s="5"/>
      <c r="AW209" s="5"/>
      <c r="AX209" s="6"/>
    </row>
    <row r="210" spans="1:50" x14ac:dyDescent="0.15">
      <c r="A210" s="48">
        <v>80</v>
      </c>
      <c r="B210" s="48" t="s">
        <v>36</v>
      </c>
      <c r="C210" s="48">
        <v>68</v>
      </c>
      <c r="D210" s="48" t="str">
        <f t="shared" si="62"/>
        <v>Aanloopperiodiek_1</v>
      </c>
      <c r="E210" s="48" t="str">
        <f t="shared" si="63"/>
        <v>80_Aanloopperiodiek_1</v>
      </c>
      <c r="F210" s="54">
        <v>38.369999999999997</v>
      </c>
      <c r="G210" s="48"/>
      <c r="H210" s="48">
        <v>80</v>
      </c>
      <c r="I210" s="48">
        <v>0</v>
      </c>
      <c r="J210" s="48">
        <v>70</v>
      </c>
      <c r="K210" s="48">
        <f t="shared" si="57"/>
        <v>0</v>
      </c>
      <c r="L210" s="48" t="str">
        <f t="shared" si="58"/>
        <v>80_0</v>
      </c>
      <c r="M210" s="54">
        <v>40.83</v>
      </c>
      <c r="N210" s="5"/>
      <c r="O210" s="48">
        <v>80</v>
      </c>
      <c r="P210" s="48" t="s">
        <v>36</v>
      </c>
      <c r="Q210" s="48">
        <v>68</v>
      </c>
      <c r="R210" s="48" t="str">
        <f t="shared" si="54"/>
        <v>Aanloopperiodiek_1</v>
      </c>
      <c r="S210" s="48" t="str">
        <f t="shared" si="55"/>
        <v>80_Aanloopperiodiek_1</v>
      </c>
      <c r="T210" s="54">
        <v>40.9</v>
      </c>
      <c r="U210" s="5"/>
      <c r="V210" s="48">
        <v>80</v>
      </c>
      <c r="W210" s="48" t="s">
        <v>36</v>
      </c>
      <c r="X210" s="48">
        <v>68</v>
      </c>
      <c r="Y210" s="48" t="str">
        <f t="shared" si="64"/>
        <v>Aanloopperiodiek_1</v>
      </c>
      <c r="Z210" s="48" t="str">
        <f t="shared" si="56"/>
        <v>80_Aanloopperiodiek_1</v>
      </c>
      <c r="AA210" s="54">
        <v>41.72</v>
      </c>
      <c r="AB210" s="483"/>
      <c r="AC210" s="48">
        <v>80</v>
      </c>
      <c r="AD210" s="48" t="s">
        <v>36</v>
      </c>
      <c r="AE210" s="48">
        <v>68</v>
      </c>
      <c r="AF210" s="48" t="str">
        <f t="shared" si="65"/>
        <v>Aanloopperiodiek_1</v>
      </c>
      <c r="AG210" s="48" t="str">
        <f t="shared" si="59"/>
        <v>80_Aanloopperiodiek_1</v>
      </c>
      <c r="AH210" s="48">
        <v>42.97</v>
      </c>
      <c r="AI210" s="483"/>
      <c r="AJ210" s="48">
        <v>80</v>
      </c>
      <c r="AK210" s="48" t="s">
        <v>36</v>
      </c>
      <c r="AL210" s="48">
        <v>68</v>
      </c>
      <c r="AM210" s="48" t="str">
        <f t="shared" si="66"/>
        <v>Aanloopperiodiek_1</v>
      </c>
      <c r="AN210" s="48" t="s">
        <v>551</v>
      </c>
      <c r="AO210" s="48" t="str">
        <f t="shared" si="60"/>
        <v>80_Aanloopperiodiek_1</v>
      </c>
      <c r="AP210" s="50">
        <f t="shared" si="67"/>
        <v>41.72</v>
      </c>
      <c r="AQ210" s="50">
        <f t="shared" si="68"/>
        <v>42.97</v>
      </c>
      <c r="AR210" s="469">
        <f t="shared" si="69"/>
        <v>42.97</v>
      </c>
      <c r="AS210" s="5"/>
      <c r="AT210" s="5"/>
      <c r="AU210" s="5"/>
      <c r="AV210" s="5"/>
      <c r="AW210" s="5"/>
      <c r="AX210" s="6"/>
    </row>
    <row r="211" spans="1:50" x14ac:dyDescent="0.15">
      <c r="A211" s="48">
        <v>80</v>
      </c>
      <c r="B211" s="48">
        <v>0</v>
      </c>
      <c r="C211" s="48">
        <v>70</v>
      </c>
      <c r="D211" s="48">
        <f t="shared" si="62"/>
        <v>0</v>
      </c>
      <c r="E211" s="48" t="str">
        <f t="shared" si="63"/>
        <v>80_0</v>
      </c>
      <c r="F211" s="54">
        <v>39.450000000000003</v>
      </c>
      <c r="G211" s="48"/>
      <c r="H211" s="48">
        <v>80</v>
      </c>
      <c r="I211" s="48">
        <v>1</v>
      </c>
      <c r="J211" s="48">
        <v>72</v>
      </c>
      <c r="K211" s="48">
        <f t="shared" si="57"/>
        <v>1</v>
      </c>
      <c r="L211" s="48" t="str">
        <f t="shared" si="58"/>
        <v>80_1</v>
      </c>
      <c r="M211" s="54">
        <v>41.95</v>
      </c>
      <c r="N211" s="5"/>
      <c r="O211" s="48">
        <v>80</v>
      </c>
      <c r="P211" s="48">
        <v>0</v>
      </c>
      <c r="Q211" s="48">
        <v>70</v>
      </c>
      <c r="R211" s="48">
        <f t="shared" si="54"/>
        <v>0</v>
      </c>
      <c r="S211" s="48" t="str">
        <f t="shared" si="55"/>
        <v>80_0</v>
      </c>
      <c r="T211" s="54">
        <v>42.05</v>
      </c>
      <c r="U211" s="5"/>
      <c r="V211" s="48">
        <v>80</v>
      </c>
      <c r="W211" s="48">
        <v>0</v>
      </c>
      <c r="X211" s="48">
        <v>70</v>
      </c>
      <c r="Y211" s="48">
        <f t="shared" si="64"/>
        <v>0</v>
      </c>
      <c r="Z211" s="48" t="str">
        <f t="shared" si="56"/>
        <v>80_0</v>
      </c>
      <c r="AA211" s="54">
        <v>42.89</v>
      </c>
      <c r="AB211" s="483"/>
      <c r="AC211" s="48">
        <v>80</v>
      </c>
      <c r="AD211" s="48">
        <v>0</v>
      </c>
      <c r="AE211" s="48">
        <v>70</v>
      </c>
      <c r="AF211" s="48">
        <f t="shared" si="65"/>
        <v>0</v>
      </c>
      <c r="AG211" s="48" t="str">
        <f t="shared" si="59"/>
        <v>80_0</v>
      </c>
      <c r="AH211" s="48">
        <v>44.18</v>
      </c>
      <c r="AI211" s="483"/>
      <c r="AJ211" s="48">
        <v>80</v>
      </c>
      <c r="AK211" s="48">
        <v>0</v>
      </c>
      <c r="AL211" s="48">
        <v>70</v>
      </c>
      <c r="AM211" s="48">
        <f t="shared" si="66"/>
        <v>0</v>
      </c>
      <c r="AN211" s="48" t="s">
        <v>552</v>
      </c>
      <c r="AO211" s="48" t="str">
        <f t="shared" si="60"/>
        <v>80_0</v>
      </c>
      <c r="AP211" s="50">
        <f t="shared" si="67"/>
        <v>42.89</v>
      </c>
      <c r="AQ211" s="50">
        <f t="shared" si="68"/>
        <v>44.18</v>
      </c>
      <c r="AR211" s="469">
        <f t="shared" si="69"/>
        <v>44.18</v>
      </c>
      <c r="AS211" s="5"/>
      <c r="AT211" s="5"/>
      <c r="AU211" s="5"/>
      <c r="AV211" s="5"/>
      <c r="AW211" s="5"/>
      <c r="AX211" s="6"/>
    </row>
    <row r="212" spans="1:50" x14ac:dyDescent="0.15">
      <c r="A212" s="48">
        <v>80</v>
      </c>
      <c r="B212" s="48">
        <v>1</v>
      </c>
      <c r="C212" s="48">
        <v>72</v>
      </c>
      <c r="D212" s="48">
        <f t="shared" si="62"/>
        <v>1</v>
      </c>
      <c r="E212" s="48" t="str">
        <f t="shared" si="63"/>
        <v>80_1</v>
      </c>
      <c r="F212" s="54">
        <v>40.53</v>
      </c>
      <c r="G212" s="48"/>
      <c r="H212" s="48">
        <v>80</v>
      </c>
      <c r="I212" s="48">
        <v>2</v>
      </c>
      <c r="J212" s="48">
        <v>74</v>
      </c>
      <c r="K212" s="48">
        <f t="shared" si="57"/>
        <v>2</v>
      </c>
      <c r="L212" s="48" t="str">
        <f t="shared" si="58"/>
        <v>80_2</v>
      </c>
      <c r="M212" s="54">
        <v>43.07</v>
      </c>
      <c r="N212" s="5"/>
      <c r="O212" s="48">
        <v>80</v>
      </c>
      <c r="P212" s="48">
        <v>1</v>
      </c>
      <c r="Q212" s="48">
        <v>72</v>
      </c>
      <c r="R212" s="48">
        <f t="shared" si="54"/>
        <v>1</v>
      </c>
      <c r="S212" s="48" t="str">
        <f t="shared" si="55"/>
        <v>80_1</v>
      </c>
      <c r="T212" s="54">
        <v>43.21</v>
      </c>
      <c r="U212" s="5"/>
      <c r="V212" s="48">
        <v>80</v>
      </c>
      <c r="W212" s="48">
        <v>1</v>
      </c>
      <c r="X212" s="48">
        <v>72</v>
      </c>
      <c r="Y212" s="48">
        <f t="shared" si="64"/>
        <v>1</v>
      </c>
      <c r="Z212" s="48" t="str">
        <f t="shared" si="56"/>
        <v>80_1</v>
      </c>
      <c r="AA212" s="54">
        <v>44.07</v>
      </c>
      <c r="AB212" s="483"/>
      <c r="AC212" s="48">
        <v>80</v>
      </c>
      <c r="AD212" s="48">
        <v>1</v>
      </c>
      <c r="AE212" s="48">
        <v>72</v>
      </c>
      <c r="AF212" s="48">
        <f t="shared" si="65"/>
        <v>1</v>
      </c>
      <c r="AG212" s="48" t="str">
        <f t="shared" si="59"/>
        <v>80_1</v>
      </c>
      <c r="AH212" s="48">
        <v>45.4</v>
      </c>
      <c r="AI212" s="483"/>
      <c r="AJ212" s="48">
        <v>80</v>
      </c>
      <c r="AK212" s="48">
        <v>1</v>
      </c>
      <c r="AL212" s="48">
        <v>72</v>
      </c>
      <c r="AM212" s="48">
        <f t="shared" si="66"/>
        <v>1</v>
      </c>
      <c r="AN212" s="48" t="s">
        <v>553</v>
      </c>
      <c r="AO212" s="48" t="str">
        <f t="shared" si="60"/>
        <v>80_1</v>
      </c>
      <c r="AP212" s="50">
        <f t="shared" si="67"/>
        <v>44.07</v>
      </c>
      <c r="AQ212" s="50">
        <f t="shared" si="68"/>
        <v>45.4</v>
      </c>
      <c r="AR212" s="469">
        <f t="shared" si="69"/>
        <v>45.4</v>
      </c>
      <c r="AS212" s="5"/>
      <c r="AT212" s="5"/>
      <c r="AU212" s="5"/>
      <c r="AV212" s="5"/>
      <c r="AW212" s="5"/>
      <c r="AX212" s="6"/>
    </row>
    <row r="213" spans="1:50" x14ac:dyDescent="0.15">
      <c r="A213" s="48">
        <v>80</v>
      </c>
      <c r="B213" s="48">
        <v>2</v>
      </c>
      <c r="C213" s="48">
        <v>74</v>
      </c>
      <c r="D213" s="48">
        <f t="shared" si="62"/>
        <v>2</v>
      </c>
      <c r="E213" s="48" t="str">
        <f t="shared" si="63"/>
        <v>80_2</v>
      </c>
      <c r="F213" s="54">
        <v>41.61</v>
      </c>
      <c r="G213" s="48"/>
      <c r="H213" s="48">
        <v>80</v>
      </c>
      <c r="I213" s="48">
        <v>3</v>
      </c>
      <c r="J213" s="48">
        <v>75</v>
      </c>
      <c r="K213" s="48">
        <f t="shared" si="57"/>
        <v>3</v>
      </c>
      <c r="L213" s="48" t="str">
        <f t="shared" si="58"/>
        <v>80_3</v>
      </c>
      <c r="M213" s="54">
        <v>43.63</v>
      </c>
      <c r="N213" s="5"/>
      <c r="O213" s="48">
        <v>80</v>
      </c>
      <c r="P213" s="48">
        <v>2</v>
      </c>
      <c r="Q213" s="48">
        <v>74</v>
      </c>
      <c r="R213" s="48">
        <f t="shared" si="54"/>
        <v>2</v>
      </c>
      <c r="S213" s="48" t="str">
        <f t="shared" si="55"/>
        <v>80_2</v>
      </c>
      <c r="T213" s="54">
        <v>44.36</v>
      </c>
      <c r="U213" s="5"/>
      <c r="V213" s="48">
        <v>80</v>
      </c>
      <c r="W213" s="48">
        <v>2</v>
      </c>
      <c r="X213" s="48">
        <v>74</v>
      </c>
      <c r="Y213" s="48">
        <f t="shared" si="64"/>
        <v>2</v>
      </c>
      <c r="Z213" s="48" t="str">
        <f t="shared" si="56"/>
        <v>80_2</v>
      </c>
      <c r="AA213" s="54">
        <v>45.25</v>
      </c>
      <c r="AB213" s="483"/>
      <c r="AC213" s="48">
        <v>80</v>
      </c>
      <c r="AD213" s="48">
        <v>2</v>
      </c>
      <c r="AE213" s="48">
        <v>74</v>
      </c>
      <c r="AF213" s="48">
        <f t="shared" si="65"/>
        <v>2</v>
      </c>
      <c r="AG213" s="48" t="str">
        <f t="shared" si="59"/>
        <v>80_2</v>
      </c>
      <c r="AH213" s="48">
        <v>46.6</v>
      </c>
      <c r="AI213" s="483"/>
      <c r="AJ213" s="48">
        <v>80</v>
      </c>
      <c r="AK213" s="48">
        <v>2</v>
      </c>
      <c r="AL213" s="48">
        <v>74</v>
      </c>
      <c r="AM213" s="48">
        <f t="shared" si="66"/>
        <v>2</v>
      </c>
      <c r="AN213" s="48" t="s">
        <v>554</v>
      </c>
      <c r="AO213" s="48" t="str">
        <f t="shared" si="60"/>
        <v>80_2</v>
      </c>
      <c r="AP213" s="50">
        <f t="shared" si="67"/>
        <v>45.25</v>
      </c>
      <c r="AQ213" s="50">
        <f t="shared" si="68"/>
        <v>46.6</v>
      </c>
      <c r="AR213" s="469">
        <f t="shared" si="69"/>
        <v>46.6</v>
      </c>
      <c r="AS213" s="5"/>
      <c r="AT213" s="5"/>
      <c r="AU213" s="5"/>
      <c r="AV213" s="5"/>
      <c r="AW213" s="5"/>
      <c r="AX213" s="6"/>
    </row>
    <row r="214" spans="1:50" x14ac:dyDescent="0.15">
      <c r="A214" s="48">
        <v>80</v>
      </c>
      <c r="B214" s="48">
        <v>3</v>
      </c>
      <c r="C214" s="48">
        <v>75</v>
      </c>
      <c r="D214" s="48">
        <f t="shared" si="62"/>
        <v>3</v>
      </c>
      <c r="E214" s="48" t="str">
        <f t="shared" si="63"/>
        <v>80_3</v>
      </c>
      <c r="F214" s="54">
        <v>42.15</v>
      </c>
      <c r="G214" s="48"/>
      <c r="H214" s="48">
        <v>80</v>
      </c>
      <c r="I214" s="48">
        <v>4</v>
      </c>
      <c r="J214" s="48">
        <v>76</v>
      </c>
      <c r="K214" s="48">
        <f t="shared" si="57"/>
        <v>4</v>
      </c>
      <c r="L214" s="48" t="str">
        <f t="shared" si="58"/>
        <v>80_4</v>
      </c>
      <c r="M214" s="54">
        <v>44.19</v>
      </c>
      <c r="N214" s="5"/>
      <c r="O214" s="48">
        <v>80</v>
      </c>
      <c r="P214" s="48">
        <v>3</v>
      </c>
      <c r="Q214" s="48">
        <v>75</v>
      </c>
      <c r="R214" s="48">
        <f t="shared" si="54"/>
        <v>3</v>
      </c>
      <c r="S214" s="48" t="str">
        <f t="shared" si="55"/>
        <v>80_3</v>
      </c>
      <c r="T214" s="54">
        <v>44.93</v>
      </c>
      <c r="U214" s="5"/>
      <c r="V214" s="48">
        <v>80</v>
      </c>
      <c r="W214" s="48">
        <v>3</v>
      </c>
      <c r="X214" s="48">
        <v>75</v>
      </c>
      <c r="Y214" s="48">
        <f t="shared" si="64"/>
        <v>3</v>
      </c>
      <c r="Z214" s="48" t="str">
        <f t="shared" si="56"/>
        <v>80_3</v>
      </c>
      <c r="AA214" s="54">
        <v>45.83</v>
      </c>
      <c r="AB214" s="483"/>
      <c r="AC214" s="48">
        <v>80</v>
      </c>
      <c r="AD214" s="48">
        <v>3</v>
      </c>
      <c r="AE214" s="48">
        <v>75</v>
      </c>
      <c r="AF214" s="48">
        <f t="shared" si="65"/>
        <v>3</v>
      </c>
      <c r="AG214" s="48" t="str">
        <f t="shared" si="59"/>
        <v>80_3</v>
      </c>
      <c r="AH214" s="48">
        <v>47.21</v>
      </c>
      <c r="AI214" s="483"/>
      <c r="AJ214" s="48">
        <v>80</v>
      </c>
      <c r="AK214" s="48">
        <v>3</v>
      </c>
      <c r="AL214" s="48">
        <v>75</v>
      </c>
      <c r="AM214" s="48">
        <f t="shared" si="66"/>
        <v>3</v>
      </c>
      <c r="AN214" s="48" t="s">
        <v>555</v>
      </c>
      <c r="AO214" s="48" t="str">
        <f t="shared" si="60"/>
        <v>80_3</v>
      </c>
      <c r="AP214" s="50">
        <f t="shared" si="67"/>
        <v>45.83</v>
      </c>
      <c r="AQ214" s="50">
        <f t="shared" si="68"/>
        <v>47.21</v>
      </c>
      <c r="AR214" s="469">
        <f t="shared" si="69"/>
        <v>47.21</v>
      </c>
      <c r="AS214" s="5"/>
      <c r="AT214" s="5"/>
      <c r="AU214" s="5"/>
      <c r="AV214" s="5"/>
      <c r="AW214" s="5"/>
      <c r="AX214" s="6"/>
    </row>
    <row r="215" spans="1:50" x14ac:dyDescent="0.15">
      <c r="A215" s="48">
        <v>80</v>
      </c>
      <c r="B215" s="48">
        <v>4</v>
      </c>
      <c r="C215" s="48">
        <v>76</v>
      </c>
      <c r="D215" s="48">
        <f t="shared" si="62"/>
        <v>4</v>
      </c>
      <c r="E215" s="48" t="str">
        <f t="shared" si="63"/>
        <v>80_4</v>
      </c>
      <c r="F215" s="54">
        <v>42.7</v>
      </c>
      <c r="G215" s="48"/>
      <c r="H215" s="48">
        <v>80</v>
      </c>
      <c r="I215" s="48">
        <v>5</v>
      </c>
      <c r="J215" s="48">
        <v>77</v>
      </c>
      <c r="K215" s="48">
        <f t="shared" si="57"/>
        <v>5</v>
      </c>
      <c r="L215" s="48" t="str">
        <f t="shared" si="58"/>
        <v>80_5</v>
      </c>
      <c r="M215" s="54">
        <v>44.74</v>
      </c>
      <c r="N215" s="5"/>
      <c r="O215" s="48">
        <v>80</v>
      </c>
      <c r="P215" s="48">
        <v>4</v>
      </c>
      <c r="Q215" s="48">
        <v>76</v>
      </c>
      <c r="R215" s="48">
        <f t="shared" si="54"/>
        <v>4</v>
      </c>
      <c r="S215" s="48" t="str">
        <f t="shared" si="55"/>
        <v>80_4</v>
      </c>
      <c r="T215" s="54">
        <v>45.52</v>
      </c>
      <c r="U215" s="5"/>
      <c r="V215" s="48">
        <v>80</v>
      </c>
      <c r="W215" s="48">
        <v>4</v>
      </c>
      <c r="X215" s="48">
        <v>76</v>
      </c>
      <c r="Y215" s="48">
        <f t="shared" si="64"/>
        <v>4</v>
      </c>
      <c r="Z215" s="48" t="str">
        <f t="shared" si="56"/>
        <v>80_4</v>
      </c>
      <c r="AA215" s="54">
        <v>46.43</v>
      </c>
      <c r="AB215" s="483"/>
      <c r="AC215" s="48">
        <v>80</v>
      </c>
      <c r="AD215" s="48">
        <v>4</v>
      </c>
      <c r="AE215" s="48">
        <v>76</v>
      </c>
      <c r="AF215" s="48">
        <f t="shared" si="65"/>
        <v>4</v>
      </c>
      <c r="AG215" s="48" t="str">
        <f t="shared" si="59"/>
        <v>80_4</v>
      </c>
      <c r="AH215" s="48">
        <v>47.82</v>
      </c>
      <c r="AI215" s="483"/>
      <c r="AJ215" s="48">
        <v>80</v>
      </c>
      <c r="AK215" s="48">
        <v>4</v>
      </c>
      <c r="AL215" s="48">
        <v>76</v>
      </c>
      <c r="AM215" s="48">
        <f t="shared" si="66"/>
        <v>4</v>
      </c>
      <c r="AN215" s="48" t="s">
        <v>556</v>
      </c>
      <c r="AO215" s="48" t="str">
        <f t="shared" si="60"/>
        <v>80_4</v>
      </c>
      <c r="AP215" s="50">
        <f t="shared" si="67"/>
        <v>46.43</v>
      </c>
      <c r="AQ215" s="50">
        <f t="shared" si="68"/>
        <v>47.82</v>
      </c>
      <c r="AR215" s="469">
        <f t="shared" si="69"/>
        <v>47.82</v>
      </c>
      <c r="AS215" s="5"/>
      <c r="AT215" s="5"/>
      <c r="AU215" s="5"/>
      <c r="AV215" s="5"/>
      <c r="AW215" s="5"/>
      <c r="AX215" s="6"/>
    </row>
    <row r="216" spans="1:50" x14ac:dyDescent="0.15">
      <c r="A216" s="48">
        <v>80</v>
      </c>
      <c r="B216" s="48">
        <v>5</v>
      </c>
      <c r="C216" s="48">
        <v>77</v>
      </c>
      <c r="D216" s="48">
        <f t="shared" si="62"/>
        <v>5</v>
      </c>
      <c r="E216" s="48" t="str">
        <f t="shared" si="63"/>
        <v>80_5</v>
      </c>
      <c r="F216" s="54">
        <v>43.23</v>
      </c>
      <c r="G216" s="48"/>
      <c r="H216" s="48">
        <v>80</v>
      </c>
      <c r="I216" s="48">
        <v>6</v>
      </c>
      <c r="J216" s="48">
        <v>80</v>
      </c>
      <c r="K216" s="48">
        <f t="shared" si="57"/>
        <v>6</v>
      </c>
      <c r="L216" s="48" t="str">
        <f t="shared" si="58"/>
        <v>80_6</v>
      </c>
      <c r="M216" s="54">
        <v>46.61</v>
      </c>
      <c r="N216" s="5"/>
      <c r="O216" s="48">
        <v>80</v>
      </c>
      <c r="P216" s="48">
        <v>5</v>
      </c>
      <c r="Q216" s="48">
        <v>77</v>
      </c>
      <c r="R216" s="48">
        <f t="shared" si="54"/>
        <v>5</v>
      </c>
      <c r="S216" s="48" t="str">
        <f t="shared" si="55"/>
        <v>80_5</v>
      </c>
      <c r="T216" s="54">
        <v>46.08</v>
      </c>
      <c r="U216" s="5"/>
      <c r="V216" s="48">
        <v>80</v>
      </c>
      <c r="W216" s="48">
        <v>5</v>
      </c>
      <c r="X216" s="48">
        <v>77</v>
      </c>
      <c r="Y216" s="48">
        <f t="shared" si="64"/>
        <v>5</v>
      </c>
      <c r="Z216" s="48" t="str">
        <f t="shared" si="56"/>
        <v>80_5</v>
      </c>
      <c r="AA216" s="54">
        <v>47</v>
      </c>
      <c r="AB216" s="483"/>
      <c r="AC216" s="48">
        <v>80</v>
      </c>
      <c r="AD216" s="48">
        <v>5</v>
      </c>
      <c r="AE216" s="48">
        <v>77</v>
      </c>
      <c r="AF216" s="48">
        <f t="shared" si="65"/>
        <v>5</v>
      </c>
      <c r="AG216" s="48" t="str">
        <f t="shared" si="59"/>
        <v>80_5</v>
      </c>
      <c r="AH216" s="48">
        <v>48.42</v>
      </c>
      <c r="AI216" s="483"/>
      <c r="AJ216" s="48">
        <v>80</v>
      </c>
      <c r="AK216" s="48">
        <v>5</v>
      </c>
      <c r="AL216" s="48">
        <v>77</v>
      </c>
      <c r="AM216" s="48">
        <f t="shared" si="66"/>
        <v>5</v>
      </c>
      <c r="AN216" s="48" t="s">
        <v>557</v>
      </c>
      <c r="AO216" s="48" t="str">
        <f t="shared" si="60"/>
        <v>80_5</v>
      </c>
      <c r="AP216" s="50">
        <f t="shared" si="67"/>
        <v>47</v>
      </c>
      <c r="AQ216" s="50">
        <f t="shared" si="68"/>
        <v>48.42</v>
      </c>
      <c r="AR216" s="469">
        <f t="shared" si="69"/>
        <v>48.42</v>
      </c>
      <c r="AS216" s="5"/>
      <c r="AT216" s="5"/>
      <c r="AU216" s="5"/>
      <c r="AV216" s="5"/>
      <c r="AW216" s="5"/>
      <c r="AX216" s="6"/>
    </row>
    <row r="217" spans="1:50" x14ac:dyDescent="0.15">
      <c r="A217" s="48">
        <v>80</v>
      </c>
      <c r="B217" s="48">
        <v>6</v>
      </c>
      <c r="C217" s="48">
        <v>80</v>
      </c>
      <c r="D217" s="48">
        <f t="shared" si="62"/>
        <v>6</v>
      </c>
      <c r="E217" s="48" t="str">
        <f t="shared" si="63"/>
        <v>80_6</v>
      </c>
      <c r="F217" s="54">
        <v>45.03</v>
      </c>
      <c r="G217" s="48"/>
      <c r="H217" s="48">
        <v>80</v>
      </c>
      <c r="I217" s="48">
        <v>7</v>
      </c>
      <c r="J217" s="48">
        <v>83</v>
      </c>
      <c r="K217" s="48">
        <f t="shared" si="57"/>
        <v>7</v>
      </c>
      <c r="L217" s="48" t="str">
        <f t="shared" si="58"/>
        <v>80_7</v>
      </c>
      <c r="M217" s="54">
        <v>48.48</v>
      </c>
      <c r="N217" s="5"/>
      <c r="O217" s="48">
        <v>80</v>
      </c>
      <c r="P217" s="48">
        <v>6</v>
      </c>
      <c r="Q217" s="48">
        <v>80</v>
      </c>
      <c r="R217" s="48">
        <f t="shared" si="54"/>
        <v>6</v>
      </c>
      <c r="S217" s="48" t="str">
        <f t="shared" si="55"/>
        <v>80_6</v>
      </c>
      <c r="T217" s="54">
        <v>48</v>
      </c>
      <c r="U217" s="5"/>
      <c r="V217" s="48">
        <v>80</v>
      </c>
      <c r="W217" s="48">
        <v>6</v>
      </c>
      <c r="X217" s="48">
        <v>80</v>
      </c>
      <c r="Y217" s="48">
        <f t="shared" si="64"/>
        <v>6</v>
      </c>
      <c r="Z217" s="48" t="str">
        <f t="shared" si="56"/>
        <v>80_6</v>
      </c>
      <c r="AA217" s="54">
        <v>48.96</v>
      </c>
      <c r="AB217" s="483"/>
      <c r="AC217" s="48">
        <v>80</v>
      </c>
      <c r="AD217" s="48">
        <v>6</v>
      </c>
      <c r="AE217" s="48">
        <v>80</v>
      </c>
      <c r="AF217" s="48">
        <f t="shared" si="65"/>
        <v>6</v>
      </c>
      <c r="AG217" s="48" t="str">
        <f t="shared" si="59"/>
        <v>80_6</v>
      </c>
      <c r="AH217" s="48">
        <v>50.43</v>
      </c>
      <c r="AI217" s="483"/>
      <c r="AJ217" s="48">
        <v>80</v>
      </c>
      <c r="AK217" s="48">
        <v>6</v>
      </c>
      <c r="AL217" s="48">
        <v>80</v>
      </c>
      <c r="AM217" s="48">
        <f t="shared" si="66"/>
        <v>6</v>
      </c>
      <c r="AN217" s="48" t="s">
        <v>558</v>
      </c>
      <c r="AO217" s="48" t="str">
        <f t="shared" si="60"/>
        <v>80_6</v>
      </c>
      <c r="AP217" s="50">
        <f t="shared" si="67"/>
        <v>48.96</v>
      </c>
      <c r="AQ217" s="50">
        <f t="shared" si="68"/>
        <v>50.43</v>
      </c>
      <c r="AR217" s="469">
        <f t="shared" si="69"/>
        <v>50.43</v>
      </c>
      <c r="AS217" s="5"/>
      <c r="AT217" s="5"/>
      <c r="AU217" s="5"/>
      <c r="AV217" s="5"/>
      <c r="AW217" s="5"/>
      <c r="AX217" s="6"/>
    </row>
    <row r="218" spans="1:50" x14ac:dyDescent="0.15">
      <c r="A218" s="48">
        <v>80</v>
      </c>
      <c r="B218" s="48">
        <v>7</v>
      </c>
      <c r="C218" s="48">
        <v>83</v>
      </c>
      <c r="D218" s="48">
        <f t="shared" si="62"/>
        <v>7</v>
      </c>
      <c r="E218" s="48" t="str">
        <f t="shared" si="63"/>
        <v>80_7</v>
      </c>
      <c r="F218" s="54">
        <v>46.84</v>
      </c>
      <c r="G218" s="48"/>
      <c r="H218" s="48">
        <v>80</v>
      </c>
      <c r="I218" s="48">
        <v>8</v>
      </c>
      <c r="J218" s="48">
        <v>86</v>
      </c>
      <c r="K218" s="48">
        <f t="shared" si="57"/>
        <v>8</v>
      </c>
      <c r="L218" s="48" t="str">
        <f t="shared" si="58"/>
        <v>80_8</v>
      </c>
      <c r="M218" s="54">
        <v>50.59</v>
      </c>
      <c r="N218" s="5"/>
      <c r="O218" s="48">
        <v>80</v>
      </c>
      <c r="P218" s="48">
        <v>7</v>
      </c>
      <c r="Q218" s="48">
        <v>83</v>
      </c>
      <c r="R218" s="48">
        <f t="shared" si="54"/>
        <v>7</v>
      </c>
      <c r="S218" s="48" t="str">
        <f t="shared" si="55"/>
        <v>80_7</v>
      </c>
      <c r="T218" s="54">
        <v>49.93</v>
      </c>
      <c r="U218" s="5"/>
      <c r="V218" s="48">
        <v>80</v>
      </c>
      <c r="W218" s="48">
        <v>7</v>
      </c>
      <c r="X218" s="48">
        <v>83</v>
      </c>
      <c r="Y218" s="48">
        <f t="shared" si="64"/>
        <v>7</v>
      </c>
      <c r="Z218" s="48" t="str">
        <f t="shared" si="56"/>
        <v>80_7</v>
      </c>
      <c r="AA218" s="54">
        <v>50.93</v>
      </c>
      <c r="AB218" s="483"/>
      <c r="AC218" s="48">
        <v>80</v>
      </c>
      <c r="AD218" s="48">
        <v>7</v>
      </c>
      <c r="AE218" s="48">
        <v>83</v>
      </c>
      <c r="AF218" s="48">
        <f t="shared" si="65"/>
        <v>7</v>
      </c>
      <c r="AG218" s="48" t="str">
        <f t="shared" si="59"/>
        <v>80_7</v>
      </c>
      <c r="AH218" s="48">
        <v>52.46</v>
      </c>
      <c r="AI218" s="483"/>
      <c r="AJ218" s="48">
        <v>80</v>
      </c>
      <c r="AK218" s="48">
        <v>7</v>
      </c>
      <c r="AL218" s="48">
        <v>83</v>
      </c>
      <c r="AM218" s="48">
        <f t="shared" si="66"/>
        <v>7</v>
      </c>
      <c r="AN218" s="48" t="s">
        <v>559</v>
      </c>
      <c r="AO218" s="48" t="str">
        <f t="shared" si="60"/>
        <v>80_7</v>
      </c>
      <c r="AP218" s="50">
        <f t="shared" si="67"/>
        <v>50.93</v>
      </c>
      <c r="AQ218" s="50">
        <f t="shared" si="68"/>
        <v>52.46</v>
      </c>
      <c r="AR218" s="469">
        <f t="shared" si="69"/>
        <v>52.46</v>
      </c>
      <c r="AS218" s="5"/>
      <c r="AT218" s="5"/>
      <c r="AU218" s="5"/>
      <c r="AV218" s="5"/>
      <c r="AW218" s="5"/>
      <c r="AX218" s="6"/>
    </row>
    <row r="219" spans="1:50" x14ac:dyDescent="0.15">
      <c r="A219" s="48">
        <v>80</v>
      </c>
      <c r="B219" s="48">
        <v>8</v>
      </c>
      <c r="C219" s="48">
        <v>86</v>
      </c>
      <c r="D219" s="48">
        <f t="shared" si="62"/>
        <v>8</v>
      </c>
      <c r="E219" s="48" t="str">
        <f t="shared" si="63"/>
        <v>80_8</v>
      </c>
      <c r="F219" s="54">
        <v>48.88</v>
      </c>
      <c r="G219" s="48"/>
      <c r="H219" s="48">
        <v>80</v>
      </c>
      <c r="I219" s="48">
        <v>9</v>
      </c>
      <c r="J219" s="48">
        <v>88</v>
      </c>
      <c r="K219" s="48">
        <f t="shared" si="57"/>
        <v>9</v>
      </c>
      <c r="L219" s="48" t="str">
        <f t="shared" si="58"/>
        <v>80_9</v>
      </c>
      <c r="M219" s="54">
        <v>52.05</v>
      </c>
      <c r="N219" s="5"/>
      <c r="O219" s="48">
        <v>80</v>
      </c>
      <c r="P219" s="48">
        <v>8</v>
      </c>
      <c r="Q219" s="48">
        <v>86</v>
      </c>
      <c r="R219" s="48">
        <f t="shared" si="54"/>
        <v>8</v>
      </c>
      <c r="S219" s="48" t="str">
        <f t="shared" si="55"/>
        <v>80_8</v>
      </c>
      <c r="T219" s="54">
        <v>52.11</v>
      </c>
      <c r="U219" s="5"/>
      <c r="V219" s="48">
        <v>80</v>
      </c>
      <c r="W219" s="48">
        <v>8</v>
      </c>
      <c r="X219" s="48">
        <v>86</v>
      </c>
      <c r="Y219" s="48">
        <f t="shared" si="64"/>
        <v>8</v>
      </c>
      <c r="Z219" s="48" t="str">
        <f t="shared" si="56"/>
        <v>80_8</v>
      </c>
      <c r="AA219" s="54">
        <v>53.15</v>
      </c>
      <c r="AB219" s="483"/>
      <c r="AC219" s="48">
        <v>80</v>
      </c>
      <c r="AD219" s="48">
        <v>8</v>
      </c>
      <c r="AE219" s="48">
        <v>86</v>
      </c>
      <c r="AF219" s="48">
        <f t="shared" si="65"/>
        <v>8</v>
      </c>
      <c r="AG219" s="48" t="str">
        <f t="shared" si="59"/>
        <v>80_8</v>
      </c>
      <c r="AH219" s="48">
        <v>54.74</v>
      </c>
      <c r="AI219" s="483"/>
      <c r="AJ219" s="48">
        <v>80</v>
      </c>
      <c r="AK219" s="48">
        <v>8</v>
      </c>
      <c r="AL219" s="48">
        <v>86</v>
      </c>
      <c r="AM219" s="48">
        <f t="shared" si="66"/>
        <v>8</v>
      </c>
      <c r="AN219" s="48" t="s">
        <v>560</v>
      </c>
      <c r="AO219" s="48" t="str">
        <f t="shared" si="60"/>
        <v>80_8</v>
      </c>
      <c r="AP219" s="50">
        <f t="shared" si="67"/>
        <v>53.15</v>
      </c>
      <c r="AQ219" s="50">
        <f t="shared" si="68"/>
        <v>54.74</v>
      </c>
      <c r="AR219" s="469">
        <f t="shared" si="69"/>
        <v>54.74</v>
      </c>
      <c r="AS219" s="5"/>
      <c r="AT219" s="5"/>
      <c r="AU219" s="5"/>
      <c r="AV219" s="5"/>
      <c r="AW219" s="5"/>
      <c r="AX219" s="6"/>
    </row>
    <row r="220" spans="1:50" x14ac:dyDescent="0.15">
      <c r="A220" s="48">
        <v>80</v>
      </c>
      <c r="B220" s="48">
        <v>9</v>
      </c>
      <c r="C220" s="48">
        <v>88</v>
      </c>
      <c r="D220" s="48">
        <f t="shared" si="62"/>
        <v>9</v>
      </c>
      <c r="E220" s="48" t="str">
        <f t="shared" si="63"/>
        <v>80_9</v>
      </c>
      <c r="F220" s="54">
        <v>50.29</v>
      </c>
      <c r="G220" s="48"/>
      <c r="H220" s="48">
        <v>80</v>
      </c>
      <c r="I220" s="48">
        <v>10</v>
      </c>
      <c r="J220" s="48">
        <v>90</v>
      </c>
      <c r="K220" s="48">
        <f t="shared" si="57"/>
        <v>10</v>
      </c>
      <c r="L220" s="48" t="str">
        <f t="shared" si="58"/>
        <v>80_10</v>
      </c>
      <c r="M220" s="54">
        <v>53.5</v>
      </c>
      <c r="N220" s="5"/>
      <c r="O220" s="48">
        <v>80</v>
      </c>
      <c r="P220" s="48">
        <v>9</v>
      </c>
      <c r="Q220" s="48">
        <v>88</v>
      </c>
      <c r="R220" s="48">
        <f t="shared" si="54"/>
        <v>9</v>
      </c>
      <c r="S220" s="48" t="str">
        <f t="shared" si="55"/>
        <v>80_9</v>
      </c>
      <c r="T220" s="54">
        <v>53.61</v>
      </c>
      <c r="U220" s="5"/>
      <c r="V220" s="48">
        <v>80</v>
      </c>
      <c r="W220" s="48">
        <v>9</v>
      </c>
      <c r="X220" s="48">
        <v>88</v>
      </c>
      <c r="Y220" s="48">
        <f t="shared" si="64"/>
        <v>9</v>
      </c>
      <c r="Z220" s="48" t="str">
        <f t="shared" si="56"/>
        <v>80_9</v>
      </c>
      <c r="AA220" s="54">
        <v>54.69</v>
      </c>
      <c r="AB220" s="483"/>
      <c r="AC220" s="48">
        <v>80</v>
      </c>
      <c r="AD220" s="48">
        <v>9</v>
      </c>
      <c r="AE220" s="48">
        <v>88</v>
      </c>
      <c r="AF220" s="48">
        <f t="shared" si="65"/>
        <v>9</v>
      </c>
      <c r="AG220" s="48" t="str">
        <f t="shared" si="59"/>
        <v>80_9</v>
      </c>
      <c r="AH220" s="48">
        <v>56.33</v>
      </c>
      <c r="AI220" s="483"/>
      <c r="AJ220" s="48">
        <v>80</v>
      </c>
      <c r="AK220" s="48">
        <v>9</v>
      </c>
      <c r="AL220" s="48">
        <v>88</v>
      </c>
      <c r="AM220" s="48">
        <f t="shared" si="66"/>
        <v>9</v>
      </c>
      <c r="AN220" s="48" t="s">
        <v>561</v>
      </c>
      <c r="AO220" s="48" t="str">
        <f t="shared" si="60"/>
        <v>80_9</v>
      </c>
      <c r="AP220" s="50">
        <f t="shared" si="67"/>
        <v>54.69</v>
      </c>
      <c r="AQ220" s="50">
        <f t="shared" si="68"/>
        <v>56.33</v>
      </c>
      <c r="AR220" s="469">
        <f t="shared" si="69"/>
        <v>56.33</v>
      </c>
      <c r="AS220" s="5"/>
      <c r="AT220" s="5"/>
      <c r="AU220" s="5"/>
      <c r="AV220" s="5"/>
      <c r="AW220" s="5"/>
      <c r="AX220" s="6"/>
    </row>
    <row r="221" spans="1:50" x14ac:dyDescent="0.15">
      <c r="A221" s="48">
        <v>80</v>
      </c>
      <c r="B221" s="48">
        <v>10</v>
      </c>
      <c r="C221" s="48">
        <v>90</v>
      </c>
      <c r="D221" s="48">
        <f t="shared" si="62"/>
        <v>10</v>
      </c>
      <c r="E221" s="48" t="str">
        <f t="shared" si="63"/>
        <v>80_10</v>
      </c>
      <c r="F221" s="54">
        <v>51.69</v>
      </c>
      <c r="G221" s="48"/>
      <c r="H221" s="48">
        <v>80</v>
      </c>
      <c r="I221" s="48">
        <v>11</v>
      </c>
      <c r="J221" s="48">
        <v>92</v>
      </c>
      <c r="K221" s="48">
        <f t="shared" si="57"/>
        <v>11</v>
      </c>
      <c r="L221" s="48" t="str">
        <f t="shared" si="58"/>
        <v>80_11</v>
      </c>
      <c r="M221" s="54">
        <v>54.97</v>
      </c>
      <c r="N221" s="5"/>
      <c r="O221" s="48">
        <v>80</v>
      </c>
      <c r="P221" s="48">
        <v>10</v>
      </c>
      <c r="Q221" s="48">
        <v>90</v>
      </c>
      <c r="R221" s="48">
        <f t="shared" si="54"/>
        <v>10</v>
      </c>
      <c r="S221" s="48" t="str">
        <f t="shared" si="55"/>
        <v>80_10</v>
      </c>
      <c r="T221" s="54">
        <v>55.11</v>
      </c>
      <c r="U221" s="5"/>
      <c r="V221" s="48">
        <v>80</v>
      </c>
      <c r="W221" s="48">
        <v>10</v>
      </c>
      <c r="X221" s="48">
        <v>90</v>
      </c>
      <c r="Y221" s="48">
        <f t="shared" si="64"/>
        <v>10</v>
      </c>
      <c r="Z221" s="48" t="str">
        <f t="shared" si="56"/>
        <v>80_10</v>
      </c>
      <c r="AA221" s="54">
        <v>56.21</v>
      </c>
      <c r="AB221" s="483"/>
      <c r="AC221" s="48">
        <v>80</v>
      </c>
      <c r="AD221" s="48">
        <v>10</v>
      </c>
      <c r="AE221" s="48">
        <v>90</v>
      </c>
      <c r="AF221" s="48">
        <f t="shared" si="65"/>
        <v>10</v>
      </c>
      <c r="AG221" s="48" t="str">
        <f t="shared" si="59"/>
        <v>80_10</v>
      </c>
      <c r="AH221" s="48">
        <v>57.89</v>
      </c>
      <c r="AI221" s="483"/>
      <c r="AJ221" s="48">
        <v>80</v>
      </c>
      <c r="AK221" s="48">
        <v>10</v>
      </c>
      <c r="AL221" s="48">
        <v>90</v>
      </c>
      <c r="AM221" s="48">
        <f t="shared" si="66"/>
        <v>10</v>
      </c>
      <c r="AN221" s="48" t="s">
        <v>562</v>
      </c>
      <c r="AO221" s="48" t="str">
        <f t="shared" si="60"/>
        <v>80_10</v>
      </c>
      <c r="AP221" s="50">
        <f t="shared" si="67"/>
        <v>56.21</v>
      </c>
      <c r="AQ221" s="50">
        <f t="shared" si="68"/>
        <v>57.89</v>
      </c>
      <c r="AR221" s="469">
        <f t="shared" si="69"/>
        <v>57.89</v>
      </c>
      <c r="AS221" s="5"/>
      <c r="AT221" s="5"/>
      <c r="AU221" s="5"/>
      <c r="AV221" s="5"/>
      <c r="AW221" s="5"/>
      <c r="AX221" s="6"/>
    </row>
    <row r="222" spans="1:50" x14ac:dyDescent="0.15">
      <c r="A222" s="48">
        <v>80</v>
      </c>
      <c r="B222" s="48">
        <v>11</v>
      </c>
      <c r="C222" s="48">
        <v>92</v>
      </c>
      <c r="D222" s="48">
        <f t="shared" si="62"/>
        <v>11</v>
      </c>
      <c r="E222" s="48" t="str">
        <f t="shared" si="63"/>
        <v>80_11</v>
      </c>
      <c r="F222" s="54">
        <v>53.11</v>
      </c>
      <c r="G222" s="48"/>
      <c r="H222" s="48">
        <v>80</v>
      </c>
      <c r="I222" s="48">
        <v>12</v>
      </c>
      <c r="J222" s="48">
        <v>94</v>
      </c>
      <c r="K222" s="48">
        <f t="shared" si="57"/>
        <v>12</v>
      </c>
      <c r="L222" s="48" t="str">
        <f t="shared" si="58"/>
        <v>80_12</v>
      </c>
      <c r="M222" s="54">
        <v>56.45</v>
      </c>
      <c r="N222" s="5"/>
      <c r="O222" s="48">
        <v>80</v>
      </c>
      <c r="P222" s="48">
        <v>11</v>
      </c>
      <c r="Q222" s="48">
        <v>92</v>
      </c>
      <c r="R222" s="48">
        <f t="shared" si="54"/>
        <v>11</v>
      </c>
      <c r="S222" s="48" t="str">
        <f t="shared" si="55"/>
        <v>80_11</v>
      </c>
      <c r="T222" s="54">
        <v>56.61</v>
      </c>
      <c r="U222" s="5"/>
      <c r="V222" s="48">
        <v>80</v>
      </c>
      <c r="W222" s="48">
        <v>11</v>
      </c>
      <c r="X222" s="48">
        <v>92</v>
      </c>
      <c r="Y222" s="48">
        <f t="shared" si="64"/>
        <v>11</v>
      </c>
      <c r="Z222" s="48" t="str">
        <f t="shared" si="56"/>
        <v>80_11</v>
      </c>
      <c r="AA222" s="54">
        <v>57.75</v>
      </c>
      <c r="AB222" s="483"/>
      <c r="AC222" s="48">
        <v>80</v>
      </c>
      <c r="AD222" s="48">
        <v>11</v>
      </c>
      <c r="AE222" s="48">
        <v>92</v>
      </c>
      <c r="AF222" s="48">
        <f t="shared" si="65"/>
        <v>11</v>
      </c>
      <c r="AG222" s="48" t="str">
        <f t="shared" si="59"/>
        <v>80_11</v>
      </c>
      <c r="AH222" s="48">
        <v>59.48</v>
      </c>
      <c r="AI222" s="483"/>
      <c r="AJ222" s="48">
        <v>80</v>
      </c>
      <c r="AK222" s="48">
        <v>11</v>
      </c>
      <c r="AL222" s="48">
        <v>92</v>
      </c>
      <c r="AM222" s="48">
        <f t="shared" si="66"/>
        <v>11</v>
      </c>
      <c r="AN222" s="48" t="s">
        <v>563</v>
      </c>
      <c r="AO222" s="48" t="str">
        <f t="shared" si="60"/>
        <v>80_11</v>
      </c>
      <c r="AP222" s="50">
        <f t="shared" si="67"/>
        <v>57.75</v>
      </c>
      <c r="AQ222" s="50">
        <f t="shared" si="68"/>
        <v>59.48</v>
      </c>
      <c r="AR222" s="469">
        <f t="shared" si="69"/>
        <v>59.48</v>
      </c>
      <c r="AS222" s="5"/>
      <c r="AT222" s="5"/>
      <c r="AU222" s="5"/>
      <c r="AV222" s="5"/>
      <c r="AW222" s="5"/>
      <c r="AX222" s="6"/>
    </row>
    <row r="223" spans="1:50" x14ac:dyDescent="0.15">
      <c r="A223" s="48">
        <v>80</v>
      </c>
      <c r="B223" s="48">
        <v>12</v>
      </c>
      <c r="C223" s="48">
        <v>94</v>
      </c>
      <c r="D223" s="48">
        <f t="shared" si="62"/>
        <v>12</v>
      </c>
      <c r="E223" s="48" t="str">
        <f t="shared" si="63"/>
        <v>80_12</v>
      </c>
      <c r="F223" s="54">
        <v>54.54</v>
      </c>
      <c r="G223" s="48"/>
      <c r="H223" s="48">
        <v>80</v>
      </c>
      <c r="I223" s="48">
        <v>13</v>
      </c>
      <c r="J223" s="48">
        <v>95</v>
      </c>
      <c r="K223" s="48">
        <f t="shared" si="57"/>
        <v>13</v>
      </c>
      <c r="L223" s="48" t="str">
        <f t="shared" si="58"/>
        <v>80_13</v>
      </c>
      <c r="M223" s="54">
        <v>57.18</v>
      </c>
      <c r="N223" s="5"/>
      <c r="O223" s="48">
        <v>80</v>
      </c>
      <c r="P223" s="48">
        <v>12</v>
      </c>
      <c r="Q223" s="48">
        <v>94</v>
      </c>
      <c r="R223" s="48">
        <f t="shared" si="54"/>
        <v>12</v>
      </c>
      <c r="S223" s="48" t="str">
        <f t="shared" si="55"/>
        <v>80_12</v>
      </c>
      <c r="T223" s="54">
        <v>58.14</v>
      </c>
      <c r="U223" s="5"/>
      <c r="V223" s="48">
        <v>80</v>
      </c>
      <c r="W223" s="48">
        <v>12</v>
      </c>
      <c r="X223" s="48">
        <v>94</v>
      </c>
      <c r="Y223" s="48">
        <f t="shared" si="64"/>
        <v>12</v>
      </c>
      <c r="Z223" s="48" t="str">
        <f t="shared" si="56"/>
        <v>80_12</v>
      </c>
      <c r="AA223" s="54">
        <v>59.3</v>
      </c>
      <c r="AB223" s="483"/>
      <c r="AC223" s="48">
        <v>80</v>
      </c>
      <c r="AD223" s="48">
        <v>12</v>
      </c>
      <c r="AE223" s="48">
        <v>94</v>
      </c>
      <c r="AF223" s="48">
        <f t="shared" si="65"/>
        <v>12</v>
      </c>
      <c r="AG223" s="48" t="str">
        <f t="shared" si="59"/>
        <v>80_12</v>
      </c>
      <c r="AH223" s="48">
        <v>61.08</v>
      </c>
      <c r="AI223" s="483"/>
      <c r="AJ223" s="48">
        <v>80</v>
      </c>
      <c r="AK223" s="48">
        <v>12</v>
      </c>
      <c r="AL223" s="48">
        <v>94</v>
      </c>
      <c r="AM223" s="48">
        <f t="shared" si="66"/>
        <v>12</v>
      </c>
      <c r="AN223" s="48" t="s">
        <v>564</v>
      </c>
      <c r="AO223" s="48" t="str">
        <f t="shared" si="60"/>
        <v>80_12</v>
      </c>
      <c r="AP223" s="50">
        <f t="shared" si="67"/>
        <v>59.3</v>
      </c>
      <c r="AQ223" s="50">
        <f t="shared" si="68"/>
        <v>61.08</v>
      </c>
      <c r="AR223" s="469">
        <f t="shared" si="69"/>
        <v>61.08</v>
      </c>
      <c r="AS223" s="5"/>
      <c r="AT223" s="5"/>
      <c r="AU223" s="5"/>
      <c r="AV223" s="5"/>
      <c r="AW223" s="5"/>
      <c r="AX223" s="6"/>
    </row>
    <row r="224" spans="1:50" x14ac:dyDescent="0.15">
      <c r="A224" s="48">
        <v>80</v>
      </c>
      <c r="B224" s="48">
        <v>13</v>
      </c>
      <c r="C224" s="48">
        <v>95</v>
      </c>
      <c r="D224" s="48">
        <f t="shared" si="62"/>
        <v>13</v>
      </c>
      <c r="E224" s="48" t="str">
        <f t="shared" si="63"/>
        <v>80_13</v>
      </c>
      <c r="F224" s="54">
        <v>55.25</v>
      </c>
      <c r="G224" s="48"/>
      <c r="H224" s="48">
        <v>80</v>
      </c>
      <c r="I224" s="48">
        <v>14</v>
      </c>
      <c r="J224" s="48">
        <v>96</v>
      </c>
      <c r="K224" s="48">
        <f t="shared" si="57"/>
        <v>14</v>
      </c>
      <c r="L224" s="48" t="str">
        <f t="shared" si="58"/>
        <v>80_14</v>
      </c>
      <c r="M224" s="54">
        <v>57.92</v>
      </c>
      <c r="N224" s="5"/>
      <c r="O224" s="48">
        <v>80</v>
      </c>
      <c r="P224" s="48">
        <v>13</v>
      </c>
      <c r="Q224" s="48">
        <v>95</v>
      </c>
      <c r="R224" s="48">
        <f t="shared" si="54"/>
        <v>13</v>
      </c>
      <c r="S224" s="48" t="str">
        <f t="shared" si="55"/>
        <v>80_13</v>
      </c>
      <c r="T224" s="54">
        <v>58.89</v>
      </c>
      <c r="U224" s="5"/>
      <c r="V224" s="48">
        <v>80</v>
      </c>
      <c r="W224" s="48">
        <v>13</v>
      </c>
      <c r="X224" s="48">
        <v>95</v>
      </c>
      <c r="Y224" s="48">
        <f t="shared" si="64"/>
        <v>13</v>
      </c>
      <c r="Z224" s="48" t="str">
        <f t="shared" si="56"/>
        <v>80_13</v>
      </c>
      <c r="AA224" s="54">
        <v>60.07</v>
      </c>
      <c r="AB224" s="483"/>
      <c r="AC224" s="48">
        <v>80</v>
      </c>
      <c r="AD224" s="48">
        <v>13</v>
      </c>
      <c r="AE224" s="48">
        <v>95</v>
      </c>
      <c r="AF224" s="48">
        <f t="shared" si="65"/>
        <v>13</v>
      </c>
      <c r="AG224" s="48" t="str">
        <f t="shared" si="59"/>
        <v>80_13</v>
      </c>
      <c r="AH224" s="48">
        <v>61.88</v>
      </c>
      <c r="AI224" s="483"/>
      <c r="AJ224" s="48">
        <v>80</v>
      </c>
      <c r="AK224" s="48">
        <v>13</v>
      </c>
      <c r="AL224" s="48">
        <v>95</v>
      </c>
      <c r="AM224" s="48">
        <f t="shared" si="66"/>
        <v>13</v>
      </c>
      <c r="AN224" s="48" t="s">
        <v>565</v>
      </c>
      <c r="AO224" s="48" t="str">
        <f t="shared" si="60"/>
        <v>80_13</v>
      </c>
      <c r="AP224" s="50">
        <f t="shared" si="67"/>
        <v>60.07</v>
      </c>
      <c r="AQ224" s="50">
        <f t="shared" si="68"/>
        <v>61.88</v>
      </c>
      <c r="AR224" s="469">
        <f t="shared" si="69"/>
        <v>61.88</v>
      </c>
      <c r="AS224" s="5"/>
      <c r="AT224" s="5"/>
      <c r="AU224" s="5"/>
      <c r="AV224" s="5"/>
      <c r="AW224" s="5"/>
      <c r="AX224" s="6"/>
    </row>
    <row r="225" spans="1:50" x14ac:dyDescent="0.15">
      <c r="A225" s="48">
        <v>80</v>
      </c>
      <c r="B225" s="48">
        <v>14</v>
      </c>
      <c r="C225" s="48">
        <v>96</v>
      </c>
      <c r="D225" s="48">
        <f t="shared" si="62"/>
        <v>14</v>
      </c>
      <c r="E225" s="48" t="str">
        <f t="shared" si="63"/>
        <v>80_14</v>
      </c>
      <c r="F225" s="54">
        <v>55.96</v>
      </c>
      <c r="G225" s="48"/>
      <c r="H225" s="48">
        <v>80</v>
      </c>
      <c r="I225" s="48">
        <v>15</v>
      </c>
      <c r="J225" s="48">
        <v>97</v>
      </c>
      <c r="K225" s="48">
        <f t="shared" si="57"/>
        <v>15</v>
      </c>
      <c r="L225" s="48" t="str">
        <f t="shared" si="58"/>
        <v>80_15</v>
      </c>
      <c r="M225" s="54">
        <v>58.65</v>
      </c>
      <c r="N225" s="5"/>
      <c r="O225" s="48">
        <v>80</v>
      </c>
      <c r="P225" s="48">
        <v>14</v>
      </c>
      <c r="Q225" s="48">
        <v>96</v>
      </c>
      <c r="R225" s="48">
        <f t="shared" si="54"/>
        <v>14</v>
      </c>
      <c r="S225" s="48" t="str">
        <f t="shared" si="55"/>
        <v>80_14</v>
      </c>
      <c r="T225" s="54">
        <v>59.66</v>
      </c>
      <c r="U225" s="5"/>
      <c r="V225" s="48">
        <v>80</v>
      </c>
      <c r="W225" s="48">
        <v>14</v>
      </c>
      <c r="X225" s="48">
        <v>96</v>
      </c>
      <c r="Y225" s="48">
        <f t="shared" si="64"/>
        <v>14</v>
      </c>
      <c r="Z225" s="48" t="str">
        <f t="shared" si="56"/>
        <v>80_14</v>
      </c>
      <c r="AA225" s="54">
        <v>60.85</v>
      </c>
      <c r="AB225" s="483"/>
      <c r="AC225" s="48">
        <v>80</v>
      </c>
      <c r="AD225" s="48">
        <v>14</v>
      </c>
      <c r="AE225" s="48">
        <v>96</v>
      </c>
      <c r="AF225" s="48">
        <f t="shared" si="65"/>
        <v>14</v>
      </c>
      <c r="AG225" s="48" t="str">
        <f t="shared" si="59"/>
        <v>80_14</v>
      </c>
      <c r="AH225" s="48">
        <v>62.68</v>
      </c>
      <c r="AI225" s="483"/>
      <c r="AJ225" s="48">
        <v>80</v>
      </c>
      <c r="AK225" s="48">
        <v>14</v>
      </c>
      <c r="AL225" s="48">
        <v>96</v>
      </c>
      <c r="AM225" s="48">
        <f t="shared" si="66"/>
        <v>14</v>
      </c>
      <c r="AN225" s="48" t="s">
        <v>566</v>
      </c>
      <c r="AO225" s="48" t="str">
        <f t="shared" si="60"/>
        <v>80_14</v>
      </c>
      <c r="AP225" s="50">
        <f t="shared" si="67"/>
        <v>60.85</v>
      </c>
      <c r="AQ225" s="50">
        <f t="shared" si="68"/>
        <v>62.68</v>
      </c>
      <c r="AR225" s="469">
        <f t="shared" si="69"/>
        <v>62.68</v>
      </c>
      <c r="AS225" s="5"/>
      <c r="AT225" s="5"/>
      <c r="AU225" s="5"/>
      <c r="AV225" s="5"/>
      <c r="AW225" s="5"/>
      <c r="AX225" s="6"/>
    </row>
    <row r="226" spans="1:50" x14ac:dyDescent="0.15">
      <c r="A226" s="48">
        <v>80</v>
      </c>
      <c r="B226" s="48">
        <v>15</v>
      </c>
      <c r="C226" s="48">
        <v>97</v>
      </c>
      <c r="D226" s="48">
        <f t="shared" si="62"/>
        <v>15</v>
      </c>
      <c r="E226" s="48" t="str">
        <f t="shared" si="63"/>
        <v>80_15</v>
      </c>
      <c r="F226" s="54">
        <v>56.67</v>
      </c>
      <c r="G226" s="48"/>
      <c r="H226" s="48">
        <v>80</v>
      </c>
      <c r="I226" s="48">
        <v>16</v>
      </c>
      <c r="J226" s="48">
        <v>98</v>
      </c>
      <c r="K226" s="48">
        <f t="shared" si="57"/>
        <v>16</v>
      </c>
      <c r="L226" s="48" t="str">
        <f t="shared" si="58"/>
        <v>80_16</v>
      </c>
      <c r="M226" s="54">
        <v>59.38</v>
      </c>
      <c r="N226" s="5"/>
      <c r="O226" s="48">
        <v>80</v>
      </c>
      <c r="P226" s="48">
        <v>15</v>
      </c>
      <c r="Q226" s="48">
        <v>97</v>
      </c>
      <c r="R226" s="48">
        <f t="shared" si="54"/>
        <v>15</v>
      </c>
      <c r="S226" s="48" t="str">
        <f t="shared" si="55"/>
        <v>80_15</v>
      </c>
      <c r="T226" s="54">
        <v>60.41</v>
      </c>
      <c r="U226" s="5"/>
      <c r="V226" s="48">
        <v>80</v>
      </c>
      <c r="W226" s="48">
        <v>15</v>
      </c>
      <c r="X226" s="48">
        <v>97</v>
      </c>
      <c r="Y226" s="48">
        <f t="shared" si="64"/>
        <v>15</v>
      </c>
      <c r="Z226" s="48" t="str">
        <f t="shared" si="56"/>
        <v>80_15</v>
      </c>
      <c r="AA226" s="54">
        <v>61.62</v>
      </c>
      <c r="AB226" s="483"/>
      <c r="AC226" s="48">
        <v>80</v>
      </c>
      <c r="AD226" s="48">
        <v>15</v>
      </c>
      <c r="AE226" s="48">
        <v>97</v>
      </c>
      <c r="AF226" s="48">
        <f t="shared" si="65"/>
        <v>15</v>
      </c>
      <c r="AG226" s="48" t="str">
        <f t="shared" si="59"/>
        <v>80_15</v>
      </c>
      <c r="AH226" s="48">
        <v>63.47</v>
      </c>
      <c r="AI226" s="483"/>
      <c r="AJ226" s="48">
        <v>80</v>
      </c>
      <c r="AK226" s="48">
        <v>15</v>
      </c>
      <c r="AL226" s="48">
        <v>97</v>
      </c>
      <c r="AM226" s="48">
        <f t="shared" si="66"/>
        <v>15</v>
      </c>
      <c r="AN226" s="48" t="s">
        <v>567</v>
      </c>
      <c r="AO226" s="48" t="str">
        <f t="shared" si="60"/>
        <v>80_15</v>
      </c>
      <c r="AP226" s="50">
        <f t="shared" si="67"/>
        <v>61.62</v>
      </c>
      <c r="AQ226" s="50">
        <f t="shared" si="68"/>
        <v>63.47</v>
      </c>
      <c r="AR226" s="469">
        <f t="shared" si="69"/>
        <v>63.47</v>
      </c>
      <c r="AS226" s="5"/>
      <c r="AT226" s="5"/>
      <c r="AU226" s="5"/>
      <c r="AV226" s="5"/>
      <c r="AW226" s="5"/>
      <c r="AX226" s="6"/>
    </row>
    <row r="227" spans="1:50" x14ac:dyDescent="0.15">
      <c r="A227" s="48">
        <v>80</v>
      </c>
      <c r="B227" s="48">
        <v>16</v>
      </c>
      <c r="C227" s="48">
        <v>98</v>
      </c>
      <c r="D227" s="48">
        <f t="shared" si="62"/>
        <v>16</v>
      </c>
      <c r="E227" s="48" t="str">
        <f t="shared" si="63"/>
        <v>80_16</v>
      </c>
      <c r="F227" s="54">
        <v>57.38</v>
      </c>
      <c r="G227" s="48"/>
      <c r="H227" s="48">
        <v>80</v>
      </c>
      <c r="I227" s="48">
        <v>17</v>
      </c>
      <c r="J227" s="48">
        <v>99</v>
      </c>
      <c r="K227" s="48">
        <f t="shared" si="57"/>
        <v>17</v>
      </c>
      <c r="L227" s="48" t="str">
        <f t="shared" si="58"/>
        <v>80_17</v>
      </c>
      <c r="M227" s="54">
        <v>60.13</v>
      </c>
      <c r="N227" s="5"/>
      <c r="O227" s="48">
        <v>80</v>
      </c>
      <c r="P227" s="48">
        <v>16</v>
      </c>
      <c r="Q227" s="48">
        <v>98</v>
      </c>
      <c r="R227" s="48">
        <f t="shared" si="54"/>
        <v>16</v>
      </c>
      <c r="S227" s="48" t="str">
        <f t="shared" si="55"/>
        <v>80_16</v>
      </c>
      <c r="T227" s="54">
        <v>61.17</v>
      </c>
      <c r="U227" s="5"/>
      <c r="V227" s="48">
        <v>80</v>
      </c>
      <c r="W227" s="48">
        <v>16</v>
      </c>
      <c r="X227" s="48">
        <v>98</v>
      </c>
      <c r="Y227" s="48">
        <f t="shared" si="64"/>
        <v>16</v>
      </c>
      <c r="Z227" s="48" t="str">
        <f t="shared" si="56"/>
        <v>80_16</v>
      </c>
      <c r="AA227" s="54">
        <v>62.39</v>
      </c>
      <c r="AB227" s="483"/>
      <c r="AC227" s="48">
        <v>80</v>
      </c>
      <c r="AD227" s="48">
        <v>16</v>
      </c>
      <c r="AE227" s="48">
        <v>98</v>
      </c>
      <c r="AF227" s="48">
        <f t="shared" si="65"/>
        <v>16</v>
      </c>
      <c r="AG227" s="48" t="str">
        <f t="shared" si="59"/>
        <v>80_16</v>
      </c>
      <c r="AH227" s="48">
        <v>64.260000000000005</v>
      </c>
      <c r="AI227" s="483"/>
      <c r="AJ227" s="48">
        <v>80</v>
      </c>
      <c r="AK227" s="48">
        <v>16</v>
      </c>
      <c r="AL227" s="48">
        <v>98</v>
      </c>
      <c r="AM227" s="48">
        <f t="shared" si="66"/>
        <v>16</v>
      </c>
      <c r="AN227" s="48" t="s">
        <v>568</v>
      </c>
      <c r="AO227" s="48" t="str">
        <f t="shared" si="60"/>
        <v>80_16</v>
      </c>
      <c r="AP227" s="50">
        <f t="shared" si="67"/>
        <v>62.39</v>
      </c>
      <c r="AQ227" s="50">
        <f t="shared" si="68"/>
        <v>64.260000000000005</v>
      </c>
      <c r="AR227" s="469">
        <f t="shared" si="69"/>
        <v>64.260000000000005</v>
      </c>
      <c r="AS227" s="5"/>
      <c r="AT227" s="5"/>
      <c r="AU227" s="5"/>
      <c r="AV227" s="5"/>
      <c r="AW227" s="5"/>
      <c r="AX227" s="6"/>
    </row>
    <row r="228" spans="1:50" x14ac:dyDescent="0.15">
      <c r="A228" s="48">
        <v>80</v>
      </c>
      <c r="B228" s="48">
        <v>17</v>
      </c>
      <c r="C228" s="48">
        <v>99</v>
      </c>
      <c r="D228" s="48">
        <f t="shared" si="62"/>
        <v>17</v>
      </c>
      <c r="E228" s="48" t="str">
        <f t="shared" si="63"/>
        <v>80_17</v>
      </c>
      <c r="F228" s="54">
        <v>58.1</v>
      </c>
      <c r="G228" s="48"/>
      <c r="H228" s="48">
        <v>80</v>
      </c>
      <c r="I228" s="48">
        <v>18</v>
      </c>
      <c r="J228" s="48">
        <v>100</v>
      </c>
      <c r="K228" s="48">
        <f t="shared" si="57"/>
        <v>18</v>
      </c>
      <c r="L228" s="48" t="str">
        <f t="shared" si="58"/>
        <v>80_18</v>
      </c>
      <c r="M228" s="54">
        <v>60.87</v>
      </c>
      <c r="N228" s="5"/>
      <c r="O228" s="48">
        <v>80</v>
      </c>
      <c r="P228" s="48">
        <v>17</v>
      </c>
      <c r="Q228" s="48">
        <v>99</v>
      </c>
      <c r="R228" s="48">
        <f t="shared" si="54"/>
        <v>17</v>
      </c>
      <c r="S228" s="48" t="str">
        <f t="shared" si="55"/>
        <v>80_17</v>
      </c>
      <c r="T228" s="54">
        <v>61.94</v>
      </c>
      <c r="U228" s="5"/>
      <c r="V228" s="48">
        <v>80</v>
      </c>
      <c r="W228" s="48">
        <v>17</v>
      </c>
      <c r="X228" s="48">
        <v>99</v>
      </c>
      <c r="Y228" s="48">
        <f t="shared" si="64"/>
        <v>17</v>
      </c>
      <c r="Z228" s="48" t="str">
        <f t="shared" si="56"/>
        <v>80_17</v>
      </c>
      <c r="AA228" s="54">
        <v>63.18</v>
      </c>
      <c r="AB228" s="483"/>
      <c r="AC228" s="48">
        <v>80</v>
      </c>
      <c r="AD228" s="48">
        <v>17</v>
      </c>
      <c r="AE228" s="48">
        <v>99</v>
      </c>
      <c r="AF228" s="48">
        <f t="shared" si="65"/>
        <v>17</v>
      </c>
      <c r="AG228" s="48" t="str">
        <f t="shared" si="59"/>
        <v>80_17</v>
      </c>
      <c r="AH228" s="48">
        <v>65.069999999999993</v>
      </c>
      <c r="AI228" s="483"/>
      <c r="AJ228" s="48">
        <v>80</v>
      </c>
      <c r="AK228" s="48">
        <v>17</v>
      </c>
      <c r="AL228" s="48">
        <v>99</v>
      </c>
      <c r="AM228" s="48">
        <f t="shared" si="66"/>
        <v>17</v>
      </c>
      <c r="AN228" s="48" t="s">
        <v>569</v>
      </c>
      <c r="AO228" s="48" t="str">
        <f t="shared" si="60"/>
        <v>80_17</v>
      </c>
      <c r="AP228" s="50">
        <f t="shared" si="67"/>
        <v>63.18</v>
      </c>
      <c r="AQ228" s="50">
        <f t="shared" si="68"/>
        <v>65.069999999999993</v>
      </c>
      <c r="AR228" s="469">
        <f t="shared" si="69"/>
        <v>65.069999999999993</v>
      </c>
      <c r="AS228" s="5"/>
      <c r="AT228" s="5"/>
      <c r="AU228" s="5"/>
      <c r="AV228" s="5"/>
      <c r="AW228" s="5"/>
      <c r="AX228" s="6"/>
    </row>
    <row r="229" spans="1:50" x14ac:dyDescent="0.15">
      <c r="A229" s="48">
        <v>80</v>
      </c>
      <c r="B229" s="48">
        <v>18</v>
      </c>
      <c r="C229" s="48">
        <v>100</v>
      </c>
      <c r="D229" s="48">
        <f t="shared" si="62"/>
        <v>18</v>
      </c>
      <c r="E229" s="48" t="str">
        <f t="shared" si="63"/>
        <v>80_18</v>
      </c>
      <c r="F229" s="54">
        <v>58.81</v>
      </c>
      <c r="G229" s="48"/>
      <c r="H229" s="48" t="s">
        <v>25</v>
      </c>
      <c r="I229" s="55">
        <v>0</v>
      </c>
      <c r="J229" s="56"/>
      <c r="K229" s="48">
        <f t="shared" si="57"/>
        <v>0</v>
      </c>
      <c r="L229" s="48" t="str">
        <f t="shared" si="58"/>
        <v>hbh_0</v>
      </c>
      <c r="M229" s="55">
        <v>11.14</v>
      </c>
      <c r="N229" s="5"/>
      <c r="O229" s="48">
        <v>80</v>
      </c>
      <c r="P229" s="48">
        <v>18</v>
      </c>
      <c r="Q229" s="48">
        <v>100</v>
      </c>
      <c r="R229" s="48">
        <f t="shared" ref="R229:R235" si="70">P229</f>
        <v>18</v>
      </c>
      <c r="S229" s="48" t="str">
        <f t="shared" ref="S229:S235" si="71">O229&amp;"_"&amp;R229</f>
        <v>80_18</v>
      </c>
      <c r="T229" s="54">
        <v>62.69</v>
      </c>
      <c r="U229" s="5"/>
      <c r="V229" s="48">
        <v>80</v>
      </c>
      <c r="W229" s="48">
        <v>18</v>
      </c>
      <c r="X229" s="48">
        <v>100</v>
      </c>
      <c r="Y229" s="48">
        <f t="shared" si="64"/>
        <v>18</v>
      </c>
      <c r="Z229" s="48" t="str">
        <f t="shared" ref="Z229:Z235" si="72">V229&amp;"_"&amp;Y229</f>
        <v>80_18</v>
      </c>
      <c r="AA229" s="54">
        <v>63.95</v>
      </c>
      <c r="AB229" s="483"/>
      <c r="AC229" s="48">
        <v>80</v>
      </c>
      <c r="AD229" s="48">
        <v>18</v>
      </c>
      <c r="AE229" s="48">
        <v>100</v>
      </c>
      <c r="AF229" s="48">
        <f t="shared" si="65"/>
        <v>18</v>
      </c>
      <c r="AG229" s="48" t="str">
        <f t="shared" si="59"/>
        <v>80_18</v>
      </c>
      <c r="AH229" s="48">
        <v>65.86</v>
      </c>
      <c r="AI229" s="483"/>
      <c r="AJ229" s="48">
        <v>80</v>
      </c>
      <c r="AK229" s="48">
        <v>18</v>
      </c>
      <c r="AL229" s="48">
        <v>100</v>
      </c>
      <c r="AM229" s="48">
        <f t="shared" si="66"/>
        <v>18</v>
      </c>
      <c r="AN229" s="48" t="s">
        <v>570</v>
      </c>
      <c r="AO229" s="48" t="str">
        <f t="shared" si="60"/>
        <v>80_18</v>
      </c>
      <c r="AP229" s="50">
        <f t="shared" si="67"/>
        <v>63.95</v>
      </c>
      <c r="AQ229" s="50">
        <f t="shared" si="68"/>
        <v>65.86</v>
      </c>
      <c r="AR229" s="469">
        <f t="shared" si="69"/>
        <v>65.86</v>
      </c>
      <c r="AS229" s="5"/>
      <c r="AT229" s="5"/>
      <c r="AU229" s="5"/>
      <c r="AV229" s="5"/>
      <c r="AW229" s="5"/>
      <c r="AX229" s="6"/>
    </row>
    <row r="230" spans="1:50" x14ac:dyDescent="0.15">
      <c r="A230" s="48" t="s">
        <v>25</v>
      </c>
      <c r="B230" s="55">
        <v>0</v>
      </c>
      <c r="C230" s="56"/>
      <c r="D230" s="48">
        <f t="shared" ref="D230:D235" si="73">B230</f>
        <v>0</v>
      </c>
      <c r="E230" s="48" t="str">
        <f t="shared" ref="E230:E235" si="74">A230&amp;"_"&amp;D230</f>
        <v>hbh_0</v>
      </c>
      <c r="F230" s="55">
        <v>10.76</v>
      </c>
      <c r="G230" s="48"/>
      <c r="H230" s="48" t="s">
        <v>25</v>
      </c>
      <c r="I230" s="55">
        <v>1</v>
      </c>
      <c r="J230" s="56"/>
      <c r="K230" s="48">
        <f t="shared" si="57"/>
        <v>1</v>
      </c>
      <c r="L230" s="48" t="str">
        <f t="shared" si="58"/>
        <v>hbh_1</v>
      </c>
      <c r="M230" s="55">
        <v>11.7</v>
      </c>
      <c r="N230" s="5"/>
      <c r="O230" s="48" t="s">
        <v>25</v>
      </c>
      <c r="P230" s="55">
        <v>0</v>
      </c>
      <c r="Q230" s="56"/>
      <c r="R230" s="48">
        <f t="shared" si="70"/>
        <v>0</v>
      </c>
      <c r="S230" s="48" t="str">
        <f t="shared" si="71"/>
        <v>hbh_0</v>
      </c>
      <c r="T230" s="55">
        <v>11.47</v>
      </c>
      <c r="U230" s="5"/>
      <c r="V230" s="48" t="s">
        <v>25</v>
      </c>
      <c r="W230" s="55">
        <v>0</v>
      </c>
      <c r="X230" s="56"/>
      <c r="Y230" s="48">
        <f t="shared" si="64"/>
        <v>0</v>
      </c>
      <c r="Z230" s="48" t="str">
        <f t="shared" si="72"/>
        <v>hbh_0</v>
      </c>
      <c r="AA230" s="55">
        <v>11.89</v>
      </c>
      <c r="AB230" s="483"/>
      <c r="AC230" s="48" t="s">
        <v>25</v>
      </c>
      <c r="AD230" s="55">
        <v>0</v>
      </c>
      <c r="AE230" s="56"/>
      <c r="AF230" s="48">
        <f t="shared" si="65"/>
        <v>0</v>
      </c>
      <c r="AG230" s="48" t="str">
        <f t="shared" si="59"/>
        <v>hbh_0</v>
      </c>
      <c r="AH230" s="48">
        <v>12.25</v>
      </c>
      <c r="AI230" s="483"/>
      <c r="AJ230" s="48" t="s">
        <v>25</v>
      </c>
      <c r="AK230" s="55">
        <v>0</v>
      </c>
      <c r="AL230" s="56"/>
      <c r="AM230" s="48">
        <f t="shared" si="66"/>
        <v>0</v>
      </c>
      <c r="AN230" s="48" t="s">
        <v>571</v>
      </c>
      <c r="AO230" s="48" t="str">
        <f t="shared" si="60"/>
        <v>hbh_0</v>
      </c>
      <c r="AP230" s="50">
        <f t="shared" si="67"/>
        <v>11.89</v>
      </c>
      <c r="AQ230" s="50">
        <f t="shared" si="68"/>
        <v>12.25</v>
      </c>
      <c r="AR230" s="469">
        <f t="shared" si="69"/>
        <v>12.25</v>
      </c>
      <c r="AS230" s="5"/>
      <c r="AT230" s="5"/>
      <c r="AU230" s="5"/>
      <c r="AV230" s="5"/>
      <c r="AW230" s="5"/>
      <c r="AX230" s="6"/>
    </row>
    <row r="231" spans="1:50" x14ac:dyDescent="0.15">
      <c r="A231" s="48" t="s">
        <v>25</v>
      </c>
      <c r="B231" s="55">
        <v>1</v>
      </c>
      <c r="C231" s="56"/>
      <c r="D231" s="48">
        <f t="shared" si="73"/>
        <v>1</v>
      </c>
      <c r="E231" s="48" t="str">
        <f t="shared" si="74"/>
        <v>hbh_1</v>
      </c>
      <c r="F231" s="55">
        <v>11.3</v>
      </c>
      <c r="G231" s="48"/>
      <c r="H231" s="48" t="s">
        <v>25</v>
      </c>
      <c r="I231" s="55">
        <v>2</v>
      </c>
      <c r="J231" s="56"/>
      <c r="K231" s="48">
        <f t="shared" si="57"/>
        <v>2</v>
      </c>
      <c r="L231" s="48" t="str">
        <f t="shared" si="58"/>
        <v>hbh_2</v>
      </c>
      <c r="M231" s="55">
        <v>12.25</v>
      </c>
      <c r="N231" s="5"/>
      <c r="O231" s="48" t="s">
        <v>25</v>
      </c>
      <c r="P231" s="55">
        <v>1</v>
      </c>
      <c r="Q231" s="56"/>
      <c r="R231" s="48">
        <f t="shared" si="70"/>
        <v>1</v>
      </c>
      <c r="S231" s="48" t="str">
        <f t="shared" si="71"/>
        <v>hbh_1</v>
      </c>
      <c r="T231" s="55">
        <v>12.05</v>
      </c>
      <c r="U231" s="5"/>
      <c r="V231" s="48" t="s">
        <v>25</v>
      </c>
      <c r="W231" s="55">
        <v>1</v>
      </c>
      <c r="X231" s="56"/>
      <c r="Y231" s="48">
        <f t="shared" si="64"/>
        <v>1</v>
      </c>
      <c r="Z231" s="48" t="str">
        <f t="shared" si="72"/>
        <v>hbh_1</v>
      </c>
      <c r="AA231" s="55">
        <v>12.46</v>
      </c>
      <c r="AB231" s="483"/>
      <c r="AC231" s="48" t="s">
        <v>25</v>
      </c>
      <c r="AD231" s="55">
        <v>1</v>
      </c>
      <c r="AE231" s="56"/>
      <c r="AF231" s="48">
        <f t="shared" si="65"/>
        <v>1</v>
      </c>
      <c r="AG231" s="48" t="str">
        <f t="shared" si="59"/>
        <v>hbh_1</v>
      </c>
      <c r="AH231" s="48">
        <v>12.84</v>
      </c>
      <c r="AI231" s="483"/>
      <c r="AJ231" s="48" t="s">
        <v>25</v>
      </c>
      <c r="AK231" s="55">
        <v>1</v>
      </c>
      <c r="AL231" s="56"/>
      <c r="AM231" s="48">
        <f t="shared" si="66"/>
        <v>1</v>
      </c>
      <c r="AN231" s="48" t="s">
        <v>572</v>
      </c>
      <c r="AO231" s="48" t="str">
        <f t="shared" si="60"/>
        <v>hbh_1</v>
      </c>
      <c r="AP231" s="50">
        <f t="shared" si="67"/>
        <v>12.46</v>
      </c>
      <c r="AQ231" s="50">
        <f t="shared" si="68"/>
        <v>12.84</v>
      </c>
      <c r="AR231" s="469">
        <f t="shared" si="69"/>
        <v>12.84</v>
      </c>
      <c r="AS231" s="5"/>
      <c r="AT231" s="5"/>
      <c r="AU231" s="5"/>
      <c r="AV231" s="5"/>
      <c r="AW231" s="5"/>
      <c r="AX231" s="6"/>
    </row>
    <row r="232" spans="1:50" x14ac:dyDescent="0.15">
      <c r="A232" s="48" t="s">
        <v>25</v>
      </c>
      <c r="B232" s="55">
        <v>2</v>
      </c>
      <c r="C232" s="56"/>
      <c r="D232" s="48">
        <f t="shared" si="73"/>
        <v>2</v>
      </c>
      <c r="E232" s="48" t="str">
        <f t="shared" si="74"/>
        <v>hbh_2</v>
      </c>
      <c r="F232" s="55">
        <v>11.84</v>
      </c>
      <c r="G232" s="48"/>
      <c r="H232" s="48" t="s">
        <v>25</v>
      </c>
      <c r="I232" s="55">
        <v>3</v>
      </c>
      <c r="J232" s="56"/>
      <c r="K232" s="48">
        <f t="shared" si="57"/>
        <v>3</v>
      </c>
      <c r="L232" s="48" t="str">
        <f t="shared" si="58"/>
        <v>hbh_3</v>
      </c>
      <c r="M232" s="55">
        <v>12.81</v>
      </c>
      <c r="N232" s="5"/>
      <c r="O232" s="48" t="s">
        <v>25</v>
      </c>
      <c r="P232" s="55">
        <v>2</v>
      </c>
      <c r="Q232" s="56"/>
      <c r="R232" s="48">
        <f t="shared" si="70"/>
        <v>2</v>
      </c>
      <c r="S232" s="48" t="str">
        <f t="shared" si="71"/>
        <v>hbh_2</v>
      </c>
      <c r="T232" s="55">
        <v>12.62</v>
      </c>
      <c r="U232" s="5"/>
      <c r="V232" s="48" t="s">
        <v>25</v>
      </c>
      <c r="W232" s="55">
        <v>2</v>
      </c>
      <c r="X232" s="56"/>
      <c r="Y232" s="48">
        <f t="shared" si="64"/>
        <v>2</v>
      </c>
      <c r="Z232" s="48" t="str">
        <f t="shared" si="72"/>
        <v>hbh_2</v>
      </c>
      <c r="AA232" s="55">
        <v>13.04</v>
      </c>
      <c r="AB232" s="483"/>
      <c r="AC232" s="48" t="s">
        <v>25</v>
      </c>
      <c r="AD232" s="55">
        <v>2</v>
      </c>
      <c r="AE232" s="56"/>
      <c r="AF232" s="48">
        <f t="shared" si="65"/>
        <v>2</v>
      </c>
      <c r="AG232" s="48" t="str">
        <f t="shared" si="59"/>
        <v>hbh_2</v>
      </c>
      <c r="AH232" s="48">
        <v>13.43</v>
      </c>
      <c r="AI232" s="483"/>
      <c r="AJ232" s="48" t="s">
        <v>25</v>
      </c>
      <c r="AK232" s="55">
        <v>2</v>
      </c>
      <c r="AL232" s="56"/>
      <c r="AM232" s="48">
        <f t="shared" si="66"/>
        <v>2</v>
      </c>
      <c r="AN232" s="48" t="s">
        <v>573</v>
      </c>
      <c r="AO232" s="48" t="str">
        <f t="shared" si="60"/>
        <v>hbh_2</v>
      </c>
      <c r="AP232" s="50">
        <f t="shared" si="67"/>
        <v>13.04</v>
      </c>
      <c r="AQ232" s="50">
        <f t="shared" si="68"/>
        <v>13.43</v>
      </c>
      <c r="AR232" s="469">
        <f t="shared" si="69"/>
        <v>13.43</v>
      </c>
      <c r="AS232" s="5"/>
      <c r="AT232" s="5"/>
      <c r="AU232" s="5"/>
      <c r="AV232" s="5"/>
      <c r="AW232" s="5"/>
      <c r="AX232" s="6"/>
    </row>
    <row r="233" spans="1:50" x14ac:dyDescent="0.15">
      <c r="A233" s="48" t="s">
        <v>25</v>
      </c>
      <c r="B233" s="55">
        <v>3</v>
      </c>
      <c r="C233" s="56"/>
      <c r="D233" s="48">
        <f t="shared" si="73"/>
        <v>3</v>
      </c>
      <c r="E233" s="48" t="str">
        <f t="shared" si="74"/>
        <v>hbh_3</v>
      </c>
      <c r="F233" s="55">
        <v>12.38</v>
      </c>
      <c r="G233" s="48"/>
      <c r="H233" s="48" t="s">
        <v>25</v>
      </c>
      <c r="I233" s="55">
        <v>4</v>
      </c>
      <c r="J233" s="56"/>
      <c r="K233" s="48">
        <f t="shared" si="57"/>
        <v>4</v>
      </c>
      <c r="L233" s="48" t="str">
        <f t="shared" si="58"/>
        <v>hbh_4</v>
      </c>
      <c r="M233" s="55">
        <v>13.37</v>
      </c>
      <c r="N233" s="5"/>
      <c r="O233" s="48" t="s">
        <v>25</v>
      </c>
      <c r="P233" s="55">
        <v>3</v>
      </c>
      <c r="Q233" s="56"/>
      <c r="R233" s="48">
        <f t="shared" si="70"/>
        <v>3</v>
      </c>
      <c r="S233" s="48" t="str">
        <f t="shared" si="71"/>
        <v>hbh_3</v>
      </c>
      <c r="T233" s="55">
        <v>13.2</v>
      </c>
      <c r="U233" s="5"/>
      <c r="V233" s="48" t="s">
        <v>25</v>
      </c>
      <c r="W233" s="55">
        <v>3</v>
      </c>
      <c r="X233" s="56"/>
      <c r="Y233" s="48">
        <f t="shared" si="64"/>
        <v>3</v>
      </c>
      <c r="Z233" s="48" t="str">
        <f t="shared" si="72"/>
        <v>hbh_3</v>
      </c>
      <c r="AA233" s="55">
        <v>13.61</v>
      </c>
      <c r="AB233" s="483"/>
      <c r="AC233" s="48" t="s">
        <v>25</v>
      </c>
      <c r="AD233" s="55">
        <v>3</v>
      </c>
      <c r="AE233" s="56"/>
      <c r="AF233" s="48">
        <f t="shared" si="65"/>
        <v>3</v>
      </c>
      <c r="AG233" s="48" t="str">
        <f t="shared" si="59"/>
        <v>hbh_3</v>
      </c>
      <c r="AH233" s="48">
        <v>14.02</v>
      </c>
      <c r="AI233" s="483"/>
      <c r="AJ233" s="48" t="s">
        <v>25</v>
      </c>
      <c r="AK233" s="55">
        <v>3</v>
      </c>
      <c r="AL233" s="56"/>
      <c r="AM233" s="48">
        <f t="shared" si="66"/>
        <v>3</v>
      </c>
      <c r="AN233" s="48" t="s">
        <v>574</v>
      </c>
      <c r="AO233" s="48" t="str">
        <f t="shared" si="60"/>
        <v>hbh_3</v>
      </c>
      <c r="AP233" s="50">
        <f t="shared" si="67"/>
        <v>13.61</v>
      </c>
      <c r="AQ233" s="50">
        <f t="shared" si="68"/>
        <v>14.02</v>
      </c>
      <c r="AR233" s="469">
        <f t="shared" si="69"/>
        <v>14.02</v>
      </c>
      <c r="AS233" s="5"/>
      <c r="AT233" s="5"/>
      <c r="AU233" s="5"/>
      <c r="AV233" s="5"/>
      <c r="AW233" s="5"/>
      <c r="AX233" s="6"/>
    </row>
    <row r="234" spans="1:50" ht="11.25" thickBot="1" x14ac:dyDescent="0.2">
      <c r="A234" s="48" t="s">
        <v>25</v>
      </c>
      <c r="B234" s="55">
        <v>4</v>
      </c>
      <c r="C234" s="56"/>
      <c r="D234" s="48">
        <f t="shared" si="73"/>
        <v>4</v>
      </c>
      <c r="E234" s="48" t="str">
        <f t="shared" si="74"/>
        <v>hbh_4</v>
      </c>
      <c r="F234" s="55">
        <v>12.92</v>
      </c>
      <c r="G234" s="48"/>
      <c r="H234" s="57" t="s">
        <v>25</v>
      </c>
      <c r="I234" s="58">
        <v>5</v>
      </c>
      <c r="J234" s="59"/>
      <c r="K234" s="57">
        <f t="shared" si="57"/>
        <v>5</v>
      </c>
      <c r="L234" s="57" t="str">
        <f t="shared" si="58"/>
        <v>hbh_5</v>
      </c>
      <c r="M234" s="58">
        <v>13.92</v>
      </c>
      <c r="N234" s="5"/>
      <c r="O234" s="48" t="s">
        <v>25</v>
      </c>
      <c r="P234" s="55">
        <v>4</v>
      </c>
      <c r="Q234" s="56"/>
      <c r="R234" s="48">
        <f t="shared" si="70"/>
        <v>4</v>
      </c>
      <c r="S234" s="48" t="str">
        <f t="shared" si="71"/>
        <v>hbh_4</v>
      </c>
      <c r="T234" s="55">
        <v>13.77</v>
      </c>
      <c r="U234" s="5"/>
      <c r="V234" s="48" t="s">
        <v>25</v>
      </c>
      <c r="W234" s="55">
        <v>4</v>
      </c>
      <c r="X234" s="56"/>
      <c r="Y234" s="48">
        <f t="shared" si="64"/>
        <v>4</v>
      </c>
      <c r="Z234" s="48" t="str">
        <f t="shared" si="72"/>
        <v>hbh_4</v>
      </c>
      <c r="AA234" s="55">
        <v>14.18</v>
      </c>
      <c r="AB234" s="483"/>
      <c r="AC234" s="48" t="s">
        <v>25</v>
      </c>
      <c r="AD234" s="55">
        <v>4</v>
      </c>
      <c r="AE234" s="56"/>
      <c r="AF234" s="48">
        <f t="shared" si="65"/>
        <v>4</v>
      </c>
      <c r="AG234" s="48" t="str">
        <f t="shared" si="59"/>
        <v>hbh_4</v>
      </c>
      <c r="AH234" s="48">
        <v>14.61</v>
      </c>
      <c r="AI234" s="483"/>
      <c r="AJ234" s="48" t="s">
        <v>25</v>
      </c>
      <c r="AK234" s="55">
        <v>4</v>
      </c>
      <c r="AL234" s="56"/>
      <c r="AM234" s="48">
        <f t="shared" si="66"/>
        <v>4</v>
      </c>
      <c r="AN234" s="48" t="str">
        <f t="shared" ref="AN234" si="75">AJ234&amp;"_"&amp;AM234</f>
        <v>hbh_4</v>
      </c>
      <c r="AO234" s="48" t="str">
        <f t="shared" si="60"/>
        <v>hbh_4</v>
      </c>
      <c r="AP234" s="50">
        <f t="shared" si="67"/>
        <v>14.18</v>
      </c>
      <c r="AQ234" s="50">
        <f t="shared" si="68"/>
        <v>14.61</v>
      </c>
      <c r="AR234" s="469">
        <f t="shared" si="69"/>
        <v>14.61</v>
      </c>
      <c r="AS234" s="5"/>
      <c r="AT234" s="5"/>
      <c r="AU234" s="5"/>
      <c r="AV234" s="5"/>
      <c r="AW234" s="5"/>
      <c r="AX234" s="6"/>
    </row>
    <row r="235" spans="1:50" ht="12" thickTop="1" thickBot="1" x14ac:dyDescent="0.2">
      <c r="A235" s="57" t="s">
        <v>25</v>
      </c>
      <c r="B235" s="58">
        <v>5</v>
      </c>
      <c r="C235" s="59"/>
      <c r="D235" s="57">
        <f t="shared" si="73"/>
        <v>5</v>
      </c>
      <c r="E235" s="57" t="str">
        <f t="shared" si="74"/>
        <v>hbh_5</v>
      </c>
      <c r="F235" s="58">
        <v>13.45</v>
      </c>
      <c r="G235" s="48"/>
      <c r="H235" s="50"/>
      <c r="I235" s="50"/>
      <c r="J235" s="50"/>
      <c r="K235" s="50"/>
      <c r="L235" s="50"/>
      <c r="M235" s="50"/>
      <c r="N235" s="5"/>
      <c r="O235" s="57" t="s">
        <v>25</v>
      </c>
      <c r="P235" s="58">
        <v>5</v>
      </c>
      <c r="Q235" s="59"/>
      <c r="R235" s="57">
        <f t="shared" si="70"/>
        <v>5</v>
      </c>
      <c r="S235" s="57" t="str">
        <f t="shared" si="71"/>
        <v>hbh_5</v>
      </c>
      <c r="T235" s="58">
        <v>14.34</v>
      </c>
      <c r="U235" s="5"/>
      <c r="V235" s="57" t="s">
        <v>25</v>
      </c>
      <c r="W235" s="58">
        <v>5</v>
      </c>
      <c r="X235" s="59"/>
      <c r="Y235" s="57">
        <f t="shared" si="64"/>
        <v>5</v>
      </c>
      <c r="Z235" s="57" t="str">
        <f t="shared" si="72"/>
        <v>hbh_5</v>
      </c>
      <c r="AA235" s="58">
        <v>14.77</v>
      </c>
      <c r="AB235" s="483"/>
      <c r="AC235" s="57" t="s">
        <v>25</v>
      </c>
      <c r="AD235" s="58">
        <v>5</v>
      </c>
      <c r="AE235" s="59"/>
      <c r="AF235" s="57">
        <f t="shared" si="65"/>
        <v>5</v>
      </c>
      <c r="AG235" s="57" t="str">
        <f t="shared" si="59"/>
        <v>hbh_5</v>
      </c>
      <c r="AH235" s="58">
        <v>15.22</v>
      </c>
      <c r="AI235" s="483"/>
      <c r="AJ235" s="57" t="s">
        <v>25</v>
      </c>
      <c r="AK235" s="58">
        <v>5</v>
      </c>
      <c r="AL235" s="59"/>
      <c r="AM235" s="57">
        <f t="shared" si="66"/>
        <v>5</v>
      </c>
      <c r="AN235" s="57" t="str">
        <f t="shared" ref="AN235" si="76">AJ235&amp;"_"&amp;AM235</f>
        <v>hbh_5</v>
      </c>
      <c r="AO235" s="57" t="str">
        <f t="shared" si="60"/>
        <v>hbh_5</v>
      </c>
      <c r="AP235" s="492">
        <f t="shared" si="67"/>
        <v>14.77</v>
      </c>
      <c r="AQ235" s="492">
        <f t="shared" si="68"/>
        <v>15.22</v>
      </c>
      <c r="AR235" s="492">
        <f t="shared" si="69"/>
        <v>15.22</v>
      </c>
      <c r="AS235" s="5"/>
      <c r="AT235" s="5"/>
      <c r="AU235" s="5"/>
      <c r="AV235" s="5"/>
      <c r="AW235" s="5"/>
      <c r="AX235" s="6"/>
    </row>
    <row r="236" spans="1:50" ht="11.25" thickTop="1" x14ac:dyDescent="0.15">
      <c r="A236" s="1"/>
      <c r="B236" s="1"/>
      <c r="C236" s="1"/>
      <c r="D236" s="1"/>
      <c r="E236" s="1"/>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6"/>
    </row>
    <row r="237" spans="1:50" x14ac:dyDescent="0.15">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6"/>
    </row>
    <row r="238" spans="1:50" x14ac:dyDescent="0.15">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6"/>
    </row>
    <row r="239" spans="1:50" x14ac:dyDescent="0.15">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6"/>
    </row>
    <row r="240" spans="1:50" hidden="1" x14ac:dyDescent="0.15">
      <c r="A240" s="60"/>
      <c r="B240" s="60"/>
      <c r="C240" s="60"/>
      <c r="D240" s="60"/>
      <c r="E240" s="60"/>
      <c r="F240" s="61"/>
      <c r="G240" s="61"/>
      <c r="H240" s="61"/>
      <c r="I240" s="61"/>
      <c r="J240" s="61"/>
      <c r="K240" s="61"/>
      <c r="L240" s="61"/>
      <c r="M240" s="61"/>
      <c r="N240" s="61"/>
      <c r="O240" s="5"/>
      <c r="P240" s="5"/>
      <c r="Q240" s="5"/>
      <c r="R240" s="5"/>
      <c r="S240" s="5"/>
      <c r="T240" s="5"/>
      <c r="U240" s="61"/>
      <c r="V240" s="5"/>
      <c r="W240" s="5"/>
      <c r="X240" s="5"/>
      <c r="Y240" s="5"/>
      <c r="Z240" s="5"/>
      <c r="AA240" s="5"/>
      <c r="AB240" s="61"/>
      <c r="AC240" s="5"/>
      <c r="AD240" s="5"/>
      <c r="AE240" s="5"/>
      <c r="AF240" s="5"/>
      <c r="AG240" s="5"/>
      <c r="AH240" s="5"/>
      <c r="AI240" s="5"/>
      <c r="AJ240" s="5"/>
      <c r="AK240" s="5"/>
      <c r="AL240" s="5"/>
      <c r="AM240" s="5"/>
      <c r="AN240" s="5"/>
      <c r="AO240" s="5"/>
      <c r="AP240" s="5"/>
      <c r="AQ240" s="5"/>
      <c r="AR240" s="5"/>
      <c r="AS240" s="8"/>
      <c r="AT240" s="8"/>
      <c r="AU240" s="8"/>
      <c r="AV240" s="8"/>
      <c r="AW240" s="8"/>
      <c r="AX240" s="9"/>
    </row>
    <row r="241" spans="15:44" hidden="1" x14ac:dyDescent="0.15">
      <c r="O241" s="61"/>
      <c r="P241" s="61"/>
      <c r="Q241" s="61"/>
      <c r="R241" s="61"/>
      <c r="S241" s="61"/>
      <c r="T241" s="61"/>
      <c r="V241" s="61"/>
      <c r="W241" s="61"/>
      <c r="X241" s="61"/>
      <c r="Y241" s="61"/>
      <c r="Z241" s="61"/>
      <c r="AA241" s="61"/>
      <c r="AJ241" s="61"/>
      <c r="AK241" s="61"/>
      <c r="AL241" s="61"/>
      <c r="AM241" s="61"/>
      <c r="AN241" s="5"/>
      <c r="AO241" s="8"/>
      <c r="AP241" s="8"/>
      <c r="AQ241" s="8"/>
      <c r="AR241" s="8"/>
    </row>
  </sheetData>
  <sheetProtection algorithmName="SHA-512" hashValue="wUUYox2PH3SaJ86Wfl4uJgrwAmxomwsukPQNZsffxwaC/ITdkm5BVQIrRJhWTSiFzHdFQrNHvFTTlLZpO03j2w==" saltValue="jHIR78aMKSsptZrPuRpSkQ==" spinCount="100000" sheet="1" objects="1" scenarios="1"/>
  <conditionalFormatting sqref="D8">
    <cfRule type="cellIs" dxfId="13" priority="1" operator="greaterThan">
      <formula>1</formula>
    </cfRule>
    <cfRule type="cellIs" dxfId="12" priority="2" operator="lessThan">
      <formula>1</formula>
    </cfRule>
    <cfRule type="cellIs" dxfId="11" priority="3" operator="equal">
      <formula>1</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b00acc2-3c96-4b84-b78b-8ebf0e3517f5">
      <UserInfo>
        <DisplayName>Hans Oosterkamp</DisplayName>
        <AccountId>114</AccountId>
        <AccountType/>
      </UserInfo>
      <UserInfo>
        <DisplayName>Bas Peeters</DisplayName>
        <AccountId>127</AccountId>
        <AccountType/>
      </UserInfo>
    </SharedWithUsers>
    <lcf76f155ced4ddcb4097134ff3c332f xmlns="3a43d8da-525f-4d77-be8f-73224632042a">
      <Terms xmlns="http://schemas.microsoft.com/office/infopath/2007/PartnerControls"/>
    </lcf76f155ced4ddcb4097134ff3c332f>
    <TaxCatchAll xmlns="4b00acc2-3c96-4b84-b78b-8ebf0e3517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01BB6BAECF814987FE73B71339105C" ma:contentTypeVersion="12" ma:contentTypeDescription="Een nieuw document maken." ma:contentTypeScope="" ma:versionID="d3a51dea8e5c10cd61f02e29c4dd3be3">
  <xsd:schema xmlns:xsd="http://www.w3.org/2001/XMLSchema" xmlns:xs="http://www.w3.org/2001/XMLSchema" xmlns:p="http://schemas.microsoft.com/office/2006/metadata/properties" xmlns:ns2="3a43d8da-525f-4d77-be8f-73224632042a" xmlns:ns3="4b00acc2-3c96-4b84-b78b-8ebf0e3517f5" targetNamespace="http://schemas.microsoft.com/office/2006/metadata/properties" ma:root="true" ma:fieldsID="b2c6e98c1c0fc8b5820cbe7777ff54fd" ns2:_="" ns3:_="">
    <xsd:import namespace="3a43d8da-525f-4d77-be8f-73224632042a"/>
    <xsd:import namespace="4b00acc2-3c96-4b84-b78b-8ebf0e3517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3d8da-525f-4d77-be8f-7322463204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4988ac-a94d-4e5f-9e77-5d30b66af98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0acc2-3c96-4b84-b78b-8ebf0e3517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379228b-fd8d-4cc6-a401-fe8d08140372}" ma:internalName="TaxCatchAll" ma:showField="CatchAllData" ma:web="4b00acc2-3c96-4b84-b78b-8ebf0e3517f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A0AB59-FBE0-4D61-BDB0-7D51ED3D3E91}">
  <ds:schemaRefs>
    <ds:schemaRef ds:uri="http://purl.org/dc/elements/1.1/"/>
    <ds:schemaRef ds:uri="http://purl.org/dc/terms/"/>
    <ds:schemaRef ds:uri="a6830568-d4e1-4555-bfbb-92d7cefd75c2"/>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a83a7e29-ec20-4cca-9ab6-6e437084f8d5"/>
    <ds:schemaRef ds:uri="http://schemas.microsoft.com/office/2006/metadata/properties"/>
    <ds:schemaRef ds:uri="4b00acc2-3c96-4b84-b78b-8ebf0e3517f5"/>
    <ds:schemaRef ds:uri="3a43d8da-525f-4d77-be8f-73224632042a"/>
  </ds:schemaRefs>
</ds:datastoreItem>
</file>

<file path=customXml/itemProps2.xml><?xml version="1.0" encoding="utf-8"?>
<ds:datastoreItem xmlns:ds="http://schemas.openxmlformats.org/officeDocument/2006/customXml" ds:itemID="{76F84E10-02FC-445D-9C43-444D394840C8}">
  <ds:schemaRefs>
    <ds:schemaRef ds:uri="http://schemas.microsoft.com/sharepoint/v3/contenttype/forms"/>
  </ds:schemaRefs>
</ds:datastoreItem>
</file>

<file path=customXml/itemProps3.xml><?xml version="1.0" encoding="utf-8"?>
<ds:datastoreItem xmlns:ds="http://schemas.openxmlformats.org/officeDocument/2006/customXml" ds:itemID="{2D408141-B025-4221-93F3-4A026F692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3d8da-525f-4d77-be8f-73224632042a"/>
    <ds:schemaRef ds:uri="4b00acc2-3c96-4b84-b78b-8ebf0e351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Uitgangspunten</vt:lpstr>
      <vt:lpstr>Handleiding</vt:lpstr>
      <vt:lpstr>FWG</vt:lpstr>
      <vt:lpstr>1_reeel tarief_HH</vt:lpstr>
      <vt:lpstr>1_Kostprijs_begeleiding_VVT</vt:lpstr>
      <vt:lpstr>1_Kostprijs_begeleiding_GHZ</vt:lpstr>
      <vt:lpstr>1_Kostprijs_begeleiding_GGZ</vt:lpstr>
      <vt:lpstr>1_Kostprijs_begeleiding_SW</vt:lpstr>
      <vt:lpstr>CAO_VVT</vt:lpstr>
      <vt:lpstr>CAO_GHZ</vt:lpstr>
      <vt:lpstr>CAO_GGZ</vt:lpstr>
      <vt:lpstr>CAO_SociaalWerk</vt:lpstr>
      <vt:lpstr>Data_overig</vt:lpstr>
      <vt:lpstr>Pensioen_dropdown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Gemeente Smallingerland</dc:creator>
  <cp:lastModifiedBy>Lavrijssen, Irene</cp:lastModifiedBy>
  <dcterms:created xsi:type="dcterms:W3CDTF">2020-02-03T12:23:13Z</dcterms:created>
  <dcterms:modified xsi:type="dcterms:W3CDTF">2023-04-24T11:05:57Z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0x0101004201BB6BAECF814987FE73B71339105C</vt:lpwstr>
  </property>
  <property fmtid="{D5CDD505-2E9C-101B-9397-08002B2CF9AE}" pid="3" name="MediaServiceImageTags">
    <vt:lpwstr/>
  </property>
</Properties>
</file>