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mc:AlternateContent xmlns:mc="http://schemas.openxmlformats.org/markup-compatibility/2006">
    <mc:Choice Requires="x15">
      <x15ac:absPath xmlns:x15ac="http://schemas.microsoft.com/office/spreadsheetml/2010/11/ac" url="https://amsterdamumc.sharepoint.com/sites/dht_sbi/Aanbesteding_AV_OK/Gedeelde documenten/Aanbestedingsstukken/"/>
    </mc:Choice>
  </mc:AlternateContent>
  <xr:revisionPtr revIDLastSave="25" documentId="11_0F3FC0CC5C9B6A3F3CA5C4972288262ACA1157FD" xr6:coauthVersionLast="47" xr6:coauthVersionMax="47" xr10:uidLastSave="{9F4B37C4-3963-4DF9-B575-BB07F1FC0A67}"/>
  <bookViews>
    <workbookView xWindow="0" yWindow="0" windowWidth="15525" windowHeight="9390" xr2:uid="{00000000-000D-0000-FFFF-FFFF00000000}"/>
  </bookViews>
  <sheets>
    <sheet name="Beoordeling schriftelijk" sheetId="10" r:id="rId1"/>
    <sheet name="Beoordeling demo" sheetId="11" r:id="rId2"/>
    <sheet name="Waardering categorieën" sheetId="9" r:id="rId3"/>
    <sheet name="Top 3-5 bepalen" sheetId="7" state="hidden" r:id="rId4"/>
    <sheet name="Blad3" sheetId="6" state="hidden" r:id="rId5"/>
    <sheet name="Wensen en vragen" sheetId="1" state="hidden" r:id="rId6"/>
    <sheet name="Blad1" sheetId="4" state="hidden" r:id="rId7"/>
    <sheet name="Demo" sheetId="2" state="hidden" r:id="rId8"/>
    <sheet name="Puntenberekening" sheetId="3" state="hidden" r:id="rId9"/>
    <sheet name="Blad2" sheetId="5" state="hidden" r:id="rId10"/>
  </sheets>
  <definedNames>
    <definedName name="_xlnm._FilterDatabase" localSheetId="1" hidden="1">'Beoordeling demo'!$A$2:$F$2</definedName>
    <definedName name="_xlnm._FilterDatabase" localSheetId="0" hidden="1">'Beoordeling schriftelijk'!$A$2:$F$2</definedName>
    <definedName name="_xlnm._FilterDatabase" localSheetId="3" hidden="1">'Top 3-5 bepalen'!$A$3:$D$50</definedName>
  </definedNames>
  <calcPr calcId="191028"/>
  <pivotCaches>
    <pivotCache cacheId="20946"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7" i="11" l="1"/>
  <c r="B36" i="11"/>
  <c r="B1" i="10"/>
  <c r="F15" i="10"/>
  <c r="F14" i="10"/>
  <c r="F13" i="10"/>
  <c r="F7" i="10"/>
  <c r="F11" i="10"/>
  <c r="F10" i="10"/>
  <c r="F8" i="10"/>
  <c r="F6" i="10"/>
  <c r="F9" i="10"/>
  <c r="F30" i="10"/>
  <c r="F16" i="10" l="1"/>
  <c r="F5" i="11"/>
  <c r="F6" i="11"/>
  <c r="F7" i="11"/>
  <c r="F8" i="11"/>
  <c r="F9" i="11"/>
  <c r="F10" i="11"/>
  <c r="F11" i="11"/>
  <c r="F12" i="11"/>
  <c r="F13" i="11"/>
  <c r="F14" i="11"/>
  <c r="F15" i="11"/>
  <c r="F16" i="11"/>
  <c r="F17" i="11"/>
  <c r="F18" i="11"/>
  <c r="F19" i="11"/>
  <c r="F4" i="11"/>
  <c r="F31" i="10"/>
  <c r="F29" i="11" l="1"/>
  <c r="F34" i="11"/>
  <c r="F33" i="11"/>
  <c r="F32" i="11"/>
  <c r="F30" i="11"/>
  <c r="F28" i="11"/>
  <c r="F26" i="11" s="1"/>
  <c r="F24" i="11"/>
  <c r="F25" i="11"/>
  <c r="F23" i="11"/>
  <c r="F19" i="10"/>
  <c r="F23" i="10"/>
  <c r="F22" i="10"/>
  <c r="F24" i="10"/>
  <c r="F25" i="10"/>
  <c r="F20" i="10"/>
  <c r="F18" i="10"/>
  <c r="F17" i="10"/>
  <c r="F21" i="10"/>
  <c r="F29" i="10"/>
  <c r="F32" i="10"/>
  <c r="F33" i="10"/>
  <c r="F53" i="7"/>
  <c r="E52" i="7"/>
  <c r="D9" i="3"/>
  <c r="C9" i="3"/>
  <c r="J9" i="4"/>
  <c r="I8" i="4"/>
  <c r="J8" i="4" s="1"/>
  <c r="H7" i="4"/>
  <c r="I7" i="4" s="1"/>
  <c r="J7" i="4" s="1"/>
  <c r="G6" i="4"/>
  <c r="H6" i="4" s="1"/>
  <c r="I6" i="4" s="1"/>
  <c r="J6" i="4" s="1"/>
  <c r="F5" i="4"/>
  <c r="G5" i="4" s="1"/>
  <c r="H5" i="4" s="1"/>
  <c r="I5" i="4" s="1"/>
  <c r="J5" i="4" s="1"/>
  <c r="E4" i="4"/>
  <c r="F4" i="4" s="1"/>
  <c r="G4" i="4" s="1"/>
  <c r="H4" i="4" s="1"/>
  <c r="I4" i="4" s="1"/>
  <c r="J4" i="4" s="1"/>
  <c r="D3" i="4"/>
  <c r="E3" i="4" s="1"/>
  <c r="F3" i="4" s="1"/>
  <c r="G3" i="4" s="1"/>
  <c r="H3" i="4" s="1"/>
  <c r="I3" i="4" s="1"/>
  <c r="J3" i="4" s="1"/>
  <c r="C2" i="4"/>
  <c r="D2" i="4" s="1"/>
  <c r="E2" i="4" s="1"/>
  <c r="F2" i="4" s="1"/>
  <c r="G2" i="4" s="1"/>
  <c r="H2" i="4" s="1"/>
  <c r="I2" i="4" s="1"/>
  <c r="J2" i="4" s="1"/>
  <c r="B1" i="4"/>
  <c r="F31" i="11" l="1"/>
  <c r="F22" i="11"/>
  <c r="F36" i="11" s="1"/>
  <c r="C1" i="4"/>
  <c r="D1" i="4" l="1"/>
  <c r="E1" i="4" s="1"/>
  <c r="F1" i="4" s="1"/>
  <c r="G1" i="4" s="1"/>
  <c r="H1" i="4" s="1"/>
  <c r="I1" i="4" s="1"/>
  <c r="J1" i="4" s="1"/>
  <c r="J11" i="4" s="1"/>
  <c r="J12" i="4" s="1"/>
  <c r="J13" i="4" s="1"/>
  <c r="K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tc={06930276-A012-4DBF-B94E-515862A06965}</author>
  </authors>
  <commentList>
    <comment ref="B20" authorId="0" shapeId="0" xr:uid="{00000000-0006-0000-0300-000001000000}">
      <text>
        <t>[Threaded comment]
Your version of Excel allows you to read this threaded comment; however, any edits to it will get removed if the file is opened in a newer version of Excel. Learn more: https://go.microsoft.com/fwlink/?linkid=870924
Comment:
    @Schagen, N.T. van is dit voldoende gespecificeerd?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tc={ABDA7F2A-5C0A-4D4F-BB40-BDBE08E948A9}</author>
  </authors>
  <commentList>
    <comment ref="D28" authorId="0" shapeId="0" xr:uid="{00000000-0006-0000-0500-000001000000}">
      <text>
        <t xml:space="preserve">[Threaded comment]
Your version of Excel allows you to read this threaded comment; however, any edits to it will get removed if the file is opened in a newer version of Excel. Learn more: https://go.microsoft.com/fwlink/?linkid=870924
Comment:
    Besten kunnen jullie hier een percentuele verdelnig aan toevoegen
@Beckhoven, E.G.J.  @Hofland, W.P.M.E. (Merijn) @Schagen, N.T. van </t>
      </text>
    </comment>
  </commentList>
</comments>
</file>

<file path=xl/sharedStrings.xml><?xml version="1.0" encoding="utf-8"?>
<sst xmlns="http://schemas.openxmlformats.org/spreadsheetml/2006/main" count="486" uniqueCount="239">
  <si>
    <t>Schriftelijke beoordeling</t>
  </si>
  <si>
    <t>Wens</t>
  </si>
  <si>
    <t>Max. punten</t>
  </si>
  <si>
    <t>Toelichting fabrikant: voldoet u aan deze wens? Op welke wijze? Licht toe.</t>
  </si>
  <si>
    <t>Beoordeling UMCs</t>
  </si>
  <si>
    <t>Toelichting UMCs van beoordeling</t>
  </si>
  <si>
    <t>Aantal punten toegekend</t>
  </si>
  <si>
    <t>Beoordeling technisch ontwerp en beheer</t>
  </si>
  <si>
    <t xml:space="preserve">Geef een korte introductie over hoe uw systeem functioneel is vormgegeven (max. 1 A4)
Geef zo gedetailleerd mogelijk aan welke in- en outputsignalen uw videoroutingsysteem aan kan met bijbehorende max resolutie/signaal standaarden en latency.(max 1 A4) </t>
  </si>
  <si>
    <t>UMC's wensen zo min mogelijk blootgesteld te worden aan afhankelijkheidsrisico's. Licht toe van welke toeleveranciers u afhankelijk bent m.b.t. het aanbieden van de basis routing functionaliteiten van het systeem, en op welke wijze u afhankelijkheidsrisico's van deze toeleveranciers heeft afgedekt. Max. 1 A4.</t>
  </si>
  <si>
    <t>UMC's belonen innovatieve features ter ondersteuning van zorg, onderzoek en onderwijstaken. Geef in max. 1 A4 aan over welke innovatieve features (bv presets) het routering, opslag en streaming systeem bevat om specialisten en OK-personeel te ondersteunen in zorg, onderzoek en onderwijstaken.</t>
  </si>
  <si>
    <t>API koppeling voor venderneutraal uitwisselen van gegevens met andere applicaties. Beschrijf deze functionaliteit.</t>
  </si>
  <si>
    <t>UMC's wensen dat u gebruik maakt van geharmoniseerde standaarden ten aanzien van hard- en software ontwikkeling en life-cycle management met betrekking tot verificatie en validatie van het samengestelde product (bv IEC 62304 of ISO13485). Welke normen en standaarden hanteert u?</t>
  </si>
  <si>
    <t>Locatie AMC wenst dat de hardware t.b.v. het audio/videoroutingsysteem zoveel mogelijk wordt verwerkt in de OK-muren of boven de technische vloer boven de OK (in "de hoed", ruimte voor 2 serverracks van lxbxh 0,7m x 0,7m x 2m). Specificeer uw oplossing.</t>
  </si>
  <si>
    <t>Schermen in het steriele gebied: Barco type MDSC-8427 12G, 4K 27" beelddiagonaal. Zo niet: geef aan welke schermen u levert (fabrikant / type / beelddiagonaal).</t>
  </si>
  <si>
    <t>UMC's wensen dat gebruikers op laagdrempelige wijze kennis over het systeem kunnen opdoen. Geef aan op welke wijze u voortdurend mogelijkheden aanbiedt voor gebruikers om zich te bekwamen in het gebruik van het systeem.</t>
  </si>
  <si>
    <t>Compressieformat van de MPEG is afzonderlijk instelbaar voor AGFA PACS2 en onderzoeks-PACS. Licht toe.</t>
  </si>
  <si>
    <t>Uw applicatiebeheertool wordt aangeboden in een webinterface of op basis van app-V.</t>
  </si>
  <si>
    <t>Uw systeem beschikt over een functionaliteit om tijdens de procedure markeringen/labels aan te brengen in de opgenomen video's, t.b.v. het versnellen van zoek en edit mogelijkheden. Beschrijf deze functionaliteit en hoe deze bijdraagt aan dit doel.</t>
  </si>
  <si>
    <t>Role based access moet op basis van de active directory van het Amsterdam UMC ingericht kunnen worden door applicatiebeheerders van Amsterdam UMC. Geef aan op welke wijze uw applicatie hier een gebruiksvriendelijke werkwijze in aanbiedt.</t>
  </si>
  <si>
    <t>AVG beheersmaatregelen dienen zoveel mogelijk automatisch aangeboden te worden. Omschrijf op welke wijze uw systeem dit aanbiedt, bijv. notificatie, afdekken van personen en persoonsgegevens</t>
  </si>
  <si>
    <t xml:space="preserve">Front-end integratie is mogelijk in Epic. </t>
  </si>
  <si>
    <t>MPEG Compressieformat is naast AVC H.264 ook mogelijk met HEVC H.265.</t>
  </si>
  <si>
    <t xml:space="preserve">Uw systeem kan via een HL7, versie 2.4 koppeling planning en order gegevens ontvangen van EPIC. Het betreft hier ORM en SIU berichten.  
Wilt u toelichten hoe u voldoet aan de volgende wensen:
1) Het systeem moet in staat zijn verschillende statuswijzigingen en updates van deze berichten te verwerken, en daarop te acteren op een te configureren wijze. 
2) Het systeem moet in staat zijn SIU berichten waarbinnen meerdere verrichtingen worden aangemeld (meerdere AIS segmenten) te verwerken. Iedere verrichting kan resulteren in een separaat beeldonderzoek. 
3) Het moet mogelijk zijn in geval van spoed order (waarvoor nog geen werklijst beschikbaar is) toch opname gestart kan worden en later gekoppeld aan de correcte patiënt.   </t>
  </si>
  <si>
    <t>Uw systeem heeft de mogelijkheid om aan één OK flexibel meer dan 2 recorders toe te kennen, bijv. door gebruik te maken van een aantal mobiele recorders. Licht toe hoe deze oplossing eruit ziet.</t>
  </si>
  <si>
    <t>Op locatie AMC is een intercomsysteem tussen opdekruimte, anesthesie bergruimte en OK geïntegreerd in het huidige AV-routingsysteem. Vernieuwing van het intercomsysteem en integratie in het AV routingssysteem is onderdeel van uw aanbod.</t>
  </si>
  <si>
    <t xml:space="preserve">Omgevingsgeluid wordt onderdrukt / weggefilterd in het intercomsignaal. Beschrijf deze oplossing. </t>
  </si>
  <si>
    <t>Beeldschermen kunnen automatisch gekalibreerd worden (of de instellingen centraal beheerd), dusdanig dat alle schermen in het operatiegebied en tussen de OK's hun beelden in dezelfde helderheid en kleur weergeven. Licht uw oplossing toe.</t>
  </si>
  <si>
    <t>De overzichtscamera's kunnen (naast automatisch) ook handmatig op afstand focussen.</t>
  </si>
  <si>
    <t>Subtotaal</t>
  </si>
  <si>
    <t>Beoordeling SLA</t>
  </si>
  <si>
    <t>Geef in het  "Uitvraagformulier Service Level Agreement" aan op welke wijze u invulling geeft aan de onderstaande wensen van de UMC's:</t>
  </si>
  <si>
    <t>Capaciteit vanuit de leverancier beschikbaar wordt gesteld voor uitvoeren van onderhoud en correcties niet-urgente storingen buiten kantooruren, bij voorkeur 1x per week per locatie na het operatieprogramma.</t>
  </si>
  <si>
    <t>Invullen in "Uitvraagformulier Service Level Agreement"</t>
  </si>
  <si>
    <t>Leverancier biedt voor eerstelijns support door technici van Amsterdam UMC een toegankelijk en schematisch naslagwerk voor alle acute storingen, wat door leverancier up-to-date wordt gehouden.</t>
  </si>
  <si>
    <t>Er wordt een voorraad onderdelen beschikbaar gesteld en door leverancier beheerd op locaties AMC en VUmc t.b.v. correcties van storingen.</t>
  </si>
  <si>
    <t>Garanties voor het afleveren van onderdelen binnen 24 uur zonder meerprijs.</t>
  </si>
  <si>
    <t xml:space="preserve">Eerstelijns training van technici: introductie, bij-/her-/nascholing </t>
  </si>
  <si>
    <t>Beoordeling ICT</t>
  </si>
  <si>
    <t>Geef in het  "Uitvraagformulier ICT architectuur" aan op welke wijze u invulling geeft aan de onderstaande wensen van de UMC's:</t>
  </si>
  <si>
    <t>Mogelijkheden minimale uptime</t>
  </si>
  <si>
    <t>Invullen in "Uitvraagformulier ICT architectuur"</t>
  </si>
  <si>
    <t>Active directory integratiemogelijkheden (i.v.m. meerdere directories in UMC's)</t>
  </si>
  <si>
    <t>Benodigdheden van lokale netwerk om streaming buiten OK complex mogelijk te maken</t>
  </si>
  <si>
    <t>Oplossing voor delivery van client software</t>
  </si>
  <si>
    <t>Totaal</t>
  </si>
  <si>
    <t>Demo beoordeling</t>
  </si>
  <si>
    <t>met top 3 leveranciers o.b.v. schriftelijk + prijs</t>
  </si>
  <si>
    <t>Beoordeling gebruiksdemo  - artsen en operatiemedewerkers
Wat vindt u de gebruiker van...</t>
  </si>
  <si>
    <t>Look en Feel</t>
  </si>
  <si>
    <t>Zeer hoog</t>
  </si>
  <si>
    <t>Aansluiten van apparatuur (meerdere) met uniforme stekker en weergave van beelden op scherm​</t>
  </si>
  <si>
    <t>Hoog</t>
  </si>
  <si>
    <t>Wisselen van beeld naar ander scherm​</t>
  </si>
  <si>
    <t>Weergeven 2 beelden naast elkaar in 1 scherm (Picture-and-Picture)​</t>
  </si>
  <si>
    <t>Midden</t>
  </si>
  <si>
    <t>Weergeven beeld over ander beeld (Picture-in-Picture)​</t>
  </si>
  <si>
    <t>Opname starten, koppelen aan Epic werklijst</t>
  </si>
  <si>
    <t>Markeren en herkenning van gebeurtenissen tijdens procedure</t>
  </si>
  <si>
    <t>Maken van een kort clipje of still van een situatie en wegschrijven naar PACS / medisch dossier</t>
  </si>
  <si>
    <t>Toevoegen van tekst, omcirkeling en pijlen​</t>
  </si>
  <si>
    <t>Laag</t>
  </si>
  <si>
    <t>Automatisch wissen van niet relevante beelden</t>
  </si>
  <si>
    <t>Beëindigen van opname (bij voorkeur automatisch / d.m.v. triggers)</t>
  </si>
  <si>
    <t>Exporteren t.b.v. meerdere formats (email bijlage, presentatie, ruwe data, etc.) ​</t>
  </si>
  <si>
    <t>Inloggen in en opzoeken van opname in tijdelijke opslag en plaatsen van labels t.b.v. bevorderen van opzoekbaarheid</t>
  </si>
  <si>
    <t>Opslaan van ongecomprimeerde beelden t.b.v. presentatie op congres (“congreswaardig”)</t>
  </si>
  <si>
    <t>Bewerken van geïmporteerd beeld (dat buiten het systeem gegenereerd is, bijv. uit ander ziekenhuis)</t>
  </si>
  <si>
    <t>Uitval van systeem en overschakeling naar lifeline​</t>
  </si>
  <si>
    <t>Vormgeving en beheer van applicatie</t>
  </si>
  <si>
    <t>Selecteren en opslaan van beeldmateriaal / clips. Laat zien hoe uw systeem vorm geeft aan onderstaande wensen:</t>
  </si>
  <si>
    <t>Bij voorkeur markeert/highlight het systeem delen van de opname gebaseerd op een point-of-interest selectie dmv bijv. voetpedaal, met start (evt ervoor x sec en erna X sec, met mogelijkheid aanpassing van selectie) </t>
  </si>
  <si>
    <t xml:space="preserve">Het systeem moet stills / video clips kunnen maken tijdens de ingreep en deze na accordering naar het PACS sturen: 
  - Video/stills gebaseerd op voetpedalen / handheld 
  - Video/stills gebaseerd op knoppen interface van scope / microscoop </t>
  </si>
  <si>
    <t>Uw systeem faciliteert de gebruiker in het selectief en automatisch opslaan van beeldmateriaal van OK procedures.</t>
  </si>
  <si>
    <t>Innovaties en gebruiksvriendelijkheid. Laat zien hoe uw systeem vorm geeft aan onderstaande wensen:</t>
  </si>
  <si>
    <t xml:space="preserve">Geef aan over welke innovatieve features (bv presets) het routering, opslag en streaming systeem bevat om specialisten en OKpersoneel te ondersteunen in zorg, onderzoek en onderwijstaken </t>
  </si>
  <si>
    <t>De applicatie moet binnen dezelfde procedure meerdere opnames tegelijkertijd kunnen opnemen en toevoegen aan één EPD order. Dit wordt beoordeeld op gebruiksvriendelijkheid. </t>
  </si>
  <si>
    <t>Het is mogelijk om presets centraal op te slaan in een gebruikersprofiel voor alle OK's. (o.a. licht- en beeldscherminstellingen).</t>
  </si>
  <si>
    <t>Gebruiksvriendelijkheid van deze feature zie eis: In de applicatie moet op gebruiksvriendelijke wijze de patiënt en de ruimte geselecteerd kunnen worden uit de werklijst. De applicatie filtert de patiënten o.b.v. OK-ruimtenummer waaraan de patiënt is toegekend. </t>
  </si>
  <si>
    <t>Beheer. Laat zien hoe uw systeem vorm geeft aan onderstaande wensen:</t>
  </si>
  <si>
    <t>Gebruikers en technici kunnen zien wat de status van het systeem is en de bij behorende onderdelen.</t>
  </si>
  <si>
    <t>De gebruiker / beheerder kan op gebruiksvriendelijke wijze beelden achteraf aan de patiënt / order koppelen.</t>
  </si>
  <si>
    <t>Geef een demonstratie van de mogelijkheden mbt applicatiebeheer in de gevraagde beheertool(s) </t>
  </si>
  <si>
    <t>Ja</t>
  </si>
  <si>
    <t>Nee</t>
  </si>
  <si>
    <t>Ja; Barco</t>
  </si>
  <si>
    <t>Geen Barco</t>
  </si>
  <si>
    <t>Uitstekend</t>
  </si>
  <si>
    <t>Goed</t>
  </si>
  <si>
    <t>Voldoende</t>
  </si>
  <si>
    <t>Matig</t>
  </si>
  <si>
    <t>Niet getoond</t>
  </si>
  <si>
    <t xml:space="preserve">Vraag schriftelijk / wens schriftelijk / wens demo  </t>
  </si>
  <si>
    <t>Super belangrijk</t>
  </si>
  <si>
    <t>Beetje belangrijk</t>
  </si>
  <si>
    <t>Selectie
Ronde 1 (700 pnt)</t>
  </si>
  <si>
    <t>Gunning
Ronde 2 (200 pnt)</t>
  </si>
  <si>
    <t>Wens; schriftelijk</t>
  </si>
  <si>
    <t>2.2 Het systeem is in de toekomst opschaalbaar naar 8k BT.2100, zonder dat modificatie aan de infrastructuur nodig is.</t>
  </si>
  <si>
    <t>x</t>
  </si>
  <si>
    <t>4.16 MPEG Compressieformat is naast AVC H.264 ook mogelijk met HEVC H.265</t>
  </si>
  <si>
    <t>4.XX Compressieformat van de MPEG is afzonderlijk instelbaar voor AGFA PACS2 en onderzoeks-PACS 
Ja: 100%; Nee: 0%</t>
  </si>
  <si>
    <t xml:space="preserve">5.13 Bij voorkeur wordt omgevingsgeluid uit de intercom verbinding weggefilterd (wens). </t>
  </si>
  <si>
    <t xml:space="preserve">5.7 Het systeem kan een intercom verbinding faciliteren tussen opdekruimte, anesthesie bergruimte en OK (geldt vooral voor locatie AMC). </t>
  </si>
  <si>
    <t xml:space="preserve">7.XX De beeldschermen kunnen “automatisch” gekalibreerd worden\instellingen kunnen centraal beheerd worden, zodat alle schermen in het operatiegebied en tussen de OK's hun beelden in dezelfde helderheid en kleur weergeven. </t>
  </si>
  <si>
    <t>7.XX De schermen in het steriele gebied zijn Barco type MDSC-8427 12G, 4K 27" beelddiagonaal. 
Ja: 100%; Geen Barco, wel 27": 50%; Nee: 0%</t>
  </si>
  <si>
    <t>8.12 Op locatie AMC wordt de hardware tbv het audiovideo routingsysteem zoveel mogelijk verwerkt in de OK-muren of boven de technische vloer boven de OK (in "de hoed", ruimte voor 2 serverracks van lxbxh 0,7m x 0,7m x 2m). 
Beoordeling: Uitstekend (100%), goed (60%), voldoende (40%), matig (20%), niet getoond (0%).</t>
  </si>
  <si>
    <t>De gevraagde applicatiebeheertool kan in een webinterface of op basis van app-V. 
Ja: 100%; Nee: 0%</t>
  </si>
  <si>
    <t>De overzichtscamera's moeten ook handmatig op afstand kunnen focussen.</t>
  </si>
  <si>
    <t>Er is een API koppeling beschikbaar, beschrijf deze functionaliteit
Beoordeling: Uitstekend (100%), goed (60%), voldoende (40%), matig (20%), niet getoond (0%).</t>
  </si>
  <si>
    <t>Geef aan over welke innovatieve features (bv presets) het routering, opslag en streaming systeem bevat om specialisten en OKpersoneel te ondersteunen in zorg, onderzoek en onderwijstaken 
Beoordeling: Uitstekend (100%), goed (60%), voldoende (40%), matig (20%), niet getoond (0%).</t>
  </si>
  <si>
    <t>Het inrichten van role based access op basis van de active directory van het Amsterdam UMC moet gebruiksvriendelijk uitgevoerd kunnen worden door applicatiebeheerders van Amsterdam UMC. </t>
  </si>
  <si>
    <t>Het systeem beschikt over functionaliteit om markeringen/labels aan te brengen voor versnellen van zoek en edit mogelijkheden
Beoordeling: Uitstekend (100%), goed (60%), voldoende (40%), matig (20%), niet getoond (0%).</t>
  </si>
  <si>
    <t xml:space="preserve">Het systeem kan via een HL7, versie 2.4 koppeling planning en order gegevens ontvangen van EPIC. Het betreft hier ORM en SIU berichten.  
Hierbij geldt dan expliciet: 
1) Het systeem moet in staat zijn verschillende statuswijzigingen en updates van deze berichten te verwerken, en daarop te acteren op een te configureren wijze. 
2) Het systeem moet in staat zijn SIU berichten waarbinnen meerdere verrichtingen worden aangemeld (meerdere AIS segmenten) te verwerken. Iedere verrichting kan resulteren in een separaat beeldonderzoek. 
3) Het moet mogelijk zijn in geval van spoed order (waarvoor nog geen werklijst beschikbaar is) toch opname gestart kan worden en later gekoppeld aan de correcte patiënt.   </t>
  </si>
  <si>
    <t>Is front-end integratie mogelijk in Epic? (aanvullen merijn)</t>
  </si>
  <si>
    <t>Omschrijf de mogelijke AVG beheersmaatregelen in het systeem, bv notificatie, afdekken personen en persoonsgegevens</t>
  </si>
  <si>
    <t>Uw systeem biedt meer / slimmere weergavemogelijkheden dan PIP en PaP, bijv. quad view of overlays. Geef aan welke in uw aanbieding zitten.</t>
  </si>
  <si>
    <t>Wijze waarop aan één OK moeten flexibel meer dan 2 recorders toegekend kunnen worden</t>
  </si>
  <si>
    <t>Licht toe van welke toeleveranciers u afhankelijk bent m.b.t. het aanbieden van de basis routing functionaliteiten van het systeem, en op welke wijze u afhankelijkheidsrisico's van deze toeleveranciers heeft afgedekt. Max. 1 A4.
Beoordeling: Uitstekend (100%), goed (60%), voldoende (40%), matig (20%), niet getoond (0%).</t>
  </si>
  <si>
    <t>Hoe kennen we punten toe?</t>
  </si>
  <si>
    <t>Geef aan in het formulier "SLA" hoe u invulling geeft aan de SLA.</t>
  </si>
  <si>
    <t>Totaal Wens; schriftelijk</t>
  </si>
  <si>
    <t>Wens; demo</t>
  </si>
  <si>
    <t>Selecteren en opslaan van beeldmateriaal / clips</t>
  </si>
  <si>
    <t>Hoe faciliteert uw systeem de gebruiker in het selectief en automatisch opslaan van beeldmateriaal van OK procedures.</t>
  </si>
  <si>
    <t>Innovatie en gebruiksvriendelijkheid</t>
  </si>
  <si>
    <t xml:space="preserve">Geef aan hoe gebruikers en technici kunnen zien wat de status van het systeem is en de bij behorende onderdelen? </t>
  </si>
  <si>
    <t>Beheer</t>
  </si>
  <si>
    <t>De wijze waarop beelden door de gebruiker / beheerder achteraf aan de patiënt / order te koppelen is.</t>
  </si>
  <si>
    <t>Totaal Wens; demo</t>
  </si>
  <si>
    <t>Vraag; schriftelijk</t>
  </si>
  <si>
    <t xml:space="preserve">1.3 Geef een korte introductie over hoe uw systeem functioneel is vormgegeven (max. 1 A4) </t>
  </si>
  <si>
    <t xml:space="preserve">2.9 Geef zo gedetailleerd mogelijk aan welke in- en outputsignalen uw videoroutingsysteem aan kan met bijbehorende max resolutie/signaal standaarden en latency.(max 1 A4) </t>
  </si>
  <si>
    <t xml:space="preserve">4.6 Specificeer  uw tijdelijk opslagsysteem, bv of u een eigen patiëntendatabase onderhoudt en zo ja: welke  koppelingen toegepast zouden worden in het aangegeven ICT landschap en benodigde randvoorwaarden (technisch, functioneel en beheer) om uw systeem toe te passen. (max 2 A4) </t>
  </si>
  <si>
    <t xml:space="preserve">4.9 Geef specificaties van opslagformaat, benodigde diskcapaciteit bij gespecificeerde kwaliteit en uitbreidings- en beheermogelijkheden, aub optioneel de kosten van dergelijke uitbreiding opgeven. (max 1 A4)  </t>
  </si>
  <si>
    <t xml:space="preserve">8.14 Geef aan welke bekabeling en eventuele benodigde converter(s) toegepast wordt voor aangeleverde video bronnen. (max 1 A4) </t>
  </si>
  <si>
    <t xml:space="preserve">8.15 Geef aan welke ruimte uw systeem in beslag neemt, in de verschillende oplossingen (tbv locatie AMC en VUmc). Welke aansluitingen\technische voorzieningen benodigd zijn, Wat de warmtelast is en hoe uw bekabelingsschema eruit zal zien en welke onderdelen worden uitgerust met UPS. 
Specificeer de functionaliteit van een dashboard applicatie die technisch beheer op afstand mogelijk maakt met overzicht over OK’s 
Specificeer de mogelijkheden in scheiding van rollen mbt technisch beheer, applicatiebeheer, en eventueel functioneel beheer in de onderliggende systemen tbv bv beeldroutering, beeldopslag, DICOM en of HL7 koppellingen, streaming </t>
  </si>
  <si>
    <t xml:space="preserve">8.3 Specificeer oplossing en omschakeltijd van de lifeline schakeling bij uitval routering. 
Lifeline schakeling bij uitval routeringssysteem vereist geen gebruikersinteractie bij de toegepaste monitoren </t>
  </si>
  <si>
    <t xml:space="preserve">Geef aan welke presets ingesteld kunnen worden </t>
  </si>
  <si>
    <t>Totaal Vraag; schriftelijk</t>
  </si>
  <si>
    <t>(leeg)</t>
  </si>
  <si>
    <t>EIS bij uitval preferente stroomvoorziening (bijv noodstroomtest) mag het systeem dientengevolge niet langer dan 1min onbruikbaar zijn, onverminderd de "lifeline" beeldverbinding. Indien noodzakelijk worden hiervoor UPS toegepast. Eisen UPS door E verantwoordelijke??</t>
  </si>
  <si>
    <t xml:space="preserve">MEDTECH RESTPUNTEN 
Voedingen in systeemracks zijn gelabeld en bereikbaar 
EIS opnemen; functioneel ontwerp en technische tekeningen worden bij iedere wijziging aangepast en digitaal opgeleverd in MS VISIO format, deze bevatten zowel video/audio-signalen, netwerk, stroomvoorziening. </t>
  </si>
  <si>
    <t>Totaal (leeg)</t>
  </si>
  <si>
    <t>Eindtotaal</t>
  </si>
  <si>
    <t>De wijze waarop koppeling van beelden aan de patiënt / order achteraf door de gebruiker / beheerder te koppelen is&gt; </t>
  </si>
  <si>
    <t>Hoe faciliteert uw systeem de gebruiker in de automatische opname van beeldmateriaal van OK procedures.</t>
  </si>
  <si>
    <t xml:space="preserve">4.XX Compressieformat van de MPEG is afzonderlijk instelbaar voor AGFA PACS2 en onderzoeks-PACS </t>
  </si>
  <si>
    <t xml:space="preserve">5.9. De hoofdbehandelaar kan via een bluetooth verbinding met zijn/haar eigen mobiel een belverbinding opzetten via een spraakcommando (bijv. "hey Siri" ) </t>
  </si>
  <si>
    <t xml:space="preserve">7.XX Bij voorkeur hebben de beeldschermen een formaat van 27 inch. </t>
  </si>
  <si>
    <t xml:space="preserve">7.XX De schermen in het steriele gebied zijn Barco type MDSC-8427 12G, 4K 27" beelddiagonaal. </t>
  </si>
  <si>
    <t xml:space="preserve">8.12 Op locatie AMC wordt de hardware tbv het audiovideo routingsysteem zoveel mogelijk verwerkt in de OK-muren of boven de technische vloer boven de OK (in "de hoed", ruimte voor 2 serverracks van lxbxh 0,7m x 0,7m x 2m). </t>
  </si>
  <si>
    <t xml:space="preserve">8.13 Op locatie VUmc wordt de hardware tbv het audiovideo routingsysteem zoveel mogelijk verwerkt in de technische ruimte. Iedere OK heeft een aparte technische ruimte ruimte voor 19” rack 2m Hierin worden ook overige galvanisch verbonden systemen in opgenomen. (6u ruimte tbv Xiltrix) </t>
  </si>
  <si>
    <t>De gevraagde applicatiebeheertool kan in een webinterface of op basis van app V. </t>
  </si>
  <si>
    <t>Er is een API koppeling beschikbaar, beschrijf deze functionaliteit</t>
  </si>
  <si>
    <t>Het systeem beschikt over functionaliteit om markeringen/labels aan te brengen voor versnellen van zoek en edit mogelijkheden</t>
  </si>
  <si>
    <t>Is front-end integratie mogelijk in Epic?</t>
  </si>
  <si>
    <t xml:space="preserve">Omschrijf de mogelijke AVG beheersmaatregelen in het systeem, bv notificatie ed </t>
  </si>
  <si>
    <t>Kolom1</t>
  </si>
  <si>
    <t>Waardering</t>
  </si>
  <si>
    <t>Wie</t>
  </si>
  <si>
    <t>Punten (%)</t>
  </si>
  <si>
    <t>extreem slim 100%
slim 60%
handig 40% 
mogelijk 20%
niet aanwezig 0%</t>
  </si>
  <si>
    <t>gebruikers</t>
  </si>
  <si>
    <t>werkgroep</t>
  </si>
  <si>
    <t>Wie beoordeelt?</t>
  </si>
  <si>
    <t>Klinische automatisering</t>
  </si>
  <si>
    <t xml:space="preserve">ICT </t>
  </si>
  <si>
    <t>Gebruikers</t>
  </si>
  <si>
    <t>Werkgroep</t>
  </si>
  <si>
    <t>Beheertool</t>
  </si>
  <si>
    <t>Uitstekend 100%
goed 60%
voldoende 40% 
matig 20%
niet aanwezig 0%</t>
  </si>
  <si>
    <t>klinische automatisering</t>
  </si>
  <si>
    <t>Koppeling Epic</t>
  </si>
  <si>
    <t>Opname</t>
  </si>
  <si>
    <t>wens; demo</t>
  </si>
  <si>
    <t>klinische automatisering/medische technologie</t>
  </si>
  <si>
    <t>AI 100%
meerdere mogelijkheden 60%
2 mogelijkheden 40% 
1 mogelijkheid 20%
niet aanwezig 0%</t>
  </si>
  <si>
    <t>gebruikers/werkgroep</t>
  </si>
  <si>
    <t>boven verwachting 100%
slime ondersteuning 60%
bruikbaar 40% 
mogelijk bruikbaar 20%
niet bruikbaar 0%</t>
  </si>
  <si>
    <t>medische technologie</t>
  </si>
  <si>
    <t>Ja 100% / nee 0%</t>
  </si>
  <si>
    <t>Aansluiting Amsterdam UMC netwerk</t>
  </si>
  <si>
    <t>Ja: in alle EPDs --&gt; 100%
Beperkt: tenminste in Epic  --&gt; 50%
Nee: niet in Epic --&gt; 0%</t>
  </si>
  <si>
    <t>Weergave</t>
  </si>
  <si>
    <t>extreem slim 100%
slim 60%
quad view 40% 
pip en pap 20%
niet aanwezig 0%</t>
  </si>
  <si>
    <t>Functioneel beheerder; as van het kwaad</t>
  </si>
  <si>
    <t>aanwezig: 100%</t>
  </si>
  <si>
    <t>van beckhoven</t>
  </si>
  <si>
    <t>extreem slim 100%
slim 60%
bruikbaar 40% 
mogelijk bruikbaar 20%
niet aanwezig 0%</t>
  </si>
  <si>
    <t>Boven verwachting 100%
goed 60%
voldoende 40% 
matig 20%
niet aanwezig 0%</t>
  </si>
  <si>
    <t>beckhoven/KA</t>
  </si>
  <si>
    <t>Boven verwachting: 100% / Ja 60% / nee 0%</t>
  </si>
  <si>
    <t>Beoordeling</t>
  </si>
  <si>
    <t>Koppeling van beelden aan de patiënt / order moet achteraf door de gebruiker / beheerder mogelijk zijn </t>
  </si>
  <si>
    <t>In de applicatie moet op gebruiksvriendelijke wijze de patiënt en de ruimte geselecteerd kunnen worden uit de werklijst. De applicatie filtert de patiënten o.b.v. OK-ruimtenummer waaraan de patiënt is toegekend. </t>
  </si>
  <si>
    <t>Puntenberekening - oud</t>
  </si>
  <si>
    <t>Papier</t>
  </si>
  <si>
    <t>Demo</t>
  </si>
  <si>
    <t>Prijs​</t>
  </si>
  <si>
    <t>Gebruiksvriendelijkheid​</t>
  </si>
  <si>
    <t>Interface</t>
  </si>
  <si>
    <t>SLA​</t>
  </si>
  <si>
    <t>Technisch ontwerp​</t>
  </si>
  <si>
    <t>IT Architectuur​</t>
  </si>
  <si>
    <t>Puntenberekening - nieuw</t>
  </si>
  <si>
    <t>Prijs</t>
  </si>
  <si>
    <t>Papieren ronde</t>
  </si>
  <si>
    <t>Functionaliteiten software + beheertool</t>
  </si>
  <si>
    <t>SLA</t>
  </si>
  <si>
    <t>Technisch ontwerp</t>
  </si>
  <si>
    <t>Gebruikersdemo</t>
  </si>
  <si>
    <t>ICT</t>
  </si>
  <si>
    <t>????</t>
  </si>
  <si>
    <t>Bepalen verdeling punten o.b.v. vragen</t>
  </si>
  <si>
    <t>Fase 1: Selectie leveranciers</t>
  </si>
  <si>
    <t>Barco schermen</t>
  </si>
  <si>
    <t>Fabrikant systemen en geen integrator</t>
  </si>
  <si>
    <t>SLA: aanbod ondersteuning leverancier</t>
  </si>
  <si>
    <t>Besparing van opslagruimte PACS minimaal 50% t.o.v. opname gehele OK's</t>
  </si>
  <si>
    <t>API koppeling</t>
  </si>
  <si>
    <t>MPEG Compressieformat HEVC H.265 (naast AVC H.264)</t>
  </si>
  <si>
    <t>Het systeem kan via een HL7, versie 2.4 koppeling planning en order gegevens ontvangen van EPIC. Het betreft hier ORM en SIU berichten.</t>
  </si>
  <si>
    <t xml:space="preserve">Functionaliteit om markeringen/labels aan te brengen voor versnellen van zoek en edit mogelijkheden </t>
  </si>
  <si>
    <t>Hardware in de muur of in de hoed</t>
  </si>
  <si>
    <t>Beeldenroutering</t>
  </si>
  <si>
    <t xml:space="preserve">2.11 Uw systeem biedt meer / slimmere weergavemogelijkheden dan PIP en PaP, bijv. quad view of overlays. Geef aan welke in uw aanbieding zitten. </t>
  </si>
  <si>
    <t xml:space="preserve">2.2 Het systeem is in de toekomst opschaalbaar naar 8k BT.2100, zonder dat modificatie aan de infrastructuur nodig is. </t>
  </si>
  <si>
    <t>Beeldopname en verwerking</t>
  </si>
  <si>
    <t xml:space="preserve">Wijze waarop aan één OK moeten flexibel meer dan 2 recorders toegekend kunnen worden </t>
  </si>
  <si>
    <t xml:space="preserve">Het systeem beschikt over functionaliteit om markeringen/labels aan te brengen voor versnellen van zoek en edit mogelijkheden </t>
  </si>
  <si>
    <t xml:space="preserve">De wijze waarop koppeling van beelden aan de patiënt / order achteraf door de gebruiker / beheerder te koppelen is </t>
  </si>
  <si>
    <t xml:space="preserve">De applicatie moet binnen dezelfde procedure meerdere opnames tegelijkertijd kunnen opnemen en toevoegen aan één EPD order. Dit wordt beoordeeld op gebruiksvriendelijkheid. </t>
  </si>
  <si>
    <t xml:space="preserve">Het systeem moet stills / video clips kunnen maken tijdens de ingreep en deze na accordering naar het PACS sturen:  </t>
  </si>
  <si>
    <t xml:space="preserve">  - Video/stills gebaseerd op voetpedalen / handheld  </t>
  </si>
  <si>
    <t xml:space="preserve">  - Video/stills gebaseerd op knoppen interface van scope / microscoop  </t>
  </si>
  <si>
    <t xml:space="preserve">Bij voorkeur markeert/highlight het systeem delen van de opname gebaseerd op een point-of-interest selectie dmv bijv. voetpedaal, met start (evt ervoor x sec en erna X sec, met mogelijkheid aanpassing van selectie)  </t>
  </si>
  <si>
    <t xml:space="preserve">Hoe faciliteert uw systeem de gebruiker in de automatische opname van beeldmateriaal van OK procedures.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</si>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</sst>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Calibri"/>
      <family val="2"/>
    </font>
    <font>
      <sz val="10"/>
      <color rgb="FF000000"/>
      <name val="Calibri"/>
      <family val="2"/>
      <scheme val="minor"/>
    </font>
    <font>
      <sz val="11"/>
      <color rgb="FF000000"/>
      <name val="Calibri"/>
      <charset val="1"/>
    </font>
    <font>
      <b/>
      <sz val="11"/>
      <color theme="1"/>
      <name val="Calibri"/>
      <family val="2"/>
      <scheme val="minor"/>
    </font>
    <font>
      <i/>
      <sz val="11"/>
      <color theme="1"/>
      <name val="Calibri"/>
      <family val="2"/>
      <scheme val="minor"/>
    </font>
    <font>
      <b/>
      <sz val="11"/>
      <color rgb="FFFFFFFF"/>
      <name val="Calibri"/>
      <family val="2"/>
      <scheme val="minor"/>
    </font>
    <font>
      <strike/>
      <sz val="11"/>
      <color theme="1"/>
      <name val="Calibri"/>
      <family val="2"/>
      <scheme val="minor"/>
    </font>
    <font>
      <b/>
      <sz val="18"/>
      <color theme="1"/>
      <name val="Calibri"/>
      <family val="2"/>
      <scheme val="minor"/>
    </font>
    <font>
      <sz val="11"/>
      <color rgb="FF444444"/>
      <name val="Calibri"/>
      <family val="2"/>
      <charset val="1"/>
    </font>
    <font>
      <b/>
      <sz val="11"/>
      <color rgb="FF000000"/>
      <name val="Calibri"/>
      <family val="2"/>
      <scheme val="minor"/>
    </font>
    <font>
      <i/>
      <sz val="11"/>
      <color rgb="FF000000"/>
      <name val="Calibri"/>
      <family val="2"/>
      <scheme val="minor"/>
    </font>
    <font>
      <sz val="12"/>
      <color rgb="FF000000"/>
      <name val="Calibri"/>
    </font>
    <font>
      <sz val="12"/>
      <color theme="1"/>
      <name val="Calibri"/>
    </font>
    <font>
      <b/>
      <sz val="12"/>
      <color rgb="FF000000"/>
      <name val="Calibri"/>
      <family val="2"/>
    </font>
    <font>
      <b/>
      <sz val="11"/>
      <color rgb="FF444444"/>
      <name val="Calibri"/>
      <family val="2"/>
    </font>
    <font>
      <b/>
      <sz val="12"/>
      <color rgb="FFFFFFFF"/>
      <name val="Calibri"/>
      <family val="2"/>
      <scheme val="minor"/>
    </font>
    <font>
      <b/>
      <sz val="12"/>
      <color rgb="FF000000"/>
      <name val="Calibri"/>
      <family val="2"/>
      <scheme val="minor"/>
    </font>
    <font>
      <sz val="12"/>
      <color theme="1"/>
      <name val="Calibri"/>
      <family val="2"/>
      <scheme val="minor"/>
    </font>
    <font>
      <sz val="12"/>
      <color rgb="FF000000"/>
      <name val="Calibri"/>
      <family val="2"/>
    </font>
    <font>
      <sz val="12"/>
      <name val="Calibri"/>
      <family val="2"/>
    </font>
    <font>
      <b/>
      <sz val="12"/>
      <color theme="1"/>
      <name val="Calibri"/>
      <family val="2"/>
      <scheme val="minor"/>
    </font>
    <font>
      <i/>
      <sz val="12"/>
      <color theme="1"/>
      <name val="Calibri"/>
      <family val="2"/>
      <scheme val="minor"/>
    </font>
    <font>
      <b/>
      <sz val="12"/>
      <color rgb="FF444444"/>
      <name val="Calibri"/>
      <family val="2"/>
    </font>
  </fonts>
  <fills count="12">
    <fill>
      <patternFill patternType="none"/>
    </fill>
    <fill>
      <patternFill patternType="gray125"/>
    </fill>
    <fill>
      <patternFill patternType="solid">
        <fgColor rgb="FFFFFF00"/>
        <bgColor indexed="64"/>
      </patternFill>
    </fill>
    <fill>
      <patternFill patternType="solid">
        <fgColor rgb="FFD9D9D9"/>
        <bgColor indexed="64"/>
      </patternFill>
    </fill>
    <fill>
      <patternFill patternType="solid">
        <fgColor rgb="FF595959"/>
        <bgColor indexed="64"/>
      </patternFill>
    </fill>
    <fill>
      <patternFill patternType="solid">
        <fgColor rgb="FFD9E1F2"/>
        <bgColor indexed="64"/>
      </patternFill>
    </fill>
    <fill>
      <patternFill patternType="solid">
        <fgColor rgb="FFFCE4D6"/>
        <bgColor indexed="64"/>
      </patternFill>
    </fill>
    <fill>
      <patternFill patternType="solid">
        <fgColor rgb="FFFFF2CC"/>
        <bgColor indexed="64"/>
      </patternFill>
    </fill>
    <fill>
      <patternFill patternType="solid">
        <fgColor rgb="FF808080"/>
        <bgColor indexed="64"/>
      </patternFill>
    </fill>
    <fill>
      <patternFill patternType="solid">
        <fgColor rgb="FFBFBFBF"/>
        <bgColor indexed="64"/>
      </patternFill>
    </fill>
    <fill>
      <patternFill patternType="solid">
        <fgColor rgb="FFFFFFFF"/>
        <bgColor indexed="64"/>
      </patternFill>
    </fill>
    <fill>
      <patternFill patternType="solid">
        <fgColor theme="0" tint="-0.249977111117893"/>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top/>
      <bottom style="thin">
        <color rgb="FF000000"/>
      </bottom>
      <diagonal/>
    </border>
    <border>
      <left/>
      <right/>
      <top style="medium">
        <color rgb="FF000000"/>
      </top>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rgb="FF000000"/>
      </left>
      <right style="medium">
        <color indexed="64"/>
      </right>
      <top style="thin">
        <color rgb="FF000000"/>
      </top>
      <bottom/>
      <diagonal/>
    </border>
    <border>
      <left style="medium">
        <color indexed="64"/>
      </left>
      <right/>
      <top/>
      <bottom/>
      <diagonal/>
    </border>
    <border>
      <left/>
      <right style="medium">
        <color indexed="64"/>
      </right>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18">
    <xf numFmtId="0" fontId="0" fillId="0" borderId="0" xfId="0"/>
    <xf numFmtId="0" fontId="1" fillId="0" borderId="0" xfId="0" applyFont="1" applyAlignment="1">
      <alignment horizontal="left" vertical="center" wrapText="1"/>
    </xf>
    <xf numFmtId="0" fontId="0" fillId="0" borderId="0" xfId="0" applyAlignment="1">
      <alignment wrapText="1"/>
    </xf>
    <xf numFmtId="0" fontId="2" fillId="0" borderId="0" xfId="0" applyFont="1" applyAlignment="1">
      <alignment wrapText="1"/>
    </xf>
    <xf numFmtId="0" fontId="3" fillId="0" borderId="0" xfId="0" applyFont="1"/>
    <xf numFmtId="0" fontId="0" fillId="2" borderId="0" xfId="0" applyFill="1" applyAlignment="1">
      <alignment wrapText="1"/>
    </xf>
    <xf numFmtId="0" fontId="4" fillId="0" borderId="0" xfId="0" applyFont="1"/>
    <xf numFmtId="0" fontId="5" fillId="0" borderId="0" xfId="0" applyFont="1"/>
    <xf numFmtId="0" fontId="0" fillId="3" borderId="0" xfId="0" applyFill="1" applyAlignment="1">
      <alignment wrapText="1"/>
    </xf>
    <xf numFmtId="0" fontId="5" fillId="3" borderId="0" xfId="0" applyFont="1" applyFill="1" applyAlignment="1">
      <alignment wrapText="1"/>
    </xf>
    <xf numFmtId="0" fontId="6" fillId="4" borderId="0" xfId="0" applyFont="1" applyFill="1" applyAlignment="1">
      <alignment wrapText="1"/>
    </xf>
    <xf numFmtId="0" fontId="0" fillId="0" borderId="0" xfId="0" pivotButton="1"/>
    <xf numFmtId="0" fontId="0" fillId="0" borderId="0" xfId="0" pivotButton="1" applyAlignment="1">
      <alignment wrapText="1"/>
    </xf>
    <xf numFmtId="0" fontId="0" fillId="0" borderId="1" xfId="0" applyBorder="1" applyAlignment="1">
      <alignment wrapText="1"/>
    </xf>
    <xf numFmtId="0" fontId="0" fillId="0" borderId="1"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wrapText="1"/>
    </xf>
    <xf numFmtId="0" fontId="7" fillId="0" borderId="1" xfId="0" applyFont="1" applyBorder="1" applyAlignment="1">
      <alignment wrapText="1"/>
    </xf>
    <xf numFmtId="0" fontId="7" fillId="0" borderId="0" xfId="0" applyFont="1"/>
    <xf numFmtId="0" fontId="0" fillId="5" borderId="1" xfId="0" applyFill="1"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9" fontId="0" fillId="0" borderId="0" xfId="0" applyNumberFormat="1"/>
    <xf numFmtId="0" fontId="0" fillId="0" borderId="1" xfId="0" applyBorder="1" applyAlignment="1">
      <alignment horizontal="center" vertical="center"/>
    </xf>
    <xf numFmtId="0" fontId="0" fillId="0" borderId="1" xfId="0" applyBorder="1" applyAlignment="1">
      <alignment vertical="top"/>
    </xf>
    <xf numFmtId="0" fontId="0" fillId="0" borderId="2" xfId="0" applyBorder="1" applyAlignment="1">
      <alignment horizontal="center" vertical="center"/>
    </xf>
    <xf numFmtId="0" fontId="0" fillId="0" borderId="2" xfId="0" applyBorder="1" applyAlignment="1">
      <alignment vertical="top"/>
    </xf>
    <xf numFmtId="0" fontId="8" fillId="0" borderId="0" xfId="0" applyFont="1"/>
    <xf numFmtId="0" fontId="0" fillId="0" borderId="4" xfId="0" applyBorder="1" applyAlignment="1">
      <alignment vertical="top"/>
    </xf>
    <xf numFmtId="0" fontId="0" fillId="0" borderId="4" xfId="0" applyBorder="1" applyAlignment="1">
      <alignment horizontal="center" vertical="center"/>
    </xf>
    <xf numFmtId="0" fontId="10" fillId="9" borderId="7" xfId="0" applyFont="1" applyFill="1" applyBorder="1" applyAlignment="1">
      <alignment horizontal="center" vertical="center"/>
    </xf>
    <xf numFmtId="0" fontId="10" fillId="9" borderId="7" xfId="0" applyFont="1" applyFill="1" applyBorder="1" applyAlignment="1">
      <alignment vertical="center"/>
    </xf>
    <xf numFmtId="0" fontId="11" fillId="5" borderId="1" xfId="0" applyFont="1" applyFill="1" applyBorder="1" applyAlignment="1">
      <alignment horizontal="center" vertical="center"/>
    </xf>
    <xf numFmtId="0" fontId="11" fillId="5" borderId="1" xfId="0" applyFont="1" applyFill="1" applyBorder="1" applyAlignment="1">
      <alignment vertical="center"/>
    </xf>
    <xf numFmtId="0" fontId="0" fillId="0" borderId="3" xfId="0" applyBorder="1" applyAlignment="1">
      <alignment horizontal="center" vertical="center"/>
    </xf>
    <xf numFmtId="0" fontId="0" fillId="0" borderId="3" xfId="0" applyBorder="1" applyAlignment="1">
      <alignment vertical="top"/>
    </xf>
    <xf numFmtId="0" fontId="10" fillId="9" borderId="0" xfId="0" applyFont="1" applyFill="1" applyAlignment="1">
      <alignment horizontal="center" vertical="center"/>
    </xf>
    <xf numFmtId="0" fontId="10" fillId="9" borderId="0" xfId="0" applyFont="1" applyFill="1" applyAlignment="1">
      <alignment vertical="center"/>
    </xf>
    <xf numFmtId="0" fontId="14" fillId="11" borderId="11" xfId="0" applyFont="1" applyFill="1" applyBorder="1" applyAlignment="1">
      <alignment wrapText="1"/>
    </xf>
    <xf numFmtId="0" fontId="4" fillId="11" borderId="12" xfId="0" applyFont="1" applyFill="1" applyBorder="1" applyAlignment="1">
      <alignment horizontal="center" vertical="center"/>
    </xf>
    <xf numFmtId="0" fontId="4" fillId="11" borderId="12" xfId="0" applyFont="1" applyFill="1" applyBorder="1" applyAlignment="1">
      <alignment vertical="top"/>
    </xf>
    <xf numFmtId="0" fontId="15" fillId="11" borderId="13" xfId="0" quotePrefix="1" applyFont="1" applyFill="1" applyBorder="1" applyAlignment="1">
      <alignment horizontal="center" vertical="center"/>
    </xf>
    <xf numFmtId="0" fontId="17" fillId="9" borderId="7" xfId="0" applyFont="1" applyFill="1" applyBorder="1" applyAlignment="1">
      <alignment horizontal="center" vertical="center"/>
    </xf>
    <xf numFmtId="0" fontId="17" fillId="9" borderId="7" xfId="0" applyFont="1" applyFill="1" applyBorder="1" applyAlignment="1">
      <alignment vertical="center"/>
    </xf>
    <xf numFmtId="0" fontId="18" fillId="0" borderId="8" xfId="0" applyFont="1" applyBorder="1" applyAlignment="1">
      <alignment horizontal="center" vertical="center"/>
    </xf>
    <xf numFmtId="0" fontId="18" fillId="0" borderId="4" xfId="0" applyFont="1" applyBorder="1" applyAlignment="1">
      <alignment horizontal="left" vertical="top"/>
    </xf>
    <xf numFmtId="0" fontId="18" fillId="0" borderId="1"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left" vertical="top"/>
    </xf>
    <xf numFmtId="0" fontId="18" fillId="0" borderId="5" xfId="0" applyFont="1" applyBorder="1" applyAlignment="1">
      <alignment horizontal="center" vertical="center"/>
    </xf>
    <xf numFmtId="0" fontId="18" fillId="0" borderId="1" xfId="0" applyFont="1" applyBorder="1" applyAlignment="1">
      <alignment vertical="top"/>
    </xf>
    <xf numFmtId="0" fontId="18" fillId="0" borderId="6" xfId="0" applyFont="1" applyBorder="1" applyAlignment="1">
      <alignment horizontal="center" vertical="center"/>
    </xf>
    <xf numFmtId="0" fontId="18" fillId="0" borderId="10" xfId="0" applyFont="1" applyBorder="1" applyAlignment="1">
      <alignment horizontal="center" vertical="center"/>
    </xf>
    <xf numFmtId="0" fontId="18" fillId="0" borderId="4" xfId="0" applyFont="1" applyBorder="1" applyAlignment="1">
      <alignment vertical="top"/>
    </xf>
    <xf numFmtId="0" fontId="18" fillId="0" borderId="2" xfId="0" applyFont="1" applyBorder="1" applyAlignment="1">
      <alignment horizontal="center" vertical="center"/>
    </xf>
    <xf numFmtId="0" fontId="18" fillId="0" borderId="2" xfId="0" applyFont="1" applyBorder="1" applyAlignment="1">
      <alignment horizontal="left" vertical="top"/>
    </xf>
    <xf numFmtId="0" fontId="18" fillId="0" borderId="1" xfId="0" applyFont="1" applyBorder="1"/>
    <xf numFmtId="0" fontId="18" fillId="3" borderId="1" xfId="0" applyFont="1" applyFill="1" applyBorder="1"/>
    <xf numFmtId="0" fontId="21" fillId="11" borderId="12" xfId="0" applyFont="1" applyFill="1" applyBorder="1" applyAlignment="1">
      <alignment horizontal="center" vertical="center"/>
    </xf>
    <xf numFmtId="0" fontId="21" fillId="11" borderId="12" xfId="0" applyFont="1" applyFill="1" applyBorder="1" applyAlignment="1">
      <alignment vertical="top"/>
    </xf>
    <xf numFmtId="0" fontId="23" fillId="11" borderId="13" xfId="0" quotePrefix="1" applyFont="1" applyFill="1" applyBorder="1" applyAlignment="1">
      <alignment horizontal="center" vertical="center"/>
    </xf>
    <xf numFmtId="0" fontId="16" fillId="8" borderId="14" xfId="0" applyFont="1" applyFill="1" applyBorder="1" applyAlignment="1">
      <alignment vertical="center"/>
    </xf>
    <xf numFmtId="0" fontId="16" fillId="8" borderId="15" xfId="0" applyFont="1" applyFill="1" applyBorder="1" applyAlignment="1">
      <alignment horizontal="center" vertical="center"/>
    </xf>
    <xf numFmtId="0" fontId="16" fillId="8" borderId="15" xfId="0" applyFont="1" applyFill="1" applyBorder="1" applyAlignment="1">
      <alignment vertical="center" wrapText="1"/>
    </xf>
    <xf numFmtId="0" fontId="16" fillId="8" borderId="15" xfId="0" applyFont="1" applyFill="1" applyBorder="1" applyAlignment="1">
      <alignment vertical="center"/>
    </xf>
    <xf numFmtId="0" fontId="16" fillId="8" borderId="16" xfId="0" applyFont="1" applyFill="1" applyBorder="1" applyAlignment="1">
      <alignment vertical="center" wrapText="1"/>
    </xf>
    <xf numFmtId="0" fontId="17" fillId="9" borderId="17" xfId="0" applyFont="1" applyFill="1" applyBorder="1" applyAlignment="1">
      <alignment vertical="center"/>
    </xf>
    <xf numFmtId="0" fontId="17" fillId="9" borderId="18" xfId="0" applyFont="1" applyFill="1" applyBorder="1" applyAlignment="1">
      <alignment vertical="center" wrapText="1"/>
    </xf>
    <xf numFmtId="0" fontId="18" fillId="0" borderId="20" xfId="0" applyFont="1" applyBorder="1" applyAlignment="1">
      <alignment horizontal="center" vertical="center"/>
    </xf>
    <xf numFmtId="0" fontId="19" fillId="10" borderId="19" xfId="0" applyFont="1" applyFill="1" applyBorder="1" applyAlignment="1">
      <alignment wrapText="1"/>
    </xf>
    <xf numFmtId="0" fontId="18" fillId="0" borderId="21" xfId="0" applyFont="1" applyBorder="1" applyAlignment="1">
      <alignment horizontal="center" vertical="center"/>
    </xf>
    <xf numFmtId="0" fontId="20" fillId="10" borderId="19" xfId="0" applyFont="1" applyFill="1" applyBorder="1" applyAlignment="1">
      <alignment wrapText="1"/>
    </xf>
    <xf numFmtId="0" fontId="18" fillId="0" borderId="23" xfId="0" applyFont="1" applyBorder="1" applyAlignment="1">
      <alignment horizontal="center" vertical="center"/>
    </xf>
    <xf numFmtId="0" fontId="18" fillId="0" borderId="19" xfId="0" applyFont="1" applyBorder="1" applyAlignment="1">
      <alignment wrapText="1"/>
    </xf>
    <xf numFmtId="0" fontId="20" fillId="10" borderId="24" xfId="0" applyFont="1" applyFill="1" applyBorder="1" applyAlignment="1">
      <alignment wrapText="1"/>
    </xf>
    <xf numFmtId="0" fontId="16" fillId="8" borderId="27" xfId="0" applyFont="1" applyFill="1" applyBorder="1"/>
    <xf numFmtId="0" fontId="16" fillId="8" borderId="28" xfId="0" applyFont="1" applyFill="1" applyBorder="1"/>
    <xf numFmtId="0" fontId="16" fillId="8" borderId="29" xfId="0" applyFont="1" applyFill="1" applyBorder="1"/>
    <xf numFmtId="0" fontId="6" fillId="8" borderId="14" xfId="0" applyFont="1" applyFill="1" applyBorder="1" applyAlignment="1">
      <alignment vertical="center"/>
    </xf>
    <xf numFmtId="0" fontId="6" fillId="8" borderId="15" xfId="0" applyFont="1" applyFill="1" applyBorder="1" applyAlignment="1">
      <alignment horizontal="center" vertical="center"/>
    </xf>
    <xf numFmtId="0" fontId="6" fillId="8" borderId="15" xfId="0" applyFont="1" applyFill="1" applyBorder="1" applyAlignment="1">
      <alignment vertical="center"/>
    </xf>
    <xf numFmtId="0" fontId="6" fillId="8" borderId="16" xfId="0" applyFont="1" applyFill="1" applyBorder="1" applyAlignment="1">
      <alignment vertical="center" wrapText="1"/>
    </xf>
    <xf numFmtId="0" fontId="10" fillId="9" borderId="17" xfId="0" applyFont="1" applyFill="1" applyBorder="1" applyAlignment="1">
      <alignment vertical="center" wrapText="1"/>
    </xf>
    <xf numFmtId="0" fontId="10" fillId="9" borderId="18" xfId="0" applyFont="1" applyFill="1" applyBorder="1" applyAlignment="1">
      <alignment vertical="center" wrapText="1"/>
    </xf>
    <xf numFmtId="0" fontId="12" fillId="0" borderId="30" xfId="0" applyFont="1" applyBorder="1" applyAlignment="1">
      <alignment wrapText="1"/>
    </xf>
    <xf numFmtId="0" fontId="9" fillId="0" borderId="20" xfId="0" quotePrefix="1" applyFont="1" applyBorder="1" applyAlignment="1">
      <alignment horizontal="center" vertical="center"/>
    </xf>
    <xf numFmtId="0" fontId="9" fillId="0" borderId="21" xfId="0" quotePrefix="1" applyFont="1" applyBorder="1" applyAlignment="1">
      <alignment horizontal="center" vertical="center"/>
    </xf>
    <xf numFmtId="0" fontId="13" fillId="0" borderId="30" xfId="0" applyFont="1" applyBorder="1" applyAlignment="1">
      <alignment wrapText="1"/>
    </xf>
    <xf numFmtId="0" fontId="12" fillId="0" borderId="31" xfId="0" applyFont="1" applyBorder="1" applyAlignment="1">
      <alignment wrapText="1"/>
    </xf>
    <xf numFmtId="0" fontId="9" fillId="0" borderId="32" xfId="0" quotePrefix="1" applyFont="1" applyBorder="1" applyAlignment="1">
      <alignment horizontal="center" vertical="center"/>
    </xf>
    <xf numFmtId="0" fontId="10" fillId="9" borderId="33" xfId="0" applyFont="1" applyFill="1" applyBorder="1" applyAlignment="1">
      <alignment vertical="center"/>
    </xf>
    <xf numFmtId="0" fontId="10" fillId="9" borderId="34" xfId="0" applyFont="1" applyFill="1" applyBorder="1" applyAlignment="1">
      <alignment vertical="center" wrapText="1"/>
    </xf>
    <xf numFmtId="0" fontId="11" fillId="5" borderId="19" xfId="0" applyFont="1" applyFill="1" applyBorder="1" applyAlignment="1">
      <alignment vertical="center" wrapText="1"/>
    </xf>
    <xf numFmtId="0" fontId="11" fillId="5" borderId="21" xfId="0" applyFont="1" applyFill="1" applyBorder="1" applyAlignment="1">
      <alignment vertical="center" wrapText="1"/>
    </xf>
    <xf numFmtId="0" fontId="0" fillId="0" borderId="24" xfId="0" applyBorder="1" applyAlignment="1">
      <alignment wrapText="1"/>
    </xf>
    <xf numFmtId="9" fontId="0" fillId="0" borderId="20" xfId="0" applyNumberFormat="1" applyBorder="1" applyAlignment="1">
      <alignment horizontal="center" vertical="center"/>
    </xf>
    <xf numFmtId="0" fontId="0" fillId="0" borderId="19" xfId="0" applyBorder="1" applyAlignment="1">
      <alignment wrapText="1"/>
    </xf>
    <xf numFmtId="0" fontId="0" fillId="0" borderId="22" xfId="0" applyBorder="1" applyAlignment="1">
      <alignment wrapText="1"/>
    </xf>
    <xf numFmtId="9" fontId="0" fillId="0" borderId="23" xfId="0" applyNumberFormat="1" applyBorder="1" applyAlignment="1">
      <alignment horizontal="center" vertical="center"/>
    </xf>
    <xf numFmtId="0" fontId="6" fillId="8" borderId="35" xfId="0" applyFont="1" applyFill="1" applyBorder="1"/>
    <xf numFmtId="0" fontId="6" fillId="8" borderId="36" xfId="0" applyFont="1" applyFill="1" applyBorder="1"/>
    <xf numFmtId="0" fontId="6" fillId="8" borderId="37" xfId="0" applyFont="1" applyFill="1" applyBorder="1"/>
    <xf numFmtId="0" fontId="19" fillId="0" borderId="38" xfId="0" applyFont="1" applyBorder="1" applyAlignment="1">
      <alignment vertical="center" wrapText="1"/>
    </xf>
    <xf numFmtId="0" fontId="19" fillId="0" borderId="39" xfId="0" applyFont="1" applyBorder="1" applyAlignment="1">
      <alignment vertical="center" wrapText="1"/>
    </xf>
    <xf numFmtId="0" fontId="17" fillId="9" borderId="33" xfId="0" applyFont="1" applyFill="1" applyBorder="1" applyAlignment="1">
      <alignment vertical="center"/>
    </xf>
    <xf numFmtId="0" fontId="17" fillId="9" borderId="0" xfId="0" applyFont="1" applyFill="1" applyAlignment="1">
      <alignment horizontal="center" vertical="center"/>
    </xf>
    <xf numFmtId="0" fontId="17" fillId="9" borderId="0" xfId="0" applyFont="1" applyFill="1" applyAlignment="1">
      <alignment vertical="center"/>
    </xf>
    <xf numFmtId="0" fontId="17" fillId="9" borderId="34" xfId="0" applyFont="1" applyFill="1" applyBorder="1" applyAlignment="1">
      <alignment vertical="center" wrapText="1"/>
    </xf>
    <xf numFmtId="0" fontId="22" fillId="5" borderId="19" xfId="0" applyFont="1" applyFill="1" applyBorder="1" applyAlignment="1">
      <alignment horizontal="left" wrapText="1"/>
    </xf>
    <xf numFmtId="0" fontId="22" fillId="5" borderId="1" xfId="0" applyFont="1" applyFill="1" applyBorder="1" applyAlignment="1">
      <alignment horizontal="left" wrapText="1"/>
    </xf>
    <xf numFmtId="0" fontId="22" fillId="5" borderId="21" xfId="0" applyFont="1" applyFill="1" applyBorder="1" applyAlignment="1">
      <alignment horizontal="left" wrapText="1"/>
    </xf>
    <xf numFmtId="0" fontId="21" fillId="9" borderId="25" xfId="0" applyFont="1" applyFill="1" applyBorder="1" applyAlignment="1">
      <alignment horizontal="left" vertical="center"/>
    </xf>
    <xf numFmtId="0" fontId="21" fillId="9" borderId="9" xfId="0" applyFont="1" applyFill="1" applyBorder="1" applyAlignment="1">
      <alignment horizontal="left" vertical="center"/>
    </xf>
    <xf numFmtId="0" fontId="21" fillId="9" borderId="26" xfId="0" applyFont="1" applyFill="1"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Standaard" xfId="0" builtinId="0"/>
  </cellStyles>
  <dxfs count="1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chagen, N.T. van" id="{25ABB81C-5A32-42E6-91A3-E939EDA6C8D9}" userId="vanschagen@amsterdamumc.nl" providerId="PeoplePicker"/>
  <person displayName="Hofland, W.P.M.E. (Merijn)" id="{08F4E6E1-BF62-4EBB-AF28-4957406F7745}" userId="w.p.hofland@amsterdamumc.nl" providerId="PeoplePicker"/>
  <person displayName="Grimbergen, M.C.M. (Matthijs)" id="{2A912C62-F356-4815-B21F-502B38266984}" userId="S::m.grimbergen@amsterdamumc.nl::da66a10e-be94-4497-9a0d-29bf9cc61a25"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4487.50890497685" createdVersion="7" refreshedVersion="7" minRefreshableVersion="3" recordCount="42" xr:uid="{00000000-000A-0000-FFFF-FFFF00000000}">
  <cacheSource type="worksheet">
    <worksheetSource name="Tabel1" sheet="Wensen en vragen"/>
  </cacheSource>
  <cacheFields count="6">
    <cacheField name="Kolom1" numFmtId="0">
      <sharedItems containsBlank="1" count="6">
        <m/>
        <s v="Beheertool"/>
        <s v="Koppeling Epic"/>
        <s v="Opname"/>
        <s v="Aansluiting Amsterdam UMC netwerk"/>
        <s v="Weergave"/>
      </sharedItems>
    </cacheField>
    <cacheField name="Wens" numFmtId="0">
      <sharedItems count="41" longText="1">
        <s v="Geef aan welke presets ingesteld kunnen worden "/>
        <s v="1.3 Geef een korte introductie over hoe uw systeem functioneel is vormgegeven (max. 1 A4) "/>
        <s v="2.9 Geef zo gedetailleerd mogelijk aan welke in- en outputsignalen uw videoroutingsysteem aan kan met bijbehorende max resolutie/signaal standaarden en latency.(max 1 A4) "/>
        <s v="4.6 Specificeer  uw tijdelijk opslagsysteem, bv of u een eigen patiëntendatabase onderhoudt en zo ja: welke  koppelingen toegepast zouden worden in het aangegeven ICT landschap en benodigde randvoorwaarden (technisch, functioneel en beheer) om uw systeem toe te passen. (max 2 A4) "/>
        <s v="4.9 Geef specificaties van opslagformaat, benodigde diskcapaciteit bij gespecificeerde kwaliteit en uitbreidings- en beheermogelijkheden, aub optioneel de kosten van dergelijke uitbreiding opgeven. (max 1 A4)  "/>
        <s v="8.3 Specificeer oplossing en omschakeltijd van de lifeline schakeling bij uitval routering. _x000a__x000a_Lifeline schakeling bij uitval routeringssysteem vereist geen gebruikersinteractie bij de toegepaste monitoren "/>
        <s v="8.14 Geef aan welke bekabeling en eventuele benodigde converter(s) toegepast wordt voor aangeleverde video bronnen. (max 1 A4) "/>
        <s v="8.15 Geef aan welke ruimte uw systeem in beslag neemt, in de verschillende oplossingen (tbv locatie AMC en VUmc). Welke aansluitingen\technische voorzieningen benodigd zijn, Wat de warmtelast is en hoe uw bekabelingsschema eruit zal zien en welke onderdelen worden uitgerust met UPS. _x000a__x000a_Specificeer de functionaliteit van een dashboard applicatie die technisch beheer op afstand mogelijk maakt met overzicht over OK’s _x000a__x000a_Specificeer de mogelijkheden in scheiding van rollen mbt technisch beheer, applicatiebeheer, en eventueel functioneel beheer in de onderliggende systemen tbv bv beeldroutering, beeldopslag, DICOM en of HL7 koppellingen, streaming "/>
        <s v="De wijze waarop koppeling van beelden aan de patiënt / order achteraf door de gebruiker / beheerder te koppelen is&gt; "/>
        <s v="Gebruiksvriendelijkheid van deze feature zie eis: In de applicatie moet op gebruiksvriendelijke wijze de patiënt en de ruimte geselecteerd kunnen worden uit de werklijst. De applicatie filtert de patiënten o.b.v. OK-ruimtenummer waaraan de patiënt is toegekend. "/>
        <s v="De applicatie moet binnen dezelfde procedure meerdere opnames tegelijkertijd kunnen opnemen en toevoegen aan één EPD order. Dit wordt beoordeeld op gebruiksvriendelijkheid. "/>
        <s v="Geef een demonstratie van de mogelijkheden mbt applicatiebeheer in de gevraagde beheertool(s) "/>
        <s v="Het systeem moet stills / video clips kunnen maken tijdens de ingreep en deze na accordering naar het PACS sturen: _x000a_  - Video/stills gebaseerd op voetpedalen / handheld _x000a_  - Video/stills gebaseerd op knoppen interface van scope / microscoop "/>
        <s v="Bij voorkeur markeert/highlight het systeem delen van de opname gebaseerd op een point-of-interest selectie dmv bijv. voetpedaal, met start (evt ervoor x sec en erna X sec, met mogelijkheid aanpassing van selectie) "/>
        <s v="Hoe faciliteert uw systeem de gebruiker in de automatische opname van beeldmateriaal van OK procedures."/>
        <s v="Geef aan over welke innovatieve features (bv presets) het routering, opslag en streaming systeem bevat om specialisten en OKpersoneel te ondersteunen in zorg, onderzoek en onderwijstaken "/>
        <s v="Het is mogelijk om presets centraal op te slaan in een gebruikersprofiel voor alle OK's. (o.a. licht- en beeldscherminstellingen)."/>
        <s v="Geef aan hoe gebruikers en technici kunnen zien wat de status van het systeem is en de bij behorende onderdelen? "/>
        <s v="Er is een API koppeling beschikbaar, beschrijf deze functionaliteit"/>
        <s v="De gevraagde applicatiebeheertool kan in een webinterface of op basis van app V. "/>
        <s v="Het inrichten van role based access op basis van de active directory van het Amsterdam UMC moet gebruiksvriendelijk uitgevoerd kunnen worden door applicatiebeheerders van Amsterdam UMC. "/>
        <s v="Is front-end integratie mogelijk in Epic?"/>
        <s v="Uw systeem biedt meer / slimmere weergavemogelijkheden dan PIP en PaP, bijv. quad view of overlays. Geef aan welke in uw aanbieding zitten."/>
        <s v="Wijze waarop aan één OK moeten flexibel meer dan 2 recorders toegekend kunnen worden"/>
        <s v="Het systeem beschikt over functionaliteit om markeringen/labels aan te brengen voor versnellen van zoek en edit mogelijkheden"/>
        <s v="Het systeem kan via een HL7, versie 2.4 koppeling planning en order gegevens ontvangen van EPIC. Het betreft hier ORM en SIU berichten.  _x000a__x000a_Hierbij geldt dan expliciet: _x000a__x000a_1) Het systeem moet in staat zijn verschillende statuswijzigingen en updates van deze berichten te verwerken, en daarop te acteren op een te configureren wijze. _x000a__x000a_2) Het systeem moet in staat zijn SIU berichten waarbinnen meerdere verrichtingen worden aangemeld (meerdere AIS segmenten) te verwerken. Iedere verrichting kan resulteren in een separaat beeldonderzoek. _x000a__x000a_3) Het moet mogelijk zijn in geval van spoed order (waarvoor nog geen werklijst beschikbaar is) toch opname gestart kan worden en later gekoppeld aan de correcte patiënt.   "/>
        <s v="De overzichtscamera's moeten ook handmatig op afstand kunnen focussen."/>
        <s v="Omschrijf de mogelijke AVG beheersmaatregelen in het systeem, bv notificatie ed "/>
        <s v="2.2 Het systeem is in de toekomst opschaalbaar naar 8k BT.2100, zonder dat modificatie aan de infrastructuur nodig is."/>
        <s v="4.16 MPEG Compressieformat is naast AVC H.264 ook mogelijk met HEVC H.265"/>
        <s v="4.XX Compressieformat van de MPEG is afzonderlijk instelbaar voor AGFA PACS2 en onderzoeks-PACS "/>
        <s v="5.7 Het systeem kan een intercom verbinding faciliteren tussen opdekruimte, anesthesie bergruimte en OK (geldt vooral voor locatie AMC). "/>
        <s v="5.9. De hoofdbehandelaar kan via een bluetooth verbinding met zijn/haar eigen mobiel een belverbinding opzetten via een spraakcommando (bijv. &quot;hey Siri&quot; ) "/>
        <s v="5.13 Bij voorkeur wordt omgevingsgeluid uit de intercom verbinding weggefilterd (wens). "/>
        <s v="7.XX Bij voorkeur hebben de beeldschermen een formaat van 27 inch. "/>
        <s v="7.XX De schermen in het steriele gebied zijn Barco type MDSC-8427 12G, 4K 27&quot; beelddiagonaal. "/>
        <s v="7.XX De beeldschermen kunnen “automatisch” gekalibreerd worden\instellingen kunnen centraal beheerd worden, zodat alle schermen in het operatiegebied en tussen de OK's hun beelden in dezelfde helderheid en kleur weergeven. "/>
        <s v="8.12 Op locatie AMC wordt de hardware tbv het audiovideo routingsysteem zoveel mogelijk verwerkt in de OK-muren of boven de technische vloer boven de OK (in &quot;de hoed&quot;, ruimte voor 2 serverracks van lxbxh 0,7m x 0,7m x 2m). "/>
        <s v="8.13 Op locatie VUmc wordt de hardware tbv het audiovideo routingsysteem zoveel mogelijk verwerkt in de technische ruimte. Iedere OK heeft een aparte technische ruimte ruimte voor 19” rack 2m Hierin worden ook overige galvanisch verbonden systemen in opgenomen. (6u ruimte tbv Xiltrix) "/>
        <s v="MEDTECH RESTPUNTEN _x000a__x000a_Voedingen in systeemracks zijn gelabeld en bereikbaar _x000a__x000a_EIS opnemen; functioneel ontwerp en technische tekeningen worden bij iedere wijziging aangepast en digitaal opgeleverd in MS VISIO format, deze bevatten zowel video/audio-signalen, netwerk, stroomvoorziening. "/>
        <s v="EIS bij uitval preferente stroomvoorziening (bijv noodstroomtest) mag het systeem dientengevolge niet langer dan 1min onbruikbaar zijn, onverminderd de &quot;lifeline&quot; beeldverbinding. Indien noodzakelijk worden hiervoor UPS toegepast. Eisen UPS door E verantwoordelijke??"/>
      </sharedItems>
    </cacheField>
    <cacheField name="Vraag schriftelijk / wens schriftelijk / wens demo  " numFmtId="0">
      <sharedItems containsBlank="1" count="4">
        <s v="Vraag; schriftelijk"/>
        <s v="Wens; demo"/>
        <s v="Wens; schriftelijk"/>
        <m/>
      </sharedItems>
    </cacheField>
    <cacheField name="Waardering" numFmtId="0">
      <sharedItems containsBlank="1"/>
    </cacheField>
    <cacheField name="Wie" numFmtId="0">
      <sharedItems containsBlank="1"/>
    </cacheField>
    <cacheField name="Punten (%)"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x v="0"/>
    <s v="extreem slim 100%_x000a_slim 60%_x000a_handig 40% _x000a_mogelijk 20%_x000a_niet aanwezig 0%"/>
    <s v="gebruikers"/>
    <m/>
  </r>
  <r>
    <x v="0"/>
    <x v="1"/>
    <x v="0"/>
    <m/>
    <s v="werkgroep"/>
    <m/>
  </r>
  <r>
    <x v="0"/>
    <x v="2"/>
    <x v="0"/>
    <m/>
    <m/>
    <m/>
  </r>
  <r>
    <x v="0"/>
    <x v="3"/>
    <x v="0"/>
    <m/>
    <m/>
    <m/>
  </r>
  <r>
    <x v="0"/>
    <x v="4"/>
    <x v="0"/>
    <m/>
    <m/>
    <m/>
  </r>
  <r>
    <x v="0"/>
    <x v="5"/>
    <x v="0"/>
    <m/>
    <m/>
    <m/>
  </r>
  <r>
    <x v="0"/>
    <x v="6"/>
    <x v="0"/>
    <m/>
    <m/>
    <m/>
  </r>
  <r>
    <x v="0"/>
    <x v="7"/>
    <x v="0"/>
    <m/>
    <m/>
    <m/>
  </r>
  <r>
    <x v="1"/>
    <x v="8"/>
    <x v="1"/>
    <s v="Uitstekend 100%_x000a_goed 60%_x000a_voldoende 40% _x000a_matig 20%_x000a_niet aanwezig 0%"/>
    <s v="klinische automatisering"/>
    <m/>
  </r>
  <r>
    <x v="2"/>
    <x v="9"/>
    <x v="1"/>
    <s v="Uitstekend 100%_x000a_goed 60%_x000a_voldoende 40% _x000a_matig 20%_x000a_niet aanwezig 0%"/>
    <s v="gebruikers"/>
    <m/>
  </r>
  <r>
    <x v="3"/>
    <x v="10"/>
    <x v="1"/>
    <s v="Uitstekend 100%_x000a_goed 60%_x000a_voldoende 40% _x000a_matig 20%_x000a_niet aanwezig 0%"/>
    <s v="klinische automatisering"/>
    <m/>
  </r>
  <r>
    <x v="1"/>
    <x v="11"/>
    <x v="1"/>
    <s v="Uitstekend 100%_x000a_goed 60%_x000a_voldoende 40% _x000a_matig 20%_x000a_niet aanwezig 0%"/>
    <s v="klinische automatisering/medische technologie"/>
    <m/>
  </r>
  <r>
    <x v="3"/>
    <x v="12"/>
    <x v="1"/>
    <s v="AI 100%_x000a_meerdere mogelijkheden 60%_x000a_2 mogelijkheden 40% _x000a_1 mogelijkheid 20%_x000a_niet aanwezig 0%"/>
    <s v="gebruikers"/>
    <m/>
  </r>
  <r>
    <x v="3"/>
    <x v="13"/>
    <x v="1"/>
    <s v="extreem slim 100%_x000a_slim 60%_x000a_handig 40% _x000a_mogelijk 20%_x000a_niet aanwezig 0%"/>
    <s v="gebruikers/werkgroep"/>
    <m/>
  </r>
  <r>
    <x v="3"/>
    <x v="14"/>
    <x v="1"/>
    <s v="extreem slim 100%_x000a_slim 60%_x000a_handig 40% _x000a_mogelijk 20%_x000a_niet aanwezig 0%"/>
    <s v="gebruikers"/>
    <m/>
  </r>
  <r>
    <x v="0"/>
    <x v="15"/>
    <x v="1"/>
    <s v="boven verwachting 100%_x000a_slime ondersteuning 60%_x000a_bruikbaar 40% _x000a_mogelijk bruikbaar 20%_x000a_niet bruikbaar 0%"/>
    <s v="werkgroep"/>
    <m/>
  </r>
  <r>
    <x v="0"/>
    <x v="16"/>
    <x v="1"/>
    <s v="boven verwachting 100%_x000a_slime ondersteuning 60%_x000a_bruikbaar 40% _x000a_mogelijk bruikbaar 20%_x000a_niet bruikbaar 0%"/>
    <s v="werkgroep"/>
    <m/>
  </r>
  <r>
    <x v="0"/>
    <x v="17"/>
    <x v="1"/>
    <s v="boven verwachting 100%_x000a_slime ondersteuning 60%_x000a_bruikbaar 40% _x000a_mogelijk bruikbaar 20%_x000a_niet bruikbaar 0%"/>
    <s v="medische technologie"/>
    <m/>
  </r>
  <r>
    <x v="2"/>
    <x v="18"/>
    <x v="2"/>
    <s v="Ja 100% / nee 0%"/>
    <s v="klinische automatisering"/>
    <m/>
  </r>
  <r>
    <x v="1"/>
    <x v="19"/>
    <x v="2"/>
    <s v="Ja 100% / nee 0%"/>
    <s v="klinische automatisering"/>
    <m/>
  </r>
  <r>
    <x v="4"/>
    <x v="20"/>
    <x v="2"/>
    <s v="Uitstekend 100%_x000a_goed 60%_x000a_voldoende 40% _x000a_matig 20%_x000a_niet aanwezig 0%"/>
    <s v="klinische automatisering"/>
    <m/>
  </r>
  <r>
    <x v="2"/>
    <x v="21"/>
    <x v="2"/>
    <s v="Ja: in alle EPDs --&gt; 100%_x000a_Beperkt: tenminste in Epic  --&gt; 50%_x000a_Nee: niet in Epic --&gt; 0%"/>
    <s v="klinische automatisering"/>
    <m/>
  </r>
  <r>
    <x v="5"/>
    <x v="22"/>
    <x v="2"/>
    <s v="extreem slim 100%_x000a_slim 60%_x000a_quad view 40% _x000a_pip en pap 20%_x000a_niet aanwezig 0%"/>
    <s v="medische technologie"/>
    <m/>
  </r>
  <r>
    <x v="3"/>
    <x v="23"/>
    <x v="2"/>
    <m/>
    <s v="Functioneel beheerder; as van het kwaad"/>
    <m/>
  </r>
  <r>
    <x v="3"/>
    <x v="24"/>
    <x v="2"/>
    <s v="extreem slim 100%_x000a_slim 60%_x000a_handig 40% _x000a_mogelijk 20%_x000a_niet aanwezig 0%"/>
    <s v="werkgroep"/>
    <m/>
  </r>
  <r>
    <x v="0"/>
    <x v="15"/>
    <x v="2"/>
    <s v="aanwezig: 100%"/>
    <s v="werkgroep"/>
    <m/>
  </r>
  <r>
    <x v="0"/>
    <x v="25"/>
    <x v="2"/>
    <m/>
    <s v="van beckhoven"/>
    <m/>
  </r>
  <r>
    <x v="0"/>
    <x v="26"/>
    <x v="2"/>
    <m/>
    <s v="medische technologie"/>
    <m/>
  </r>
  <r>
    <x v="0"/>
    <x v="27"/>
    <x v="2"/>
    <s v="extreem slim 100%_x000a_slim 60%_x000a_bruikbaar 40% _x000a_mogelijk bruikbaar 20%_x000a_niet aanwezig 0%"/>
    <s v="werkgroep"/>
    <m/>
  </r>
  <r>
    <x v="0"/>
    <x v="28"/>
    <x v="2"/>
    <s v="Boven verwachting 100%_x000a_goed 60%_x000a_voldoende 40% _x000a_matig 20%_x000a_niet aanwezig 0%"/>
    <m/>
    <m/>
  </r>
  <r>
    <x v="0"/>
    <x v="29"/>
    <x v="2"/>
    <s v="Ja 100% / nee 0%"/>
    <s v="werkgroep"/>
    <m/>
  </r>
  <r>
    <x v="0"/>
    <x v="30"/>
    <x v="2"/>
    <s v="Ja 100% / nee 0%"/>
    <s v="beckhoven/KA"/>
    <m/>
  </r>
  <r>
    <x v="0"/>
    <x v="31"/>
    <x v="2"/>
    <s v="Ja 100% / nee 0%"/>
    <s v="werkgroep"/>
    <m/>
  </r>
  <r>
    <x v="0"/>
    <x v="32"/>
    <x v="2"/>
    <s v="Ja 100% / nee 0%"/>
    <s v="werkgroep"/>
    <m/>
  </r>
  <r>
    <x v="0"/>
    <x v="33"/>
    <x v="2"/>
    <s v="Ja 100% / nee 0%"/>
    <s v="werkgroep"/>
    <m/>
  </r>
  <r>
    <x v="0"/>
    <x v="34"/>
    <x v="2"/>
    <s v="Ja 100% / nee 0%"/>
    <s v="werkgroep"/>
    <m/>
  </r>
  <r>
    <x v="0"/>
    <x v="35"/>
    <x v="2"/>
    <s v="Ja 100% / nee 0%"/>
    <s v="werkgroep"/>
    <m/>
  </r>
  <r>
    <x v="0"/>
    <x v="36"/>
    <x v="2"/>
    <s v="Ja 100% / nee 0%"/>
    <s v="werkgroep"/>
    <m/>
  </r>
  <r>
    <x v="0"/>
    <x v="37"/>
    <x v="2"/>
    <s v="Boven verwachting: 100% / Ja 60% / nee 0%"/>
    <s v="werkgroep"/>
    <m/>
  </r>
  <r>
    <x v="0"/>
    <x v="38"/>
    <x v="2"/>
    <s v="Boven verwachting: 100% / Ja 60% / nee 0%"/>
    <s v="werkgroep"/>
    <m/>
  </r>
  <r>
    <x v="0"/>
    <x v="39"/>
    <x v="3"/>
    <m/>
    <m/>
    <m/>
  </r>
  <r>
    <x v="0"/>
    <x v="40"/>
    <x v="3"/>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Draaitabel1" cacheId="20946" applyNumberFormats="0" applyBorderFormats="0" applyFontFormats="0" applyPatternFormats="0" applyAlignmentFormats="0" applyWidthHeightFormats="1" dataCaption="Waarden" updatedVersion="7" minRefreshableVersion="3" useAutoFormatting="1" itemPrintTitles="1" createdVersion="7" indent="0" compact="0" compactData="0" multipleFieldFilters="0">
  <location ref="A3:B50" firstHeaderRow="1" firstDataRow="1" firstDataCol="2"/>
  <pivotFields count="6">
    <pivotField compact="0" outline="0" showAll="0">
      <items count="7">
        <item x="4"/>
        <item x="1"/>
        <item x="2"/>
        <item x="3"/>
        <item x="5"/>
        <item x="0"/>
        <item t="default"/>
      </items>
    </pivotField>
    <pivotField axis="axisRow" compact="0" outline="0" showAll="0">
      <items count="42">
        <item x="1"/>
        <item x="28"/>
        <item x="2"/>
        <item x="29"/>
        <item x="3"/>
        <item x="4"/>
        <item x="30"/>
        <item x="33"/>
        <item x="31"/>
        <item x="32"/>
        <item x="34"/>
        <item x="36"/>
        <item x="35"/>
        <item x="37"/>
        <item x="38"/>
        <item x="6"/>
        <item x="7"/>
        <item x="5"/>
        <item x="13"/>
        <item x="10"/>
        <item x="19"/>
        <item x="26"/>
        <item x="8"/>
        <item x="40"/>
        <item x="18"/>
        <item x="9"/>
        <item x="17"/>
        <item x="15"/>
        <item x="0"/>
        <item x="11"/>
        <item x="20"/>
        <item x="16"/>
        <item x="24"/>
        <item x="25"/>
        <item x="12"/>
        <item x="14"/>
        <item x="21"/>
        <item x="39"/>
        <item x="27"/>
        <item x="22"/>
        <item x="23"/>
        <item t="default"/>
      </items>
    </pivotField>
    <pivotField axis="axisRow" compact="0" outline="0" showAll="0">
      <items count="5">
        <item x="0"/>
        <item x="1"/>
        <item x="2"/>
        <item x="3"/>
        <item t="default"/>
      </items>
    </pivotField>
    <pivotField compact="0" outline="0" showAll="0"/>
    <pivotField compact="0" outline="0" showAll="0"/>
    <pivotField compact="0" outline="0" showAll="0"/>
  </pivotFields>
  <rowFields count="2">
    <field x="2"/>
    <field x="1"/>
  </rowFields>
  <rowItems count="47">
    <i>
      <x/>
      <x/>
    </i>
    <i r="1">
      <x v="2"/>
    </i>
    <i r="1">
      <x v="4"/>
    </i>
    <i r="1">
      <x v="5"/>
    </i>
    <i r="1">
      <x v="15"/>
    </i>
    <i r="1">
      <x v="16"/>
    </i>
    <i r="1">
      <x v="17"/>
    </i>
    <i r="1">
      <x v="28"/>
    </i>
    <i t="default">
      <x/>
    </i>
    <i>
      <x v="1"/>
      <x v="18"/>
    </i>
    <i r="1">
      <x v="19"/>
    </i>
    <i r="1">
      <x v="22"/>
    </i>
    <i r="1">
      <x v="25"/>
    </i>
    <i r="1">
      <x v="26"/>
    </i>
    <i r="1">
      <x v="27"/>
    </i>
    <i r="1">
      <x v="29"/>
    </i>
    <i r="1">
      <x v="31"/>
    </i>
    <i r="1">
      <x v="34"/>
    </i>
    <i r="1">
      <x v="35"/>
    </i>
    <i t="default">
      <x v="1"/>
    </i>
    <i>
      <x v="2"/>
      <x v="1"/>
    </i>
    <i r="1">
      <x v="3"/>
    </i>
    <i r="1">
      <x v="6"/>
    </i>
    <i r="1">
      <x v="7"/>
    </i>
    <i r="1">
      <x v="8"/>
    </i>
    <i r="1">
      <x v="9"/>
    </i>
    <i r="1">
      <x v="10"/>
    </i>
    <i r="1">
      <x v="11"/>
    </i>
    <i r="1">
      <x v="12"/>
    </i>
    <i r="1">
      <x v="13"/>
    </i>
    <i r="1">
      <x v="14"/>
    </i>
    <i r="1">
      <x v="20"/>
    </i>
    <i r="1">
      <x v="21"/>
    </i>
    <i r="1">
      <x v="24"/>
    </i>
    <i r="1">
      <x v="27"/>
    </i>
    <i r="1">
      <x v="30"/>
    </i>
    <i r="1">
      <x v="32"/>
    </i>
    <i r="1">
      <x v="33"/>
    </i>
    <i r="1">
      <x v="36"/>
    </i>
    <i r="1">
      <x v="38"/>
    </i>
    <i r="1">
      <x v="39"/>
    </i>
    <i r="1">
      <x v="40"/>
    </i>
    <i t="default">
      <x v="2"/>
    </i>
    <i>
      <x v="3"/>
      <x v="23"/>
    </i>
    <i r="1">
      <x v="37"/>
    </i>
    <i t="default">
      <x v="3"/>
    </i>
    <i t="grand">
      <x/>
    </i>
  </rowItems>
  <colItems count="1">
    <i/>
  </colItems>
  <formats count="10">
    <format dxfId="7">
      <pivotArea field="1" type="button" dataOnly="0" labelOnly="1" outline="0" axis="axisRow" fieldPosition="1"/>
    </format>
    <format dxfId="8">
      <pivotArea dataOnly="0" labelOnly="1" outline="0" fieldPosition="0">
        <references count="1">
          <reference field="2" count="1" defaultSubtotal="1">
            <x v="0"/>
          </reference>
        </references>
      </pivotArea>
    </format>
    <format dxfId="9">
      <pivotArea dataOnly="0" labelOnly="1" outline="0" fieldPosition="0">
        <references count="1">
          <reference field="2" count="1" defaultSubtotal="1">
            <x v="1"/>
          </reference>
        </references>
      </pivotArea>
    </format>
    <format dxfId="10">
      <pivotArea dataOnly="0" labelOnly="1" outline="0" fieldPosition="0">
        <references count="1">
          <reference field="2" count="1" defaultSubtotal="1">
            <x v="2"/>
          </reference>
        </references>
      </pivotArea>
    </format>
    <format dxfId="11">
      <pivotArea dataOnly="0" labelOnly="1" outline="0" fieldPosition="0">
        <references count="1">
          <reference field="2" count="1" defaultSubtotal="1">
            <x v="3"/>
          </reference>
        </references>
      </pivotArea>
    </format>
    <format dxfId="12">
      <pivotArea dataOnly="0" labelOnly="1" grandRow="1" outline="0" fieldPosition="0"/>
    </format>
    <format dxfId="13">
      <pivotArea dataOnly="0" labelOnly="1" outline="0" fieldPosition="0">
        <references count="2">
          <reference field="1" count="8">
            <x v="0"/>
            <x v="2"/>
            <x v="4"/>
            <x v="5"/>
            <x v="15"/>
            <x v="16"/>
            <x v="17"/>
            <x v="28"/>
          </reference>
          <reference field="2" count="1" selected="0">
            <x v="0"/>
          </reference>
        </references>
      </pivotArea>
    </format>
    <format dxfId="14">
      <pivotArea dataOnly="0" labelOnly="1" outline="0" fieldPosition="0">
        <references count="2">
          <reference field="1" count="10">
            <x v="18"/>
            <x v="19"/>
            <x v="22"/>
            <x v="25"/>
            <x v="26"/>
            <x v="27"/>
            <x v="29"/>
            <x v="31"/>
            <x v="34"/>
            <x v="35"/>
          </reference>
          <reference field="2" count="1" selected="0">
            <x v="1"/>
          </reference>
        </references>
      </pivotArea>
    </format>
    <format dxfId="15">
      <pivotArea dataOnly="0" labelOnly="1" outline="0" fieldPosition="0">
        <references count="2">
          <reference field="1" count="22">
            <x v="1"/>
            <x v="3"/>
            <x v="6"/>
            <x v="7"/>
            <x v="8"/>
            <x v="9"/>
            <x v="10"/>
            <x v="11"/>
            <x v="12"/>
            <x v="13"/>
            <x v="14"/>
            <x v="20"/>
            <x v="21"/>
            <x v="24"/>
            <x v="27"/>
            <x v="30"/>
            <x v="32"/>
            <x v="33"/>
            <x v="36"/>
            <x v="38"/>
            <x v="39"/>
            <x v="40"/>
          </reference>
          <reference field="2" count="1" selected="0">
            <x v="2"/>
          </reference>
        </references>
      </pivotArea>
    </format>
    <format dxfId="16">
      <pivotArea dataOnly="0" labelOnly="1" outline="0" fieldPosition="0">
        <references count="2">
          <reference field="1" count="2">
            <x v="23"/>
            <x v="37"/>
          </reference>
          <reference field="2" count="1" selected="0">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43" totalsRowShown="0" headerRowDxfId="6" dataDxfId="5">
  <autoFilter ref="A1:F43" xr:uid="{00000000-0009-0000-0100-000001000000}"/>
  <sortState xmlns:xlrd2="http://schemas.microsoft.com/office/spreadsheetml/2017/richdata2" ref="A2:F43">
    <sortCondition ref="C1:C43"/>
  </sortState>
  <tableColumns count="6">
    <tableColumn id="1" xr3:uid="{00000000-0010-0000-0000-000001000000}" name="Kolom1" dataDxfId="4"/>
    <tableColumn id="2" xr3:uid="{00000000-0010-0000-0000-000002000000}" name="Wens" dataDxfId="3"/>
    <tableColumn id="3" xr3:uid="{00000000-0010-0000-0000-000003000000}" name="Vraag schriftelijk / wens schriftelijk / wens demo  " dataDxfId="2"/>
    <tableColumn id="4" xr3:uid="{00000000-0010-0000-0000-000004000000}" name="Waardering" dataDxfId="1"/>
    <tableColumn id="5" xr3:uid="{00000000-0010-0000-0000-000005000000}" name="Wie" dataDxfId="0"/>
    <tableColumn id="6" xr3:uid="{00000000-0010-0000-0000-000006000000}" name="Punten (%)"/>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0" dT="2021-10-29T13:39:22.12" personId="{2A912C62-F356-4815-B21F-502B38266984}" id="{06930276-A012-4DBF-B94E-515862A06965}">
    <text>@Schagen, N.T. van is dit voldoende gespecificeerd?</text>
    <mentions>
      <mention mentionpersonId="{25ABB81C-5A32-42E6-91A3-E939EDA6C8D9}" mentionId="{903A61E5-4183-4C2D-95BE-4B27B5168962}" startIndex="0" length="18"/>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D28" dT="2021-10-01T12:54:19.15" personId="{2A912C62-F356-4815-B21F-502B38266984}" id="{ABDA7F2A-5C0A-4D4F-BB40-BDBE08E948A9}">
    <text xml:space="preserve">Besten kunnen jullie hier een percentuele verdelnig aan toevoegen
@Beckhoven, E.G.J.  @Hofland, W.P.M.E. (Merijn) @Schagen, N.T. van </text>
    <mentions>
      <mention mentionpersonId="{08F4E6E1-BF62-4EBB-AF28-4957406F7745}" mentionId="{C36E0B31-B811-4F8E-A4D5-30F79603FFF9}" startIndex="86" length="27"/>
      <mention mentionpersonId="{25ABB81C-5A32-42E6-91A3-E939EDA6C8D9}" mentionId="{4D32787C-3662-4EE3-A667-2E158B0BC026}" startIndex="114" length="18"/>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topLeftCell="A7" zoomScale="85" zoomScaleNormal="85" workbookViewId="0">
      <selection activeCell="D11" sqref="D11"/>
    </sheetView>
  </sheetViews>
  <sheetFormatPr defaultRowHeight="15"/>
  <cols>
    <col min="1" max="1" width="65.7109375" customWidth="1"/>
    <col min="2" max="2" width="12.5703125" bestFit="1" customWidth="1"/>
    <col min="3" max="3" width="57.28515625" customWidth="1"/>
    <col min="4" max="4" width="18" bestFit="1" customWidth="1"/>
    <col min="5" max="5" width="58.140625" customWidth="1"/>
    <col min="6" max="6" width="15.140625" customWidth="1"/>
  </cols>
  <sheetData>
    <row r="1" spans="1:6" ht="24" thickBot="1">
      <c r="A1" s="28" t="s">
        <v>0</v>
      </c>
      <c r="B1">
        <f>SUM(B6:B15,B16:B25,B29:B33,B37:B40)</f>
        <v>500</v>
      </c>
    </row>
    <row r="2" spans="1:6" ht="48" thickBot="1">
      <c r="A2" s="62" t="s">
        <v>1</v>
      </c>
      <c r="B2" s="63" t="s">
        <v>2</v>
      </c>
      <c r="C2" s="64" t="s">
        <v>3</v>
      </c>
      <c r="D2" s="65" t="s">
        <v>4</v>
      </c>
      <c r="E2" s="65" t="s">
        <v>5</v>
      </c>
      <c r="F2" s="66" t="s">
        <v>6</v>
      </c>
    </row>
    <row r="3" spans="1:6" ht="15.75">
      <c r="A3" s="67" t="s">
        <v>7</v>
      </c>
      <c r="B3" s="43"/>
      <c r="C3" s="44"/>
      <c r="D3" s="44"/>
      <c r="E3" s="44"/>
      <c r="F3" s="68"/>
    </row>
    <row r="4" spans="1:6" ht="15.75">
      <c r="A4" s="105"/>
      <c r="B4" s="106"/>
      <c r="C4" s="107"/>
      <c r="D4" s="107"/>
      <c r="E4" s="107"/>
      <c r="F4" s="108"/>
    </row>
    <row r="5" spans="1:6" ht="98.25" customHeight="1">
      <c r="A5" s="103" t="s">
        <v>8</v>
      </c>
      <c r="B5" s="45">
        <v>0</v>
      </c>
      <c r="C5" s="46"/>
      <c r="D5" s="47"/>
      <c r="E5" s="46"/>
      <c r="F5" s="69"/>
    </row>
    <row r="6" spans="1:6" ht="98.25" customHeight="1">
      <c r="A6" s="103" t="s">
        <v>9</v>
      </c>
      <c r="B6" s="45">
        <v>30</v>
      </c>
      <c r="C6" s="46"/>
      <c r="D6" s="47"/>
      <c r="E6" s="46"/>
      <c r="F6" s="69" t="str">
        <f>IFERROR(VLOOKUP(D6,'Waardering categorieën'!A:B,2,FALSE)*B6,"n.t.b.")</f>
        <v>n.t.b.</v>
      </c>
    </row>
    <row r="7" spans="1:6" ht="78.75" customHeight="1">
      <c r="A7" s="104" t="s">
        <v>10</v>
      </c>
      <c r="B7" s="47">
        <v>30</v>
      </c>
      <c r="C7" s="49"/>
      <c r="D7" s="47"/>
      <c r="E7" s="49"/>
      <c r="F7" s="69" t="str">
        <f>IFERROR(VLOOKUP(D7,'Waardering categorieën'!A:B,2,FALSE)*B7,"n.t.b.")</f>
        <v>n.t.b.</v>
      </c>
    </row>
    <row r="8" spans="1:6" ht="47.25" customHeight="1">
      <c r="A8" s="104" t="s">
        <v>11</v>
      </c>
      <c r="B8" s="50">
        <v>20</v>
      </c>
      <c r="C8" s="49"/>
      <c r="D8" s="47"/>
      <c r="E8" s="49"/>
      <c r="F8" s="69" t="str">
        <f>IFERROR(VLOOKUP(D8,'Waardering categorieën'!A:B,2,FALSE)*B8,"n.t.b.")</f>
        <v>n.t.b.</v>
      </c>
    </row>
    <row r="9" spans="1:6" ht="78.75" customHeight="1" thickBot="1">
      <c r="A9" s="104" t="s">
        <v>12</v>
      </c>
      <c r="B9" s="47">
        <v>20</v>
      </c>
      <c r="C9" s="51"/>
      <c r="D9" s="47"/>
      <c r="E9" s="51"/>
      <c r="F9" s="71" t="str">
        <f>IFERROR(VLOOKUP(D9,'Waardering categorieën'!A:B,2,FALSE)*B9,"n.t.b.")</f>
        <v>n.t.b.</v>
      </c>
    </row>
    <row r="10" spans="1:6" ht="94.5" customHeight="1" thickBot="1">
      <c r="A10" s="104" t="s">
        <v>13</v>
      </c>
      <c r="B10" s="50">
        <v>20</v>
      </c>
      <c r="C10" s="49"/>
      <c r="D10" s="47"/>
      <c r="E10" s="49"/>
      <c r="F10" s="69" t="str">
        <f>IFERROR(VLOOKUP(D10,'Waardering categorieën'!A:B,2,FALSE)*B10,"n.t.b.")</f>
        <v>n.t.b.</v>
      </c>
    </row>
    <row r="11" spans="1:6" ht="63" customHeight="1" thickBot="1">
      <c r="A11" s="104" t="s">
        <v>14</v>
      </c>
      <c r="B11" s="50">
        <v>15</v>
      </c>
      <c r="C11" s="49"/>
      <c r="D11" s="47"/>
      <c r="E11" s="49"/>
      <c r="F11" s="69" t="str">
        <f>IFERROR(VLOOKUP(D11,'Waardering categorieën'!A:B,2,FALSE)*B11,"n.t.b.")</f>
        <v>n.t.b.</v>
      </c>
    </row>
    <row r="12" spans="1:6" ht="63.75" thickBot="1">
      <c r="A12" s="104" t="s">
        <v>15</v>
      </c>
      <c r="B12" s="47">
        <v>15</v>
      </c>
      <c r="C12" s="51"/>
      <c r="D12" s="47"/>
      <c r="E12" s="54"/>
      <c r="F12" s="69"/>
    </row>
    <row r="13" spans="1:6" ht="47.25" customHeight="1" thickBot="1">
      <c r="A13" s="104" t="s">
        <v>16</v>
      </c>
      <c r="B13" s="47">
        <v>10</v>
      </c>
      <c r="C13" s="49"/>
      <c r="D13" s="47"/>
      <c r="E13" s="49"/>
      <c r="F13" s="69" t="str">
        <f>IFERROR(VLOOKUP(D13,'Waardering categorieën'!A:B,2,FALSE)*B13,"n.t.b.")</f>
        <v>n.t.b.</v>
      </c>
    </row>
    <row r="14" spans="1:6" ht="32.25" thickBot="1">
      <c r="A14" s="104" t="s">
        <v>17</v>
      </c>
      <c r="B14" s="55">
        <v>10</v>
      </c>
      <c r="C14" s="56"/>
      <c r="D14" s="55"/>
      <c r="E14" s="56"/>
      <c r="F14" s="73" t="str">
        <f>IFERROR(VLOOKUP(D14,'Waardering categorieën'!A:B,2,FALSE)*B14,"n.t.b.")</f>
        <v>n.t.b.</v>
      </c>
    </row>
    <row r="15" spans="1:6" ht="94.5" customHeight="1" thickBot="1">
      <c r="A15" s="104" t="s">
        <v>18</v>
      </c>
      <c r="B15" s="47">
        <v>10</v>
      </c>
      <c r="C15" s="49"/>
      <c r="D15" s="47"/>
      <c r="E15" s="49"/>
      <c r="F15" s="71" t="str">
        <f>IFERROR(VLOOKUP(D15,'Waardering categorieën'!A:B,2,FALSE)*B15,"n.t.b.")</f>
        <v>n.t.b.</v>
      </c>
    </row>
    <row r="16" spans="1:6" ht="94.5" customHeight="1" thickBot="1">
      <c r="A16" s="104" t="s">
        <v>19</v>
      </c>
      <c r="B16" s="48">
        <v>8</v>
      </c>
      <c r="C16" s="49"/>
      <c r="D16" s="48"/>
      <c r="E16" s="54"/>
      <c r="F16" s="69" t="str">
        <f>IFERROR(VLOOKUP(D16,'Waardering categorieën'!A:B,2,FALSE)*B16,"n.t.b.")</f>
        <v>n.t.b.</v>
      </c>
    </row>
    <row r="17" spans="1:6" ht="63" customHeight="1" thickBot="1">
      <c r="A17" s="104" t="s">
        <v>20</v>
      </c>
      <c r="B17" s="47">
        <v>8</v>
      </c>
      <c r="C17" s="51"/>
      <c r="D17" s="47"/>
      <c r="E17" s="51"/>
      <c r="F17" s="71" t="str">
        <f>IFERROR(VLOOKUP(D17,'Waardering categorieën'!A:B,2,FALSE)*B17,"n.t.b.")</f>
        <v>n.t.b.</v>
      </c>
    </row>
    <row r="18" spans="1:6" ht="16.5" thickBot="1">
      <c r="A18" s="104" t="s">
        <v>21</v>
      </c>
      <c r="B18" s="47">
        <v>8</v>
      </c>
      <c r="C18" s="51"/>
      <c r="D18" s="47"/>
      <c r="E18" s="51"/>
      <c r="F18" s="71" t="str">
        <f>IFERROR(VLOOKUP(D18,'Waardering categorieën'!A:B,2,FALSE)*B18,"n.t.b.")</f>
        <v>n.t.b.</v>
      </c>
    </row>
    <row r="19" spans="1:6" ht="32.25" thickBot="1">
      <c r="A19" s="104" t="s">
        <v>22</v>
      </c>
      <c r="B19" s="47">
        <v>5</v>
      </c>
      <c r="C19" s="51"/>
      <c r="D19" s="47"/>
      <c r="E19" s="51"/>
      <c r="F19" s="71" t="str">
        <f>IFERROR(VLOOKUP(D19,'Waardering categorieën'!A:B,2,FALSE)*B19,"n.t.b.")</f>
        <v>n.t.b.</v>
      </c>
    </row>
    <row r="20" spans="1:6" ht="299.25" customHeight="1">
      <c r="A20" s="74" t="s">
        <v>23</v>
      </c>
      <c r="B20" s="47">
        <v>5</v>
      </c>
      <c r="C20" s="51"/>
      <c r="D20" s="47"/>
      <c r="E20" s="51"/>
      <c r="F20" s="71" t="str">
        <f>IFERROR(VLOOKUP(D20,'Waardering categorieën'!A:B,2,FALSE)*B20,"n.t.b.")</f>
        <v>n.t.b.</v>
      </c>
    </row>
    <row r="21" spans="1:6" ht="63" customHeight="1" thickBot="1">
      <c r="A21" s="104" t="s">
        <v>24</v>
      </c>
      <c r="B21" s="47">
        <v>5</v>
      </c>
      <c r="C21" s="51"/>
      <c r="D21" s="47"/>
      <c r="E21" s="51"/>
      <c r="F21" s="71" t="str">
        <f>IFERROR(VLOOKUP(D21,'Waardering categorieën'!A:B,2,FALSE)*B21,"n.t.b.")</f>
        <v>n.t.b.</v>
      </c>
    </row>
    <row r="22" spans="1:6" ht="78.75" customHeight="1" thickBot="1">
      <c r="A22" s="104" t="s">
        <v>25</v>
      </c>
      <c r="B22" s="47">
        <v>5</v>
      </c>
      <c r="C22" s="51"/>
      <c r="D22" s="47"/>
      <c r="E22" s="51"/>
      <c r="F22" s="71" t="str">
        <f>IFERROR(VLOOKUP(D22,'Waardering categorieën'!A:B,2,FALSE)*B22,"n.t.b.")</f>
        <v>n.t.b.</v>
      </c>
    </row>
    <row r="23" spans="1:6" ht="242.25" customHeight="1" thickBot="1">
      <c r="A23" s="104" t="s">
        <v>26</v>
      </c>
      <c r="B23" s="47">
        <v>2</v>
      </c>
      <c r="C23" s="51"/>
      <c r="D23" s="47"/>
      <c r="E23" s="51"/>
      <c r="F23" s="71" t="str">
        <f>IFERROR(VLOOKUP(D23,'Waardering categorieën'!A:B,2,FALSE)*B23,"n.t.b.")</f>
        <v>n.t.b.</v>
      </c>
    </row>
    <row r="24" spans="1:6" ht="78.75" customHeight="1" thickBot="1">
      <c r="A24" s="104" t="s">
        <v>27</v>
      </c>
      <c r="B24" s="47">
        <v>2</v>
      </c>
      <c r="C24" s="51"/>
      <c r="D24" s="47"/>
      <c r="E24" s="51"/>
      <c r="F24" s="71" t="str">
        <f>IFERROR(VLOOKUP(D24,'Waardering categorieën'!A:B,2,FALSE)*B24,"n.t.b.")</f>
        <v>n.t.b.</v>
      </c>
    </row>
    <row r="25" spans="1:6" ht="268.5" customHeight="1" thickBot="1">
      <c r="A25" s="104" t="s">
        <v>28</v>
      </c>
      <c r="B25" s="47">
        <v>2</v>
      </c>
      <c r="C25" s="51"/>
      <c r="D25" s="47"/>
      <c r="E25" s="51"/>
      <c r="F25" s="71" t="str">
        <f>IFERROR(VLOOKUP(D25,'Waardering categorieën'!A:B,2,FALSE)*B25,"n.t.b.")</f>
        <v>n.t.b.</v>
      </c>
    </row>
    <row r="26" spans="1:6" ht="16.5" thickBot="1">
      <c r="A26" s="39" t="s">
        <v>29</v>
      </c>
      <c r="B26" s="59"/>
      <c r="C26" s="59"/>
      <c r="D26" s="59"/>
      <c r="E26" s="60"/>
      <c r="F26" s="61"/>
    </row>
    <row r="27" spans="1:6" ht="15.75">
      <c r="A27" s="112" t="s">
        <v>30</v>
      </c>
      <c r="B27" s="113"/>
      <c r="C27" s="113"/>
      <c r="D27" s="113"/>
      <c r="E27" s="113"/>
      <c r="F27" s="114"/>
    </row>
    <row r="28" spans="1:6" ht="15.75">
      <c r="A28" s="109" t="s">
        <v>31</v>
      </c>
      <c r="B28" s="110"/>
      <c r="C28" s="110"/>
      <c r="D28" s="110"/>
      <c r="E28" s="110"/>
      <c r="F28" s="111"/>
    </row>
    <row r="29" spans="1:6" ht="78.75" customHeight="1">
      <c r="A29" s="75" t="s">
        <v>32</v>
      </c>
      <c r="B29" s="53">
        <v>60</v>
      </c>
      <c r="C29" s="54" t="s">
        <v>33</v>
      </c>
      <c r="D29" s="48"/>
      <c r="E29" s="54"/>
      <c r="F29" s="69" t="str">
        <f>IFERROR(VLOOKUP(D29,'Waardering categorieën'!A:B,2,FALSE)*B29,"n.t.b.")</f>
        <v>n.t.b.</v>
      </c>
    </row>
    <row r="30" spans="1:6" ht="63">
      <c r="A30" s="72" t="s">
        <v>34</v>
      </c>
      <c r="B30" s="52">
        <v>15</v>
      </c>
      <c r="C30" s="51" t="s">
        <v>33</v>
      </c>
      <c r="D30" s="47"/>
      <c r="E30" s="51"/>
      <c r="F30" s="71" t="str">
        <f>IFERROR(VLOOKUP(D30,'Waardering categorieën'!A:B,2,FALSE)*B30,"n.t.b.")</f>
        <v>n.t.b.</v>
      </c>
    </row>
    <row r="31" spans="1:6" ht="47.25">
      <c r="A31" s="70" t="s">
        <v>35</v>
      </c>
      <c r="B31" s="52">
        <v>15</v>
      </c>
      <c r="C31" s="51" t="s">
        <v>33</v>
      </c>
      <c r="D31" s="47"/>
      <c r="E31" s="51"/>
      <c r="F31" s="71" t="str">
        <f>IFERROR(VLOOKUP(D31,'Waardering categorieën'!A:B,2,FALSE)*B31,"n.t.b.")</f>
        <v>n.t.b.</v>
      </c>
    </row>
    <row r="32" spans="1:6" ht="31.5">
      <c r="A32" s="70" t="s">
        <v>36</v>
      </c>
      <c r="B32" s="52">
        <v>15</v>
      </c>
      <c r="C32" s="51" t="s">
        <v>33</v>
      </c>
      <c r="D32" s="47"/>
      <c r="E32" s="51"/>
      <c r="F32" s="71" t="str">
        <f>IFERROR(VLOOKUP(D32,'Waardering categorieën'!A:B,2,FALSE)*B32,"n.t.b.")</f>
        <v>n.t.b.</v>
      </c>
    </row>
    <row r="33" spans="1:6" ht="16.5" thickBot="1">
      <c r="A33" s="70" t="s">
        <v>37</v>
      </c>
      <c r="B33" s="52">
        <v>15</v>
      </c>
      <c r="C33" s="51" t="s">
        <v>33</v>
      </c>
      <c r="D33" s="47"/>
      <c r="E33" s="51"/>
      <c r="F33" s="71" t="str">
        <f>IFERROR(VLOOKUP(D33,'Waardering categorieën'!A:B,2,FALSE)*B33,"n.t.b.")</f>
        <v>n.t.b.</v>
      </c>
    </row>
    <row r="34" spans="1:6" ht="16.5" thickBot="1">
      <c r="A34" s="39" t="s">
        <v>29</v>
      </c>
      <c r="B34" s="59"/>
      <c r="C34" s="59"/>
      <c r="D34" s="59"/>
      <c r="E34" s="60"/>
      <c r="F34" s="61"/>
    </row>
    <row r="35" spans="1:6" ht="15.75">
      <c r="A35" s="112" t="s">
        <v>38</v>
      </c>
      <c r="B35" s="113"/>
      <c r="C35" s="113"/>
      <c r="D35" s="113"/>
      <c r="E35" s="113"/>
      <c r="F35" s="114"/>
    </row>
    <row r="36" spans="1:6" ht="15.75">
      <c r="A36" s="109" t="s">
        <v>39</v>
      </c>
      <c r="B36" s="110"/>
      <c r="C36" s="110"/>
      <c r="D36" s="110"/>
      <c r="E36" s="110"/>
      <c r="F36" s="111"/>
    </row>
    <row r="37" spans="1:6" ht="15.75">
      <c r="A37" s="74" t="s">
        <v>40</v>
      </c>
      <c r="B37" s="47">
        <v>25</v>
      </c>
      <c r="C37" s="57" t="s">
        <v>41</v>
      </c>
      <c r="D37" s="58"/>
      <c r="E37" s="57"/>
      <c r="F37" s="71"/>
    </row>
    <row r="38" spans="1:6" ht="31.5">
      <c r="A38" s="74" t="s">
        <v>42</v>
      </c>
      <c r="B38" s="47">
        <v>25</v>
      </c>
      <c r="C38" s="57" t="s">
        <v>41</v>
      </c>
      <c r="D38" s="58"/>
      <c r="E38" s="57"/>
      <c r="F38" s="71"/>
    </row>
    <row r="39" spans="1:6" ht="31.5">
      <c r="A39" s="74" t="s">
        <v>43</v>
      </c>
      <c r="B39" s="47">
        <v>75</v>
      </c>
      <c r="C39" s="57" t="s">
        <v>41</v>
      </c>
      <c r="D39" s="58"/>
      <c r="E39" s="57"/>
      <c r="F39" s="71"/>
    </row>
    <row r="40" spans="1:6" ht="16.5" thickBot="1">
      <c r="A40" s="74" t="s">
        <v>44</v>
      </c>
      <c r="B40" s="47">
        <v>25</v>
      </c>
      <c r="C40" s="57" t="s">
        <v>41</v>
      </c>
      <c r="D40" s="58"/>
      <c r="E40" s="57"/>
      <c r="F40" s="71"/>
    </row>
    <row r="41" spans="1:6" ht="16.5" thickBot="1">
      <c r="A41" s="39" t="s">
        <v>29</v>
      </c>
      <c r="B41" s="59"/>
      <c r="C41" s="59"/>
      <c r="D41" s="59"/>
      <c r="E41" s="60"/>
      <c r="F41" s="61"/>
    </row>
    <row r="42" spans="1:6" ht="16.5" thickBot="1">
      <c r="A42" s="76" t="s">
        <v>45</v>
      </c>
      <c r="B42" s="77"/>
      <c r="C42" s="77"/>
      <c r="D42" s="77"/>
      <c r="E42" s="77"/>
      <c r="F42" s="78"/>
    </row>
  </sheetData>
  <autoFilter ref="A2:F2" xr:uid="{00000000-0009-0000-0000-000000000000}">
    <sortState xmlns:xlrd2="http://schemas.microsoft.com/office/spreadsheetml/2017/richdata2" ref="A3:F29">
      <sortCondition descending="1" ref="B2"/>
    </sortState>
  </autoFilter>
  <mergeCells count="4">
    <mergeCell ref="A36:F36"/>
    <mergeCell ref="A27:F27"/>
    <mergeCell ref="A28:F28"/>
    <mergeCell ref="A35:F3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'Waardering categorieën'!$A$7:$A$11</xm:f>
          </x14:formula1>
          <xm:sqref>D12 D37:D40 D15 D29:D33</xm:sqref>
        </x14:dataValidation>
        <x14:dataValidation type="list" allowBlank="1" showInputMessage="1" showErrorMessage="1" xr:uid="{00000000-0002-0000-0000-000001000000}">
          <x14:formula1>
            <xm:f>'Waardering categorieën'!$A$1:$A$2</xm:f>
          </x14:formula1>
          <xm:sqref>D23:D24 D13:D14 D18:D19</xm:sqref>
        </x14:dataValidation>
        <x14:dataValidation type="list" allowBlank="1" showInputMessage="1" showErrorMessage="1" xr:uid="{00000000-0002-0000-0000-000002000000}">
          <x14:formula1>
            <xm:f>'Waardering categorieën'!$A$7:$A$12</xm:f>
          </x14:formula1>
          <xm:sqref>D34 D20:D22 D16:D17 D41 D25:D26 D6:D10</xm:sqref>
        </x14:dataValidation>
        <x14:dataValidation type="list" allowBlank="1" showInputMessage="1" showErrorMessage="1" xr:uid="{00000000-0002-0000-0000-000003000000}">
          <x14:formula1>
            <xm:f>'Waardering categorieën'!$A$4:$A$5</xm:f>
          </x14:formula1>
          <xm:sqre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workbookViewId="0">
      <selection activeCell="D7" sqref="D7"/>
    </sheetView>
  </sheetViews>
  <sheetFormatPr defaultColWidth="9.140625" defaultRowHeight="15"/>
  <cols>
    <col min="1" max="1" width="53.140625" customWidth="1"/>
    <col min="2" max="2" width="12.5703125" bestFit="1" customWidth="1"/>
    <col min="3" max="3" width="12.5703125" hidden="1" customWidth="1"/>
    <col min="4" max="4" width="18" bestFit="1" customWidth="1"/>
    <col min="5" max="5" width="58.140625" customWidth="1"/>
    <col min="6" max="6" width="17" customWidth="1"/>
  </cols>
  <sheetData>
    <row r="1" spans="1:6" ht="24" thickBot="1">
      <c r="A1" s="28" t="s">
        <v>46</v>
      </c>
      <c r="B1" t="s">
        <v>47</v>
      </c>
    </row>
    <row r="2" spans="1:6" ht="30.75" thickBot="1">
      <c r="A2" s="79" t="s">
        <v>1</v>
      </c>
      <c r="B2" s="80" t="s">
        <v>2</v>
      </c>
      <c r="C2" s="80"/>
      <c r="D2" s="81" t="s">
        <v>4</v>
      </c>
      <c r="E2" s="81" t="s">
        <v>5</v>
      </c>
      <c r="F2" s="82" t="s">
        <v>6</v>
      </c>
    </row>
    <row r="3" spans="1:6" ht="60.75" thickBot="1">
      <c r="A3" s="83" t="s">
        <v>48</v>
      </c>
      <c r="B3" s="31"/>
      <c r="C3" s="31"/>
      <c r="D3" s="32"/>
      <c r="E3" s="32"/>
      <c r="F3" s="84"/>
    </row>
    <row r="4" spans="1:6" ht="15.75">
      <c r="A4" s="85" t="s">
        <v>49</v>
      </c>
      <c r="B4" s="30">
        <v>35</v>
      </c>
      <c r="C4" s="30" t="s">
        <v>50</v>
      </c>
      <c r="D4" s="24"/>
      <c r="E4" s="29"/>
      <c r="F4" s="86" t="str">
        <f>IFERROR(VLOOKUP(D4,'Waardering categorieën'!A:B,2,FALSE)*B4,"n.t.b.")</f>
        <v>n.t.b.</v>
      </c>
    </row>
    <row r="5" spans="1:6" ht="31.5">
      <c r="A5" s="85" t="s">
        <v>51</v>
      </c>
      <c r="B5" s="24">
        <v>15</v>
      </c>
      <c r="C5" s="24" t="s">
        <v>52</v>
      </c>
      <c r="D5" s="24"/>
      <c r="E5" s="25"/>
      <c r="F5" s="87" t="str">
        <f>IFERROR(VLOOKUP(D5,'Waardering categorieën'!A:B,2,FALSE)*B5,"n.t.b.")</f>
        <v>n.t.b.</v>
      </c>
    </row>
    <row r="6" spans="1:6" ht="15.75">
      <c r="A6" s="85" t="s">
        <v>53</v>
      </c>
      <c r="B6" s="24">
        <v>25</v>
      </c>
      <c r="C6" s="24" t="s">
        <v>50</v>
      </c>
      <c r="D6" s="24"/>
      <c r="E6" s="25"/>
      <c r="F6" s="87" t="str">
        <f>IFERROR(VLOOKUP(D6,'Waardering categorieën'!A:B,2,FALSE)*B6,"n.t.b.")</f>
        <v>n.t.b.</v>
      </c>
    </row>
    <row r="7" spans="1:6" ht="31.5">
      <c r="A7" s="85" t="s">
        <v>54</v>
      </c>
      <c r="B7" s="24">
        <v>5</v>
      </c>
      <c r="C7" s="24" t="s">
        <v>55</v>
      </c>
      <c r="D7" s="24"/>
      <c r="E7" s="25"/>
      <c r="F7" s="87" t="str">
        <f>IFERROR(VLOOKUP(D7,'Waardering categorieën'!A:B,2,FALSE)*B7,"n.t.b.")</f>
        <v>n.t.b.</v>
      </c>
    </row>
    <row r="8" spans="1:6" ht="15.75">
      <c r="A8" s="85" t="s">
        <v>56</v>
      </c>
      <c r="B8" s="24">
        <v>5</v>
      </c>
      <c r="C8" s="24" t="s">
        <v>55</v>
      </c>
      <c r="D8" s="24"/>
      <c r="E8" s="25"/>
      <c r="F8" s="87" t="str">
        <f>IFERROR(VLOOKUP(D8,'Waardering categorieën'!A:B,2,FALSE)*B8,"n.t.b.")</f>
        <v>n.t.b.</v>
      </c>
    </row>
    <row r="9" spans="1:6" ht="15.75">
      <c r="A9" s="85" t="s">
        <v>57</v>
      </c>
      <c r="B9" s="24">
        <v>20</v>
      </c>
      <c r="C9" s="24" t="s">
        <v>50</v>
      </c>
      <c r="D9" s="24"/>
      <c r="E9" s="25"/>
      <c r="F9" s="87" t="str">
        <f>IFERROR(VLOOKUP(D9,'Waardering categorieën'!A:B,2,FALSE)*B9,"n.t.b.")</f>
        <v>n.t.b.</v>
      </c>
    </row>
    <row r="10" spans="1:6" ht="31.5">
      <c r="A10" s="85" t="s">
        <v>58</v>
      </c>
      <c r="B10" s="24">
        <v>5</v>
      </c>
      <c r="C10" s="24" t="s">
        <v>55</v>
      </c>
      <c r="D10" s="24"/>
      <c r="E10" s="25"/>
      <c r="F10" s="87" t="str">
        <f>IFERROR(VLOOKUP(D10,'Waardering categorieën'!A:B,2,FALSE)*B10,"n.t.b.")</f>
        <v>n.t.b.</v>
      </c>
    </row>
    <row r="11" spans="1:6" ht="31.5">
      <c r="A11" s="85" t="s">
        <v>59</v>
      </c>
      <c r="B11" s="24">
        <v>25</v>
      </c>
      <c r="C11" s="24" t="s">
        <v>50</v>
      </c>
      <c r="D11" s="24"/>
      <c r="E11" s="25"/>
      <c r="F11" s="87" t="str">
        <f>IFERROR(VLOOKUP(D11,'Waardering categorieën'!A:B,2,FALSE)*B11,"n.t.b.")</f>
        <v>n.t.b.</v>
      </c>
    </row>
    <row r="12" spans="1:6" ht="15.75">
      <c r="A12" s="85" t="s">
        <v>60</v>
      </c>
      <c r="B12" s="24">
        <v>5</v>
      </c>
      <c r="C12" s="24" t="s">
        <v>61</v>
      </c>
      <c r="D12" s="24"/>
      <c r="E12" s="25"/>
      <c r="F12" s="87" t="str">
        <f>IFERROR(VLOOKUP(D12,'Waardering categorieën'!A:B,2,FALSE)*B12,"n.t.b.")</f>
        <v>n.t.b.</v>
      </c>
    </row>
    <row r="13" spans="1:6" ht="15.75">
      <c r="A13" s="85" t="s">
        <v>62</v>
      </c>
      <c r="B13" s="24">
        <v>5</v>
      </c>
      <c r="C13" s="24" t="s">
        <v>55</v>
      </c>
      <c r="D13" s="24"/>
      <c r="E13" s="25"/>
      <c r="F13" s="87" t="str">
        <f>IFERROR(VLOOKUP(D13,'Waardering categorieën'!A:B,2,FALSE)*B13,"n.t.b.")</f>
        <v>n.t.b.</v>
      </c>
    </row>
    <row r="14" spans="1:6" ht="31.5">
      <c r="A14" s="85" t="s">
        <v>63</v>
      </c>
      <c r="B14" s="24">
        <v>15</v>
      </c>
      <c r="C14" s="24" t="s">
        <v>52</v>
      </c>
      <c r="D14" s="24"/>
      <c r="E14" s="25"/>
      <c r="F14" s="87" t="str">
        <f>IFERROR(VLOOKUP(D14,'Waardering categorieën'!A:B,2,FALSE)*B14,"n.t.b.")</f>
        <v>n.t.b.</v>
      </c>
    </row>
    <row r="15" spans="1:6" ht="31.5">
      <c r="A15" s="85" t="s">
        <v>64</v>
      </c>
      <c r="B15" s="24">
        <v>25</v>
      </c>
      <c r="C15" s="24" t="s">
        <v>50</v>
      </c>
      <c r="D15" s="24"/>
      <c r="E15" s="25"/>
      <c r="F15" s="87" t="str">
        <f>IFERROR(VLOOKUP(D15,'Waardering categorieën'!A:B,2,FALSE)*B15,"n.t.b.")</f>
        <v>n.t.b.</v>
      </c>
    </row>
    <row r="16" spans="1:6" ht="47.25">
      <c r="A16" s="88" t="s">
        <v>65</v>
      </c>
      <c r="B16" s="24">
        <v>25</v>
      </c>
      <c r="C16" s="24" t="s">
        <v>50</v>
      </c>
      <c r="D16" s="24"/>
      <c r="E16" s="25"/>
      <c r="F16" s="87" t="str">
        <f>IFERROR(VLOOKUP(D16,'Waardering categorieën'!A:B,2,FALSE)*B16,"n.t.b.")</f>
        <v>n.t.b.</v>
      </c>
    </row>
    <row r="17" spans="1:6" ht="31.5">
      <c r="A17" s="85" t="s">
        <v>66</v>
      </c>
      <c r="B17" s="24">
        <v>5</v>
      </c>
      <c r="C17" s="24" t="s">
        <v>55</v>
      </c>
      <c r="D17" s="24"/>
      <c r="E17" s="25"/>
      <c r="F17" s="87" t="str">
        <f>IFERROR(VLOOKUP(D17,'Waardering categorieën'!A:B,2,FALSE)*B17,"n.t.b.")</f>
        <v>n.t.b.</v>
      </c>
    </row>
    <row r="18" spans="1:6" ht="31.5">
      <c r="A18" s="85" t="s">
        <v>67</v>
      </c>
      <c r="B18" s="24">
        <v>10</v>
      </c>
      <c r="C18" s="24" t="s">
        <v>52</v>
      </c>
      <c r="D18" s="24"/>
      <c r="E18" s="25"/>
      <c r="F18" s="87" t="str">
        <f>IFERROR(VLOOKUP(D18,'Waardering categorieën'!A:B,2,FALSE)*B18,"n.t.b.")</f>
        <v>n.t.b.</v>
      </c>
    </row>
    <row r="19" spans="1:6" ht="16.5" thickBot="1">
      <c r="A19" s="89" t="s">
        <v>68</v>
      </c>
      <c r="B19" s="26">
        <v>25</v>
      </c>
      <c r="C19" s="35" t="s">
        <v>50</v>
      </c>
      <c r="D19" s="26"/>
      <c r="E19" s="36"/>
      <c r="F19" s="90" t="str">
        <f>IFERROR(VLOOKUP(D19,'Waardering categorieën'!A:B,2,FALSE)*B19,"n.t.b.")</f>
        <v>n.t.b.</v>
      </c>
    </row>
    <row r="20" spans="1:6" ht="16.5" thickBot="1">
      <c r="A20" s="39" t="s">
        <v>29</v>
      </c>
      <c r="B20" s="40"/>
      <c r="C20" s="40"/>
      <c r="D20" s="40"/>
      <c r="E20" s="41"/>
      <c r="F20" s="42"/>
    </row>
    <row r="21" spans="1:6" ht="28.5" customHeight="1">
      <c r="A21" s="91" t="s">
        <v>69</v>
      </c>
      <c r="B21" s="37"/>
      <c r="C21" s="37"/>
      <c r="D21" s="38"/>
      <c r="E21" s="38"/>
      <c r="F21" s="92"/>
    </row>
    <row r="22" spans="1:6" ht="28.5" customHeight="1">
      <c r="A22" s="93" t="s">
        <v>70</v>
      </c>
      <c r="B22" s="33">
        <v>20</v>
      </c>
      <c r="C22" s="33"/>
      <c r="D22" s="34"/>
      <c r="E22" s="34"/>
      <c r="F22" s="94" t="e">
        <f>AVERAGE(F23:F25)*B22</f>
        <v>#DIV/0!</v>
      </c>
    </row>
    <row r="23" spans="1:6" ht="60">
      <c r="A23" s="95" t="s">
        <v>71</v>
      </c>
      <c r="B23" s="30"/>
      <c r="C23" s="30"/>
      <c r="D23" s="30"/>
      <c r="E23" s="29"/>
      <c r="F23" s="96" t="str">
        <f>IFERROR(VLOOKUP(D23,'Waardering categorieën'!A:B,2,FALSE),"n.t.b.")</f>
        <v>n.t.b.</v>
      </c>
    </row>
    <row r="24" spans="1:6" ht="90">
      <c r="A24" s="97" t="s">
        <v>72</v>
      </c>
      <c r="B24" s="24"/>
      <c r="C24" s="24"/>
      <c r="D24" s="24"/>
      <c r="E24" s="25"/>
      <c r="F24" s="96" t="str">
        <f>IFERROR(VLOOKUP(D24,'Waardering categorieën'!A:B,2,FALSE),"n.t.b.")</f>
        <v>n.t.b.</v>
      </c>
    </row>
    <row r="25" spans="1:6" ht="45">
      <c r="A25" s="98" t="s">
        <v>73</v>
      </c>
      <c r="B25" s="26"/>
      <c r="C25" s="26"/>
      <c r="D25" s="24"/>
      <c r="E25" s="27"/>
      <c r="F25" s="99" t="str">
        <f>IFERROR(VLOOKUP(D25,'Waardering categorieën'!A:B,2,FALSE),"n.t.b.")</f>
        <v>n.t.b.</v>
      </c>
    </row>
    <row r="26" spans="1:6" ht="28.5" customHeight="1">
      <c r="A26" s="93" t="s">
        <v>74</v>
      </c>
      <c r="B26" s="33">
        <v>15</v>
      </c>
      <c r="C26" s="33"/>
      <c r="D26" s="34"/>
      <c r="E26" s="34"/>
      <c r="F26" s="94" t="e">
        <f>AVERAGE(F27:F30)*B26</f>
        <v>#DIV/0!</v>
      </c>
    </row>
    <row r="27" spans="1:6" ht="60">
      <c r="A27" s="95" t="s">
        <v>75</v>
      </c>
      <c r="B27" s="30"/>
      <c r="C27" s="30"/>
      <c r="D27" s="24"/>
      <c r="E27" s="29"/>
      <c r="F27" s="96" t="str">
        <f>IFERROR(VLOOKUP(D27,'Waardering categorieën'!A:B,2,FALSE),"n.t.b.")</f>
        <v>n.t.b.</v>
      </c>
    </row>
    <row r="28" spans="1:6" ht="60">
      <c r="A28" s="97" t="s">
        <v>76</v>
      </c>
      <c r="B28" s="24"/>
      <c r="C28" s="24"/>
      <c r="D28" s="24"/>
      <c r="E28" s="25"/>
      <c r="F28" s="96" t="str">
        <f>IFERROR(VLOOKUP(D28,'Waardering categorieën'!A:B,2,FALSE),"n.t.b.")</f>
        <v>n.t.b.</v>
      </c>
    </row>
    <row r="29" spans="1:6" ht="45">
      <c r="A29" s="97" t="s">
        <v>77</v>
      </c>
      <c r="B29" s="24"/>
      <c r="C29" s="24"/>
      <c r="D29" s="24"/>
      <c r="E29" s="25"/>
      <c r="F29" s="96" t="str">
        <f>IFERROR(VLOOKUP(D29,'Waardering categorieën'!A:B,2,FALSE),"n.t.b.")</f>
        <v>n.t.b.</v>
      </c>
    </row>
    <row r="30" spans="1:6" ht="75">
      <c r="A30" s="98" t="s">
        <v>78</v>
      </c>
      <c r="B30" s="26"/>
      <c r="C30" s="26"/>
      <c r="D30" s="24"/>
      <c r="E30" s="27"/>
      <c r="F30" s="99" t="str">
        <f>IFERROR(VLOOKUP(D30,'Waardering categorieën'!A:B,2,FALSE),"n.t.b.")</f>
        <v>n.t.b.</v>
      </c>
    </row>
    <row r="31" spans="1:6" ht="28.5" customHeight="1">
      <c r="A31" s="93" t="s">
        <v>79</v>
      </c>
      <c r="B31" s="33">
        <v>15</v>
      </c>
      <c r="C31" s="33"/>
      <c r="D31" s="34"/>
      <c r="E31" s="34"/>
      <c r="F31" s="94" t="e">
        <f>AVERAGE(F32:F34)*B31</f>
        <v>#DIV/0!</v>
      </c>
    </row>
    <row r="32" spans="1:6" ht="30">
      <c r="A32" s="95" t="s">
        <v>80</v>
      </c>
      <c r="B32" s="30"/>
      <c r="C32" s="30"/>
      <c r="D32" s="24"/>
      <c r="E32" s="29"/>
      <c r="F32" s="96" t="str">
        <f>IFERROR(VLOOKUP(D32,'Waardering categorieën'!A:B,2,FALSE),"n.t.b.")</f>
        <v>n.t.b.</v>
      </c>
    </row>
    <row r="33" spans="1:6" ht="30">
      <c r="A33" s="97" t="s">
        <v>81</v>
      </c>
      <c r="B33" s="24"/>
      <c r="C33" s="24"/>
      <c r="D33" s="24"/>
      <c r="E33" s="25"/>
      <c r="F33" s="96" t="str">
        <f>IFERROR(VLOOKUP(D33,'Waardering categorieën'!A:B,2,FALSE),"n.t.b.")</f>
        <v>n.t.b.</v>
      </c>
    </row>
    <row r="34" spans="1:6" ht="45" customHeight="1" thickBot="1">
      <c r="A34" s="98" t="s">
        <v>82</v>
      </c>
      <c r="B34" s="26"/>
      <c r="C34" s="26"/>
      <c r="D34" s="24"/>
      <c r="E34" s="27"/>
      <c r="F34" s="99" t="str">
        <f>IFERROR(VLOOKUP(D34,'Waardering categorieën'!A:B,2,FALSE),"n.t.b.")</f>
        <v>n.t.b.</v>
      </c>
    </row>
    <row r="35" spans="1:6" ht="16.5" thickBot="1">
      <c r="A35" s="39" t="s">
        <v>29</v>
      </c>
      <c r="B35" s="40"/>
      <c r="C35" s="40"/>
      <c r="D35" s="40"/>
      <c r="E35" s="41"/>
      <c r="F35" s="42"/>
    </row>
    <row r="36" spans="1:6" ht="15.75" thickBot="1">
      <c r="A36" s="100" t="s">
        <v>45</v>
      </c>
      <c r="B36" s="101">
        <f>SUM(B4:B19,B22,B26,B31)</f>
        <v>300</v>
      </c>
      <c r="C36" s="101"/>
      <c r="D36" s="101"/>
      <c r="E36" s="101"/>
      <c r="F36" s="102" t="e">
        <f>SUM(F4:F19,F22,F26,F31)</f>
        <v>#DIV/0!</v>
      </c>
    </row>
  </sheetData>
  <autoFilter ref="A2:F2" xr:uid="{00000000-0009-0000-0000-000001000000}">
    <sortState xmlns:xlrd2="http://schemas.microsoft.com/office/spreadsheetml/2017/richdata2" ref="A3:F29">
      <sortCondition descending="1" ref="B2"/>
    </sortState>
  </autoFilter>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'Waardering categorieën'!$A$7:$A$12</xm:f>
          </x14:formula1>
          <xm:sqref>D27:D30 D4:D20 D23:D25 D32:D35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workbookViewId="0">
      <selection activeCell="F14" sqref="F14"/>
    </sheetView>
  </sheetViews>
  <sheetFormatPr defaultRowHeight="15"/>
  <cols>
    <col min="1" max="1" width="12.5703125" bestFit="1" customWidth="1"/>
  </cols>
  <sheetData>
    <row r="1" spans="1:2">
      <c r="A1" t="s">
        <v>83</v>
      </c>
      <c r="B1" s="23">
        <v>1</v>
      </c>
    </row>
    <row r="2" spans="1:2">
      <c r="A2" t="s">
        <v>84</v>
      </c>
      <c r="B2">
        <v>0</v>
      </c>
    </row>
    <row r="4" spans="1:2">
      <c r="A4" t="s">
        <v>85</v>
      </c>
      <c r="B4" s="23">
        <v>1</v>
      </c>
    </row>
    <row r="5" spans="1:2">
      <c r="A5" t="s">
        <v>86</v>
      </c>
      <c r="B5" s="23">
        <v>0.5</v>
      </c>
    </row>
    <row r="7" spans="1:2">
      <c r="A7" t="s">
        <v>87</v>
      </c>
      <c r="B7" s="23">
        <v>1</v>
      </c>
    </row>
    <row r="8" spans="1:2">
      <c r="A8" t="s">
        <v>88</v>
      </c>
      <c r="B8" s="23">
        <v>0.6</v>
      </c>
    </row>
    <row r="9" spans="1:2">
      <c r="A9" t="s">
        <v>89</v>
      </c>
      <c r="B9" s="23">
        <v>0.4</v>
      </c>
    </row>
    <row r="10" spans="1:2">
      <c r="A10" t="s">
        <v>90</v>
      </c>
      <c r="B10" s="23">
        <v>0.2</v>
      </c>
    </row>
    <row r="11" spans="1:2">
      <c r="A11" t="s">
        <v>91</v>
      </c>
      <c r="B11" s="23">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3:G53"/>
  <sheetViews>
    <sheetView workbookViewId="0">
      <selection activeCell="B6" sqref="B6"/>
    </sheetView>
  </sheetViews>
  <sheetFormatPr defaultRowHeight="15"/>
  <cols>
    <col min="1" max="1" width="20.28515625" style="16" customWidth="1"/>
    <col min="2" max="2" width="95.7109375" style="2" customWidth="1"/>
    <col min="3" max="3" width="17.7109375" bestFit="1" customWidth="1"/>
    <col min="4" max="4" width="18.28515625" bestFit="1" customWidth="1"/>
    <col min="5" max="5" width="11.7109375" customWidth="1"/>
    <col min="6" max="6" width="12.5703125" bestFit="1" customWidth="1"/>
  </cols>
  <sheetData>
    <row r="3" spans="1:6" ht="45">
      <c r="A3" s="14" t="s">
        <v>92</v>
      </c>
      <c r="B3" s="13" t="s">
        <v>1</v>
      </c>
      <c r="C3" t="s">
        <v>93</v>
      </c>
      <c r="D3" t="s">
        <v>94</v>
      </c>
      <c r="E3" s="2" t="s">
        <v>95</v>
      </c>
      <c r="F3" s="2" t="s">
        <v>96</v>
      </c>
    </row>
    <row r="4" spans="1:6" ht="30" hidden="1">
      <c r="A4" s="115" t="s">
        <v>97</v>
      </c>
      <c r="B4" s="13" t="s">
        <v>98</v>
      </c>
      <c r="D4" t="s">
        <v>99</v>
      </c>
      <c r="F4">
        <v>0</v>
      </c>
    </row>
    <row r="5" spans="1:6" hidden="1">
      <c r="A5" s="116"/>
      <c r="B5" s="13" t="s">
        <v>100</v>
      </c>
      <c r="D5" t="s">
        <v>99</v>
      </c>
      <c r="F5">
        <v>5</v>
      </c>
    </row>
    <row r="6" spans="1:6" ht="30">
      <c r="A6" s="116"/>
      <c r="B6" s="13" t="s">
        <v>101</v>
      </c>
      <c r="C6" t="s">
        <v>99</v>
      </c>
      <c r="E6">
        <v>50</v>
      </c>
      <c r="F6">
        <v>10</v>
      </c>
    </row>
    <row r="7" spans="1:6" hidden="1">
      <c r="A7" s="116"/>
      <c r="B7" s="13" t="s">
        <v>102</v>
      </c>
      <c r="D7" t="s">
        <v>99</v>
      </c>
      <c r="F7">
        <v>2</v>
      </c>
    </row>
    <row r="8" spans="1:6" ht="30" hidden="1">
      <c r="A8" s="116"/>
      <c r="B8" s="13" t="s">
        <v>103</v>
      </c>
      <c r="D8" t="s">
        <v>99</v>
      </c>
      <c r="F8">
        <v>5</v>
      </c>
    </row>
    <row r="9" spans="1:6" s="19" customFormat="1" hidden="1">
      <c r="A9" s="116"/>
      <c r="B9" s="18"/>
    </row>
    <row r="10" spans="1:6" ht="45" hidden="1">
      <c r="A10" s="116"/>
      <c r="B10" s="13" t="s">
        <v>104</v>
      </c>
      <c r="D10" t="s">
        <v>99</v>
      </c>
      <c r="F10">
        <v>2</v>
      </c>
    </row>
    <row r="11" spans="1:6" ht="30">
      <c r="A11" s="116"/>
      <c r="B11" s="13" t="s">
        <v>105</v>
      </c>
      <c r="C11" t="s">
        <v>99</v>
      </c>
      <c r="E11">
        <v>100</v>
      </c>
      <c r="F11">
        <v>15</v>
      </c>
    </row>
    <row r="12" spans="1:6" ht="60">
      <c r="A12" s="116"/>
      <c r="B12" s="13" t="s">
        <v>106</v>
      </c>
      <c r="C12" t="s">
        <v>99</v>
      </c>
      <c r="E12">
        <v>125</v>
      </c>
      <c r="F12">
        <v>15</v>
      </c>
    </row>
    <row r="13" spans="1:6" ht="30">
      <c r="A13" s="116"/>
      <c r="B13" s="13" t="s">
        <v>107</v>
      </c>
      <c r="C13" t="s">
        <v>99</v>
      </c>
      <c r="E13">
        <v>50</v>
      </c>
      <c r="F13">
        <v>10</v>
      </c>
    </row>
    <row r="14" spans="1:6" hidden="1">
      <c r="A14" s="116"/>
      <c r="B14" s="13" t="s">
        <v>108</v>
      </c>
      <c r="D14" t="s">
        <v>99</v>
      </c>
      <c r="F14">
        <v>2</v>
      </c>
    </row>
    <row r="15" spans="1:6" ht="30">
      <c r="A15" s="116"/>
      <c r="B15" s="13" t="s">
        <v>109</v>
      </c>
      <c r="C15" t="s">
        <v>99</v>
      </c>
      <c r="E15">
        <v>125</v>
      </c>
      <c r="F15">
        <v>15</v>
      </c>
    </row>
    <row r="16" spans="1:6" ht="45">
      <c r="A16" s="116"/>
      <c r="B16" s="13" t="s">
        <v>110</v>
      </c>
      <c r="C16" t="s">
        <v>99</v>
      </c>
      <c r="E16">
        <v>50</v>
      </c>
      <c r="F16">
        <v>10</v>
      </c>
    </row>
    <row r="17" spans="1:7" ht="30" hidden="1">
      <c r="A17" s="116"/>
      <c r="B17" s="13" t="s">
        <v>111</v>
      </c>
      <c r="D17" t="s">
        <v>99</v>
      </c>
      <c r="F17">
        <v>8</v>
      </c>
    </row>
    <row r="18" spans="1:7" ht="45">
      <c r="A18" s="116"/>
      <c r="B18" s="13" t="s">
        <v>112</v>
      </c>
      <c r="C18" t="s">
        <v>99</v>
      </c>
      <c r="E18">
        <v>50</v>
      </c>
      <c r="F18">
        <v>10</v>
      </c>
    </row>
    <row r="19" spans="1:7" ht="210" hidden="1">
      <c r="A19" s="116"/>
      <c r="B19" s="13" t="s">
        <v>113</v>
      </c>
      <c r="D19" t="s">
        <v>99</v>
      </c>
      <c r="F19">
        <v>5</v>
      </c>
    </row>
    <row r="20" spans="1:7" hidden="1">
      <c r="A20" s="116"/>
      <c r="B20" s="17" t="s">
        <v>114</v>
      </c>
      <c r="D20" t="s">
        <v>99</v>
      </c>
      <c r="F20">
        <v>8</v>
      </c>
    </row>
    <row r="21" spans="1:7" ht="30" hidden="1">
      <c r="A21" s="116"/>
      <c r="B21" s="13" t="s">
        <v>115</v>
      </c>
      <c r="D21" t="s">
        <v>99</v>
      </c>
      <c r="F21">
        <v>8</v>
      </c>
    </row>
    <row r="22" spans="1:7" ht="30" hidden="1">
      <c r="A22" s="116"/>
      <c r="B22" s="13" t="s">
        <v>116</v>
      </c>
      <c r="D22" t="s">
        <v>99</v>
      </c>
      <c r="F22">
        <v>0</v>
      </c>
    </row>
    <row r="23" spans="1:7" hidden="1">
      <c r="A23" s="116"/>
      <c r="B23" s="13" t="s">
        <v>117</v>
      </c>
      <c r="D23" t="s">
        <v>99</v>
      </c>
      <c r="F23">
        <v>5</v>
      </c>
    </row>
    <row r="24" spans="1:7" ht="60">
      <c r="A24" s="117"/>
      <c r="B24" s="13" t="s">
        <v>118</v>
      </c>
      <c r="C24" t="s">
        <v>99</v>
      </c>
      <c r="E24">
        <v>150</v>
      </c>
      <c r="F24">
        <v>15</v>
      </c>
      <c r="G24" t="s">
        <v>119</v>
      </c>
    </row>
    <row r="25" spans="1:7" hidden="1">
      <c r="A25" s="15"/>
      <c r="B25" s="13" t="s">
        <v>120</v>
      </c>
    </row>
    <row r="26" spans="1:7" ht="30" hidden="1">
      <c r="A26" s="14" t="s">
        <v>121</v>
      </c>
      <c r="B26" s="13"/>
    </row>
    <row r="27" spans="1:7" ht="45" hidden="1">
      <c r="A27" s="115" t="s">
        <v>122</v>
      </c>
      <c r="B27" s="20" t="s">
        <v>71</v>
      </c>
      <c r="C27" t="s">
        <v>123</v>
      </c>
      <c r="F27">
        <v>20</v>
      </c>
    </row>
    <row r="28" spans="1:7" ht="63.75" hidden="1" customHeight="1">
      <c r="A28" s="116"/>
      <c r="B28" s="20" t="s">
        <v>72</v>
      </c>
    </row>
    <row r="29" spans="1:7" ht="30" hidden="1">
      <c r="A29" s="116"/>
      <c r="B29" s="20" t="s">
        <v>124</v>
      </c>
    </row>
    <row r="30" spans="1:7" ht="30" hidden="1">
      <c r="A30" s="116"/>
      <c r="B30" s="22" t="s">
        <v>75</v>
      </c>
      <c r="C30" t="s">
        <v>125</v>
      </c>
      <c r="F30">
        <v>15</v>
      </c>
    </row>
    <row r="31" spans="1:7" ht="30" hidden="1">
      <c r="A31" s="116"/>
      <c r="B31" s="22" t="s">
        <v>76</v>
      </c>
    </row>
    <row r="32" spans="1:7" ht="30" hidden="1">
      <c r="A32" s="116"/>
      <c r="B32" s="22" t="s">
        <v>77</v>
      </c>
    </row>
    <row r="33" spans="1:6" ht="45" hidden="1">
      <c r="A33" s="116"/>
      <c r="B33" s="22" t="s">
        <v>78</v>
      </c>
    </row>
    <row r="34" spans="1:6" ht="30" hidden="1">
      <c r="A34" s="116"/>
      <c r="B34" s="21" t="s">
        <v>126</v>
      </c>
      <c r="C34" t="s">
        <v>127</v>
      </c>
      <c r="F34">
        <v>15</v>
      </c>
    </row>
    <row r="35" spans="1:6" hidden="1">
      <c r="A35" s="116"/>
      <c r="B35" s="21" t="s">
        <v>128</v>
      </c>
    </row>
    <row r="36" spans="1:6" hidden="1">
      <c r="A36" s="116"/>
      <c r="B36" s="21" t="s">
        <v>82</v>
      </c>
    </row>
    <row r="37" spans="1:6" hidden="1">
      <c r="A37" s="14" t="s">
        <v>129</v>
      </c>
      <c r="B37" s="13"/>
    </row>
    <row r="38" spans="1:6" hidden="1">
      <c r="A38" s="115" t="s">
        <v>130</v>
      </c>
      <c r="B38" s="13" t="s">
        <v>131</v>
      </c>
    </row>
    <row r="39" spans="1:6" ht="30" hidden="1">
      <c r="A39" s="116"/>
      <c r="B39" s="13" t="s">
        <v>132</v>
      </c>
    </row>
    <row r="40" spans="1:6" ht="45" hidden="1">
      <c r="A40" s="116"/>
      <c r="B40" s="13" t="s">
        <v>133</v>
      </c>
    </row>
    <row r="41" spans="1:6" ht="45" hidden="1">
      <c r="A41" s="116"/>
      <c r="B41" s="13" t="s">
        <v>134</v>
      </c>
    </row>
    <row r="42" spans="1:6" ht="30" hidden="1">
      <c r="A42" s="116"/>
      <c r="B42" s="13" t="s">
        <v>135</v>
      </c>
    </row>
    <row r="43" spans="1:6" ht="150" hidden="1">
      <c r="A43" s="116"/>
      <c r="B43" s="13" t="s">
        <v>136</v>
      </c>
    </row>
    <row r="44" spans="1:6" ht="60" hidden="1">
      <c r="A44" s="116"/>
      <c r="B44" s="13" t="s">
        <v>137</v>
      </c>
    </row>
    <row r="45" spans="1:6" hidden="1">
      <c r="A45" s="117"/>
      <c r="B45" s="13" t="s">
        <v>138</v>
      </c>
    </row>
    <row r="46" spans="1:6" ht="30" hidden="1">
      <c r="A46" s="14" t="s">
        <v>139</v>
      </c>
      <c r="B46" s="13"/>
    </row>
    <row r="47" spans="1:6" ht="45" hidden="1">
      <c r="A47" s="115" t="s">
        <v>140</v>
      </c>
      <c r="B47" s="13" t="s">
        <v>141</v>
      </c>
    </row>
    <row r="48" spans="1:6" ht="105" hidden="1">
      <c r="A48" s="117"/>
      <c r="B48" s="13" t="s">
        <v>142</v>
      </c>
    </row>
    <row r="49" spans="1:6" hidden="1">
      <c r="A49" s="14" t="s">
        <v>143</v>
      </c>
      <c r="B49" s="13"/>
    </row>
    <row r="50" spans="1:6" hidden="1">
      <c r="A50" s="14" t="s">
        <v>144</v>
      </c>
      <c r="B50" s="13"/>
    </row>
    <row r="52" spans="1:6">
      <c r="E52">
        <f>SUM(E6:E24)</f>
        <v>700</v>
      </c>
    </row>
    <row r="53" spans="1:6">
      <c r="F53">
        <f>50/13</f>
        <v>3.8461538461538463</v>
      </c>
    </row>
  </sheetData>
  <autoFilter ref="A3:D50" xr:uid="{00000000-0009-0000-0000-000003000000}">
    <filterColumn colId="2">
      <filters>
        <filter val="x"/>
      </filters>
    </filterColumn>
  </autoFilter>
  <mergeCells count="4">
    <mergeCell ref="A38:A45"/>
    <mergeCell ref="A27:A36"/>
    <mergeCell ref="A47:A48"/>
    <mergeCell ref="A4:A24"/>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B50"/>
  <sheetViews>
    <sheetView topLeftCell="A2" workbookViewId="0">
      <selection activeCell="B14" sqref="B14"/>
    </sheetView>
  </sheetViews>
  <sheetFormatPr defaultRowHeight="15"/>
  <cols>
    <col min="1" max="1" width="50" bestFit="1" customWidth="1"/>
    <col min="2" max="2" width="100.7109375" style="2" customWidth="1"/>
  </cols>
  <sheetData>
    <row r="3" spans="1:2">
      <c r="A3" s="11" t="s">
        <v>92</v>
      </c>
      <c r="B3" s="12" t="s">
        <v>1</v>
      </c>
    </row>
    <row r="4" spans="1:2">
      <c r="A4" t="s">
        <v>130</v>
      </c>
      <c r="B4" s="2" t="s">
        <v>131</v>
      </c>
    </row>
    <row r="5" spans="1:2" ht="30">
      <c r="B5" s="2" t="s">
        <v>132</v>
      </c>
    </row>
    <row r="6" spans="1:2" ht="45">
      <c r="B6" s="2" t="s">
        <v>133</v>
      </c>
    </row>
    <row r="7" spans="1:2" ht="45">
      <c r="B7" s="2" t="s">
        <v>134</v>
      </c>
    </row>
    <row r="8" spans="1:2" ht="30">
      <c r="B8" s="2" t="s">
        <v>135</v>
      </c>
    </row>
    <row r="9" spans="1:2" ht="150">
      <c r="B9" s="2" t="s">
        <v>136</v>
      </c>
    </row>
    <row r="10" spans="1:2" ht="60">
      <c r="B10" s="2" t="s">
        <v>137</v>
      </c>
    </row>
    <row r="11" spans="1:2">
      <c r="B11" s="2" t="s">
        <v>138</v>
      </c>
    </row>
    <row r="12" spans="1:2">
      <c r="A12" t="s">
        <v>139</v>
      </c>
    </row>
    <row r="13" spans="1:2" ht="45">
      <c r="A13" t="s">
        <v>122</v>
      </c>
      <c r="B13" s="2" t="s">
        <v>71</v>
      </c>
    </row>
    <row r="14" spans="1:2" ht="30">
      <c r="B14" s="2" t="s">
        <v>76</v>
      </c>
    </row>
    <row r="15" spans="1:2" ht="30">
      <c r="B15" s="2" t="s">
        <v>145</v>
      </c>
    </row>
    <row r="16" spans="1:2" ht="45">
      <c r="B16" s="2" t="s">
        <v>78</v>
      </c>
    </row>
    <row r="17" spans="1:2" ht="30">
      <c r="B17" s="2" t="s">
        <v>126</v>
      </c>
    </row>
    <row r="18" spans="1:2" ht="30">
      <c r="B18" s="2" t="s">
        <v>75</v>
      </c>
    </row>
    <row r="19" spans="1:2">
      <c r="B19" s="2" t="s">
        <v>82</v>
      </c>
    </row>
    <row r="20" spans="1:2" ht="30">
      <c r="B20" s="2" t="s">
        <v>77</v>
      </c>
    </row>
    <row r="21" spans="1:2" ht="60">
      <c r="B21" s="2" t="s">
        <v>72</v>
      </c>
    </row>
    <row r="22" spans="1:2">
      <c r="B22" s="2" t="s">
        <v>146</v>
      </c>
    </row>
    <row r="23" spans="1:2">
      <c r="A23" t="s">
        <v>129</v>
      </c>
    </row>
    <row r="24" spans="1:2" ht="30">
      <c r="A24" t="s">
        <v>97</v>
      </c>
      <c r="B24" s="2" t="s">
        <v>98</v>
      </c>
    </row>
    <row r="25" spans="1:2">
      <c r="B25" s="2" t="s">
        <v>100</v>
      </c>
    </row>
    <row r="26" spans="1:2">
      <c r="B26" s="2" t="s">
        <v>147</v>
      </c>
    </row>
    <row r="27" spans="1:2">
      <c r="B27" s="2" t="s">
        <v>102</v>
      </c>
    </row>
    <row r="28" spans="1:2" ht="30">
      <c r="B28" s="2" t="s">
        <v>103</v>
      </c>
    </row>
    <row r="29" spans="1:2" ht="30">
      <c r="B29" s="2" t="s">
        <v>148</v>
      </c>
    </row>
    <row r="30" spans="1:2">
      <c r="B30" s="2" t="s">
        <v>149</v>
      </c>
    </row>
    <row r="31" spans="1:2" ht="45">
      <c r="B31" s="2" t="s">
        <v>104</v>
      </c>
    </row>
    <row r="32" spans="1:2">
      <c r="B32" s="2" t="s">
        <v>150</v>
      </c>
    </row>
    <row r="33" spans="1:2" ht="45">
      <c r="B33" s="2" t="s">
        <v>151</v>
      </c>
    </row>
    <row r="34" spans="1:2" ht="45">
      <c r="B34" s="2" t="s">
        <v>152</v>
      </c>
    </row>
    <row r="35" spans="1:2">
      <c r="B35" s="2" t="s">
        <v>153</v>
      </c>
    </row>
    <row r="36" spans="1:2">
      <c r="B36" s="2" t="s">
        <v>108</v>
      </c>
    </row>
    <row r="37" spans="1:2">
      <c r="B37" s="2" t="s">
        <v>154</v>
      </c>
    </row>
    <row r="38" spans="1:2" ht="30">
      <c r="B38" s="2" t="s">
        <v>75</v>
      </c>
    </row>
    <row r="39" spans="1:2" ht="30">
      <c r="B39" s="2" t="s">
        <v>111</v>
      </c>
    </row>
    <row r="40" spans="1:2" ht="30">
      <c r="B40" s="2" t="s">
        <v>155</v>
      </c>
    </row>
    <row r="41" spans="1:2" ht="195">
      <c r="B41" s="2" t="s">
        <v>113</v>
      </c>
    </row>
    <row r="42" spans="1:2">
      <c r="B42" s="2" t="s">
        <v>156</v>
      </c>
    </row>
    <row r="43" spans="1:2">
      <c r="B43" s="2" t="s">
        <v>157</v>
      </c>
    </row>
    <row r="44" spans="1:2" ht="30">
      <c r="B44" s="2" t="s">
        <v>116</v>
      </c>
    </row>
    <row r="45" spans="1:2">
      <c r="B45" s="2" t="s">
        <v>117</v>
      </c>
    </row>
    <row r="46" spans="1:2">
      <c r="A46" t="s">
        <v>121</v>
      </c>
    </row>
    <row r="47" spans="1:2" ht="45">
      <c r="A47" t="s">
        <v>140</v>
      </c>
      <c r="B47" s="2" t="s">
        <v>141</v>
      </c>
    </row>
    <row r="48" spans="1:2" ht="105">
      <c r="B48" s="2" t="s">
        <v>142</v>
      </c>
    </row>
    <row r="49" spans="1:1">
      <c r="A49" t="s">
        <v>143</v>
      </c>
    </row>
    <row r="50" spans="1:1">
      <c r="A50" t="s">
        <v>144</v>
      </c>
    </row>
  </sheetData>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3"/>
  <sheetViews>
    <sheetView topLeftCell="A11" workbookViewId="0">
      <selection activeCell="D12" sqref="D12"/>
    </sheetView>
  </sheetViews>
  <sheetFormatPr defaultRowHeight="15"/>
  <cols>
    <col min="1" max="1" width="18.85546875" style="2" customWidth="1"/>
    <col min="2" max="2" width="71.28515625" style="2" customWidth="1"/>
    <col min="3" max="3" width="25.7109375" style="2" bestFit="1" customWidth="1"/>
    <col min="4" max="4" width="33.7109375" style="2" customWidth="1"/>
    <col min="5" max="5" width="23" style="2" bestFit="1" customWidth="1"/>
    <col min="6" max="6" width="13.28515625" bestFit="1" customWidth="1"/>
  </cols>
  <sheetData>
    <row r="1" spans="1:9" ht="45">
      <c r="A1" s="2" t="s">
        <v>158</v>
      </c>
      <c r="B1" s="2" t="s">
        <v>1</v>
      </c>
      <c r="C1" s="2" t="s">
        <v>92</v>
      </c>
      <c r="D1" s="2" t="s">
        <v>159</v>
      </c>
      <c r="E1" s="2" t="s">
        <v>160</v>
      </c>
      <c r="F1" t="s">
        <v>161</v>
      </c>
      <c r="I1" s="2" t="s">
        <v>130</v>
      </c>
    </row>
    <row r="2" spans="1:9" ht="75">
      <c r="B2" s="2" t="s">
        <v>138</v>
      </c>
      <c r="C2" s="1" t="s">
        <v>130</v>
      </c>
      <c r="D2" s="2" t="s">
        <v>162</v>
      </c>
      <c r="E2" s="2" t="s">
        <v>163</v>
      </c>
      <c r="I2" s="4" t="s">
        <v>97</v>
      </c>
    </row>
    <row r="3" spans="1:9" ht="30">
      <c r="B3" s="2" t="s">
        <v>131</v>
      </c>
      <c r="C3" s="2" t="s">
        <v>130</v>
      </c>
      <c r="E3" s="2" t="s">
        <v>164</v>
      </c>
      <c r="I3" s="4" t="s">
        <v>122</v>
      </c>
    </row>
    <row r="4" spans="1:9" ht="45">
      <c r="B4" s="2" t="s">
        <v>132</v>
      </c>
      <c r="C4" s="2" t="s">
        <v>130</v>
      </c>
    </row>
    <row r="5" spans="1:9" ht="75">
      <c r="B5" s="2" t="s">
        <v>133</v>
      </c>
      <c r="C5" s="2" t="s">
        <v>130</v>
      </c>
      <c r="I5" t="s">
        <v>165</v>
      </c>
    </row>
    <row r="6" spans="1:9" ht="45">
      <c r="B6" s="2" t="s">
        <v>134</v>
      </c>
      <c r="C6" s="2" t="s">
        <v>130</v>
      </c>
      <c r="I6" t="s">
        <v>166</v>
      </c>
    </row>
    <row r="7" spans="1:9" ht="75">
      <c r="B7" s="2" t="s">
        <v>137</v>
      </c>
      <c r="C7" s="2" t="s">
        <v>130</v>
      </c>
      <c r="I7" t="s">
        <v>167</v>
      </c>
    </row>
    <row r="8" spans="1:9" ht="30">
      <c r="B8" s="2" t="s">
        <v>135</v>
      </c>
      <c r="C8" s="2" t="s">
        <v>130</v>
      </c>
      <c r="I8" t="s">
        <v>168</v>
      </c>
    </row>
    <row r="9" spans="1:9" ht="195">
      <c r="B9" s="2" t="s">
        <v>136</v>
      </c>
      <c r="C9" s="2" t="s">
        <v>130</v>
      </c>
      <c r="I9" t="s">
        <v>169</v>
      </c>
    </row>
    <row r="10" spans="1:9" ht="75">
      <c r="A10" s="2" t="s">
        <v>170</v>
      </c>
      <c r="B10" s="2" t="s">
        <v>145</v>
      </c>
      <c r="C10" s="2" t="s">
        <v>122</v>
      </c>
      <c r="D10" s="2" t="s">
        <v>171</v>
      </c>
      <c r="E10" s="2" t="s">
        <v>172</v>
      </c>
    </row>
    <row r="11" spans="1:9" ht="75">
      <c r="A11" s="2" t="s">
        <v>173</v>
      </c>
      <c r="B11" s="2" t="s">
        <v>78</v>
      </c>
      <c r="C11" s="2" t="s">
        <v>122</v>
      </c>
      <c r="D11" s="2" t="s">
        <v>171</v>
      </c>
      <c r="E11" s="2" t="s">
        <v>163</v>
      </c>
    </row>
    <row r="12" spans="1:9" ht="75">
      <c r="A12" s="2" t="s">
        <v>174</v>
      </c>
      <c r="B12" s="2" t="s">
        <v>76</v>
      </c>
      <c r="C12" s="2" t="s">
        <v>122</v>
      </c>
      <c r="D12" s="2" t="s">
        <v>171</v>
      </c>
      <c r="E12" s="2" t="s">
        <v>172</v>
      </c>
    </row>
    <row r="13" spans="1:9" ht="75">
      <c r="A13" s="2" t="s">
        <v>170</v>
      </c>
      <c r="B13" s="2" t="s">
        <v>82</v>
      </c>
      <c r="C13" s="2" t="s">
        <v>175</v>
      </c>
      <c r="D13" s="2" t="s">
        <v>171</v>
      </c>
      <c r="E13" s="2" t="s">
        <v>176</v>
      </c>
    </row>
    <row r="14" spans="1:9" ht="75">
      <c r="A14" s="2" t="s">
        <v>174</v>
      </c>
      <c r="B14" s="2" t="s">
        <v>72</v>
      </c>
      <c r="C14" s="2" t="s">
        <v>122</v>
      </c>
      <c r="D14" s="2" t="s">
        <v>177</v>
      </c>
      <c r="E14" s="2" t="s">
        <v>163</v>
      </c>
    </row>
    <row r="15" spans="1:9" ht="75">
      <c r="A15" s="2" t="s">
        <v>174</v>
      </c>
      <c r="B15" s="2" t="s">
        <v>71</v>
      </c>
      <c r="C15" s="2" t="s">
        <v>122</v>
      </c>
      <c r="D15" s="2" t="s">
        <v>162</v>
      </c>
      <c r="E15" s="2" t="s">
        <v>178</v>
      </c>
    </row>
    <row r="16" spans="1:9" ht="75">
      <c r="A16" s="2" t="s">
        <v>174</v>
      </c>
      <c r="B16" s="2" t="s">
        <v>146</v>
      </c>
      <c r="C16" s="2" t="s">
        <v>122</v>
      </c>
      <c r="D16" s="2" t="s">
        <v>162</v>
      </c>
      <c r="E16" s="2" t="s">
        <v>163</v>
      </c>
    </row>
    <row r="17" spans="1:5" ht="75">
      <c r="B17" s="5" t="s">
        <v>75</v>
      </c>
      <c r="C17" s="2" t="s">
        <v>122</v>
      </c>
      <c r="D17" s="2" t="s">
        <v>179</v>
      </c>
      <c r="E17" s="2" t="s">
        <v>164</v>
      </c>
    </row>
    <row r="18" spans="1:5" ht="75">
      <c r="B18" s="2" t="s">
        <v>77</v>
      </c>
      <c r="C18" s="2" t="s">
        <v>122</v>
      </c>
      <c r="D18" s="2" t="s">
        <v>179</v>
      </c>
      <c r="E18" s="2" t="s">
        <v>164</v>
      </c>
    </row>
    <row r="19" spans="1:5" ht="75">
      <c r="B19" s="2" t="s">
        <v>126</v>
      </c>
      <c r="C19" s="2" t="s">
        <v>122</v>
      </c>
      <c r="D19" s="2" t="s">
        <v>179</v>
      </c>
      <c r="E19" s="2" t="s">
        <v>180</v>
      </c>
    </row>
    <row r="20" spans="1:5" ht="30">
      <c r="A20" s="2" t="s">
        <v>173</v>
      </c>
      <c r="B20" s="1" t="s">
        <v>154</v>
      </c>
      <c r="C20" s="1" t="s">
        <v>97</v>
      </c>
      <c r="D20" s="2" t="s">
        <v>181</v>
      </c>
      <c r="E20" s="2" t="s">
        <v>166</v>
      </c>
    </row>
    <row r="21" spans="1:5" ht="30">
      <c r="A21" s="2" t="s">
        <v>170</v>
      </c>
      <c r="B21" s="1" t="s">
        <v>153</v>
      </c>
      <c r="C21" s="1" t="s">
        <v>97</v>
      </c>
      <c r="D21" s="2" t="s">
        <v>181</v>
      </c>
      <c r="E21" s="2" t="s">
        <v>166</v>
      </c>
    </row>
    <row r="22" spans="1:5" ht="75">
      <c r="A22" s="2" t="s">
        <v>182</v>
      </c>
      <c r="B22" s="2" t="s">
        <v>111</v>
      </c>
      <c r="C22" s="1" t="s">
        <v>97</v>
      </c>
      <c r="D22" s="2" t="s">
        <v>171</v>
      </c>
      <c r="E22" s="2" t="s">
        <v>166</v>
      </c>
    </row>
    <row r="23" spans="1:5" ht="45">
      <c r="A23" s="2" t="s">
        <v>173</v>
      </c>
      <c r="B23" s="3" t="s">
        <v>156</v>
      </c>
      <c r="C23" s="1" t="s">
        <v>97</v>
      </c>
      <c r="D23" s="2" t="s">
        <v>183</v>
      </c>
      <c r="E23" s="2" t="s">
        <v>166</v>
      </c>
    </row>
    <row r="24" spans="1:5" ht="75">
      <c r="A24" s="2" t="s">
        <v>184</v>
      </c>
      <c r="B24" s="3" t="s">
        <v>116</v>
      </c>
      <c r="C24" s="1" t="s">
        <v>97</v>
      </c>
      <c r="D24" s="2" t="s">
        <v>185</v>
      </c>
      <c r="E24" s="2" t="s">
        <v>180</v>
      </c>
    </row>
    <row r="25" spans="1:5" ht="30">
      <c r="A25" s="2" t="s">
        <v>174</v>
      </c>
      <c r="B25" s="2" t="s">
        <v>117</v>
      </c>
      <c r="C25" s="1" t="s">
        <v>97</v>
      </c>
      <c r="E25" s="2" t="s">
        <v>186</v>
      </c>
    </row>
    <row r="26" spans="1:5" ht="75">
      <c r="A26" s="2" t="s">
        <v>174</v>
      </c>
      <c r="B26" s="2" t="s">
        <v>155</v>
      </c>
      <c r="C26" s="2" t="s">
        <v>97</v>
      </c>
      <c r="D26" s="2" t="s">
        <v>162</v>
      </c>
      <c r="E26" s="2" t="s">
        <v>164</v>
      </c>
    </row>
    <row r="27" spans="1:5" ht="45">
      <c r="B27" s="5" t="s">
        <v>75</v>
      </c>
      <c r="C27" s="2" t="s">
        <v>97</v>
      </c>
      <c r="D27" s="2" t="s">
        <v>187</v>
      </c>
      <c r="E27" s="2" t="s">
        <v>164</v>
      </c>
    </row>
    <row r="28" spans="1:5" ht="240">
      <c r="B28" s="2" t="s">
        <v>113</v>
      </c>
      <c r="C28" s="2" t="s">
        <v>97</v>
      </c>
      <c r="E28" s="2" t="s">
        <v>188</v>
      </c>
    </row>
    <row r="29" spans="1:5">
      <c r="B29" s="2" t="s">
        <v>108</v>
      </c>
      <c r="C29" s="2" t="s">
        <v>97</v>
      </c>
      <c r="E29" s="2" t="s">
        <v>180</v>
      </c>
    </row>
    <row r="30" spans="1:5" ht="75">
      <c r="B30" s="2" t="s">
        <v>157</v>
      </c>
      <c r="C30" s="2" t="s">
        <v>97</v>
      </c>
      <c r="D30" s="2" t="s">
        <v>189</v>
      </c>
      <c r="E30" s="2" t="s">
        <v>164</v>
      </c>
    </row>
    <row r="31" spans="1:5" ht="75">
      <c r="B31" s="2" t="s">
        <v>98</v>
      </c>
      <c r="C31" s="2" t="s">
        <v>97</v>
      </c>
      <c r="D31" s="2" t="s">
        <v>190</v>
      </c>
    </row>
    <row r="32" spans="1:5" ht="30">
      <c r="B32" s="2" t="s">
        <v>100</v>
      </c>
      <c r="C32" s="2" t="s">
        <v>97</v>
      </c>
      <c r="D32" s="2" t="s">
        <v>181</v>
      </c>
      <c r="E32" s="2" t="s">
        <v>164</v>
      </c>
    </row>
    <row r="33" spans="2:5" ht="30">
      <c r="B33" s="2" t="s">
        <v>147</v>
      </c>
      <c r="C33" s="2" t="s">
        <v>97</v>
      </c>
      <c r="D33" s="2" t="s">
        <v>181</v>
      </c>
      <c r="E33" s="2" t="s">
        <v>191</v>
      </c>
    </row>
    <row r="34" spans="2:5" ht="30">
      <c r="B34" s="2" t="s">
        <v>103</v>
      </c>
      <c r="C34" s="2" t="s">
        <v>97</v>
      </c>
      <c r="D34" s="2" t="s">
        <v>181</v>
      </c>
      <c r="E34" s="2" t="s">
        <v>164</v>
      </c>
    </row>
    <row r="35" spans="2:5" ht="45">
      <c r="B35" s="2" t="s">
        <v>148</v>
      </c>
      <c r="C35" s="2" t="s">
        <v>97</v>
      </c>
      <c r="D35" s="2" t="s">
        <v>181</v>
      </c>
      <c r="E35" s="2" t="s">
        <v>164</v>
      </c>
    </row>
    <row r="36" spans="2:5" ht="30">
      <c r="B36" s="2" t="s">
        <v>102</v>
      </c>
      <c r="C36" s="2" t="s">
        <v>97</v>
      </c>
      <c r="D36" s="2" t="s">
        <v>181</v>
      </c>
      <c r="E36" s="2" t="s">
        <v>164</v>
      </c>
    </row>
    <row r="37" spans="2:5">
      <c r="B37" s="2" t="s">
        <v>149</v>
      </c>
      <c r="C37" s="2" t="s">
        <v>97</v>
      </c>
      <c r="D37" s="2" t="s">
        <v>181</v>
      </c>
      <c r="E37" s="2" t="s">
        <v>164</v>
      </c>
    </row>
    <row r="38" spans="2:5" ht="30">
      <c r="B38" s="2" t="s">
        <v>150</v>
      </c>
      <c r="C38" s="2" t="s">
        <v>97</v>
      </c>
      <c r="D38" s="2" t="s">
        <v>181</v>
      </c>
      <c r="E38" s="2" t="s">
        <v>164</v>
      </c>
    </row>
    <row r="39" spans="2:5" ht="60">
      <c r="B39" s="2" t="s">
        <v>104</v>
      </c>
      <c r="C39" s="2" t="s">
        <v>97</v>
      </c>
      <c r="D39" s="2" t="s">
        <v>181</v>
      </c>
      <c r="E39" s="2" t="s">
        <v>164</v>
      </c>
    </row>
    <row r="40" spans="2:5" ht="60">
      <c r="B40" s="2" t="s">
        <v>151</v>
      </c>
      <c r="C40" s="2" t="s">
        <v>97</v>
      </c>
      <c r="D40" s="2" t="s">
        <v>192</v>
      </c>
      <c r="E40" s="2" t="s">
        <v>164</v>
      </c>
    </row>
    <row r="41" spans="2:5" ht="60">
      <c r="B41" s="2" t="s">
        <v>152</v>
      </c>
      <c r="C41" s="2" t="s">
        <v>97</v>
      </c>
      <c r="D41" s="2" t="s">
        <v>192</v>
      </c>
      <c r="E41" s="2" t="s">
        <v>164</v>
      </c>
    </row>
    <row r="42" spans="2:5" ht="105">
      <c r="B42" s="5" t="s">
        <v>142</v>
      </c>
    </row>
    <row r="43" spans="2:5" ht="60">
      <c r="B43" s="2" t="s">
        <v>141</v>
      </c>
    </row>
  </sheetData>
  <dataValidations count="1">
    <dataValidation type="list" allowBlank="1" showInputMessage="1" showErrorMessage="1" sqref="C2:C1048576" xr:uid="{00000000-0002-0000-0500-000000000000}">
      <formula1>$I$1:$I$3</formula1>
    </dataValidation>
  </dataValidations>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6"/>
  <sheetViews>
    <sheetView workbookViewId="0">
      <selection activeCell="A17" sqref="A17"/>
    </sheetView>
  </sheetViews>
  <sheetFormatPr defaultRowHeight="15"/>
  <sheetData>
    <row r="1" spans="1:11">
      <c r="A1">
        <v>25</v>
      </c>
      <c r="B1">
        <f>A1+$A$1</f>
        <v>50</v>
      </c>
      <c r="C1">
        <f t="shared" ref="C1:J8" si="0">B1+$A$1</f>
        <v>75</v>
      </c>
      <c r="D1">
        <f t="shared" si="0"/>
        <v>100</v>
      </c>
      <c r="E1">
        <f t="shared" si="0"/>
        <v>125</v>
      </c>
      <c r="F1">
        <f t="shared" si="0"/>
        <v>150</v>
      </c>
      <c r="G1">
        <f t="shared" si="0"/>
        <v>175</v>
      </c>
      <c r="H1">
        <f>G1+$A$1</f>
        <v>200</v>
      </c>
      <c r="I1">
        <f t="shared" si="0"/>
        <v>225</v>
      </c>
      <c r="J1">
        <f t="shared" si="0"/>
        <v>250</v>
      </c>
      <c r="K1">
        <f>SUM(A1:J1)</f>
        <v>1375</v>
      </c>
    </row>
    <row r="2" spans="1:11">
      <c r="B2">
        <v>25</v>
      </c>
      <c r="C2">
        <f>B2+$A$1</f>
        <v>50</v>
      </c>
      <c r="D2">
        <f t="shared" si="0"/>
        <v>75</v>
      </c>
      <c r="E2">
        <f t="shared" si="0"/>
        <v>100</v>
      </c>
      <c r="F2">
        <f t="shared" si="0"/>
        <v>125</v>
      </c>
      <c r="G2">
        <f t="shared" si="0"/>
        <v>150</v>
      </c>
      <c r="H2">
        <f t="shared" si="0"/>
        <v>175</v>
      </c>
      <c r="I2">
        <f>H2+$A$1</f>
        <v>200</v>
      </c>
      <c r="J2">
        <f t="shared" si="0"/>
        <v>225</v>
      </c>
    </row>
    <row r="3" spans="1:11">
      <c r="C3">
        <v>25</v>
      </c>
      <c r="D3">
        <f>C3+$A$1</f>
        <v>50</v>
      </c>
      <c r="E3">
        <f t="shared" si="0"/>
        <v>75</v>
      </c>
      <c r="F3">
        <f t="shared" si="0"/>
        <v>100</v>
      </c>
      <c r="G3">
        <f t="shared" si="0"/>
        <v>125</v>
      </c>
      <c r="H3">
        <f t="shared" si="0"/>
        <v>150</v>
      </c>
      <c r="I3">
        <f t="shared" si="0"/>
        <v>175</v>
      </c>
      <c r="J3">
        <f>I3+$A$1</f>
        <v>200</v>
      </c>
    </row>
    <row r="4" spans="1:11">
      <c r="D4">
        <v>25</v>
      </c>
      <c r="E4">
        <f>D4+$A$1</f>
        <v>50</v>
      </c>
      <c r="F4">
        <f t="shared" si="0"/>
        <v>75</v>
      </c>
      <c r="G4">
        <f t="shared" si="0"/>
        <v>100</v>
      </c>
      <c r="H4">
        <f t="shared" si="0"/>
        <v>125</v>
      </c>
      <c r="I4">
        <f t="shared" si="0"/>
        <v>150</v>
      </c>
      <c r="J4">
        <f t="shared" si="0"/>
        <v>175</v>
      </c>
    </row>
    <row r="5" spans="1:11">
      <c r="E5">
        <v>25</v>
      </c>
      <c r="F5">
        <f>E5+$A$1</f>
        <v>50</v>
      </c>
      <c r="G5">
        <f t="shared" si="0"/>
        <v>75</v>
      </c>
      <c r="H5">
        <f t="shared" si="0"/>
        <v>100</v>
      </c>
      <c r="I5">
        <f t="shared" si="0"/>
        <v>125</v>
      </c>
      <c r="J5">
        <f t="shared" si="0"/>
        <v>150</v>
      </c>
    </row>
    <row r="6" spans="1:11">
      <c r="F6">
        <v>25</v>
      </c>
      <c r="G6">
        <f>F6+$A$1</f>
        <v>50</v>
      </c>
      <c r="H6">
        <f t="shared" si="0"/>
        <v>75</v>
      </c>
      <c r="I6">
        <f t="shared" si="0"/>
        <v>100</v>
      </c>
      <c r="J6">
        <f t="shared" si="0"/>
        <v>125</v>
      </c>
    </row>
    <row r="7" spans="1:11">
      <c r="G7">
        <v>25</v>
      </c>
      <c r="H7">
        <f>G7+$A$1</f>
        <v>50</v>
      </c>
      <c r="I7">
        <f t="shared" si="0"/>
        <v>75</v>
      </c>
      <c r="J7">
        <f t="shared" si="0"/>
        <v>100</v>
      </c>
    </row>
    <row r="8" spans="1:11">
      <c r="H8">
        <v>25</v>
      </c>
      <c r="I8">
        <f>H8+$A$1</f>
        <v>50</v>
      </c>
      <c r="J8">
        <f t="shared" si="0"/>
        <v>75</v>
      </c>
    </row>
    <row r="9" spans="1:11">
      <c r="I9">
        <v>25</v>
      </c>
      <c r="J9">
        <f>I9+$A$1</f>
        <v>50</v>
      </c>
    </row>
    <row r="10" spans="1:11">
      <c r="J10">
        <v>25</v>
      </c>
    </row>
    <row r="11" spans="1:11">
      <c r="J11">
        <f>SUM(J1:J10)</f>
        <v>1375</v>
      </c>
    </row>
    <row r="12" spans="1:11">
      <c r="J12">
        <f>960*J11</f>
        <v>1320000</v>
      </c>
    </row>
    <row r="13" spans="1:11">
      <c r="J13">
        <f>80%*J12</f>
        <v>1056000</v>
      </c>
    </row>
    <row r="16" spans="1:11">
      <c r="A16">
        <v>12000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
  <sheetViews>
    <sheetView workbookViewId="0">
      <selection activeCell="B2" sqref="B2:B5"/>
    </sheetView>
  </sheetViews>
  <sheetFormatPr defaultRowHeight="15"/>
  <cols>
    <col min="1" max="1" width="45" style="2" customWidth="1"/>
    <col min="2" max="2" width="21" customWidth="1"/>
    <col min="3" max="3" width="11.7109375" bestFit="1" customWidth="1"/>
  </cols>
  <sheetData>
    <row r="1" spans="1:3">
      <c r="A1" s="2" t="s">
        <v>1</v>
      </c>
      <c r="B1" t="s">
        <v>159</v>
      </c>
      <c r="C1" t="s">
        <v>193</v>
      </c>
    </row>
    <row r="2" spans="1:3" ht="75">
      <c r="A2" s="2" t="s">
        <v>194</v>
      </c>
      <c r="B2" s="2" t="s">
        <v>171</v>
      </c>
    </row>
    <row r="3" spans="1:3" ht="75">
      <c r="A3" s="2" t="s">
        <v>195</v>
      </c>
      <c r="B3" s="2" t="s">
        <v>171</v>
      </c>
    </row>
    <row r="4" spans="1:3" ht="75">
      <c r="A4" s="2" t="s">
        <v>76</v>
      </c>
      <c r="B4" s="2" t="s">
        <v>171</v>
      </c>
    </row>
    <row r="5" spans="1:3" ht="75">
      <c r="A5" s="2" t="s">
        <v>82</v>
      </c>
      <c r="B5" s="2" t="s">
        <v>171</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6"/>
  <sheetViews>
    <sheetView workbookViewId="0">
      <selection activeCell="A30" sqref="A30"/>
    </sheetView>
  </sheetViews>
  <sheetFormatPr defaultRowHeight="15"/>
  <cols>
    <col min="1" max="1" width="36.7109375" bestFit="1" customWidth="1"/>
  </cols>
  <sheetData>
    <row r="1" spans="1:4">
      <c r="A1" s="6" t="s">
        <v>196</v>
      </c>
    </row>
    <row r="2" spans="1:4">
      <c r="C2" t="s">
        <v>197</v>
      </c>
      <c r="D2" t="s">
        <v>198</v>
      </c>
    </row>
    <row r="3" spans="1:4">
      <c r="A3" t="s">
        <v>199</v>
      </c>
      <c r="B3">
        <v>300</v>
      </c>
    </row>
    <row r="4" spans="1:4">
      <c r="A4" t="s">
        <v>200</v>
      </c>
      <c r="B4">
        <v>250</v>
      </c>
      <c r="D4">
        <v>250</v>
      </c>
    </row>
    <row r="5" spans="1:4">
      <c r="A5" t="s">
        <v>201</v>
      </c>
      <c r="B5">
        <v>100</v>
      </c>
      <c r="C5">
        <v>50</v>
      </c>
      <c r="D5">
        <v>50</v>
      </c>
    </row>
    <row r="6" spans="1:4">
      <c r="A6" t="s">
        <v>202</v>
      </c>
      <c r="B6">
        <v>150</v>
      </c>
      <c r="C6">
        <v>150</v>
      </c>
    </row>
    <row r="7" spans="1:4">
      <c r="A7" t="s">
        <v>203</v>
      </c>
      <c r="B7">
        <v>100</v>
      </c>
      <c r="C7">
        <v>50</v>
      </c>
      <c r="D7">
        <v>50</v>
      </c>
    </row>
    <row r="8" spans="1:4">
      <c r="A8" t="s">
        <v>204</v>
      </c>
      <c r="B8">
        <v>100</v>
      </c>
      <c r="C8">
        <v>75</v>
      </c>
      <c r="D8">
        <v>75</v>
      </c>
    </row>
    <row r="9" spans="1:4">
      <c r="C9">
        <f>SUM(C3:C8)</f>
        <v>325</v>
      </c>
      <c r="D9">
        <f>SUM(D3:D8)</f>
        <v>425</v>
      </c>
    </row>
    <row r="11" spans="1:4">
      <c r="A11" s="6" t="s">
        <v>205</v>
      </c>
    </row>
    <row r="13" spans="1:4">
      <c r="A13" t="s">
        <v>206</v>
      </c>
      <c r="B13">
        <v>600</v>
      </c>
    </row>
    <row r="15" spans="1:4">
      <c r="A15" s="7" t="s">
        <v>207</v>
      </c>
    </row>
    <row r="16" spans="1:4">
      <c r="A16" t="s">
        <v>208</v>
      </c>
      <c r="B16">
        <v>150</v>
      </c>
    </row>
    <row r="17" spans="1:3">
      <c r="A17" t="s">
        <v>209</v>
      </c>
      <c r="B17">
        <v>200</v>
      </c>
    </row>
    <row r="18" spans="1:3">
      <c r="A18" t="s">
        <v>210</v>
      </c>
      <c r="B18">
        <v>150</v>
      </c>
    </row>
    <row r="19" spans="1:3">
      <c r="A19" t="s">
        <v>204</v>
      </c>
      <c r="B19">
        <v>200</v>
      </c>
    </row>
    <row r="21" spans="1:3">
      <c r="A21" s="7" t="s">
        <v>198</v>
      </c>
    </row>
    <row r="22" spans="1:3">
      <c r="A22" t="s">
        <v>211</v>
      </c>
      <c r="B22">
        <v>500</v>
      </c>
    </row>
    <row r="23" spans="1:3">
      <c r="A23" t="s">
        <v>166</v>
      </c>
      <c r="B23">
        <v>250</v>
      </c>
    </row>
    <row r="24" spans="1:3">
      <c r="A24" t="s">
        <v>212</v>
      </c>
      <c r="B24">
        <v>250</v>
      </c>
    </row>
    <row r="26" spans="1:3">
      <c r="B26" t="s">
        <v>213</v>
      </c>
      <c r="C26" t="s">
        <v>214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9"/>
  <sheetViews>
    <sheetView workbookViewId="0">
      <selection activeCell="A4" sqref="A4"/>
    </sheetView>
  </sheetViews>
  <sheetFormatPr defaultRowHeight="15"/>
  <cols>
    <col min="1" max="1" width="117.7109375" style="2" customWidth="1"/>
  </cols>
  <sheetData>
    <row r="1" spans="1:1">
      <c r="A1" s="10" t="s">
        <v>215</v>
      </c>
    </row>
    <row r="2" spans="1:1">
      <c r="A2" s="8"/>
    </row>
    <row r="3" spans="1:1">
      <c r="A3" s="2" t="s">
        <v>216</v>
      </c>
    </row>
    <row r="4" spans="1:1">
      <c r="A4" s="2" t="s">
        <v>217</v>
      </c>
    </row>
    <row r="5" spans="1:1">
      <c r="A5" s="2" t="s">
        <v>218</v>
      </c>
    </row>
    <row r="6" spans="1:1">
      <c r="A6" s="2" t="s">
        <v>219</v>
      </c>
    </row>
    <row r="7" spans="1:1">
      <c r="A7" s="2" t="s">
        <v>220</v>
      </c>
    </row>
    <row r="8" spans="1:1">
      <c r="A8" s="2" t="s">
        <v>221</v>
      </c>
    </row>
    <row r="9" spans="1:1" ht="30">
      <c r="A9" s="2" t="s">
        <v>222</v>
      </c>
    </row>
    <row r="10" spans="1:1">
      <c r="A10" s="2" t="s">
        <v>223</v>
      </c>
    </row>
    <row r="11" spans="1:1">
      <c r="A11" s="2" t="s">
        <v>224</v>
      </c>
    </row>
    <row r="14" spans="1:1">
      <c r="A14" s="10" t="s">
        <v>198</v>
      </c>
    </row>
    <row r="15" spans="1:1">
      <c r="A15" s="9" t="s">
        <v>225</v>
      </c>
    </row>
    <row r="16" spans="1:1" ht="30">
      <c r="A16" s="2" t="s">
        <v>226</v>
      </c>
    </row>
    <row r="17" spans="1:1">
      <c r="A17" s="2" t="s">
        <v>227</v>
      </c>
    </row>
    <row r="18" spans="1:1">
      <c r="A18" s="9" t="s">
        <v>228</v>
      </c>
    </row>
    <row r="19" spans="1:1">
      <c r="A19" s="2" t="s">
        <v>229</v>
      </c>
    </row>
    <row r="20" spans="1:1" ht="15" customHeight="1">
      <c r="A20" s="2" t="s">
        <v>230</v>
      </c>
    </row>
    <row r="21" spans="1:1">
      <c r="A21" s="2" t="s">
        <v>231</v>
      </c>
    </row>
    <row r="22" spans="1:1" ht="30">
      <c r="A22" s="2" t="s">
        <v>232</v>
      </c>
    </row>
    <row r="23" spans="1:1">
      <c r="A23" s="2" t="s">
        <v>233</v>
      </c>
    </row>
    <row r="24" spans="1:1">
      <c r="A24" s="2" t="s">
        <v>234</v>
      </c>
    </row>
    <row r="25" spans="1:1">
      <c r="A25" s="2" t="s">
        <v>235</v>
      </c>
    </row>
    <row r="26" spans="1:1" ht="30">
      <c r="A26" s="2" t="s">
        <v>236</v>
      </c>
    </row>
    <row r="27" spans="1:1">
      <c r="A27" s="2" t="s">
        <v>237</v>
      </c>
    </row>
    <row r="35" spans="1:1">
      <c r="A35" s="2" t="s">
        <v>238</v>
      </c>
    </row>
    <row r="39" spans="1:1">
      <c r="A39" s="2" t="s">
        <v>238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C81130D598984D95D1AE82AEFCC061" ma:contentTypeVersion="13" ma:contentTypeDescription="Een nieuw document maken." ma:contentTypeScope="" ma:versionID="14a6c6cf0bf913aabb7ca501c4dcd094">
  <xsd:schema xmlns:xsd="http://www.w3.org/2001/XMLSchema" xmlns:xs="http://www.w3.org/2001/XMLSchema" xmlns:p="http://schemas.microsoft.com/office/2006/metadata/properties" xmlns:ns2="1cf9179b-0448-4715-844f-73d0eacc9ba3" xmlns:ns3="ef4d5cc4-8988-4153-b9fd-563ae3c430b4" targetNamespace="http://schemas.microsoft.com/office/2006/metadata/properties" ma:root="true" ma:fieldsID="3d5f6379df344274f7763aa8492c0d9c" ns2:_="" ns3:_="">
    <xsd:import namespace="1cf9179b-0448-4715-844f-73d0eacc9ba3"/>
    <xsd:import namespace="ef4d5cc4-8988-4153-b9fd-563ae3c430b4"/>
    <xsd:element name="properties">
      <xsd:complexType>
        <xsd:sequence>
          <xsd:element name="documentManagement">
            <xsd:complexType>
              <xsd:all>
                <xsd:element ref="ns2:Opmerking" minOccurs="0"/>
                <xsd:element ref="ns3:SharedWithUsers" minOccurs="0"/>
                <xsd:element ref="ns3:SharedWithDetails" minOccurs="0"/>
                <xsd:element ref="ns2:MediaServiceMetadata" minOccurs="0"/>
                <xsd:element ref="ns2:MediaServiceFastMetadata" minOccurs="0"/>
                <xsd:element ref="ns2:Statu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f9179b-0448-4715-844f-73d0eacc9ba3" elementFormDefault="qualified">
    <xsd:import namespace="http://schemas.microsoft.com/office/2006/documentManagement/types"/>
    <xsd:import namespace="http://schemas.microsoft.com/office/infopath/2007/PartnerControls"/>
    <xsd:element name="Opmerking" ma:index="4" nillable="true" ma:displayName="Opmerking" ma:internalName="Opmerking"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Status" ma:index="13" nillable="true" ma:displayName="Status" ma:description="Werkdocument = wordt in gewerkt&#10;Oud = oud document, wordt verborgen&#10;Definitief = document klaar, wordt niet meer aan gewerkt. Wel beschikbaar voor raadplegen." ma:format="Dropdown" ma:internalName="Status">
      <xsd:simpleType>
        <xsd:restriction base="dms:Choice">
          <xsd:enumeration value="Werkdocument"/>
          <xsd:enumeration value="Oud"/>
          <xsd:enumeration value="Definitief"/>
          <xsd:enumeration value="Informatief / extern document"/>
          <xsd:enumeration value="Laatste check nodig"/>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4d5cc4-8988-4153-b9fd-563ae3c430b4" elementFormDefault="qualified">
    <xsd:import namespace="http://schemas.microsoft.com/office/2006/documentManagement/types"/>
    <xsd:import namespace="http://schemas.microsoft.com/office/infopath/2007/PartnerControls"/>
    <xsd:element name="SharedWithUsers" ma:index="9"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1cf9179b-0448-4715-844f-73d0eacc9ba3" xsi:nil="true"/>
    <Opmerking xmlns="1cf9179b-0448-4715-844f-73d0eacc9ba3" xsi:nil="true"/>
    <SharedWithUsers xmlns="ef4d5cc4-8988-4153-b9fd-563ae3c430b4">
      <UserInfo>
        <DisplayName>Grimbergen, M.C.M. (Matthijs)</DisplayName>
        <AccountId>216</AccountId>
        <AccountType/>
      </UserInfo>
      <UserInfo>
        <DisplayName>Bekema, G.B. (Gerben)</DisplayName>
        <AccountId>74</AccountId>
        <AccountType/>
      </UserInfo>
      <UserInfo>
        <DisplayName>Stoete, P.G.W. (Peter)</DisplayName>
        <AccountId>68</AccountId>
        <AccountType/>
      </UserInfo>
      <UserInfo>
        <DisplayName>Bos, R.P. (Reinout)</DisplayName>
        <AccountId>197</AccountId>
        <AccountType/>
      </UserInfo>
      <UserInfo>
        <DisplayName>Bruining, I. (Iris)</DisplayName>
        <AccountId>208</AccountId>
        <AccountType/>
      </UserInfo>
    </SharedWithUsers>
  </documentManagement>
</p:properties>
</file>

<file path=customXml/itemProps1.xml><?xml version="1.0" encoding="utf-8"?>
<ds:datastoreItem xmlns:ds="http://schemas.openxmlformats.org/officeDocument/2006/customXml" ds:itemID="{2B575051-26A7-41F0-84D3-41D0F127171C}"/>
</file>

<file path=customXml/itemProps2.xml><?xml version="1.0" encoding="utf-8"?>
<ds:datastoreItem xmlns:ds="http://schemas.openxmlformats.org/officeDocument/2006/customXml" ds:itemID="{7A9BB41C-B9EB-4656-A8B8-A8F91884B97E}"/>
</file>

<file path=customXml/itemProps3.xml><?xml version="1.0" encoding="utf-8"?>
<ds:datastoreItem xmlns:ds="http://schemas.openxmlformats.org/officeDocument/2006/customXml" ds:itemID="{0A76B06C-7B86-4F8A-911E-EE08917ABC78}"/>
</file>

<file path=docProps/app.xml><?xml version="1.0" encoding="utf-8"?>
<Properties xmlns="http://schemas.openxmlformats.org/officeDocument/2006/extended-properties" xmlns:vt="http://schemas.openxmlformats.org/officeDocument/2006/docPropsVTypes">
  <Application>Microsoft Excel Online</Application>
  <Manager/>
  <Company>AMC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K.M. Siemerink</dc:creator>
  <cp:keywords/>
  <dc:description/>
  <cp:lastModifiedBy>Mezger, S.T.P. (Stephanie)</cp:lastModifiedBy>
  <cp:revision/>
  <dcterms:created xsi:type="dcterms:W3CDTF">2021-09-24T13:22:50Z</dcterms:created>
  <dcterms:modified xsi:type="dcterms:W3CDTF">2022-02-11T08:49:19Z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0x0101005AC81130D598984D95D1AE82AEFCC061</vt:lpwstr>
  </property>
</Properties>
</file>