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22626529.sharepoint.com/sites/Klanten/GU/Gedeelde  documenten/Beurs Provada/04 Inschrijffase documenten/Bijlagen/"/>
    </mc:Choice>
  </mc:AlternateContent>
  <xr:revisionPtr revIDLastSave="57" documentId="8_{AFC90BB8-522B-4DE7-9C35-A581EAB885EA}" xr6:coauthVersionLast="47" xr6:coauthVersionMax="47" xr10:uidLastSave="{BA4A0581-D9AD-4EBE-938D-77BEC38E7737}"/>
  <bookViews>
    <workbookView xWindow="-14025" yWindow="-16320" windowWidth="29040" windowHeight="15840" activeTab="1" xr2:uid="{4DB03391-CAF6-499F-9303-D5706BEA6404}"/>
  </bookViews>
  <sheets>
    <sheet name="Sg" sheetId="1" r:id="rId1"/>
    <sheet name="Transportmatrix" sheetId="3" r:id="rId2"/>
  </sheets>
  <definedNames>
    <definedName name="_xlnm.Print_Area" localSheetId="1">Transportmatrix!$A$1:$Q$32</definedName>
    <definedName name="Bs">Tabel4[Brandstof]</definedName>
    <definedName name="Bt">Tabel4[Speciaal]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3" l="1"/>
  <c r="O17" i="3" s="1"/>
  <c r="L16" i="3"/>
  <c r="O16" i="3" s="1"/>
  <c r="L15" i="3"/>
  <c r="O15" i="3" s="1"/>
  <c r="L14" i="3"/>
  <c r="O14" i="3" s="1"/>
  <c r="F18" i="3"/>
  <c r="K16" i="3" a="1"/>
  <c r="K17" i="3" a="1"/>
  <c r="K15" i="3" a="1"/>
  <c r="K14" i="3" a="1"/>
  <c r="K17" i="3" l="1"/>
  <c r="N17" i="3" s="1"/>
  <c r="K16" i="3"/>
  <c r="N16" i="3" s="1"/>
  <c r="O18" i="3"/>
  <c r="K15" i="3"/>
  <c r="N15" i="3" s="1"/>
  <c r="K14" i="3"/>
  <c r="N14" i="3" s="1"/>
  <c r="O9" i="1"/>
  <c r="O8" i="1" a="1"/>
  <c r="N18" i="3" l="1"/>
  <c r="N22" i="3" s="1"/>
  <c r="O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<sst xmlns="http://schemas.openxmlformats.org/spreadsheetml/2006/main" count="116" uniqueCount="68">
  <si>
    <t>Materieelgroepen</t>
  </si>
  <si>
    <t>Emissielabels</t>
  </si>
  <si>
    <t>Waarde per groep per label</t>
  </si>
  <si>
    <t>Brandstofwaarden</t>
  </si>
  <si>
    <t>Test</t>
  </si>
  <si>
    <t>Materieelgroep</t>
  </si>
  <si>
    <t>Emissielabel</t>
  </si>
  <si>
    <t>Waarde</t>
  </si>
  <si>
    <t>Brandstof</t>
  </si>
  <si>
    <t>Speciaal</t>
  </si>
  <si>
    <t>Snijkopzuiger</t>
  </si>
  <si>
    <t>Bakfiets</t>
  </si>
  <si>
    <t>CCR 1</t>
  </si>
  <si>
    <t>Elektrisch</t>
  </si>
  <si>
    <t>Biodiesel &lt;20%</t>
  </si>
  <si>
    <t>Bedrijfsauto</t>
  </si>
  <si>
    <t>CCR 2</t>
  </si>
  <si>
    <t>Mechanisch</t>
  </si>
  <si>
    <t>Biodiesel &lt;50%</t>
  </si>
  <si>
    <t>Biodiesel &gt;50%</t>
  </si>
  <si>
    <t>Euro 3</t>
  </si>
  <si>
    <t>GTL</t>
  </si>
  <si>
    <t>Korting emissielabel</t>
  </si>
  <si>
    <t>Euro 4</t>
  </si>
  <si>
    <t>HVO &lt;20%</t>
  </si>
  <si>
    <t>Korting brandstof</t>
  </si>
  <si>
    <t>Euro 5</t>
  </si>
  <si>
    <t>HVO &lt;50%</t>
  </si>
  <si>
    <t>Euro 6</t>
  </si>
  <si>
    <t>HVO &gt;50%</t>
  </si>
  <si>
    <t>Hybride</t>
  </si>
  <si>
    <t>Reguliere benzine</t>
  </si>
  <si>
    <t>Waterstof</t>
  </si>
  <si>
    <t>Reguliere diesel</t>
  </si>
  <si>
    <t>Stage II</t>
  </si>
  <si>
    <t>Stage III A</t>
  </si>
  <si>
    <t>Stage III B</t>
  </si>
  <si>
    <t>Waterstof/Diesel hybride</t>
  </si>
  <si>
    <t>Stage IV</t>
  </si>
  <si>
    <t>Stage V</t>
  </si>
  <si>
    <t>TIER 1</t>
  </si>
  <si>
    <t>TIER 2</t>
  </si>
  <si>
    <t>TIER 3</t>
  </si>
  <si>
    <t>TIER 4 interim</t>
  </si>
  <si>
    <t xml:space="preserve">Instructie en spelregels voor invullen: </t>
  </si>
  <si>
    <t>Alle gele velden dienen te worden ingevuld</t>
  </si>
  <si>
    <t>Deze transportmatrix mag niet door de inschrijver worden gewijzigd</t>
  </si>
  <si>
    <t>Deel 1 - Vervoer naar locaties</t>
  </si>
  <si>
    <t xml:space="preserve">Weging: </t>
  </si>
  <si>
    <t>Regel</t>
  </si>
  <si>
    <t>Percentage</t>
  </si>
  <si>
    <t>Gewogen emissielabel</t>
  </si>
  <si>
    <t>Gewogen brandstof</t>
  </si>
  <si>
    <t>A</t>
  </si>
  <si>
    <t>B</t>
  </si>
  <si>
    <t>C</t>
  </si>
  <si>
    <t>D</t>
  </si>
  <si>
    <t>Totaal</t>
  </si>
  <si>
    <t>Uw niet-gewogen score op dit gunningscriterium</t>
  </si>
  <si>
    <t>Ondertekening</t>
  </si>
  <si>
    <t>Bedrijfsnaam:</t>
  </si>
  <si>
    <t>(uw logo)</t>
  </si>
  <si>
    <t>Naam:</t>
  </si>
  <si>
    <t>Functie:</t>
  </si>
  <si>
    <t>Plaats:</t>
  </si>
  <si>
    <t>Datum:</t>
  </si>
  <si>
    <t>Vrachtwagen</t>
  </si>
  <si>
    <t>Bijlage 11 - Brandstoftabel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</si>
</sst>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8" fillId="0" borderId="0" xfId="0" applyFont="1"/>
    <xf numFmtId="0" fontId="3" fillId="0" borderId="0" xfId="2" applyAlignment="1">
      <alignment horizontal="left"/>
    </xf>
    <xf numFmtId="0" fontId="3" fillId="3" borderId="6" xfId="2" applyFill="1" applyBorder="1" applyAlignment="1">
      <alignment horizontal="left"/>
    </xf>
    <xf numFmtId="0" fontId="3" fillId="3" borderId="7" xfId="2" applyFill="1" applyBorder="1" applyAlignment="1">
      <alignment horizontal="left"/>
    </xf>
    <xf numFmtId="0" fontId="3" fillId="3" borderId="8" xfId="2" applyFill="1" applyBorder="1" applyAlignment="1">
      <alignment horizontal="left"/>
    </xf>
    <xf numFmtId="0" fontId="3" fillId="3" borderId="9" xfId="2" applyFill="1" applyBorder="1" applyAlignment="1">
      <alignment horizontal="left"/>
    </xf>
    <xf numFmtId="0" fontId="3" fillId="3" borderId="10" xfId="2" applyFill="1" applyBorder="1" applyAlignment="1">
      <alignment horizontal="left"/>
    </xf>
    <xf numFmtId="0" fontId="3" fillId="3" borderId="0" xfId="2" applyFill="1" applyAlignment="1">
      <alignment horizontal="left"/>
    </xf>
    <xf numFmtId="0" fontId="5" fillId="3" borderId="0" xfId="2" applyFont="1" applyFill="1" applyAlignment="1">
      <alignment horizontal="left"/>
    </xf>
    <xf numFmtId="0" fontId="3" fillId="3" borderId="11" xfId="2" applyFill="1" applyBorder="1" applyAlignment="1">
      <alignment horizontal="left"/>
    </xf>
    <xf numFmtId="0" fontId="3" fillId="3" borderId="12" xfId="2" applyFill="1" applyBorder="1" applyAlignment="1">
      <alignment horizontal="left"/>
    </xf>
    <xf numFmtId="0" fontId="3" fillId="3" borderId="13" xfId="2" applyFill="1" applyBorder="1" applyAlignment="1">
      <alignment horizontal="left"/>
    </xf>
    <xf numFmtId="0" fontId="3" fillId="4" borderId="9" xfId="2" applyFill="1" applyBorder="1" applyAlignment="1">
      <alignment horizontal="left"/>
    </xf>
    <xf numFmtId="0" fontId="3" fillId="4" borderId="0" xfId="2" applyFill="1" applyAlignment="1">
      <alignment horizontal="left"/>
    </xf>
    <xf numFmtId="0" fontId="3" fillId="4" borderId="10" xfId="2" applyFill="1" applyBorder="1" applyAlignment="1">
      <alignment horizontal="left"/>
    </xf>
    <xf numFmtId="0" fontId="5" fillId="4" borderId="0" xfId="2" applyFont="1" applyFill="1" applyAlignment="1">
      <alignment horizontal="left"/>
    </xf>
    <xf numFmtId="0" fontId="6" fillId="5" borderId="5" xfId="2" applyFont="1" applyFill="1" applyBorder="1" applyAlignment="1">
      <alignment horizontal="left"/>
    </xf>
    <xf numFmtId="0" fontId="3" fillId="6" borderId="5" xfId="2" applyFill="1" applyBorder="1" applyAlignment="1">
      <alignment horizontal="left"/>
    </xf>
    <xf numFmtId="0" fontId="7" fillId="7" borderId="5" xfId="2" applyFont="1" applyFill="1" applyBorder="1" applyAlignment="1">
      <alignment horizontal="center" vertical="center"/>
    </xf>
    <xf numFmtId="0" fontId="3" fillId="4" borderId="0" xfId="2" applyFill="1" applyAlignment="1">
      <alignment horizontal="left" vertical="center" textRotation="90" wrapText="1"/>
    </xf>
    <xf numFmtId="0" fontId="3" fillId="4" borderId="11" xfId="2" applyFill="1" applyBorder="1" applyAlignment="1">
      <alignment horizontal="left"/>
    </xf>
    <xf numFmtId="0" fontId="3" fillId="4" borderId="12" xfId="2" applyFill="1" applyBorder="1" applyAlignment="1">
      <alignment horizontal="left"/>
    </xf>
    <xf numFmtId="0" fontId="3" fillId="4" borderId="13" xfId="2" applyFill="1" applyBorder="1" applyAlignment="1">
      <alignment horizontal="left"/>
    </xf>
    <xf numFmtId="9" fontId="0" fillId="2" borderId="5" xfId="1" applyFont="1" applyFill="1" applyBorder="1" applyAlignment="1">
      <alignment horizontal="left"/>
    </xf>
    <xf numFmtId="9" fontId="3" fillId="8" borderId="5" xfId="2" applyNumberFormat="1" applyFill="1" applyBorder="1" applyAlignment="1">
      <alignment horizontal="left"/>
    </xf>
    <xf numFmtId="0" fontId="3" fillId="2" borderId="5" xfId="2" applyFill="1" applyBorder="1" applyAlignment="1">
      <alignment horizontal="left"/>
    </xf>
    <xf numFmtId="9" fontId="0" fillId="2" borderId="5" xfId="4" applyFont="1" applyFill="1" applyBorder="1" applyAlignment="1">
      <alignment horizontal="left"/>
    </xf>
    <xf numFmtId="0" fontId="3" fillId="0" borderId="0" xfId="2" quotePrefix="1" applyAlignment="1">
      <alignment horizontal="left"/>
    </xf>
    <xf numFmtId="0" fontId="0" fillId="8" borderId="5" xfId="3" applyNumberFormat="1" applyFont="1" applyFill="1" applyBorder="1" applyAlignment="1">
      <alignment horizontal="left"/>
    </xf>
    <xf numFmtId="0" fontId="3" fillId="8" borderId="5" xfId="2" applyFill="1" applyBorder="1" applyAlignment="1">
      <alignment horizontal="left"/>
    </xf>
    <xf numFmtId="0" fontId="6" fillId="9" borderId="5" xfId="2" applyFont="1" applyFill="1" applyBorder="1" applyAlignment="1">
      <alignment horizontal="left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/>
    <xf numFmtId="9" fontId="2" fillId="4" borderId="5" xfId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3" fillId="3" borderId="0" xfId="2" applyFill="1" applyAlignment="1">
      <alignment horizontal="left"/>
    </xf>
    <xf numFmtId="0" fontId="6" fillId="9" borderId="5" xfId="2" applyFont="1" applyFill="1" applyBorder="1" applyAlignment="1">
      <alignment horizontal="left"/>
    </xf>
    <xf numFmtId="0" fontId="3" fillId="4" borderId="5" xfId="2" applyFill="1" applyBorder="1" applyAlignment="1">
      <alignment horizontal="left"/>
    </xf>
    <xf numFmtId="0" fontId="3" fillId="2" borderId="5" xfId="2" applyFill="1" applyBorder="1" applyAlignment="1">
      <alignment horizontal="center" vertical="center"/>
    </xf>
    <xf numFmtId="0" fontId="6" fillId="9" borderId="14" xfId="2" applyFont="1" applyFill="1" applyBorder="1" applyAlignment="1">
      <alignment horizontal="center"/>
    </xf>
    <xf numFmtId="0" fontId="6" fillId="9" borderId="16" xfId="2" applyFont="1" applyFill="1" applyBorder="1" applyAlignment="1">
      <alignment horizontal="center"/>
    </xf>
    <xf numFmtId="0" fontId="3" fillId="2" borderId="14" xfId="2" applyFill="1" applyBorder="1" applyAlignment="1">
      <alignment horizontal="center"/>
    </xf>
    <xf numFmtId="0" fontId="3" fillId="2" borderId="15" xfId="2" applyFill="1" applyBorder="1" applyAlignment="1">
      <alignment horizontal="center"/>
    </xf>
    <xf numFmtId="0" fontId="3" fillId="2" borderId="16" xfId="2" applyFill="1" applyBorder="1" applyAlignment="1">
      <alignment horizontal="center"/>
    </xf>
    <xf numFmtId="0" fontId="1" fillId="0" borderId="0" xfId="0" applyFont="1"/>
  </cellXfs>
  <cellStyles count="5">
    <cellStyle name="Procent" xfId="1" builtinId="5"/>
    <cellStyle name="Procent 2" xfId="4" xr:uid="{1D1B3D32-473F-4182-BE72-B0B4B5EE5B59}"/>
    <cellStyle name="Standaard" xfId="0" builtinId="0"/>
    <cellStyle name="Standaard 2" xfId="2" xr:uid="{D117E557-6B0D-4499-95D6-0B9F7E1C30B6}"/>
    <cellStyle name="Valuta 2" xfId="3" xr:uid="{AF07F898-D9E8-4761-9BF1-252F6B639141}"/>
  </cellStyles>
  <dxfs count="16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261493</xdr:colOff>
      <xdr:row>2</xdr:row>
      <xdr:rowOff>264402</xdr:rowOff>
    </xdr:from>
    <xdr:to>
      <xdr:col>14</xdr:col>
      <xdr:colOff>882999</xdr:colOff>
      <xdr:row>7</xdr:row>
      <xdr:rowOff>54609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C55BA3EF-B336-40B5-B25E-FDF623FC6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0923143" y="696202"/>
          <a:ext cx="1980406" cy="10348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05C052-1A99-4FE9-BAA6-04AE133ED2A7}" name="Tabel1" displayName="Tabel1" ref="B4:B7" totalsRowShown="0" headerRowDxfId="15" dataDxfId="14">
  <autoFilter ref="B4:B7" xr:uid="{DA05C052-1A99-4FE9-BAA6-04AE133ED2A7}"/>
  <sortState xmlns:xlrd2="http://schemas.microsoft.com/office/spreadsheetml/2017/richdata2" ref="B5:B12">
    <sortCondition ref="B4:B12"/>
  </sortState>
  <tableColumns count="1">
    <tableColumn id="1" xr3:uid="{CD3C1E73-74C2-411B-A1CF-8EF524C3768F}" name="Materieelgroep" dataDxfId="1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520CB1-A02A-42A3-9E1B-F45EE9E87536}" name="Tabel2" displayName="Tabel2" ref="F4:H20" totalsRowShown="0" headerRowDxfId="12" dataDxfId="11">
  <autoFilter ref="F4:H20" xr:uid="{48520CB1-A02A-42A3-9E1B-F45EE9E87536}"/>
  <sortState xmlns:xlrd2="http://schemas.microsoft.com/office/spreadsheetml/2017/richdata2" ref="F5:H66">
    <sortCondition ref="F4:F66"/>
  </sortState>
  <tableColumns count="3">
    <tableColumn id="1" xr3:uid="{0E72076D-4E22-4A6A-BD29-759EC2317561}" name="Materieelgroep" dataDxfId="10"/>
    <tableColumn id="2" xr3:uid="{FA0DD7CE-F74D-4854-B7ED-A7A3C5F7F1B5}" name="Emissielabel" dataDxfId="9"/>
    <tableColumn id="3" xr3:uid="{53D38D00-1D30-4F6B-A232-37962403F8C7}" name="Waarde" dataDxfId="8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1B70F7-6457-42A6-8344-3CADB6EF5FFF}" name="Tabel3" displayName="Tabel3" ref="D4:D24" totalsRowShown="0" headerRowDxfId="7" dataDxfId="6">
  <autoFilter ref="D4:D24" xr:uid="{121B70F7-6457-42A6-8344-3CADB6EF5FFF}"/>
  <sortState xmlns:xlrd2="http://schemas.microsoft.com/office/spreadsheetml/2017/richdata2" ref="D5:D24">
    <sortCondition ref="D4:D24"/>
  </sortState>
  <tableColumns count="1">
    <tableColumn id="1" xr3:uid="{45A497C1-BC7D-4A21-B716-9DFC408E59B7}" name="Emissielabels" dataDxfId="5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C0BCEA-9BFC-44C2-8130-5EE6CCC903DD}" name="Tabel4" displayName="Tabel4" ref="J4:L17" totalsRowShown="0" headerRowDxfId="4" dataDxfId="3">
  <autoFilter ref="J4:L17" xr:uid="{91C0BCEA-9BFC-44C2-8130-5EE6CCC903DD}"/>
  <sortState xmlns:xlrd2="http://schemas.microsoft.com/office/spreadsheetml/2017/richdata2" ref="J5:L16">
    <sortCondition ref="K4:K16"/>
  </sortState>
  <tableColumns count="3">
    <tableColumn id="1" xr3:uid="{38C98D9F-3940-4275-A2A0-F097F562D8E8}" name="Brandstof" dataDxfId="2"/>
    <tableColumn id="3" xr3:uid="{26BEABD5-7863-45D5-B8D6-EAF8BBD9F955}" name="Speciaal" dataDxfId="1"/>
    <tableColumn id="2" xr3:uid="{2805C41F-160A-4919-AD53-7E39DF857054}" name="Waarde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Gemeente Utrecht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CC0000"/>
      </a:accent1>
      <a:accent2>
        <a:srgbClr val="FFCC00"/>
      </a:accent2>
      <a:accent3>
        <a:srgbClr val="006DFF"/>
      </a:accent3>
      <a:accent4>
        <a:srgbClr val="F02198"/>
      </a:accent4>
      <a:accent5>
        <a:srgbClr val="FF6E00"/>
      </a:accent5>
      <a:accent6>
        <a:srgbClr val="32AB27"/>
      </a:accent6>
      <a:hlink>
        <a:srgbClr val="000000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8192C-8BDB-4361-B30F-6726E3B5A0D4}">
  <dimension ref="B1:P67"/>
  <sheetViews>
    <sheetView workbookViewId="0">
      <selection activeCell="G27" sqref="G27"/>
    </sheetView>
  </sheetViews>
  <sheetFormatPr defaultColWidth="8.85546875" defaultRowHeight="15" x14ac:dyDescent="0.25"/>
  <cols>
    <col min="1" max="1" width="8.85546875" style="1"/>
    <col min="2" max="2" width="16.140625" style="1" bestFit="1" customWidth="1"/>
    <col min="3" max="3" width="8.85546875" style="1"/>
    <col min="4" max="4" width="22.140625" style="1" bestFit="1" customWidth="1"/>
    <col min="5" max="5" width="8.85546875" style="1"/>
    <col min="6" max="6" width="16.140625" style="1" bestFit="1" customWidth="1"/>
    <col min="7" max="7" width="22.140625" style="1" bestFit="1" customWidth="1"/>
    <col min="8" max="8" width="9.85546875" style="1" bestFit="1" customWidth="1"/>
    <col min="9" max="9" width="8.85546875" style="1"/>
    <col min="10" max="10" width="22.140625" style="1" bestFit="1" customWidth="1"/>
    <col min="11" max="12" width="9.85546875" style="1" bestFit="1" customWidth="1"/>
    <col min="13" max="13" width="8.85546875" style="1"/>
    <col min="14" max="14" width="17.5703125" style="1" bestFit="1" customWidth="1"/>
    <col min="15" max="15" width="26.5703125" style="1" customWidth="1"/>
    <col min="16" max="16" width="8.85546875" style="2" customWidth="1"/>
    <col min="17" max="16384" width="8.85546875" style="1"/>
  </cols>
  <sheetData>
    <row r="1" spans="2:15" ht="15.75" thickBot="1" x14ac:dyDescent="0.3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5" ht="15.75" thickBot="1" x14ac:dyDescent="0.3">
      <c r="B2" s="34" t="s">
        <v>0</v>
      </c>
      <c r="C2" s="33"/>
      <c r="D2" s="34" t="s">
        <v>1</v>
      </c>
      <c r="E2" s="33"/>
      <c r="F2" s="38" t="s">
        <v>2</v>
      </c>
      <c r="G2" s="39"/>
      <c r="H2" s="40"/>
      <c r="I2" s="33"/>
      <c r="J2" s="38" t="s">
        <v>3</v>
      </c>
      <c r="K2" s="39"/>
      <c r="L2" s="40"/>
      <c r="M2" s="33"/>
      <c r="N2" s="38" t="s">
        <v>4</v>
      </c>
      <c r="O2" s="40"/>
    </row>
    <row r="4" spans="2:15" x14ac:dyDescent="0.25">
      <c r="B4" s="33" t="s">
        <v>5</v>
      </c>
      <c r="C4" s="33"/>
      <c r="D4" s="33" t="s">
        <v>1</v>
      </c>
      <c r="E4" s="33"/>
      <c r="F4" s="33" t="s">
        <v>5</v>
      </c>
      <c r="G4" s="33" t="s">
        <v>6</v>
      </c>
      <c r="H4" s="33" t="s">
        <v>7</v>
      </c>
      <c r="I4" s="33"/>
      <c r="J4" s="33" t="s">
        <v>8</v>
      </c>
      <c r="K4" s="33" t="s">
        <v>9</v>
      </c>
      <c r="L4" s="33" t="s">
        <v>7</v>
      </c>
      <c r="M4" s="33"/>
      <c r="N4" s="35" t="s">
        <v>5</v>
      </c>
      <c r="O4" s="36" t="s">
        <v>10</v>
      </c>
    </row>
    <row r="5" spans="2:15" x14ac:dyDescent="0.25">
      <c r="B5" s="33" t="s">
        <v>11</v>
      </c>
      <c r="C5" s="33"/>
      <c r="D5" s="33" t="s">
        <v>12</v>
      </c>
      <c r="E5" s="33"/>
      <c r="F5" s="33" t="s">
        <v>11</v>
      </c>
      <c r="G5" s="33" t="s">
        <v>13</v>
      </c>
      <c r="H5" s="33">
        <v>50</v>
      </c>
      <c r="I5" s="33"/>
      <c r="J5" s="33" t="s">
        <v>14</v>
      </c>
      <c r="K5" s="33">
        <v>0</v>
      </c>
      <c r="L5" s="33">
        <v>0</v>
      </c>
      <c r="M5" s="33"/>
      <c r="N5" s="35" t="s">
        <v>6</v>
      </c>
      <c r="O5" s="36" t="s">
        <v>13</v>
      </c>
    </row>
    <row r="6" spans="2:15" x14ac:dyDescent="0.25">
      <c r="B6" s="33" t="s">
        <v>15</v>
      </c>
      <c r="C6" s="33"/>
      <c r="D6" s="33" t="s">
        <v>16</v>
      </c>
      <c r="E6" s="33"/>
      <c r="F6" s="33" t="s">
        <v>11</v>
      </c>
      <c r="G6" s="33" t="s">
        <v>17</v>
      </c>
      <c r="H6" s="33">
        <v>50</v>
      </c>
      <c r="I6" s="33"/>
      <c r="J6" s="33" t="s">
        <v>18</v>
      </c>
      <c r="K6" s="33">
        <v>0</v>
      </c>
      <c r="L6" s="33">
        <v>10</v>
      </c>
      <c r="M6" s="33"/>
      <c r="N6" s="35" t="s">
        <v>8</v>
      </c>
      <c r="O6" s="36" t="s">
        <v>13</v>
      </c>
    </row>
    <row r="7" spans="2:15" x14ac:dyDescent="0.25">
      <c r="B7" s="51" t="s">
        <v>66</v>
      </c>
      <c r="C7" s="33"/>
      <c r="D7" s="33" t="s">
        <v>13</v>
      </c>
      <c r="E7" s="33"/>
      <c r="F7" s="33" t="s">
        <v>15</v>
      </c>
      <c r="G7" s="33" t="s">
        <v>13</v>
      </c>
      <c r="H7" s="33">
        <v>50</v>
      </c>
      <c r="I7" s="33"/>
      <c r="J7" s="33" t="s">
        <v>19</v>
      </c>
      <c r="K7" s="33">
        <v>0</v>
      </c>
      <c r="L7" s="33">
        <v>20</v>
      </c>
      <c r="M7" s="33"/>
      <c r="N7" s="33"/>
      <c r="O7" s="33"/>
    </row>
    <row r="8" spans="2:15" x14ac:dyDescent="0.25">
      <c r="B8" s="33"/>
      <c r="C8" s="33"/>
      <c r="D8" s="33" t="s">
        <v>20</v>
      </c>
      <c r="E8" s="33"/>
      <c r="F8" s="33" t="s">
        <v>15</v>
      </c>
      <c r="G8" s="33" t="s">
        <v>20</v>
      </c>
      <c r="H8" s="33">
        <v>-30</v>
      </c>
      <c r="I8" s="33"/>
      <c r="J8" s="33" t="s">
        <v>21</v>
      </c>
      <c r="K8" s="33">
        <v>0</v>
      </c>
      <c r="L8" s="33">
        <v>20</v>
      </c>
      <c r="M8" s="33"/>
      <c r="N8" s="35" t="s">
        <v>22</v>
      </c>
      <c r="O8" s="35" t="str" cm="1">
        <f t="array" aca="1" ref="O8" ca="1">_xlfn.IFNA(VLOOKUP($O$5,OFFSET(INDIRECT(ADDRESS(MIN(ROW(INDIRECT("Tabel2"))),MIN(COLUMN(INDIRECT("Tabel2"))))),MATCH($O$4,INDIRECT("Tabel2[Materieelgroep]"),0)-1,1,COUNTIF(INDIRECT("Tabel2[Materieelgroep]"),$O$4),2),2,FALSE),"")</f>
        <v/>
      </c>
    </row>
    <row r="9" spans="2:15" x14ac:dyDescent="0.25">
      <c r="B9" s="33"/>
      <c r="C9" s="33"/>
      <c r="D9" s="33" t="s">
        <v>23</v>
      </c>
      <c r="E9" s="33"/>
      <c r="F9" s="33" t="s">
        <v>15</v>
      </c>
      <c r="G9" s="33" t="s">
        <v>23</v>
      </c>
      <c r="H9" s="33">
        <v>-20</v>
      </c>
      <c r="I9" s="33"/>
      <c r="J9" s="33" t="s">
        <v>24</v>
      </c>
      <c r="K9" s="33">
        <v>0</v>
      </c>
      <c r="L9" s="33">
        <v>0</v>
      </c>
      <c r="M9" s="33"/>
      <c r="N9" s="35" t="s">
        <v>25</v>
      </c>
      <c r="O9" s="35">
        <f>_xlfn.IFNA(VLOOKUP(O6,Tabel4[],3,FALSE),"")</f>
        <v>50</v>
      </c>
    </row>
    <row r="10" spans="2:15" x14ac:dyDescent="0.25">
      <c r="B10" s="33"/>
      <c r="C10" s="33"/>
      <c r="D10" s="33" t="s">
        <v>26</v>
      </c>
      <c r="E10" s="33"/>
      <c r="F10" s="33" t="s">
        <v>15</v>
      </c>
      <c r="G10" s="33" t="s">
        <v>26</v>
      </c>
      <c r="H10" s="33">
        <v>-10</v>
      </c>
      <c r="I10" s="33"/>
      <c r="J10" s="33" t="s">
        <v>27</v>
      </c>
      <c r="K10" s="33">
        <v>0</v>
      </c>
      <c r="L10" s="33">
        <v>10</v>
      </c>
      <c r="M10" s="33"/>
      <c r="N10" s="33"/>
      <c r="O10" s="33"/>
    </row>
    <row r="11" spans="2:15" x14ac:dyDescent="0.25">
      <c r="B11" s="33"/>
      <c r="C11" s="33"/>
      <c r="D11" s="33" t="s">
        <v>28</v>
      </c>
      <c r="E11" s="33"/>
      <c r="F11" s="33" t="s">
        <v>15</v>
      </c>
      <c r="G11" s="33" t="s">
        <v>28</v>
      </c>
      <c r="H11" s="33">
        <v>0</v>
      </c>
      <c r="I11" s="33"/>
      <c r="J11" s="33" t="s">
        <v>29</v>
      </c>
      <c r="K11" s="33">
        <v>0</v>
      </c>
      <c r="L11" s="33">
        <v>20</v>
      </c>
      <c r="M11" s="33"/>
      <c r="N11" s="33"/>
      <c r="O11" s="33"/>
    </row>
    <row r="12" spans="2:15" x14ac:dyDescent="0.25">
      <c r="B12" s="33"/>
      <c r="C12" s="33"/>
      <c r="D12" s="33" t="s">
        <v>30</v>
      </c>
      <c r="E12" s="33"/>
      <c r="F12" s="33" t="s">
        <v>15</v>
      </c>
      <c r="G12" s="33" t="s">
        <v>30</v>
      </c>
      <c r="H12" s="33">
        <v>20</v>
      </c>
      <c r="I12" s="33"/>
      <c r="J12" s="33" t="s">
        <v>31</v>
      </c>
      <c r="K12" s="33">
        <v>0</v>
      </c>
      <c r="L12" s="33">
        <v>-10</v>
      </c>
      <c r="M12" s="33"/>
      <c r="N12" s="33"/>
      <c r="O12" s="33"/>
    </row>
    <row r="13" spans="2:15" x14ac:dyDescent="0.25">
      <c r="B13" s="33"/>
      <c r="C13" s="33"/>
      <c r="D13" s="33" t="s">
        <v>17</v>
      </c>
      <c r="E13" s="33"/>
      <c r="F13" s="33" t="s">
        <v>15</v>
      </c>
      <c r="G13" s="33" t="s">
        <v>32</v>
      </c>
      <c r="H13" s="33">
        <v>50</v>
      </c>
      <c r="I13" s="33"/>
      <c r="J13" s="33" t="s">
        <v>33</v>
      </c>
      <c r="K13" s="33">
        <v>0</v>
      </c>
      <c r="L13" s="33">
        <v>-10</v>
      </c>
      <c r="M13" s="33"/>
      <c r="N13" s="33"/>
      <c r="O13" s="33"/>
    </row>
    <row r="14" spans="2:15" x14ac:dyDescent="0.25">
      <c r="B14" s="33"/>
      <c r="C14" s="33"/>
      <c r="D14" s="33" t="s">
        <v>34</v>
      </c>
      <c r="E14" s="33"/>
      <c r="F14" s="51" t="s">
        <v>66</v>
      </c>
      <c r="G14" s="51" t="s">
        <v>13</v>
      </c>
      <c r="H14" s="51"/>
      <c r="I14" s="33"/>
      <c r="J14" s="33" t="s">
        <v>13</v>
      </c>
      <c r="K14" s="33">
        <v>1</v>
      </c>
      <c r="L14" s="33">
        <v>50</v>
      </c>
      <c r="M14" s="33"/>
      <c r="N14" s="33"/>
      <c r="O14" s="33"/>
    </row>
    <row r="15" spans="2:15" x14ac:dyDescent="0.25">
      <c r="B15" s="33"/>
      <c r="C15" s="33"/>
      <c r="D15" s="33" t="s">
        <v>35</v>
      </c>
      <c r="E15" s="33"/>
      <c r="F15" s="51" t="s">
        <v>66</v>
      </c>
      <c r="G15" s="51" t="s">
        <v>30</v>
      </c>
      <c r="H15" s="51"/>
      <c r="I15" s="33"/>
      <c r="J15" s="33" t="s">
        <v>32</v>
      </c>
      <c r="K15" s="33">
        <v>1</v>
      </c>
      <c r="L15" s="33">
        <v>50</v>
      </c>
      <c r="M15" s="33"/>
      <c r="N15" s="33"/>
      <c r="O15" s="33"/>
    </row>
    <row r="16" spans="2:15" x14ac:dyDescent="0.25">
      <c r="B16" s="33"/>
      <c r="C16" s="33"/>
      <c r="D16" s="33" t="s">
        <v>36</v>
      </c>
      <c r="E16" s="33"/>
      <c r="F16" s="51" t="s">
        <v>66</v>
      </c>
      <c r="G16" s="51" t="s">
        <v>32</v>
      </c>
      <c r="H16" s="51"/>
      <c r="I16" s="33"/>
      <c r="J16" s="33" t="s">
        <v>37</v>
      </c>
      <c r="K16" s="33">
        <v>1</v>
      </c>
      <c r="L16" s="33">
        <v>25</v>
      </c>
      <c r="M16" s="33"/>
      <c r="N16" s="33"/>
      <c r="O16" s="33"/>
    </row>
    <row r="17" spans="4:12" x14ac:dyDescent="0.25">
      <c r="D17" s="33" t="s">
        <v>38</v>
      </c>
      <c r="E17" s="33"/>
      <c r="F17" s="51" t="s">
        <v>66</v>
      </c>
      <c r="G17" s="51" t="s">
        <v>28</v>
      </c>
      <c r="H17" s="51"/>
      <c r="I17" s="33"/>
      <c r="J17" s="33" t="s">
        <v>17</v>
      </c>
      <c r="K17" s="33">
        <v>1</v>
      </c>
      <c r="L17" s="33">
        <v>50</v>
      </c>
    </row>
    <row r="18" spans="4:12" x14ac:dyDescent="0.25">
      <c r="D18" s="33" t="s">
        <v>39</v>
      </c>
      <c r="E18" s="33"/>
      <c r="F18" s="51"/>
      <c r="G18" s="51"/>
      <c r="H18" s="51"/>
      <c r="I18" s="33"/>
      <c r="J18" s="33"/>
      <c r="K18" s="33"/>
      <c r="L18" s="33"/>
    </row>
    <row r="19" spans="4:12" x14ac:dyDescent="0.25">
      <c r="D19" s="33" t="s">
        <v>40</v>
      </c>
      <c r="E19" s="33"/>
      <c r="F19" s="51"/>
      <c r="G19" s="51"/>
      <c r="H19" s="51"/>
      <c r="I19" s="33"/>
      <c r="J19" s="33"/>
      <c r="K19" s="33"/>
      <c r="L19" s="33"/>
    </row>
    <row r="20" spans="4:12" x14ac:dyDescent="0.25">
      <c r="D20" s="33" t="s">
        <v>41</v>
      </c>
      <c r="E20" s="33"/>
      <c r="F20" s="51"/>
      <c r="G20" s="51"/>
      <c r="H20" s="51"/>
      <c r="I20" s="33"/>
      <c r="J20" s="33"/>
      <c r="K20" s="33"/>
      <c r="L20" s="33"/>
    </row>
    <row r="21" spans="4:12" x14ac:dyDescent="0.25">
      <c r="D21" s="33" t="s">
        <v>42</v>
      </c>
      <c r="E21" s="33"/>
      <c r="F21" s="33"/>
      <c r="G21" s="33"/>
      <c r="H21" s="33"/>
      <c r="I21" s="33"/>
      <c r="J21" s="33"/>
      <c r="K21" s="33"/>
      <c r="L21" s="33"/>
    </row>
    <row r="22" spans="4:12" x14ac:dyDescent="0.25">
      <c r="D22" s="33" t="s">
        <v>43</v>
      </c>
      <c r="E22" s="33"/>
      <c r="F22" s="33"/>
      <c r="G22" s="33"/>
      <c r="H22" s="33"/>
      <c r="I22" s="33"/>
      <c r="J22" s="33"/>
      <c r="K22" s="33"/>
      <c r="L22" s="33"/>
    </row>
    <row r="23" spans="4:12" x14ac:dyDescent="0.25">
      <c r="D23" s="33" t="s">
        <v>32</v>
      </c>
      <c r="E23" s="33"/>
      <c r="F23" s="33"/>
      <c r="G23" s="33"/>
      <c r="H23" s="33"/>
      <c r="I23" s="33"/>
      <c r="J23" s="33"/>
      <c r="K23" s="33"/>
      <c r="L23" s="33"/>
    </row>
    <row r="24" spans="4:12" x14ac:dyDescent="0.25">
      <c r="D24" s="33" t="s">
        <v>37</v>
      </c>
      <c r="E24" s="33"/>
      <c r="F24" s="33"/>
      <c r="G24" s="33"/>
      <c r="H24" s="33"/>
      <c r="I24" s="33"/>
      <c r="J24" s="33"/>
      <c r="K24" s="33"/>
      <c r="L24" s="33"/>
    </row>
    <row r="67" spans="6:8" x14ac:dyDescent="0.25">
      <c r="F67" s="33"/>
      <c r="G67" s="33"/>
      <c r="H67" s="33"/>
    </row>
  </sheetData>
  <mergeCells count="3">
    <mergeCell ref="F2:H2"/>
    <mergeCell ref="J2:L2"/>
    <mergeCell ref="N2:O2"/>
  </mergeCells>
  <dataValidations count="5">
    <dataValidation type="list" allowBlank="1" showInputMessage="1" showErrorMessage="1" sqref="O5" xr:uid="{0BDAC711-4DD6-4CC6-8630-F59DC1A51CE1}">
      <formula1>IF($O$6&gt;0,"",OFFSET(INDIRECT(ADDRESS(MIN(ROW(INDIRECT("Tabel2"))),MIN(COLUMN(INDIRECT("Tabel2"))))),MATCH($O$4,INDIRECT("Tabel2[Materieelgroep]"),0)-1,1,COUNTIF(INDIRECT("Tabel2[Materieelgroep]"),$O$4),1))</formula1>
    </dataValidation>
    <dataValidation type="list" showInputMessage="1" showErrorMessage="1" sqref="O6" xr:uid="{0746BCCB-0305-4F5F-8186-73EDAD3107D3}">
      <formula1>IF($O$5=0,"",IF(NOT(ISNA(MATCH($O$5,Bs,0))),OFFSET(INDIRECT(ADDRESS(MIN(ROW(Bs)),MIN(COLUMN(Bs)))),MATCH($O$5,Bs,0)-1,0),OFFSET(INDIRECT(ADDRESS(MIN(ROW(Bs)),MIN(COLUMN(Bs)))),0,0,COUNTIF(INDIRECT("Tabel4[Speciaal]"),0),1)))</formula1>
    </dataValidation>
    <dataValidation type="list" allowBlank="1" showInputMessage="1" showErrorMessage="1" sqref="O4" xr:uid="{110BAB87-071D-421D-A523-E5A977B572A0}">
      <formula1>IF($O$5=0,INDIRECT("Tabel1[Materieelgroep]"),"")</formula1>
    </dataValidation>
    <dataValidation type="list" allowBlank="1" showInputMessage="1" showErrorMessage="1" sqref="F5:F67" xr:uid="{4D642B30-B302-4BA7-9BFC-9915262134B1}">
      <formula1>INDIRECT("Tabel1[Materieelgroep]")</formula1>
    </dataValidation>
    <dataValidation type="list" allowBlank="1" showInputMessage="1" showErrorMessage="1" sqref="G5:G67" xr:uid="{2E7CC1C2-B335-45E8-8173-716066E45D87}">
      <formula1>INDIRECT("Tabel3[Emissielabels]")</formula1>
    </dataValidation>
  </dataValidation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3EAB-668C-4906-A450-664F54C5A411}">
  <sheetPr>
    <pageSetUpPr fitToPage="1"/>
  </sheetPr>
  <dimension ref="B1:R31"/>
  <sheetViews>
    <sheetView tabSelected="1" workbookViewId="0">
      <selection activeCell="R11" sqref="R11"/>
    </sheetView>
  </sheetViews>
  <sheetFormatPr defaultColWidth="9.140625" defaultRowHeight="17.25" customHeight="1" x14ac:dyDescent="0.25"/>
  <cols>
    <col min="1" max="2" width="3.140625" style="3" customWidth="1"/>
    <col min="3" max="3" width="9.140625" style="3"/>
    <col min="4" max="4" width="3.140625" style="3" customWidth="1"/>
    <col min="5" max="5" width="30.85546875" style="3" customWidth="1"/>
    <col min="6" max="6" width="18.42578125" style="3" customWidth="1"/>
    <col min="7" max="7" width="3.140625" style="3" customWidth="1"/>
    <col min="8" max="8" width="18.42578125" style="3" customWidth="1"/>
    <col min="9" max="9" width="24.140625" style="3" customWidth="1"/>
    <col min="10" max="10" width="3.140625" style="3" customWidth="1"/>
    <col min="11" max="11" width="21.140625" style="3" customWidth="1"/>
    <col min="12" max="12" width="15.42578125" style="3" bestFit="1" customWidth="1"/>
    <col min="13" max="13" width="3.140625" style="3" customWidth="1"/>
    <col min="14" max="14" width="19.42578125" style="3" bestFit="1" customWidth="1"/>
    <col min="15" max="15" width="17.42578125" style="3" bestFit="1" customWidth="1"/>
    <col min="16" max="17" width="3.140625" style="3" customWidth="1"/>
    <col min="18" max="16384" width="9.140625" style="3"/>
  </cols>
  <sheetData>
    <row r="1" spans="2:18" ht="17.25" customHeight="1" thickBot="1" x14ac:dyDescent="0.3"/>
    <row r="2" spans="2:18" ht="17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2:18" ht="30" customHeight="1" x14ac:dyDescent="0.5">
      <c r="B3" s="7"/>
      <c r="C3" s="41" t="s">
        <v>67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8"/>
    </row>
    <row r="4" spans="2:18" ht="17.25" customHeight="1" x14ac:dyDescent="0.25"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/>
    </row>
    <row r="5" spans="2:18" ht="17.25" customHeight="1" x14ac:dyDescent="0.25">
      <c r="B5" s="7"/>
      <c r="C5" s="10" t="s">
        <v>44</v>
      </c>
      <c r="D5" s="9"/>
      <c r="E5" s="9"/>
      <c r="F5" s="9"/>
      <c r="G5" s="9"/>
      <c r="H5" s="9"/>
      <c r="I5" s="9"/>
      <c r="J5" s="9"/>
      <c r="K5" s="9"/>
      <c r="L5" s="9"/>
      <c r="M5" s="9"/>
      <c r="N5" s="42"/>
      <c r="O5" s="42"/>
      <c r="P5" s="8"/>
    </row>
    <row r="6" spans="2:18" ht="17.25" customHeight="1" x14ac:dyDescent="0.25">
      <c r="B6" s="7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42"/>
      <c r="O6" s="42"/>
      <c r="P6" s="8"/>
    </row>
    <row r="7" spans="2:18" ht="17.25" customHeight="1" x14ac:dyDescent="0.25">
      <c r="B7" s="7"/>
      <c r="C7" s="9" t="s">
        <v>45</v>
      </c>
      <c r="D7" s="9"/>
      <c r="E7" s="9"/>
      <c r="F7" s="9"/>
      <c r="G7" s="9"/>
      <c r="H7" s="9"/>
      <c r="I7" s="9"/>
      <c r="J7" s="9"/>
      <c r="K7" s="9"/>
      <c r="L7" s="9"/>
      <c r="M7" s="9"/>
      <c r="N7" s="42"/>
      <c r="O7" s="42"/>
      <c r="P7" s="8"/>
    </row>
    <row r="8" spans="2:18" ht="17.25" customHeight="1" x14ac:dyDescent="0.25">
      <c r="B8" s="7"/>
      <c r="C8" s="9" t="s">
        <v>46</v>
      </c>
      <c r="D8" s="9"/>
      <c r="E8" s="9"/>
      <c r="F8" s="9"/>
      <c r="G8" s="9"/>
      <c r="H8" s="9"/>
      <c r="I8" s="9"/>
      <c r="J8" s="9"/>
      <c r="K8" s="9"/>
      <c r="L8" s="9"/>
      <c r="M8" s="9"/>
      <c r="N8" s="42"/>
      <c r="O8" s="42"/>
      <c r="P8" s="8"/>
    </row>
    <row r="9" spans="2:18" ht="17.25" customHeight="1" thickBot="1" x14ac:dyDescent="0.3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</row>
    <row r="10" spans="2:18" ht="17.25" customHeight="1" x14ac:dyDescent="0.25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R10" s="29"/>
    </row>
    <row r="11" spans="2:18" ht="17.25" customHeight="1" x14ac:dyDescent="0.25">
      <c r="B11" s="14"/>
      <c r="C11" s="17" t="s">
        <v>47</v>
      </c>
      <c r="D11" s="15"/>
      <c r="E11" s="15"/>
      <c r="F11" s="15"/>
      <c r="G11" s="15"/>
      <c r="H11" s="15"/>
      <c r="I11" s="15"/>
      <c r="J11" s="15"/>
      <c r="K11" s="15"/>
      <c r="L11" s="15" t="s">
        <v>48</v>
      </c>
      <c r="M11" s="15"/>
      <c r="N11" s="37">
        <v>0.5</v>
      </c>
      <c r="O11" s="37">
        <v>0.5</v>
      </c>
      <c r="P11" s="16"/>
    </row>
    <row r="12" spans="2:18" ht="17.25" customHeight="1" x14ac:dyDescent="0.25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</row>
    <row r="13" spans="2:18" ht="17.25" customHeight="1" x14ac:dyDescent="0.25">
      <c r="B13" s="14"/>
      <c r="C13" s="18" t="s">
        <v>49</v>
      </c>
      <c r="D13" s="15"/>
      <c r="E13" s="19" t="s">
        <v>5</v>
      </c>
      <c r="F13" s="19" t="s">
        <v>50</v>
      </c>
      <c r="G13" s="15"/>
      <c r="H13" s="19" t="s">
        <v>6</v>
      </c>
      <c r="I13" s="19" t="s">
        <v>8</v>
      </c>
      <c r="J13" s="15"/>
      <c r="K13" s="19" t="s">
        <v>22</v>
      </c>
      <c r="L13" s="19" t="s">
        <v>25</v>
      </c>
      <c r="M13" s="15"/>
      <c r="N13" s="19" t="s">
        <v>51</v>
      </c>
      <c r="O13" s="19" t="s">
        <v>52</v>
      </c>
      <c r="P13" s="16"/>
    </row>
    <row r="14" spans="2:18" ht="17.25" customHeight="1" x14ac:dyDescent="0.25">
      <c r="B14" s="14"/>
      <c r="C14" s="20" t="s">
        <v>53</v>
      </c>
      <c r="D14" s="21"/>
      <c r="E14" s="36" t="s">
        <v>66</v>
      </c>
      <c r="F14" s="25">
        <v>0.2</v>
      </c>
      <c r="G14" s="15"/>
      <c r="H14" s="27" t="s">
        <v>30</v>
      </c>
      <c r="I14" s="28"/>
      <c r="J14" s="15"/>
      <c r="K14" s="30" cm="1">
        <f t="array" aca="1" ref="K14" ca="1">_xlfn.IFNA(VLOOKUP(H14,OFFSET(INDIRECT(ADDRESS(MIN(ROW(INDIRECT("Tabel2"))),MIN(COLUMN(INDIRECT("Tabel2"))),1,1,"Sg")),MATCH(E14,INDIRECT("Tabel2[Materieelgroep]"),0)-1,1,COUNTIF(INDIRECT("Tabel2[Materieelgroep]"),E14),2),2,FALSE),"")</f>
        <v>0</v>
      </c>
      <c r="L14" s="30" t="str">
        <f>_xlfn.IFNA(VLOOKUP(I14,Tabel4[],3,FALSE),"")</f>
        <v/>
      </c>
      <c r="M14" s="15"/>
      <c r="N14" s="30">
        <f t="shared" ref="N14:N16" ca="1" si="0">IFERROR(K14*F14,"")</f>
        <v>0</v>
      </c>
      <c r="O14" s="30" t="str">
        <f t="shared" ref="O14:O16" si="1">IFERROR(L14*F14,"")</f>
        <v/>
      </c>
      <c r="P14" s="16"/>
    </row>
    <row r="15" spans="2:18" ht="17.25" customHeight="1" x14ac:dyDescent="0.25">
      <c r="B15" s="14"/>
      <c r="C15" s="20" t="s">
        <v>54</v>
      </c>
      <c r="D15" s="21"/>
      <c r="E15" s="36" t="s">
        <v>15</v>
      </c>
      <c r="F15" s="25"/>
      <c r="G15" s="15"/>
      <c r="H15" s="27"/>
      <c r="I15" s="28"/>
      <c r="J15" s="15"/>
      <c r="K15" s="30" t="str" cm="1">
        <f t="array" aca="1" ref="K15" ca="1">_xlfn.IFNA(VLOOKUP(H15,OFFSET(INDIRECT(ADDRESS(MIN(ROW(INDIRECT("Tabel2"))),MIN(COLUMN(INDIRECT("Tabel2"))),1,1,"Sg")),MATCH(E15,INDIRECT("Tabel2[Materieelgroep]"),0)-1,1,COUNTIF(INDIRECT("Tabel2[Materieelgroep]"),E15),2),2,FALSE),"")</f>
        <v/>
      </c>
      <c r="L15" s="30" t="str">
        <f>_xlfn.IFNA(VLOOKUP(I15,Tabel4[],3,FALSE),"")</f>
        <v/>
      </c>
      <c r="M15" s="15"/>
      <c r="N15" s="30" t="str">
        <f t="shared" ca="1" si="0"/>
        <v/>
      </c>
      <c r="O15" s="30" t="str">
        <f t="shared" si="1"/>
        <v/>
      </c>
      <c r="P15" s="16"/>
    </row>
    <row r="16" spans="2:18" ht="17.25" customHeight="1" x14ac:dyDescent="0.25">
      <c r="B16" s="14"/>
      <c r="C16" s="20" t="s">
        <v>55</v>
      </c>
      <c r="D16" s="21"/>
      <c r="E16" s="36" t="s">
        <v>15</v>
      </c>
      <c r="F16" s="25"/>
      <c r="G16" s="15"/>
      <c r="H16" s="27"/>
      <c r="I16" s="28"/>
      <c r="J16" s="15"/>
      <c r="K16" s="30" t="str" cm="1">
        <f t="array" aca="1" ref="K16" ca="1">_xlfn.IFNA(VLOOKUP(H16,OFFSET(INDIRECT(ADDRESS(MIN(ROW(INDIRECT("Tabel2"))),MIN(COLUMN(INDIRECT("Tabel2"))),1,1,"Sg")),MATCH(E16,INDIRECT("Tabel2[Materieelgroep]"),0)-1,1,COUNTIF(INDIRECT("Tabel2[Materieelgroep]"),E16),2),2,FALSE),"")</f>
        <v/>
      </c>
      <c r="L16" s="30" t="str">
        <f>_xlfn.IFNA(VLOOKUP(I16,Tabel4[],3,FALSE),"")</f>
        <v/>
      </c>
      <c r="M16" s="15"/>
      <c r="N16" s="30" t="str">
        <f t="shared" ca="1" si="0"/>
        <v/>
      </c>
      <c r="O16" s="30" t="str">
        <f t="shared" si="1"/>
        <v/>
      </c>
      <c r="P16" s="16"/>
    </row>
    <row r="17" spans="2:16" ht="17.25" customHeight="1" x14ac:dyDescent="0.25">
      <c r="B17" s="14"/>
      <c r="C17" s="20" t="s">
        <v>56</v>
      </c>
      <c r="D17" s="21"/>
      <c r="E17" s="36" t="s">
        <v>15</v>
      </c>
      <c r="F17" s="25"/>
      <c r="G17" s="15"/>
      <c r="H17" s="27"/>
      <c r="I17" s="28"/>
      <c r="J17" s="15"/>
      <c r="K17" s="30" t="str" cm="1">
        <f t="array" aca="1" ref="K17" ca="1">_xlfn.IFNA(VLOOKUP(H17,OFFSET(INDIRECT(ADDRESS(MIN(ROW(INDIRECT("Tabel2"))),MIN(COLUMN(INDIRECT("Tabel2"))),1,1,"Sg")),MATCH(E17,INDIRECT("Tabel2[Materieelgroep]"),0)-1,1,COUNTIF(INDIRECT("Tabel2[Materieelgroep]"),E17),2),2,FALSE),"")</f>
        <v/>
      </c>
      <c r="L17" s="30" t="str">
        <f>_xlfn.IFNA(VLOOKUP(I17,Tabel4[],3,FALSE),"")</f>
        <v/>
      </c>
      <c r="M17" s="15"/>
      <c r="N17" s="30" t="str">
        <f ca="1">IFERROR(K17*F17,"")</f>
        <v/>
      </c>
      <c r="O17" s="30" t="str">
        <f>IFERROR(L17*F17,"")</f>
        <v/>
      </c>
      <c r="P17" s="16"/>
    </row>
    <row r="18" spans="2:16" ht="17.25" customHeight="1" x14ac:dyDescent="0.25">
      <c r="B18" s="14"/>
      <c r="C18" s="21"/>
      <c r="D18" s="21"/>
      <c r="E18" s="15"/>
      <c r="F18" s="26">
        <f>SUM(F14:F17)</f>
        <v>0.2</v>
      </c>
      <c r="G18" s="15"/>
      <c r="H18" s="15"/>
      <c r="I18" s="15"/>
      <c r="J18" s="15"/>
      <c r="K18" s="15"/>
      <c r="L18" s="15"/>
      <c r="M18" s="15"/>
      <c r="N18" s="31">
        <f ca="1">SUM(N14:N17)</f>
        <v>0</v>
      </c>
      <c r="O18" s="31">
        <f>SUM(O14:O17)</f>
        <v>0</v>
      </c>
      <c r="P18" s="16"/>
    </row>
    <row r="19" spans="2:16" ht="17.25" customHeight="1" x14ac:dyDescent="0.25">
      <c r="B19" s="14"/>
      <c r="C19" s="21"/>
      <c r="D19" s="21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6"/>
    </row>
    <row r="20" spans="2:16" ht="17.25" customHeight="1" x14ac:dyDescent="0.25">
      <c r="B20" s="14"/>
      <c r="C20" s="17" t="s">
        <v>57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6"/>
    </row>
    <row r="21" spans="2:16" ht="17.25" customHeight="1" x14ac:dyDescent="0.25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</row>
    <row r="22" spans="2:16" ht="17.25" customHeight="1" x14ac:dyDescent="0.25">
      <c r="B22" s="14"/>
      <c r="C22" s="32"/>
      <c r="D22" s="15"/>
      <c r="E22" s="43" t="s">
        <v>58</v>
      </c>
      <c r="F22" s="43"/>
      <c r="G22" s="43"/>
      <c r="H22" s="43"/>
      <c r="I22" s="43"/>
      <c r="J22" s="15"/>
      <c r="K22" s="15"/>
      <c r="L22" s="15"/>
      <c r="M22" s="15"/>
      <c r="N22" s="46">
        <f ca="1">(N18*N11)+(O18*O11)</f>
        <v>0</v>
      </c>
      <c r="O22" s="47"/>
      <c r="P22" s="16"/>
    </row>
    <row r="23" spans="2:16" ht="17.25" customHeight="1" x14ac:dyDescent="0.25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6"/>
    </row>
    <row r="24" spans="2:16" ht="17.25" customHeight="1" x14ac:dyDescent="0.25">
      <c r="B24" s="14"/>
      <c r="C24" s="17" t="s">
        <v>59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6"/>
    </row>
    <row r="25" spans="2:16" ht="17.25" customHeight="1" x14ac:dyDescent="0.25">
      <c r="B25" s="14"/>
      <c r="C25" s="17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6"/>
    </row>
    <row r="26" spans="2:16" ht="17.25" customHeight="1" x14ac:dyDescent="0.25">
      <c r="B26" s="14"/>
      <c r="C26" s="44" t="s">
        <v>60</v>
      </c>
      <c r="D26" s="44"/>
      <c r="E26" s="44"/>
      <c r="F26" s="48"/>
      <c r="G26" s="49"/>
      <c r="H26" s="49"/>
      <c r="I26" s="49"/>
      <c r="J26" s="49"/>
      <c r="K26" s="49"/>
      <c r="L26" s="49"/>
      <c r="M26" s="50"/>
      <c r="N26" s="45" t="s">
        <v>61</v>
      </c>
      <c r="O26" s="45"/>
      <c r="P26" s="16"/>
    </row>
    <row r="27" spans="2:16" ht="17.25" customHeight="1" x14ac:dyDescent="0.25">
      <c r="B27" s="14"/>
      <c r="C27" s="44" t="s">
        <v>62</v>
      </c>
      <c r="D27" s="44"/>
      <c r="E27" s="44"/>
      <c r="F27" s="48"/>
      <c r="G27" s="49"/>
      <c r="H27" s="49"/>
      <c r="I27" s="49"/>
      <c r="J27" s="49"/>
      <c r="K27" s="49"/>
      <c r="L27" s="49"/>
      <c r="M27" s="50"/>
      <c r="N27" s="45"/>
      <c r="O27" s="45"/>
      <c r="P27" s="16"/>
    </row>
    <row r="28" spans="2:16" ht="17.25" customHeight="1" x14ac:dyDescent="0.25">
      <c r="B28" s="14"/>
      <c r="C28" s="44" t="s">
        <v>63</v>
      </c>
      <c r="D28" s="44"/>
      <c r="E28" s="44"/>
      <c r="F28" s="48"/>
      <c r="G28" s="49"/>
      <c r="H28" s="49"/>
      <c r="I28" s="49"/>
      <c r="J28" s="49"/>
      <c r="K28" s="49"/>
      <c r="L28" s="49"/>
      <c r="M28" s="50"/>
      <c r="N28" s="45"/>
      <c r="O28" s="45"/>
      <c r="P28" s="16"/>
    </row>
    <row r="29" spans="2:16" ht="17.25" customHeight="1" x14ac:dyDescent="0.25">
      <c r="B29" s="14"/>
      <c r="C29" s="44" t="s">
        <v>64</v>
      </c>
      <c r="D29" s="44"/>
      <c r="E29" s="44"/>
      <c r="F29" s="48"/>
      <c r="G29" s="49"/>
      <c r="H29" s="49"/>
      <c r="I29" s="49"/>
      <c r="J29" s="49"/>
      <c r="K29" s="49"/>
      <c r="L29" s="49"/>
      <c r="M29" s="50"/>
      <c r="N29" s="45"/>
      <c r="O29" s="45"/>
      <c r="P29" s="16"/>
    </row>
    <row r="30" spans="2:16" ht="17.25" customHeight="1" x14ac:dyDescent="0.25">
      <c r="B30" s="14"/>
      <c r="C30" s="44" t="s">
        <v>65</v>
      </c>
      <c r="D30" s="44"/>
      <c r="E30" s="44"/>
      <c r="F30" s="48"/>
      <c r="G30" s="49"/>
      <c r="H30" s="49"/>
      <c r="I30" s="49"/>
      <c r="J30" s="49"/>
      <c r="K30" s="49"/>
      <c r="L30" s="49"/>
      <c r="M30" s="50"/>
      <c r="N30" s="45"/>
      <c r="O30" s="45"/>
      <c r="P30" s="16"/>
    </row>
    <row r="31" spans="2:16" ht="17.25" customHeight="1" thickBot="1" x14ac:dyDescent="0.3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4"/>
    </row>
  </sheetData>
  <mergeCells count="15">
    <mergeCell ref="C3:O3"/>
    <mergeCell ref="N5:O8"/>
    <mergeCell ref="E22:I22"/>
    <mergeCell ref="C26:E26"/>
    <mergeCell ref="N26:O30"/>
    <mergeCell ref="C27:E27"/>
    <mergeCell ref="C28:E28"/>
    <mergeCell ref="N22:O22"/>
    <mergeCell ref="C29:E29"/>
    <mergeCell ref="C30:E30"/>
    <mergeCell ref="F26:M26"/>
    <mergeCell ref="F27:M27"/>
    <mergeCell ref="F28:M28"/>
    <mergeCell ref="F29:M29"/>
    <mergeCell ref="F30:M30"/>
  </mergeCells>
  <dataValidations count="3">
    <dataValidation type="list" allowBlank="1" showInputMessage="1" showErrorMessage="1" sqref="H14:H17" xr:uid="{DC8E8BEF-D049-41A4-A4DC-9BAA85041EAF}">
      <formula1>IF($I14&gt;0,"",OFFSET(INDIRECT(ADDRESS(MIN(ROW(INDIRECT("Tabel2"))),MIN(COLUMN(INDIRECT("Tabel2"))),1,1,"Sg")),MATCH($E14,INDIRECT("Tabel2[Materieelgroep]"),0)-1,1,COUNTIF(INDIRECT("Tabel2[Materieelgroep]"),$E14),1))</formula1>
    </dataValidation>
    <dataValidation type="list" allowBlank="1" showInputMessage="1" showErrorMessage="1" sqref="E14:E17" xr:uid="{B84B011C-9889-4ACE-8DA5-95B9F434C0C8}">
      <formula1>IF($H14=0,INDIRECT("Tabel1[Materieelgroep]"),"")</formula1>
    </dataValidation>
    <dataValidation type="list" allowBlank="1" showInputMessage="1" showErrorMessage="1" sqref="I14:I17" xr:uid="{C086EAAC-235C-4475-8C94-01558138086E}">
      <formula1>IF($H14=0,"",IF(NOT(ISNA(MATCH($H14,Bs,0))),OFFSET(INDIRECT(ADDRESS(MIN(ROW(Bs)),MIN(COLUMN(Bs)),1,1,"Sg")),MATCH($H14,Bs,0)-1,0),OFFSET(INDIRECT(ADDRESS(MIN(ROW(Bs)),MIN(COLUMN(Bs)),1,1,"Sg")),0,0,COUNTIF(INDIRECT("Bt"),0),1)))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B8726B7B-8D02-44E4-B1DC-B166F9414F15}">
            <x14:iconSet iconSet="3Symbols2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F18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ae02f-8b9e-4b7c-86b4-575346d8606b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279170f18c0f02fa0abdb88c36b615bc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d14f6c84182107aaea05259a90f862ff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52B4D5-4AF6-49DF-A75F-ACE5D63C6B3B}">
  <ds:schemaRefs>
    <ds:schemaRef ds:uri="http://purl.org/dc/terms/"/>
    <ds:schemaRef ds:uri="http://purl.org/dc/dcmitype/"/>
    <ds:schemaRef ds:uri="82619569-9ce7-4769-aada-e8ed0eb58608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64fecbb-1954-4030-8120-5d79bf625a24"/>
    <ds:schemaRef ds:uri="64dae02f-8b9e-4b7c-86b4-575346d8606b"/>
  </ds:schemaRefs>
</ds:datastoreItem>
</file>

<file path=customXml/itemProps2.xml><?xml version="1.0" encoding="utf-8"?>
<ds:datastoreItem xmlns:ds="http://schemas.openxmlformats.org/officeDocument/2006/customXml" ds:itemID="{288CC8A9-B258-4DE4-B3E2-59AD4C84C4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F8A30D-01D0-45F3-8D74-843E9A825F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Sg</vt:lpstr>
      <vt:lpstr>Transportmatrix</vt:lpstr>
      <vt:lpstr>Transportmatrix!Afdrukbereik</vt:lpstr>
      <vt:lpstr>Bs</vt:lpstr>
      <vt:lpstr>Bt</vt:lpstr>
    </vt:vector>
  </TitlesOfParts>
  <Manager/>
  <Company>Hoogheemraadschap de Stichtse Rijnlanden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van Leuverden</dc:creator>
  <cp:keywords/>
  <dc:description/>
  <cp:lastModifiedBy>Amber Roodenburg</cp:lastModifiedBy>
  <cp:revision/>
  <dcterms:created xsi:type="dcterms:W3CDTF">2022-11-29T09:26:14Z</dcterms:created>
  <dcterms:modified xsi:type="dcterms:W3CDTF">2024-02-13T10:33:37Z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0x010100C32FA0FDDEE4D14ABA3683D5F411B2C7</vt:lpwstr>
  </property>
  <property fmtid="{D5CDD505-2E9C-101B-9397-08002B2CF9AE}" pid="3" name="MediaServiceImageTags">
    <vt:lpwstr/>
  </property>
</Properties>
</file>