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ictubeheer.sharepoint.com/teams/AanbestedingBedrijfsvoeringsplatformERP/Gedeelde documenten/General/Aanbestedingsdocumenten werkmap/3. Aanbesteding/6. Documenten voor publicatie/Documenten voor publicatie TenderNed 20231020/"/>
    </mc:Choice>
  </mc:AlternateContent>
  <xr:revisionPtr revIDLastSave="29" documentId="8_{14001E34-B4B5-47AB-ABA1-F43179E41D58}" xr6:coauthVersionLast="47" xr6:coauthVersionMax="47" xr10:uidLastSave="{CCD9B179-A4A5-4392-95A7-A291246AB095}"/>
  <bookViews>
    <workbookView xWindow="3645" yWindow="165" windowWidth="25800" windowHeight="20520" xr2:uid="{893322E1-CF47-413D-8933-0324252E6A7B}"/>
  </bookViews>
  <sheets>
    <sheet name="Rekenmodel gunnin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1" l="1"/>
  <c r="E43" i="1"/>
  <c r="E20" i="1"/>
  <c r="G9" i="1"/>
  <c r="H9" i="1" s="1"/>
  <c r="F43" i="1"/>
  <c r="F32" i="1"/>
  <c r="F20" i="1"/>
  <c r="G24" i="1" l="1"/>
  <c r="G25" i="1"/>
  <c r="G26" i="1"/>
  <c r="G27" i="1"/>
  <c r="G28" i="1"/>
  <c r="G29" i="1"/>
  <c r="G31" i="1"/>
  <c r="G23" i="1"/>
  <c r="G37" i="1" l="1"/>
  <c r="H37" i="1" s="1"/>
  <c r="G35" i="1"/>
  <c r="H35" i="1" s="1"/>
  <c r="G36" i="1"/>
  <c r="H36" i="1" s="1"/>
  <c r="G38" i="1"/>
  <c r="H38" i="1" s="1"/>
  <c r="G39" i="1"/>
  <c r="H39" i="1" s="1"/>
  <c r="G41" i="1"/>
  <c r="H41" i="1" s="1"/>
  <c r="G42" i="1"/>
  <c r="H42" i="1" s="1"/>
  <c r="G40" i="1"/>
  <c r="H40" i="1" s="1"/>
  <c r="G10" i="1"/>
  <c r="H10" i="1" s="1"/>
  <c r="G11" i="1"/>
  <c r="H11" i="1" s="1"/>
  <c r="G12" i="1"/>
  <c r="H12" i="1" s="1"/>
  <c r="G13" i="1"/>
  <c r="H13" i="1" s="1"/>
  <c r="G14" i="1"/>
  <c r="H14" i="1" s="1"/>
  <c r="G15" i="1"/>
  <c r="H15" i="1" s="1"/>
  <c r="G16" i="1"/>
  <c r="H16" i="1" s="1"/>
  <c r="G17" i="1"/>
  <c r="H17" i="1" s="1"/>
  <c r="G18" i="1"/>
  <c r="H18" i="1" s="1"/>
  <c r="G19" i="1"/>
  <c r="H19" i="1" s="1"/>
  <c r="D32" i="1"/>
  <c r="H24" i="1"/>
  <c r="H25" i="1"/>
  <c r="H26" i="1"/>
  <c r="H27" i="1"/>
  <c r="H28" i="1"/>
  <c r="H29" i="1"/>
  <c r="H31" i="1"/>
  <c r="H23" i="1"/>
  <c r="H20" i="1" l="1"/>
  <c r="H43" i="1"/>
  <c r="H32" i="1"/>
  <c r="H45" i="1" l="1"/>
  <c r="H47" i="1" s="1"/>
</calcChain>
</file>

<file path=xl/sharedStrings.xml><?xml version="1.0" encoding="utf-8"?>
<sst xmlns="http://schemas.openxmlformats.org/spreadsheetml/2006/main" count="97" uniqueCount="91">
  <si>
    <t>#</t>
  </si>
  <si>
    <t>Onderwerp</t>
  </si>
  <si>
    <t>Maximaal te behalen punten</t>
  </si>
  <si>
    <t>Behaalde punten beoordeling</t>
  </si>
  <si>
    <t>Waardeaandeel</t>
  </si>
  <si>
    <t>Maximaal te behalen waarde</t>
  </si>
  <si>
    <t>Percentage van mindering</t>
  </si>
  <si>
    <t>Behaalde gunningswaarde</t>
  </si>
  <si>
    <t>Bijlage 13 - Subgunningscriteria kwaliteit</t>
  </si>
  <si>
    <t>K1</t>
  </si>
  <si>
    <t>Ondersteuning van leren en ontwikkelen</t>
  </si>
  <si>
    <t>K2</t>
  </si>
  <si>
    <t>Integraliteit van de oplossing</t>
  </si>
  <si>
    <t>K3</t>
  </si>
  <si>
    <t>Resourceplanning</t>
  </si>
  <si>
    <t>K4</t>
  </si>
  <si>
    <t>Plan van Aanpak</t>
  </si>
  <si>
    <t>K5</t>
  </si>
  <si>
    <t>ATAWAD-principe</t>
  </si>
  <si>
    <t>K6</t>
  </si>
  <si>
    <t>Ontwikkeling en gebruikerscommunity</t>
  </si>
  <si>
    <t>K7</t>
  </si>
  <si>
    <t>K8</t>
  </si>
  <si>
    <t>Functioneel beheer</t>
  </si>
  <si>
    <t>K9</t>
  </si>
  <si>
    <t>Duurzaamheid/MVO</t>
  </si>
  <si>
    <t>K10</t>
  </si>
  <si>
    <t>Licentiemodel</t>
  </si>
  <si>
    <t>K11</t>
  </si>
  <si>
    <t>Contractmanagement</t>
  </si>
  <si>
    <t>Totale maximale waarde van het onderdeel</t>
  </si>
  <si>
    <t>Bijlage 3 - Programma van Eisen en Wensen</t>
  </si>
  <si>
    <t>P1</t>
  </si>
  <si>
    <t>Wensen Inkoop</t>
  </si>
  <si>
    <t>P2</t>
  </si>
  <si>
    <t>Wensen Finance &amp; Control</t>
  </si>
  <si>
    <t>P3</t>
  </si>
  <si>
    <t>Wensen HR</t>
  </si>
  <si>
    <t>P4</t>
  </si>
  <si>
    <t>Wensen Relatiemanagement</t>
  </si>
  <si>
    <t>P5</t>
  </si>
  <si>
    <t>Wensen PMO - Projectmanagement</t>
  </si>
  <si>
    <t>P6</t>
  </si>
  <si>
    <t>Wensen ICT</t>
  </si>
  <si>
    <t>P7</t>
  </si>
  <si>
    <t>Wensen Wetgeving en compliance</t>
  </si>
  <si>
    <t>P8</t>
  </si>
  <si>
    <t>Wensen Dienstverlening</t>
  </si>
  <si>
    <t>P9</t>
  </si>
  <si>
    <t>Wensen Algemeen</t>
  </si>
  <si>
    <t>Bijlage 12 - Casus Proof of Concept</t>
  </si>
  <si>
    <t>C1</t>
  </si>
  <si>
    <t>Casus Beheer</t>
  </si>
  <si>
    <t>C2</t>
  </si>
  <si>
    <t>Casus HR</t>
  </si>
  <si>
    <t>C3</t>
  </si>
  <si>
    <t>Casus Inkoop</t>
  </si>
  <si>
    <t>C4</t>
  </si>
  <si>
    <t>C5</t>
  </si>
  <si>
    <t>C6</t>
  </si>
  <si>
    <t>Casus Urenregistratie t/m betaling</t>
  </si>
  <si>
    <t>C7</t>
  </si>
  <si>
    <t>Casus Bevoorschotting + facturatie (Digital Invoicing)</t>
  </si>
  <si>
    <t>C8</t>
  </si>
  <si>
    <t>Casus Contractmanagement</t>
  </si>
  <si>
    <t>Totale behaalde waarde op de sub-gunningscriteria kwaliteit</t>
  </si>
  <si>
    <t>Inschrijfprijs totaal (Overnemen Bijlage 8 - Prijzenblad)</t>
  </si>
  <si>
    <t>Vergelijkingsprijs</t>
  </si>
  <si>
    <t>Antwoord</t>
  </si>
  <si>
    <t>Evaluatie</t>
  </si>
  <si>
    <t>Min</t>
  </si>
  <si>
    <t>Max</t>
  </si>
  <si>
    <t>Percentage van de maximale vermindering in €</t>
  </si>
  <si>
    <t>Uitstekend</t>
  </si>
  <si>
    <r>
      <t xml:space="preserve">Beantwoording voldoet volledig aan het gevraagde, sluit zeer goed aan bij de behoeften en wensen van de aanbestedende dienst en geeft blijk van uitstekend inzicht in de situatie van de aanbestedende dienst. Dit uit zich onder meer doordat uit de beantwoording duidelijk blijkt dat Inschrijver voor de aanbestedende dienst een relevante en onderscheidende meerwaarde (bijvoorbeeld; innovatie, kostenbesparing, risicobeheer en gebruikerservaring) </t>
    </r>
    <r>
      <rPr>
        <sz val="8"/>
        <color theme="1"/>
        <rFont val="Century Gothic"/>
        <family val="1"/>
      </rPr>
      <t>  </t>
    </r>
    <r>
      <rPr>
        <sz val="10"/>
        <color theme="1"/>
        <rFont val="Century Gothic"/>
        <family val="1"/>
      </rPr>
      <t>biedt in relatie tot het desbetreffende gunningcriterium. Uit de beantwoording blijkt een goed inzicht in de situatie van de opdrachtgever.</t>
    </r>
    <r>
      <rPr>
        <sz val="8"/>
        <color theme="1"/>
        <rFont val="Century Gothic"/>
        <family val="1"/>
      </rPr>
      <t>  </t>
    </r>
    <r>
      <rPr>
        <sz val="10"/>
        <color theme="1"/>
        <rFont val="Century Gothic"/>
        <family val="1"/>
      </rPr>
      <t xml:space="preserve"> De beantwoording is tevens concreet en realistisch.</t>
    </r>
  </si>
  <si>
    <t>Goed</t>
  </si>
  <si>
    <t>Beantwoording voldoet goed aan het gevraagde, sluit goed aan bij de behoeften en wensen van de aanbestedende dienst en geeft blijk van goed inzicht in de situatie van de opdrachtgever. Beantwoording is concreet en realistisch.</t>
  </si>
  <si>
    <t>Matig</t>
  </si>
  <si>
    <t>Beantwoording voldoet deels aan het gevraagde en sluit deels aan bij behoeften en wensen van de aanbestedende dienst. Beantwoording is in beperkte mate concreet en/of realistisch.</t>
  </si>
  <si>
    <t>Onvoldoende</t>
  </si>
  <si>
    <t>Beantwoording voldoet onvoldoende aan het gevraagde en/of sluit onvoldoende aan bij behoeften en wensen van de aanbestedende dienst, of beantwoording is niet concreet en/of niet realistisch.</t>
  </si>
  <si>
    <t>Slecht</t>
  </si>
  <si>
    <t>Geen inhoudelijke beantwoording.</t>
  </si>
  <si>
    <t>INSTRUCTIE:  De groene velden dienen gevuld te worden door ICTU.</t>
  </si>
  <si>
    <t>Casus Contract t/m Decharge</t>
  </si>
  <si>
    <t>Casus Relatie t/m Contract</t>
  </si>
  <si>
    <t>Toegankelijkheid en UX/UI</t>
  </si>
  <si>
    <t>Bijlage 16 - Rekenmodel gunning  - Aanbesteding ICTU bedrijfsvoeringsplatform</t>
  </si>
  <si>
    <t xml:space="preserve">Europese aanbesteding voor ICTU bedrijfsvoeringsplatform </t>
  </si>
  <si>
    <t>n.v.t</t>
  </si>
  <si>
    <t>20 oktober 2023 - versie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</si>
</sst>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_ [$€-413]\ * #,##0.00_ ;_ [$€-413]\ * \-#,##0.00_ ;_ [$€-413]\ * &quot;-&quot;??_ ;_ @_ "/>
    <numFmt numFmtId="166" formatCode="#,##0_ ;\-#,##0\ "/>
    <numFmt numFmtId="167" formatCode="#,##0.00_ ;\-#,##0.00\ "/>
    <numFmt numFmtId="168" formatCode="0.0%"/>
  </numFmts>
  <fonts count="14" x14ac:knownFonts="1">
    <font>
      <sz val="11"/>
      <color theme="1"/>
      <name val="Calibri"/>
      <family val="2"/>
      <scheme val="minor"/>
    </font>
    <font>
      <sz val="11"/>
      <color theme="1"/>
      <name val="Calibri"/>
      <family val="2"/>
      <scheme val="minor"/>
    </font>
    <font>
      <sz val="11"/>
      <color theme="1"/>
      <name val="Century Gothic"/>
      <family val="2"/>
    </font>
    <font>
      <sz val="10"/>
      <color theme="1"/>
      <name val="Century Gothic"/>
      <family val="2"/>
    </font>
    <font>
      <b/>
      <sz val="10"/>
      <color theme="1"/>
      <name val="Century Gothic"/>
      <family val="2"/>
    </font>
    <font>
      <sz val="9"/>
      <color theme="1"/>
      <name val="Century Gothic"/>
      <family val="2"/>
    </font>
    <font>
      <b/>
      <sz val="10"/>
      <color theme="1"/>
      <name val="Century Gothic"/>
      <family val="1"/>
    </font>
    <font>
      <sz val="10"/>
      <color theme="1"/>
      <name val="Century Gothic"/>
      <family val="1"/>
    </font>
    <font>
      <sz val="10"/>
      <color rgb="FF000000"/>
      <name val="Century Gothic"/>
      <family val="1"/>
    </font>
    <font>
      <sz val="8"/>
      <color theme="1"/>
      <name val="Century Gothic"/>
      <family val="1"/>
    </font>
    <font>
      <b/>
      <sz val="10"/>
      <color theme="0"/>
      <name val="Century Gothic"/>
      <family val="1"/>
    </font>
    <font>
      <b/>
      <sz val="11"/>
      <color theme="1"/>
      <name val="Century Gothic"/>
      <family val="1"/>
    </font>
    <font>
      <b/>
      <sz val="11"/>
      <color theme="1"/>
      <name val="Century Gothic"/>
      <family val="2"/>
    </font>
    <font>
      <b/>
      <sz val="11"/>
      <color rgb="FF0070C0"/>
      <name val="Century Gothic"/>
      <family val="1"/>
    </font>
  </fonts>
  <fills count="8">
    <fill>
      <patternFill patternType="none"/>
    </fill>
    <fill>
      <patternFill patternType="gray125"/>
    </fill>
    <fill>
      <patternFill patternType="solid">
        <fgColor theme="0" tint="-0.499984740745262"/>
        <bgColor indexed="64"/>
      </patternFill>
    </fill>
    <fill>
      <patternFill patternType="solid">
        <fgColor theme="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hair">
        <color auto="1"/>
      </top>
      <bottom style="hair">
        <color auto="1"/>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65">
    <xf numFmtId="0" fontId="0" fillId="0" borderId="0" xfId="0"/>
    <xf numFmtId="0" fontId="2" fillId="0" borderId="1" xfId="0" applyFont="1" applyBorder="1"/>
    <xf numFmtId="0" fontId="2" fillId="0" borderId="4" xfId="0" applyFont="1" applyBorder="1"/>
    <xf numFmtId="0" fontId="2" fillId="0" borderId="1" xfId="0" applyFont="1" applyBorder="1" applyAlignment="1">
      <alignment wrapText="1"/>
    </xf>
    <xf numFmtId="0" fontId="2" fillId="0" borderId="4" xfId="0" applyFont="1" applyBorder="1" applyAlignment="1">
      <alignment wrapText="1"/>
    </xf>
    <xf numFmtId="0" fontId="2" fillId="0" borderId="0" xfId="0" applyFont="1"/>
    <xf numFmtId="0" fontId="3" fillId="0" borderId="0" xfId="0" applyFont="1"/>
    <xf numFmtId="0" fontId="2" fillId="0" borderId="0" xfId="0" applyFont="1" applyAlignment="1">
      <alignment wrapText="1"/>
    </xf>
    <xf numFmtId="0" fontId="7" fillId="0" borderId="0" xfId="0" applyFont="1" applyAlignment="1">
      <alignment vertical="center"/>
    </xf>
    <xf numFmtId="0" fontId="9" fillId="0" borderId="0" xfId="0" applyFont="1" applyAlignment="1">
      <alignment vertical="center"/>
    </xf>
    <xf numFmtId="0" fontId="10" fillId="2" borderId="1" xfId="0" applyFont="1" applyFill="1" applyBorder="1" applyAlignment="1">
      <alignment vertical="top" wrapText="1"/>
    </xf>
    <xf numFmtId="0" fontId="0" fillId="0" borderId="0" xfId="0" applyAlignment="1">
      <alignment vertical="top"/>
    </xf>
    <xf numFmtId="0" fontId="2" fillId="0" borderId="0" xfId="0" applyFont="1" applyAlignment="1">
      <alignment vertical="top"/>
    </xf>
    <xf numFmtId="9" fontId="8" fillId="0" borderId="0" xfId="0" applyNumberFormat="1" applyFont="1" applyAlignment="1">
      <alignment horizontal="right" vertical="top" wrapText="1"/>
    </xf>
    <xf numFmtId="9" fontId="0" fillId="0" borderId="0" xfId="1" applyFont="1" applyAlignment="1">
      <alignment vertical="top"/>
    </xf>
    <xf numFmtId="0" fontId="2" fillId="0" borderId="1" xfId="0" applyFont="1" applyBorder="1" applyAlignment="1">
      <alignment vertical="top"/>
    </xf>
    <xf numFmtId="0" fontId="2" fillId="0" borderId="2" xfId="0" applyFont="1" applyBorder="1" applyAlignment="1">
      <alignment vertical="top"/>
    </xf>
    <xf numFmtId="0" fontId="2" fillId="0" borderId="4" xfId="0" applyFont="1" applyBorder="1" applyAlignment="1">
      <alignment vertical="top"/>
    </xf>
    <xf numFmtId="0" fontId="7" fillId="0" borderId="0" xfId="0" applyFont="1" applyAlignment="1">
      <alignment horizontal="left" vertical="top" wrapText="1"/>
    </xf>
    <xf numFmtId="0" fontId="6" fillId="5" borderId="0" xfId="0" applyFont="1" applyFill="1" applyAlignment="1">
      <alignment horizontal="justify" vertical="top" wrapText="1"/>
    </xf>
    <xf numFmtId="0" fontId="0" fillId="5" borderId="0" xfId="0" applyFill="1" applyAlignment="1">
      <alignment vertical="top"/>
    </xf>
    <xf numFmtId="0" fontId="6" fillId="5" borderId="0" xfId="0" applyFont="1" applyFill="1" applyAlignment="1">
      <alignment horizontal="center" vertical="top" wrapText="1"/>
    </xf>
    <xf numFmtId="0" fontId="11" fillId="5" borderId="0" xfId="0" applyFont="1" applyFill="1" applyAlignment="1">
      <alignment horizontal="center" vertical="top" wrapText="1"/>
    </xf>
    <xf numFmtId="0" fontId="8" fillId="0" borderId="5" xfId="0" applyFont="1" applyBorder="1" applyAlignment="1">
      <alignment vertical="top" wrapText="1"/>
    </xf>
    <xf numFmtId="0" fontId="7" fillId="0" borderId="5" xfId="0" applyFont="1" applyBorder="1" applyAlignment="1">
      <alignment horizontal="left" vertical="top" wrapText="1"/>
    </xf>
    <xf numFmtId="0" fontId="2" fillId="0" borderId="5" xfId="0" applyFont="1" applyBorder="1" applyAlignment="1">
      <alignment vertical="top"/>
    </xf>
    <xf numFmtId="9" fontId="8" fillId="0" borderId="5" xfId="1" applyFont="1" applyBorder="1" applyAlignment="1">
      <alignment horizontal="right" vertical="top" wrapText="1"/>
    </xf>
    <xf numFmtId="0" fontId="7" fillId="0" borderId="5" xfId="0" applyFont="1" applyBorder="1" applyAlignment="1">
      <alignment vertical="top" wrapText="1"/>
    </xf>
    <xf numFmtId="9" fontId="8" fillId="0" borderId="5" xfId="0" applyNumberFormat="1" applyFont="1" applyBorder="1" applyAlignment="1">
      <alignment horizontal="right" vertical="top" wrapText="1"/>
    </xf>
    <xf numFmtId="0" fontId="7" fillId="0" borderId="5" xfId="0" applyFont="1" applyBorder="1" applyAlignment="1">
      <alignment horizontal="justify" vertical="top" wrapText="1"/>
    </xf>
    <xf numFmtId="0" fontId="0" fillId="0" borderId="5" xfId="0" applyBorder="1" applyAlignment="1">
      <alignment vertical="top"/>
    </xf>
    <xf numFmtId="0" fontId="6" fillId="5" borderId="0" xfId="0" applyFont="1" applyFill="1" applyAlignment="1">
      <alignment horizontal="right" vertical="top" wrapText="1"/>
    </xf>
    <xf numFmtId="0" fontId="10" fillId="2" borderId="1" xfId="0" applyFont="1" applyFill="1" applyBorder="1" applyAlignment="1">
      <alignment horizontal="center" vertical="top" wrapText="1"/>
    </xf>
    <xf numFmtId="0" fontId="3" fillId="0" borderId="1" xfId="0" applyFont="1" applyBorder="1" applyAlignment="1">
      <alignment vertical="top"/>
    </xf>
    <xf numFmtId="0" fontId="7" fillId="4" borderId="1" xfId="0" applyFont="1" applyFill="1" applyBorder="1" applyAlignment="1">
      <alignment vertical="top"/>
    </xf>
    <xf numFmtId="0" fontId="6" fillId="6" borderId="1" xfId="0" applyFont="1" applyFill="1" applyBorder="1" applyAlignment="1">
      <alignment vertical="top"/>
    </xf>
    <xf numFmtId="0" fontId="5" fillId="0" borderId="0" xfId="0" applyFont="1" applyAlignment="1">
      <alignment vertical="top"/>
    </xf>
    <xf numFmtId="0" fontId="3" fillId="0" borderId="2" xfId="0" applyFont="1" applyBorder="1" applyAlignment="1">
      <alignment vertical="top"/>
    </xf>
    <xf numFmtId="2" fontId="7" fillId="7" borderId="1" xfId="0" applyNumberFormat="1" applyFont="1" applyFill="1" applyBorder="1" applyAlignment="1">
      <alignment vertical="top"/>
    </xf>
    <xf numFmtId="168" fontId="7" fillId="4" borderId="1" xfId="1" applyNumberFormat="1" applyFont="1" applyFill="1" applyBorder="1" applyAlignment="1">
      <alignment horizontal="center" vertical="top"/>
    </xf>
    <xf numFmtId="165" fontId="7" fillId="4" borderId="1" xfId="0" applyNumberFormat="1" applyFont="1" applyFill="1" applyBorder="1" applyAlignment="1">
      <alignment vertical="top"/>
    </xf>
    <xf numFmtId="9" fontId="7" fillId="4" borderId="1" xfId="1" applyFont="1" applyFill="1" applyBorder="1" applyAlignment="1">
      <alignment vertical="top"/>
    </xf>
    <xf numFmtId="0" fontId="7" fillId="6" borderId="1" xfId="0" applyFont="1" applyFill="1" applyBorder="1" applyAlignment="1">
      <alignment vertical="top"/>
    </xf>
    <xf numFmtId="166" fontId="7" fillId="6" borderId="1" xfId="2" applyNumberFormat="1" applyFont="1" applyFill="1" applyBorder="1" applyAlignment="1">
      <alignment vertical="top"/>
    </xf>
    <xf numFmtId="9" fontId="6" fillId="6" borderId="1" xfId="1" applyFont="1" applyFill="1" applyBorder="1" applyAlignment="1">
      <alignment horizontal="center" vertical="top"/>
    </xf>
    <xf numFmtId="165" fontId="6" fillId="6" borderId="1" xfId="0" applyNumberFormat="1" applyFont="1" applyFill="1" applyBorder="1" applyAlignment="1">
      <alignment vertical="top"/>
    </xf>
    <xf numFmtId="9" fontId="6" fillId="6" borderId="1" xfId="1" applyFont="1" applyFill="1" applyBorder="1" applyAlignment="1">
      <alignment vertical="top"/>
    </xf>
    <xf numFmtId="166" fontId="7" fillId="7" borderId="1" xfId="2" applyNumberFormat="1" applyFont="1" applyFill="1" applyBorder="1" applyAlignment="1">
      <alignment vertical="top"/>
    </xf>
    <xf numFmtId="9" fontId="7" fillId="6" borderId="1" xfId="1" applyFont="1" applyFill="1" applyBorder="1" applyAlignment="1">
      <alignment vertical="top"/>
    </xf>
    <xf numFmtId="167" fontId="7" fillId="7" borderId="1" xfId="2" applyNumberFormat="1" applyFont="1" applyFill="1" applyBorder="1" applyAlignment="1">
      <alignment vertical="top"/>
    </xf>
    <xf numFmtId="0" fontId="2" fillId="4" borderId="1" xfId="0" applyFont="1" applyFill="1" applyBorder="1" applyAlignment="1">
      <alignment vertical="top"/>
    </xf>
    <xf numFmtId="165" fontId="12" fillId="4" borderId="2" xfId="0" applyNumberFormat="1" applyFont="1" applyFill="1" applyBorder="1" applyAlignment="1">
      <alignment vertical="top"/>
    </xf>
    <xf numFmtId="44" fontId="7" fillId="7" borderId="1" xfId="2" applyNumberFormat="1" applyFont="1" applyFill="1" applyBorder="1" applyAlignment="1">
      <alignment vertical="top"/>
    </xf>
    <xf numFmtId="0" fontId="2" fillId="4" borderId="2" xfId="0" applyFont="1" applyFill="1" applyBorder="1" applyAlignment="1">
      <alignment vertical="top"/>
    </xf>
    <xf numFmtId="9" fontId="7" fillId="4" borderId="1" xfId="1" applyFont="1" applyFill="1" applyBorder="1" applyAlignment="1">
      <alignment horizontal="right" vertical="top"/>
    </xf>
    <xf numFmtId="9" fontId="7" fillId="4" borderId="1" xfId="1" applyFont="1" applyFill="1" applyBorder="1" applyAlignment="1">
      <alignment horizontal="right" vertical="center"/>
    </xf>
    <xf numFmtId="0" fontId="6" fillId="4" borderId="1" xfId="0" applyFont="1" applyFill="1" applyBorder="1" applyAlignment="1">
      <alignment vertical="top"/>
    </xf>
    <xf numFmtId="9" fontId="7" fillId="4" borderId="1" xfId="1" applyFont="1" applyFill="1" applyBorder="1" applyAlignment="1">
      <alignment horizontal="center" vertical="top"/>
    </xf>
    <xf numFmtId="0" fontId="13" fillId="0" borderId="1" xfId="0" applyFont="1" applyBorder="1" applyAlignment="1">
      <alignment vertical="top"/>
    </xf>
    <xf numFmtId="0" fontId="7" fillId="0" borderId="5" xfId="0" applyFont="1" applyBorder="1" applyAlignment="1">
      <alignment horizontal="left" vertical="top" wrapText="1"/>
    </xf>
    <xf numFmtId="0" fontId="6" fillId="6" borderId="2" xfId="0" applyFont="1" applyFill="1" applyBorder="1" applyAlignment="1">
      <alignment horizontal="left" vertical="top"/>
    </xf>
    <xf numFmtId="0" fontId="6" fillId="6" borderId="3" xfId="0" applyFont="1" applyFill="1" applyBorder="1" applyAlignment="1">
      <alignment horizontal="left" vertical="top"/>
    </xf>
    <xf numFmtId="0" fontId="6" fillId="6" borderId="4" xfId="0" applyFont="1" applyFill="1" applyBorder="1" applyAlignment="1">
      <alignment horizontal="left" vertical="top"/>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cellXfs>
  <cellStyles count="3">
    <cellStyle name="Currency" xfId="2" builtinId="4"/>
    <cellStyle name="Normal" xfId="0" builtinId="0"/>
    <cellStyle name="Percent" xfId="1" builtinId="5"/>
  </cellStyles>
  <dxfs count="0"/>
  <tableStyles count="0" defaultTableStyle="TableStyleMedium2" defaultPivotStyle="PivotStyleLight16"/>
  <colors>
    <mruColors>
      <color rgb="FF00B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276225</xdr:colOff>
      <xdr:row>0</xdr:row>
      <xdr:rowOff>82550</xdr:rowOff>
    </xdr:from>
    <xdr:to>
      <xdr:col>1</xdr:col>
      <xdr:colOff>850900</xdr:colOff>
      <xdr:row>2</xdr:row>
      <xdr:rowOff>184126</xdr:rowOff>
    </xdr:to>
    <xdr:pic>
      <xdr:nvPicPr>
        <xdr:cNvPr id="8" name="Picture 2" descr="ictu logo • Dialogic">
          <a:extLst>
            <a:ext uri="{FF2B5EF4-FFF2-40B4-BE49-F238E27FC236}">
              <a16:creationId xmlns:a16="http://schemas.microsoft.com/office/drawing/2014/main" id="{CA43E12C-06F9-48CF-8B4A-16AFEF2B6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 y="82550"/>
          <a:ext cx="1565275" cy="4873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062BA-125A-4B8F-9AA9-6997E02D2468}">
  <dimension ref="A1:Q58"/>
  <sheetViews>
    <sheetView showGridLines="0" tabSelected="1" topLeftCell="A7" zoomScaleNormal="100" workbookViewId="0">
      <selection activeCell="G32" sqref="G32"/>
    </sheetView>
  </sheetViews>
  <sheetFormatPr defaultColWidth="9.140625" defaultRowHeight="16.5" x14ac:dyDescent="0.3"/>
  <cols>
    <col min="1" max="1" width="13" style="15" customWidth="1"/>
    <col min="2" max="2" width="56.42578125" style="15" bestFit="1" customWidth="1"/>
    <col min="3" max="3" width="18" style="15" customWidth="1"/>
    <col min="4" max="4" width="23" style="15" customWidth="1"/>
    <col min="5" max="5" width="16.7109375" style="15" customWidth="1"/>
    <col min="6" max="6" width="14.28515625" style="15" bestFit="1" customWidth="1"/>
    <col min="7" max="7" width="29.140625" style="15" bestFit="1" customWidth="1"/>
    <col min="8" max="8" width="22.42578125" style="16" customWidth="1"/>
    <col min="9" max="9" width="21.7109375" style="5" customWidth="1"/>
    <col min="10" max="10" width="9.140625" style="5"/>
    <col min="12" max="12" width="101.7109375" style="5" customWidth="1"/>
    <col min="13" max="13" width="20.42578125" style="5" customWidth="1"/>
    <col min="14" max="16" width="9.140625" style="5"/>
    <col min="17" max="17" width="9.140625" style="2"/>
    <col min="18" max="16384" width="9.140625" style="1"/>
  </cols>
  <sheetData>
    <row r="1" spans="1:16" x14ac:dyDescent="0.3">
      <c r="C1" s="58" t="s">
        <v>87</v>
      </c>
    </row>
    <row r="2" spans="1:16" x14ac:dyDescent="0.3">
      <c r="C2" s="33" t="s">
        <v>88</v>
      </c>
    </row>
    <row r="3" spans="1:16" x14ac:dyDescent="0.3">
      <c r="C3" s="33" t="s">
        <v>90</v>
      </c>
    </row>
    <row r="5" spans="1:16" ht="15" customHeight="1" x14ac:dyDescent="0.3">
      <c r="A5" s="63" t="s">
        <v>83</v>
      </c>
      <c r="B5" s="64"/>
      <c r="C5" s="64"/>
      <c r="D5" s="64"/>
      <c r="E5" s="64"/>
      <c r="F5" s="64"/>
      <c r="G5" s="64"/>
      <c r="H5" s="64"/>
    </row>
    <row r="6" spans="1:16" x14ac:dyDescent="0.3">
      <c r="A6" s="36"/>
      <c r="B6" s="33"/>
      <c r="C6" s="33"/>
      <c r="D6" s="33"/>
      <c r="E6" s="33"/>
      <c r="F6" s="33"/>
      <c r="G6" s="33"/>
      <c r="H6" s="37"/>
      <c r="I6" s="6"/>
      <c r="J6" s="6"/>
      <c r="L6" s="6"/>
      <c r="M6" s="6"/>
      <c r="N6" s="6"/>
      <c r="O6" s="6"/>
      <c r="P6" s="6"/>
    </row>
    <row r="7" spans="1:16" ht="38.25" x14ac:dyDescent="0.3">
      <c r="A7" s="10" t="s">
        <v>0</v>
      </c>
      <c r="B7" s="10" t="s">
        <v>1</v>
      </c>
      <c r="C7" s="10" t="s">
        <v>2</v>
      </c>
      <c r="D7" s="32" t="s">
        <v>3</v>
      </c>
      <c r="E7" s="10" t="s">
        <v>4</v>
      </c>
      <c r="F7" s="10" t="s">
        <v>5</v>
      </c>
      <c r="G7" s="10" t="s">
        <v>6</v>
      </c>
      <c r="H7" s="10" t="s">
        <v>7</v>
      </c>
      <c r="I7" s="6"/>
      <c r="J7" s="6"/>
      <c r="L7" s="6"/>
      <c r="M7" s="6"/>
      <c r="N7" s="6"/>
      <c r="O7" s="6"/>
      <c r="P7" s="6"/>
    </row>
    <row r="8" spans="1:16" x14ac:dyDescent="0.3">
      <c r="A8" s="60" t="s">
        <v>8</v>
      </c>
      <c r="B8" s="61"/>
      <c r="C8" s="61"/>
      <c r="D8" s="61"/>
      <c r="E8" s="61"/>
      <c r="F8" s="61"/>
      <c r="G8" s="61"/>
      <c r="H8" s="62"/>
      <c r="I8" s="6"/>
      <c r="J8" s="6"/>
      <c r="L8" s="6"/>
      <c r="M8" s="6"/>
      <c r="N8" s="6"/>
      <c r="O8" s="6"/>
      <c r="P8" s="6"/>
    </row>
    <row r="9" spans="1:16" ht="15" customHeight="1" x14ac:dyDescent="0.3">
      <c r="A9" s="34" t="s">
        <v>9</v>
      </c>
      <c r="B9" s="34" t="s">
        <v>10</v>
      </c>
      <c r="C9" s="34">
        <v>5</v>
      </c>
      <c r="D9" s="38">
        <v>5</v>
      </c>
      <c r="E9" s="39">
        <v>2.2727272727272728E-2</v>
      </c>
      <c r="F9" s="40">
        <v>25000</v>
      </c>
      <c r="G9" s="41">
        <f>IF(D9&lt;$F$56,$G$56,IF(D9&lt;$F$55,$G$55,IF(D9&lt;$F$54,$G$54,IF(D9&lt;$F$53,$G$53,$G$52))))</f>
        <v>1</v>
      </c>
      <c r="H9" s="40">
        <f>G9*F9</f>
        <v>25000</v>
      </c>
      <c r="N9" s="6"/>
      <c r="O9" s="6"/>
      <c r="P9" s="6"/>
    </row>
    <row r="10" spans="1:16" ht="15" customHeight="1" x14ac:dyDescent="0.3">
      <c r="A10" s="34" t="s">
        <v>11</v>
      </c>
      <c r="B10" s="34" t="s">
        <v>12</v>
      </c>
      <c r="C10" s="34">
        <v>5</v>
      </c>
      <c r="D10" s="38">
        <v>5</v>
      </c>
      <c r="E10" s="39">
        <v>4.0909090909090909E-2</v>
      </c>
      <c r="F10" s="40">
        <v>45000</v>
      </c>
      <c r="G10" s="41">
        <f t="shared" ref="G10:G19" si="0">IF(D10&lt;$F$56,$G$56,IF(D10&lt;$F$55,$G$55,IF(D10&lt;$F$54,$G$54,IF(D10&lt;$F$53,$G$53,$G$52))))</f>
        <v>1</v>
      </c>
      <c r="H10" s="40">
        <f t="shared" ref="H10:H19" si="1">G10*F10</f>
        <v>45000</v>
      </c>
    </row>
    <row r="11" spans="1:16" ht="15" customHeight="1" x14ac:dyDescent="0.3">
      <c r="A11" s="34" t="s">
        <v>13</v>
      </c>
      <c r="B11" s="34" t="s">
        <v>14</v>
      </c>
      <c r="C11" s="34">
        <v>5</v>
      </c>
      <c r="D11" s="38">
        <v>5</v>
      </c>
      <c r="E11" s="39">
        <v>2.2727272727272728E-2</v>
      </c>
      <c r="F11" s="40">
        <v>25000</v>
      </c>
      <c r="G11" s="41">
        <f t="shared" si="0"/>
        <v>1</v>
      </c>
      <c r="H11" s="40">
        <f t="shared" si="1"/>
        <v>25000</v>
      </c>
    </row>
    <row r="12" spans="1:16" ht="15" customHeight="1" x14ac:dyDescent="0.3">
      <c r="A12" s="34" t="s">
        <v>15</v>
      </c>
      <c r="B12" s="34" t="s">
        <v>16</v>
      </c>
      <c r="C12" s="34">
        <v>5</v>
      </c>
      <c r="D12" s="38">
        <v>5</v>
      </c>
      <c r="E12" s="39">
        <v>9.0909090909090912E-2</v>
      </c>
      <c r="F12" s="40">
        <v>100000</v>
      </c>
      <c r="G12" s="41">
        <f t="shared" si="0"/>
        <v>1</v>
      </c>
      <c r="H12" s="40">
        <f t="shared" si="1"/>
        <v>100000</v>
      </c>
    </row>
    <row r="13" spans="1:16" ht="15" customHeight="1" x14ac:dyDescent="0.3">
      <c r="A13" s="34" t="s">
        <v>17</v>
      </c>
      <c r="B13" s="34" t="s">
        <v>18</v>
      </c>
      <c r="C13" s="34">
        <v>5</v>
      </c>
      <c r="D13" s="38">
        <v>5</v>
      </c>
      <c r="E13" s="39">
        <v>2.2727272727272728E-2</v>
      </c>
      <c r="F13" s="40">
        <v>25000</v>
      </c>
      <c r="G13" s="41">
        <f t="shared" si="0"/>
        <v>1</v>
      </c>
      <c r="H13" s="40">
        <f t="shared" si="1"/>
        <v>25000</v>
      </c>
    </row>
    <row r="14" spans="1:16" ht="15" customHeight="1" x14ac:dyDescent="0.3">
      <c r="A14" s="34" t="s">
        <v>19</v>
      </c>
      <c r="B14" s="34" t="s">
        <v>20</v>
      </c>
      <c r="C14" s="34">
        <v>5</v>
      </c>
      <c r="D14" s="38">
        <v>5</v>
      </c>
      <c r="E14" s="39">
        <v>1.8181818181818181E-2</v>
      </c>
      <c r="F14" s="40">
        <v>15000</v>
      </c>
      <c r="G14" s="41">
        <f t="shared" si="0"/>
        <v>1</v>
      </c>
      <c r="H14" s="40">
        <f t="shared" si="1"/>
        <v>15000</v>
      </c>
    </row>
    <row r="15" spans="1:16" ht="15" customHeight="1" x14ac:dyDescent="0.3">
      <c r="A15" s="34" t="s">
        <v>21</v>
      </c>
      <c r="B15" s="34" t="s">
        <v>86</v>
      </c>
      <c r="C15" s="34">
        <v>5</v>
      </c>
      <c r="D15" s="38">
        <v>5</v>
      </c>
      <c r="E15" s="39">
        <v>4.0909090909090909E-2</v>
      </c>
      <c r="F15" s="40">
        <v>45000</v>
      </c>
      <c r="G15" s="41">
        <f t="shared" si="0"/>
        <v>1</v>
      </c>
      <c r="H15" s="40">
        <f t="shared" si="1"/>
        <v>45000</v>
      </c>
    </row>
    <row r="16" spans="1:16" ht="15" customHeight="1" x14ac:dyDescent="0.3">
      <c r="A16" s="34" t="s">
        <v>22</v>
      </c>
      <c r="B16" s="34" t="s">
        <v>23</v>
      </c>
      <c r="C16" s="34">
        <v>5</v>
      </c>
      <c r="D16" s="38">
        <v>5</v>
      </c>
      <c r="E16" s="39">
        <v>4.0909090909090909E-2</v>
      </c>
      <c r="F16" s="40">
        <v>50000</v>
      </c>
      <c r="G16" s="41">
        <f t="shared" si="0"/>
        <v>1</v>
      </c>
      <c r="H16" s="40">
        <f t="shared" si="1"/>
        <v>50000</v>
      </c>
    </row>
    <row r="17" spans="1:17" ht="15" customHeight="1" x14ac:dyDescent="0.3">
      <c r="A17" s="34" t="s">
        <v>24</v>
      </c>
      <c r="B17" s="34" t="s">
        <v>25</v>
      </c>
      <c r="C17" s="34">
        <v>5</v>
      </c>
      <c r="D17" s="38">
        <v>5</v>
      </c>
      <c r="E17" s="39">
        <v>1.3636363636363636E-2</v>
      </c>
      <c r="F17" s="40">
        <v>15000</v>
      </c>
      <c r="G17" s="41">
        <f t="shared" si="0"/>
        <v>1</v>
      </c>
      <c r="H17" s="40">
        <f t="shared" si="1"/>
        <v>15000</v>
      </c>
    </row>
    <row r="18" spans="1:17" ht="15" customHeight="1" x14ac:dyDescent="0.3">
      <c r="A18" s="34" t="s">
        <v>26</v>
      </c>
      <c r="B18" s="34" t="s">
        <v>27</v>
      </c>
      <c r="C18" s="34">
        <v>5</v>
      </c>
      <c r="D18" s="38">
        <v>5</v>
      </c>
      <c r="E18" s="39">
        <v>1.3636363636363636E-2</v>
      </c>
      <c r="F18" s="40">
        <v>15000</v>
      </c>
      <c r="G18" s="41">
        <f t="shared" si="0"/>
        <v>1</v>
      </c>
      <c r="H18" s="40">
        <f t="shared" si="1"/>
        <v>15000</v>
      </c>
    </row>
    <row r="19" spans="1:17" ht="15" customHeight="1" x14ac:dyDescent="0.3">
      <c r="A19" s="34" t="s">
        <v>28</v>
      </c>
      <c r="B19" s="34" t="s">
        <v>29</v>
      </c>
      <c r="C19" s="34">
        <v>5</v>
      </c>
      <c r="D19" s="38">
        <v>5</v>
      </c>
      <c r="E19" s="39">
        <v>2.2727272727272728E-2</v>
      </c>
      <c r="F19" s="40">
        <v>25000</v>
      </c>
      <c r="G19" s="41">
        <f t="shared" si="0"/>
        <v>1</v>
      </c>
      <c r="H19" s="40">
        <f t="shared" si="1"/>
        <v>25000</v>
      </c>
      <c r="I19" s="8"/>
      <c r="L19"/>
      <c r="M19"/>
    </row>
    <row r="20" spans="1:17" ht="15" customHeight="1" x14ac:dyDescent="0.3">
      <c r="A20" s="42"/>
      <c r="B20" s="35" t="s">
        <v>30</v>
      </c>
      <c r="C20" s="42"/>
      <c r="D20" s="43"/>
      <c r="E20" s="44">
        <f>SUM(E9:E19)</f>
        <v>0.34999999999999992</v>
      </c>
      <c r="F20" s="45">
        <f>SUM(F9:F19)</f>
        <v>385000</v>
      </c>
      <c r="G20" s="46"/>
      <c r="H20" s="45">
        <f>SUM(H9:H19)</f>
        <v>385000</v>
      </c>
      <c r="I20" s="9"/>
      <c r="L20"/>
      <c r="M20"/>
    </row>
    <row r="21" spans="1:17" ht="15" customHeight="1" x14ac:dyDescent="0.3">
      <c r="A21" s="10"/>
      <c r="B21" s="10"/>
      <c r="C21" s="10"/>
      <c r="D21" s="10"/>
      <c r="E21" s="10"/>
      <c r="F21" s="10"/>
      <c r="G21" s="10"/>
      <c r="H21" s="10"/>
      <c r="I21" s="8"/>
      <c r="L21"/>
      <c r="M21"/>
    </row>
    <row r="22" spans="1:17" s="3" customFormat="1" ht="15" customHeight="1" x14ac:dyDescent="0.3">
      <c r="A22" s="60" t="s">
        <v>31</v>
      </c>
      <c r="B22" s="61"/>
      <c r="C22" s="61"/>
      <c r="D22" s="61"/>
      <c r="E22" s="61"/>
      <c r="F22" s="61"/>
      <c r="G22" s="61"/>
      <c r="H22" s="62"/>
      <c r="I22" s="9"/>
      <c r="J22" s="7"/>
      <c r="K22" s="7"/>
      <c r="L22"/>
      <c r="M22"/>
      <c r="N22" s="7"/>
      <c r="O22" s="7"/>
      <c r="P22" s="7"/>
      <c r="Q22" s="4"/>
    </row>
    <row r="23" spans="1:17" ht="15" customHeight="1" x14ac:dyDescent="0.3">
      <c r="A23" s="34" t="s">
        <v>32</v>
      </c>
      <c r="B23" s="34" t="s">
        <v>33</v>
      </c>
      <c r="C23" s="34">
        <v>120</v>
      </c>
      <c r="D23" s="47">
        <v>120</v>
      </c>
      <c r="E23" s="39">
        <v>3.6363636363636362E-2</v>
      </c>
      <c r="F23" s="40">
        <v>40000</v>
      </c>
      <c r="G23" s="41">
        <f>(D23/C23)</f>
        <v>1</v>
      </c>
      <c r="H23" s="40">
        <f t="shared" ref="H23:H29" si="2">(D23/C23)*F23</f>
        <v>40000</v>
      </c>
      <c r="K23" s="5"/>
    </row>
    <row r="24" spans="1:17" ht="15" customHeight="1" x14ac:dyDescent="0.3">
      <c r="A24" s="34" t="s">
        <v>34</v>
      </c>
      <c r="B24" s="34" t="s">
        <v>35</v>
      </c>
      <c r="C24" s="34">
        <v>162</v>
      </c>
      <c r="D24" s="47">
        <v>162</v>
      </c>
      <c r="E24" s="39">
        <v>5.4545454545454543E-2</v>
      </c>
      <c r="F24" s="40">
        <v>60000</v>
      </c>
      <c r="G24" s="41">
        <f t="shared" ref="G24:G31" si="3">(D24/C24)</f>
        <v>1</v>
      </c>
      <c r="H24" s="40">
        <f t="shared" si="2"/>
        <v>60000</v>
      </c>
      <c r="K24" s="5"/>
    </row>
    <row r="25" spans="1:17" ht="15" customHeight="1" x14ac:dyDescent="0.3">
      <c r="A25" s="34" t="s">
        <v>36</v>
      </c>
      <c r="B25" s="34" t="s">
        <v>37</v>
      </c>
      <c r="C25" s="34">
        <v>204</v>
      </c>
      <c r="D25" s="47">
        <v>204</v>
      </c>
      <c r="E25" s="39">
        <v>5.4545454545454543E-2</v>
      </c>
      <c r="F25" s="40">
        <v>60000</v>
      </c>
      <c r="G25" s="41">
        <f t="shared" si="3"/>
        <v>1</v>
      </c>
      <c r="H25" s="40">
        <f t="shared" si="2"/>
        <v>60000</v>
      </c>
      <c r="K25" s="5"/>
    </row>
    <row r="26" spans="1:17" ht="15" customHeight="1" x14ac:dyDescent="0.3">
      <c r="A26" s="34" t="s">
        <v>38</v>
      </c>
      <c r="B26" s="34" t="s">
        <v>39</v>
      </c>
      <c r="C26" s="34">
        <v>122</v>
      </c>
      <c r="D26" s="47">
        <v>122</v>
      </c>
      <c r="E26" s="39">
        <v>3.6363636363636362E-2</v>
      </c>
      <c r="F26" s="40">
        <v>40000</v>
      </c>
      <c r="G26" s="41">
        <f t="shared" si="3"/>
        <v>1</v>
      </c>
      <c r="H26" s="40">
        <f t="shared" si="2"/>
        <v>40000</v>
      </c>
      <c r="K26" s="5"/>
    </row>
    <row r="27" spans="1:17" ht="15" customHeight="1" x14ac:dyDescent="0.3">
      <c r="A27" s="34" t="s">
        <v>40</v>
      </c>
      <c r="B27" s="34" t="s">
        <v>41</v>
      </c>
      <c r="C27" s="34">
        <v>198</v>
      </c>
      <c r="D27" s="47">
        <v>198</v>
      </c>
      <c r="E27" s="39">
        <v>4.5454545454545456E-2</v>
      </c>
      <c r="F27" s="40">
        <v>50000</v>
      </c>
      <c r="G27" s="41">
        <f t="shared" si="3"/>
        <v>1</v>
      </c>
      <c r="H27" s="40">
        <f t="shared" si="2"/>
        <v>50000</v>
      </c>
      <c r="K27" s="5"/>
    </row>
    <row r="28" spans="1:17" ht="15" customHeight="1" x14ac:dyDescent="0.3">
      <c r="A28" s="34" t="s">
        <v>42</v>
      </c>
      <c r="B28" s="34" t="s">
        <v>43</v>
      </c>
      <c r="C28" s="34">
        <v>44</v>
      </c>
      <c r="D28" s="47">
        <v>44</v>
      </c>
      <c r="E28" s="39">
        <v>9.0909090909090905E-3</v>
      </c>
      <c r="F28" s="40">
        <v>10000</v>
      </c>
      <c r="G28" s="41">
        <f t="shared" si="3"/>
        <v>1</v>
      </c>
      <c r="H28" s="40">
        <f t="shared" si="2"/>
        <v>10000</v>
      </c>
      <c r="K28" s="5"/>
    </row>
    <row r="29" spans="1:17" ht="15" customHeight="1" x14ac:dyDescent="0.3">
      <c r="A29" s="34" t="s">
        <v>44</v>
      </c>
      <c r="B29" s="34" t="s">
        <v>45</v>
      </c>
      <c r="C29" s="34">
        <v>12</v>
      </c>
      <c r="D29" s="47">
        <v>12</v>
      </c>
      <c r="E29" s="39">
        <v>4.5454545454545452E-3</v>
      </c>
      <c r="F29" s="40">
        <v>5000</v>
      </c>
      <c r="G29" s="41">
        <f t="shared" si="3"/>
        <v>1</v>
      </c>
      <c r="H29" s="40">
        <f t="shared" si="2"/>
        <v>5000</v>
      </c>
      <c r="K29" s="5"/>
    </row>
    <row r="30" spans="1:17" ht="15" customHeight="1" x14ac:dyDescent="0.3">
      <c r="A30" s="34" t="s">
        <v>46</v>
      </c>
      <c r="B30" s="34" t="s">
        <v>47</v>
      </c>
      <c r="C30" s="34">
        <v>0</v>
      </c>
      <c r="D30" s="55" t="s">
        <v>89</v>
      </c>
      <c r="E30" s="57" t="s">
        <v>89</v>
      </c>
      <c r="F30" s="54" t="s">
        <v>89</v>
      </c>
      <c r="G30" s="54" t="s">
        <v>89</v>
      </c>
      <c r="H30" s="54" t="s">
        <v>89</v>
      </c>
      <c r="K30" s="5"/>
    </row>
    <row r="31" spans="1:17" ht="15" customHeight="1" x14ac:dyDescent="0.3">
      <c r="A31" s="34" t="s">
        <v>48</v>
      </c>
      <c r="B31" s="34" t="s">
        <v>49</v>
      </c>
      <c r="C31" s="34">
        <v>56</v>
      </c>
      <c r="D31" s="47">
        <v>56</v>
      </c>
      <c r="E31" s="39">
        <v>9.0909090909090905E-3</v>
      </c>
      <c r="F31" s="40">
        <v>10000</v>
      </c>
      <c r="G31" s="41">
        <f t="shared" si="3"/>
        <v>1</v>
      </c>
      <c r="H31" s="40">
        <f>(D31/C31)*F31</f>
        <v>10000</v>
      </c>
      <c r="K31" s="5"/>
    </row>
    <row r="32" spans="1:17" ht="15" customHeight="1" x14ac:dyDescent="0.3">
      <c r="A32" s="42"/>
      <c r="B32" s="35" t="s">
        <v>30</v>
      </c>
      <c r="C32" s="35">
        <v>918</v>
      </c>
      <c r="D32" s="35">
        <f>SUM(D23:D31)</f>
        <v>918</v>
      </c>
      <c r="E32" s="44">
        <f>SUM(E23:E29)+E31</f>
        <v>0.25</v>
      </c>
      <c r="F32" s="45">
        <f>SUM(F23:F31)</f>
        <v>275000</v>
      </c>
      <c r="G32" s="48"/>
      <c r="H32" s="45">
        <f>SUM(H23:H31)</f>
        <v>275000</v>
      </c>
      <c r="K32" s="5"/>
    </row>
    <row r="33" spans="1:17" ht="15" customHeight="1" x14ac:dyDescent="0.3">
      <c r="A33" s="10"/>
      <c r="B33" s="10"/>
      <c r="C33" s="10"/>
      <c r="D33" s="10"/>
      <c r="E33" s="10"/>
      <c r="F33" s="10"/>
      <c r="G33" s="10"/>
      <c r="H33" s="10"/>
      <c r="K33" s="5"/>
    </row>
    <row r="34" spans="1:17" s="3" customFormat="1" ht="15" customHeight="1" x14ac:dyDescent="0.3">
      <c r="A34" s="60" t="s">
        <v>50</v>
      </c>
      <c r="B34" s="61"/>
      <c r="C34" s="61"/>
      <c r="D34" s="61"/>
      <c r="E34" s="61"/>
      <c r="F34" s="61"/>
      <c r="G34" s="61"/>
      <c r="H34" s="62"/>
      <c r="I34" s="7"/>
      <c r="J34" s="7"/>
      <c r="K34" s="7"/>
      <c r="L34" s="7"/>
      <c r="M34" s="7"/>
      <c r="N34" s="7"/>
      <c r="O34" s="7"/>
      <c r="P34" s="7"/>
      <c r="Q34" s="4"/>
    </row>
    <row r="35" spans="1:17" ht="15" customHeight="1" x14ac:dyDescent="0.3">
      <c r="A35" s="34" t="s">
        <v>51</v>
      </c>
      <c r="B35" s="34" t="s">
        <v>52</v>
      </c>
      <c r="C35" s="34">
        <v>5</v>
      </c>
      <c r="D35" s="49">
        <v>5</v>
      </c>
      <c r="E35" s="39">
        <v>0.05</v>
      </c>
      <c r="F35" s="40">
        <v>55000</v>
      </c>
      <c r="G35" s="41">
        <f t="shared" ref="G35:G42" si="4">IF(D35&lt;$F$56,$G$56,IF(D35&lt;$F$55,$G$55,IF(D35&lt;$F$54,$G$54,IF(D35&lt;$F$53,$G$53,$G$52))))</f>
        <v>1</v>
      </c>
      <c r="H35" s="40">
        <f>G35*F35</f>
        <v>55000</v>
      </c>
      <c r="K35" s="5"/>
    </row>
    <row r="36" spans="1:17" ht="15" customHeight="1" x14ac:dyDescent="0.3">
      <c r="A36" s="34" t="s">
        <v>53</v>
      </c>
      <c r="B36" s="34" t="s">
        <v>54</v>
      </c>
      <c r="C36" s="34">
        <v>5</v>
      </c>
      <c r="D36" s="49">
        <v>5</v>
      </c>
      <c r="E36" s="39">
        <v>0.05</v>
      </c>
      <c r="F36" s="40">
        <v>55000</v>
      </c>
      <c r="G36" s="41">
        <f t="shared" si="4"/>
        <v>1</v>
      </c>
      <c r="H36" s="40">
        <f t="shared" ref="H36:H42" si="5">G36*F36</f>
        <v>55000</v>
      </c>
      <c r="K36" s="5"/>
    </row>
    <row r="37" spans="1:17" ht="15" customHeight="1" x14ac:dyDescent="0.3">
      <c r="A37" s="34" t="s">
        <v>55</v>
      </c>
      <c r="B37" s="34" t="s">
        <v>56</v>
      </c>
      <c r="C37" s="34">
        <v>5</v>
      </c>
      <c r="D37" s="49">
        <v>5</v>
      </c>
      <c r="E37" s="39">
        <v>0.05</v>
      </c>
      <c r="F37" s="40">
        <v>55000</v>
      </c>
      <c r="G37" s="41">
        <f t="shared" si="4"/>
        <v>1</v>
      </c>
      <c r="H37" s="40">
        <f t="shared" si="5"/>
        <v>55000</v>
      </c>
      <c r="K37" s="5"/>
    </row>
    <row r="38" spans="1:17" ht="15" customHeight="1" x14ac:dyDescent="0.3">
      <c r="A38" s="34" t="s">
        <v>57</v>
      </c>
      <c r="B38" s="34" t="s">
        <v>64</v>
      </c>
      <c r="C38" s="34">
        <v>5</v>
      </c>
      <c r="D38" s="49">
        <v>5</v>
      </c>
      <c r="E38" s="39">
        <v>0.05</v>
      </c>
      <c r="F38" s="40">
        <v>55000</v>
      </c>
      <c r="G38" s="41">
        <f t="shared" si="4"/>
        <v>1</v>
      </c>
      <c r="H38" s="40">
        <f t="shared" si="5"/>
        <v>55000</v>
      </c>
      <c r="K38" s="5"/>
    </row>
    <row r="39" spans="1:17" ht="15" customHeight="1" x14ac:dyDescent="0.3">
      <c r="A39" s="34" t="s">
        <v>58</v>
      </c>
      <c r="B39" s="34" t="s">
        <v>85</v>
      </c>
      <c r="C39" s="34">
        <v>5</v>
      </c>
      <c r="D39" s="49">
        <v>5</v>
      </c>
      <c r="E39" s="39">
        <v>0.05</v>
      </c>
      <c r="F39" s="40">
        <v>55000</v>
      </c>
      <c r="G39" s="41">
        <f t="shared" si="4"/>
        <v>1</v>
      </c>
      <c r="H39" s="40">
        <f t="shared" si="5"/>
        <v>55000</v>
      </c>
      <c r="K39" s="5"/>
    </row>
    <row r="40" spans="1:17" ht="15" customHeight="1" x14ac:dyDescent="0.3">
      <c r="A40" s="34" t="s">
        <v>59</v>
      </c>
      <c r="B40" s="34" t="s">
        <v>84</v>
      </c>
      <c r="C40" s="34">
        <v>5</v>
      </c>
      <c r="D40" s="49">
        <v>5</v>
      </c>
      <c r="E40" s="39">
        <v>0.05</v>
      </c>
      <c r="F40" s="40">
        <v>55000</v>
      </c>
      <c r="G40" s="41">
        <f>IF(D40&lt;$F$56,$G$56,IF(D40&lt;$F$55,$G$55,IF(D40&lt;$F$54,$G$54,IF(D40&lt;$F$53,$G$53,$G$52))))</f>
        <v>1</v>
      </c>
      <c r="H40" s="40">
        <f t="shared" si="5"/>
        <v>55000</v>
      </c>
      <c r="K40" s="5"/>
    </row>
    <row r="41" spans="1:17" ht="15" customHeight="1" x14ac:dyDescent="0.3">
      <c r="A41" s="34" t="s">
        <v>61</v>
      </c>
      <c r="B41" s="34" t="s">
        <v>60</v>
      </c>
      <c r="C41" s="34">
        <v>5</v>
      </c>
      <c r="D41" s="49">
        <v>5</v>
      </c>
      <c r="E41" s="39">
        <v>0.05</v>
      </c>
      <c r="F41" s="40">
        <v>55000</v>
      </c>
      <c r="G41" s="41">
        <f t="shared" si="4"/>
        <v>1</v>
      </c>
      <c r="H41" s="40">
        <f t="shared" si="5"/>
        <v>55000</v>
      </c>
      <c r="K41" s="5"/>
    </row>
    <row r="42" spans="1:17" ht="15" customHeight="1" x14ac:dyDescent="0.3">
      <c r="A42" s="34" t="s">
        <v>63</v>
      </c>
      <c r="B42" s="34" t="s">
        <v>62</v>
      </c>
      <c r="C42" s="34">
        <v>5</v>
      </c>
      <c r="D42" s="49">
        <v>5</v>
      </c>
      <c r="E42" s="39">
        <v>0.05</v>
      </c>
      <c r="F42" s="40">
        <v>55000</v>
      </c>
      <c r="G42" s="41">
        <f t="shared" si="4"/>
        <v>1</v>
      </c>
      <c r="H42" s="40">
        <f t="shared" si="5"/>
        <v>55000</v>
      </c>
      <c r="K42" s="5"/>
    </row>
    <row r="43" spans="1:17" x14ac:dyDescent="0.3">
      <c r="A43" s="42"/>
      <c r="B43" s="35" t="s">
        <v>30</v>
      </c>
      <c r="C43" s="35"/>
      <c r="D43" s="35"/>
      <c r="E43" s="44">
        <f>SUM(E35:E42)</f>
        <v>0.39999999999999997</v>
      </c>
      <c r="F43" s="45">
        <f>SUM(F35:F42)</f>
        <v>440000</v>
      </c>
      <c r="G43" s="48"/>
      <c r="H43" s="45">
        <f>SUM(H35:H42)</f>
        <v>440000</v>
      </c>
      <c r="K43" s="5"/>
    </row>
    <row r="44" spans="1:17" x14ac:dyDescent="0.3">
      <c r="A44" s="10"/>
      <c r="B44" s="10"/>
      <c r="C44" s="10"/>
      <c r="D44" s="10"/>
      <c r="E44" s="10"/>
      <c r="F44" s="10"/>
      <c r="G44" s="10"/>
      <c r="H44" s="10"/>
      <c r="K44" s="5"/>
    </row>
    <row r="45" spans="1:17" x14ac:dyDescent="0.3">
      <c r="A45" s="50"/>
      <c r="B45" s="56" t="s">
        <v>65</v>
      </c>
      <c r="C45" s="34"/>
      <c r="D45" s="50"/>
      <c r="E45" s="50"/>
      <c r="F45" s="50"/>
      <c r="G45" s="50"/>
      <c r="H45" s="51">
        <f>H20+H32+H43</f>
        <v>1100000</v>
      </c>
      <c r="K45" s="5"/>
    </row>
    <row r="46" spans="1:17" x14ac:dyDescent="0.3">
      <c r="A46" s="50"/>
      <c r="B46" s="34" t="s">
        <v>66</v>
      </c>
      <c r="C46" s="34"/>
      <c r="D46" s="52">
        <v>1700000</v>
      </c>
      <c r="E46" s="50"/>
      <c r="F46" s="50"/>
      <c r="G46" s="50"/>
      <c r="H46" s="53"/>
      <c r="K46" s="5"/>
    </row>
    <row r="47" spans="1:17" x14ac:dyDescent="0.3">
      <c r="A47" s="50"/>
      <c r="B47" s="56" t="s">
        <v>67</v>
      </c>
      <c r="C47" s="34"/>
      <c r="D47" s="50"/>
      <c r="E47" s="50"/>
      <c r="F47" s="50"/>
      <c r="G47" s="50"/>
      <c r="H47" s="51">
        <f>D46-H45</f>
        <v>600000</v>
      </c>
      <c r="K47" s="5"/>
    </row>
    <row r="48" spans="1:17" x14ac:dyDescent="0.3">
      <c r="A48" s="10"/>
      <c r="B48" s="10"/>
      <c r="C48" s="10"/>
      <c r="D48" s="10"/>
      <c r="E48" s="10"/>
      <c r="F48" s="10"/>
      <c r="G48" s="10"/>
      <c r="H48" s="10"/>
    </row>
    <row r="51" spans="1:17" s="11" customFormat="1" ht="25.5" x14ac:dyDescent="0.25">
      <c r="A51" s="19" t="s">
        <v>68</v>
      </c>
      <c r="B51" s="19" t="s">
        <v>69</v>
      </c>
      <c r="C51" s="20"/>
      <c r="D51" s="20"/>
      <c r="E51" s="21" t="s">
        <v>70</v>
      </c>
      <c r="F51" s="22" t="s">
        <v>71</v>
      </c>
      <c r="G51" s="31" t="s">
        <v>72</v>
      </c>
    </row>
    <row r="52" spans="1:17" s="11" customFormat="1" ht="96" customHeight="1" x14ac:dyDescent="0.25">
      <c r="A52" s="23" t="s">
        <v>73</v>
      </c>
      <c r="B52" s="59" t="s">
        <v>74</v>
      </c>
      <c r="C52" s="59"/>
      <c r="D52" s="59"/>
      <c r="E52" s="25">
        <v>4</v>
      </c>
      <c r="F52" s="25">
        <v>5</v>
      </c>
      <c r="G52" s="26">
        <v>1</v>
      </c>
      <c r="H52" s="14"/>
    </row>
    <row r="53" spans="1:17" s="11" customFormat="1" ht="76.150000000000006" customHeight="1" x14ac:dyDescent="0.25">
      <c r="A53" s="27" t="s">
        <v>75</v>
      </c>
      <c r="B53" s="59" t="s">
        <v>76</v>
      </c>
      <c r="C53" s="59"/>
      <c r="D53" s="59"/>
      <c r="E53" s="25">
        <v>3</v>
      </c>
      <c r="F53" s="25">
        <v>4</v>
      </c>
      <c r="G53" s="28">
        <v>0.8</v>
      </c>
    </row>
    <row r="54" spans="1:17" s="11" customFormat="1" ht="76.150000000000006" customHeight="1" x14ac:dyDescent="0.25">
      <c r="A54" s="29" t="s">
        <v>77</v>
      </c>
      <c r="B54" s="59" t="s">
        <v>78</v>
      </c>
      <c r="C54" s="59"/>
      <c r="D54" s="59"/>
      <c r="E54" s="25">
        <v>2</v>
      </c>
      <c r="F54" s="25">
        <v>3</v>
      </c>
      <c r="G54" s="28">
        <v>0.5</v>
      </c>
    </row>
    <row r="55" spans="1:17" s="11" customFormat="1" ht="76.150000000000006" customHeight="1" x14ac:dyDescent="0.25">
      <c r="A55" s="27" t="s">
        <v>79</v>
      </c>
      <c r="B55" s="59" t="s">
        <v>80</v>
      </c>
      <c r="C55" s="59"/>
      <c r="D55" s="59"/>
      <c r="E55" s="25">
        <v>1</v>
      </c>
      <c r="F55" s="30">
        <v>2</v>
      </c>
      <c r="G55" s="28">
        <v>0.2</v>
      </c>
    </row>
    <row r="56" spans="1:17" s="11" customFormat="1" ht="76.150000000000006" customHeight="1" x14ac:dyDescent="0.25">
      <c r="A56" s="29" t="s">
        <v>81</v>
      </c>
      <c r="B56" s="24" t="s">
        <v>82</v>
      </c>
      <c r="C56" s="30"/>
      <c r="D56" s="30"/>
      <c r="E56" s="25">
        <v>0</v>
      </c>
      <c r="F56" s="30">
        <v>1</v>
      </c>
      <c r="G56" s="28">
        <v>0</v>
      </c>
    </row>
    <row r="57" spans="1:17" s="11" customFormat="1" x14ac:dyDescent="0.25">
      <c r="B57" s="18"/>
      <c r="E57" s="12"/>
      <c r="H57" s="13"/>
    </row>
    <row r="58" spans="1:17" s="15" customFormat="1" x14ac:dyDescent="0.25">
      <c r="H58" s="16"/>
      <c r="I58" s="12"/>
      <c r="J58" s="12"/>
      <c r="K58" s="11"/>
      <c r="L58" s="12"/>
      <c r="M58" s="12"/>
      <c r="N58" s="12"/>
      <c r="O58" s="12"/>
      <c r="P58" s="12"/>
      <c r="Q58" s="17"/>
    </row>
  </sheetData>
  <sheetProtection algorithmName="SHA-512" hashValue="IhmV28MtnZMfZlKif1UW3Zi+RwRarhzOl/+SuzNpCoFl9fj9+5T9cnDZp+n2Z3H+iPpNFioOqGmL9wuvm9lBjw==" saltValue="fsfNwQrBAjk7q51ebMoXpQ==" spinCount="100000" sheet="1"/>
  <protectedRanges>
    <protectedRange algorithmName="SHA-512" hashValue="SPEmnIvltakCfh5xyTXILWSPReBhUuEarseOZY+8ronG0cpW8XqmCUs9N1NrsdFYZHhzmH9J2c64pyJOrSrQTw==" saltValue="a/wUMCnmWlMjUYQs5p4abg==" spinCount="100000" sqref="D46 D23:D31 D9:D19 D35:D42" name="InvullenICTU" securityDescriptor="O:WDG:WDD:(A;;CC;;;AN)(A;;CC;;;S-1-5-21-2163818466-1015412447-1108209815-503)(A;;CC;;;LG)(A;;CC;;;BG)(A;;CC;;;BU)(A;;CC;;;AU)(A;;CC;;;WD)(A;;CC;;;S-1-5-113)(A;;CC;;;SS)(A;;CC;;;SY)"/>
  </protectedRanges>
  <mergeCells count="8">
    <mergeCell ref="B55:D55"/>
    <mergeCell ref="A22:H22"/>
    <mergeCell ref="A34:H34"/>
    <mergeCell ref="A8:H8"/>
    <mergeCell ref="A5:H5"/>
    <mergeCell ref="B52:D52"/>
    <mergeCell ref="B53:D53"/>
    <mergeCell ref="B54:D5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8f5933d-e317-4eeb-98bb-e1714035cbce">
      <Terms xmlns="http://schemas.microsoft.com/office/infopath/2007/PartnerControls"/>
    </lcf76f155ced4ddcb4097134ff3c332f>
    <TaxCatchAll xmlns="1aeee120-33a0-4f92-a114-197200ebfb2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75D8882678474E926BE246B0BE4C58" ma:contentTypeVersion="11" ma:contentTypeDescription="Een nieuw document maken." ma:contentTypeScope="" ma:versionID="6cc3af9ccd70976e0f86ca476de80f9c">
  <xsd:schema xmlns:xsd="http://www.w3.org/2001/XMLSchema" xmlns:xs="http://www.w3.org/2001/XMLSchema" xmlns:p="http://schemas.microsoft.com/office/2006/metadata/properties" xmlns:ns2="c8f5933d-e317-4eeb-98bb-e1714035cbce" xmlns:ns3="1aeee120-33a0-4f92-a114-197200ebfb23" targetNamespace="http://schemas.microsoft.com/office/2006/metadata/properties" ma:root="true" ma:fieldsID="e63bf467c63976f23e66a9150b2f30f0" ns2:_="" ns3:_="">
    <xsd:import namespace="c8f5933d-e317-4eeb-98bb-e1714035cbce"/>
    <xsd:import namespace="1aeee120-33a0-4f92-a114-197200ebfb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5933d-e317-4eeb-98bb-e1714035cb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104d5ce-f540-4606-a78d-e5febbb940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eee120-33a0-4f92-a114-197200ebfb2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ab6f453-419f-49ad-a7e2-227766a6d7e3}" ma:internalName="TaxCatchAll" ma:showField="CatchAllData" ma:web="1aeee120-33a0-4f92-a114-197200ebfb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B40DE5-CA5B-4B9F-AE37-7BB88730C3A9}">
  <ds:schemaRef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http://www.w3.org/XML/1998/namespace"/>
    <ds:schemaRef ds:uri="http://schemas.microsoft.com/office/2006/metadata/properties"/>
    <ds:schemaRef ds:uri="1aeee120-33a0-4f92-a114-197200ebfb23"/>
    <ds:schemaRef ds:uri="c8f5933d-e317-4eeb-98bb-e1714035cbce"/>
    <ds:schemaRef ds:uri="http://purl.org/dc/terms/"/>
  </ds:schemaRefs>
</ds:datastoreItem>
</file>

<file path=customXml/itemProps2.xml><?xml version="1.0" encoding="utf-8"?>
<ds:datastoreItem xmlns:ds="http://schemas.openxmlformats.org/officeDocument/2006/customXml" ds:itemID="{272C3405-6EE9-4DD2-B2D4-4F203E28E4E3}">
  <ds:schemaRefs>
    <ds:schemaRef ds:uri="http://schemas.microsoft.com/sharepoint/v3/contenttype/forms"/>
  </ds:schemaRefs>
</ds:datastoreItem>
</file>

<file path=customXml/itemProps3.xml><?xml version="1.0" encoding="utf-8"?>
<ds:datastoreItem xmlns:ds="http://schemas.openxmlformats.org/officeDocument/2006/customXml" ds:itemID="{5FE35B94-D5C7-4DBF-8E29-313119DEEE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5933d-e317-4eeb-98bb-e1714035cbce"/>
    <ds:schemaRef ds:uri="1aeee120-33a0-4f92-a114-197200ebfb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Rekenmodel gunning</vt:lpstr>
    </vt:vector>
  </TitlesOfParts>
  <Manager/>
  <Company>Stichting ICTU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16 - Rekenmodel gunning - Aanbesteding ICTU bedrijfsvoeringsplatform</dc:title>
  <dc:subject/>
  <dc:creator>jacco.pouwer@ictu.nl</dc:creator>
  <cp:keywords/>
  <dc:description/>
  <cp:lastModifiedBy>Jacco Pouwer</cp:lastModifiedBy>
  <cp:revision/>
  <dcterms:created xsi:type="dcterms:W3CDTF">2020-08-13T04:31:49Z</dcterms:created>
  <dcterms:modified xsi:type="dcterms:W3CDTF">2023-10-20T09:52:41Z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0x0101003A75D8882678474E926BE246B0BE4C58</vt:lpwstr>
  </property>
  <property fmtid="{D5CDD505-2E9C-101B-9397-08002B2CF9AE}" pid="3" name="MediaServiceImageTags">
    <vt:lpwstr/>
  </property>
</Properties>
</file>